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J16" i="1" l="1"/>
  <c r="B84" i="1" l="1"/>
  <c r="B58" i="1"/>
  <c r="B32" i="1"/>
  <c r="B33" i="1"/>
  <c r="B34" i="1"/>
  <c r="B35" i="1"/>
  <c r="B36" i="1"/>
  <c r="B65" i="5" s="1"/>
  <c r="B37" i="1"/>
  <c r="B38" i="1"/>
  <c r="B39" i="1"/>
  <c r="B40" i="1"/>
  <c r="B41" i="1"/>
  <c r="B42" i="1"/>
  <c r="B43" i="1"/>
  <c r="B44" i="1"/>
  <c r="B43" i="2" s="1"/>
  <c r="B45" i="1"/>
  <c r="B46" i="1"/>
  <c r="B47" i="1"/>
  <c r="B48" i="1"/>
  <c r="B49" i="1"/>
  <c r="B50" i="1"/>
  <c r="B51" i="1"/>
  <c r="B52" i="1"/>
  <c r="B81" i="5" s="1"/>
  <c r="B53" i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L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L28" i="1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C12" i="5"/>
  <c r="F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F23" i="5" s="1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62" i="1"/>
  <c r="B63" i="1"/>
  <c r="B119" i="5" s="1"/>
  <c r="B64" i="1"/>
  <c r="B63" i="2" s="1"/>
  <c r="B65" i="1"/>
  <c r="B66" i="1"/>
  <c r="B67" i="1"/>
  <c r="B123" i="5" s="1"/>
  <c r="B68" i="1"/>
  <c r="B69" i="1"/>
  <c r="B70" i="1"/>
  <c r="B71" i="1"/>
  <c r="B127" i="5" s="1"/>
  <c r="B72" i="1"/>
  <c r="B73" i="1"/>
  <c r="B74" i="1"/>
  <c r="B75" i="1"/>
  <c r="B131" i="5" s="1"/>
  <c r="B76" i="1"/>
  <c r="B77" i="1"/>
  <c r="B78" i="1"/>
  <c r="B79" i="1"/>
  <c r="B135" i="5" s="1"/>
  <c r="B80" i="1"/>
  <c r="B79" i="2" s="1"/>
  <c r="B81" i="1"/>
  <c r="B7" i="1"/>
  <c r="A6" i="1" s="1"/>
  <c r="B6" i="1"/>
  <c r="C6" i="1"/>
  <c r="C5" i="2" s="1"/>
  <c r="C7" i="1"/>
  <c r="B8" i="1"/>
  <c r="C8" i="1"/>
  <c r="C18" i="3" s="1"/>
  <c r="B9" i="1"/>
  <c r="B19" i="3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B31" i="3" s="1"/>
  <c r="C21" i="1"/>
  <c r="D23" i="5" s="1"/>
  <c r="B22" i="1"/>
  <c r="C22" i="1"/>
  <c r="C32" i="3" s="1"/>
  <c r="B23" i="1"/>
  <c r="C23" i="1"/>
  <c r="C33" i="3" s="1"/>
  <c r="B24" i="1"/>
  <c r="C24" i="1"/>
  <c r="C34" i="3" s="1"/>
  <c r="B25" i="1"/>
  <c r="C25" i="1"/>
  <c r="B26" i="1"/>
  <c r="B36" i="3" s="1"/>
  <c r="C26" i="1"/>
  <c r="C25" i="2" s="1"/>
  <c r="B27" i="1"/>
  <c r="B37" i="3" s="1"/>
  <c r="C27" i="1"/>
  <c r="B28" i="1"/>
  <c r="C28" i="1"/>
  <c r="C38" i="3" s="1"/>
  <c r="B29" i="1"/>
  <c r="B28" i="2" s="1"/>
  <c r="C29" i="1"/>
  <c r="C39" i="3" s="1"/>
  <c r="C32" i="1"/>
  <c r="C33" i="1"/>
  <c r="C34" i="1"/>
  <c r="C63" i="3" s="1"/>
  <c r="C35" i="1"/>
  <c r="C36" i="1"/>
  <c r="C37" i="1"/>
  <c r="C38" i="1"/>
  <c r="C67" i="3" s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75" i="3" s="1"/>
  <c r="C47" i="1"/>
  <c r="C76" i="3" s="1"/>
  <c r="C48" i="1"/>
  <c r="C49" i="1"/>
  <c r="C50" i="1"/>
  <c r="C79" i="3" s="1"/>
  <c r="C51" i="1"/>
  <c r="C52" i="1"/>
  <c r="C53" i="1"/>
  <c r="C52" i="2" s="1"/>
  <c r="C54" i="1"/>
  <c r="C53" i="2" s="1"/>
  <c r="C55" i="1"/>
  <c r="C84" i="3" s="1"/>
  <c r="C58" i="1"/>
  <c r="C59" i="1"/>
  <c r="C60" i="1"/>
  <c r="C108" i="3" s="1"/>
  <c r="C61" i="1"/>
  <c r="C62" i="1"/>
  <c r="C63" i="1"/>
  <c r="D119" i="5" s="1"/>
  <c r="C64" i="1"/>
  <c r="D120" i="5" s="1"/>
  <c r="C65" i="1"/>
  <c r="C113" i="3" s="1"/>
  <c r="C66" i="1"/>
  <c r="C67" i="1"/>
  <c r="C68" i="1"/>
  <c r="C69" i="1"/>
  <c r="C117" i="3" s="1"/>
  <c r="C70" i="1"/>
  <c r="C71" i="1"/>
  <c r="C72" i="1"/>
  <c r="C120" i="3" s="1"/>
  <c r="C73" i="1"/>
  <c r="C121" i="3" s="1"/>
  <c r="C74" i="1"/>
  <c r="C75" i="1"/>
  <c r="C123" i="3" s="1"/>
  <c r="C76" i="1"/>
  <c r="C124" i="3" s="1"/>
  <c r="C77" i="1"/>
  <c r="C125" i="3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C86" i="1"/>
  <c r="C153" i="3" s="1"/>
  <c r="B87" i="1"/>
  <c r="C87" i="1"/>
  <c r="A88" i="1"/>
  <c r="A155" i="3" s="1"/>
  <c r="C88" i="1"/>
  <c r="C155" i="3" s="1"/>
  <c r="B88" i="2"/>
  <c r="C89" i="1"/>
  <c r="C156" i="3" s="1"/>
  <c r="B90" i="1"/>
  <c r="A90" i="1" s="1"/>
  <c r="A157" i="3" s="1"/>
  <c r="C90" i="1"/>
  <c r="C157" i="3" s="1"/>
  <c r="B158" i="3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16" i="3"/>
  <c r="C109" i="3"/>
  <c r="C83" i="3"/>
  <c r="C80" i="3"/>
  <c r="C74" i="3"/>
  <c r="C68" i="3"/>
  <c r="C64" i="3"/>
  <c r="C37" i="3"/>
  <c r="C35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18" i="3"/>
  <c r="B113" i="3"/>
  <c r="B110" i="3"/>
  <c r="B109" i="3"/>
  <c r="B106" i="3"/>
  <c r="B84" i="3"/>
  <c r="B82" i="3"/>
  <c r="B80" i="3"/>
  <c r="B78" i="3"/>
  <c r="B76" i="3"/>
  <c r="B74" i="3"/>
  <c r="B72" i="3"/>
  <c r="B70" i="3"/>
  <c r="B68" i="3"/>
  <c r="B66" i="3"/>
  <c r="B64" i="3"/>
  <c r="B33" i="3"/>
  <c r="B63" i="3"/>
  <c r="B61" i="3"/>
  <c r="B38" i="3"/>
  <c r="B26" i="3"/>
  <c r="B20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82" i="5"/>
  <c r="E137" i="5"/>
  <c r="C169" i="5"/>
  <c r="F169" i="5" s="1"/>
  <c r="C171" i="5"/>
  <c r="F171" i="5" s="1"/>
  <c r="C172" i="5"/>
  <c r="F172" i="5" s="1"/>
  <c r="C167" i="5"/>
  <c r="C61" i="5"/>
  <c r="F61" i="5" s="1"/>
  <c r="B9" i="5"/>
  <c r="B10" i="5"/>
  <c r="B12" i="5"/>
  <c r="B16" i="5"/>
  <c r="B18" i="5"/>
  <c r="B20" i="5"/>
  <c r="B21" i="5"/>
  <c r="B22" i="5"/>
  <c r="B26" i="5"/>
  <c r="B29" i="5"/>
  <c r="B30" i="5"/>
  <c r="B61" i="5"/>
  <c r="B63" i="5"/>
  <c r="B25" i="5"/>
  <c r="B64" i="5"/>
  <c r="B66" i="5"/>
  <c r="B67" i="5"/>
  <c r="B68" i="5"/>
  <c r="B69" i="5"/>
  <c r="B71" i="5"/>
  <c r="B72" i="5"/>
  <c r="B73" i="5"/>
  <c r="B74" i="5"/>
  <c r="B75" i="5"/>
  <c r="B76" i="5"/>
  <c r="B77" i="5"/>
  <c r="B79" i="5"/>
  <c r="B80" i="5"/>
  <c r="B82" i="5"/>
  <c r="B83" i="5"/>
  <c r="B84" i="5"/>
  <c r="B114" i="5"/>
  <c r="B116" i="5"/>
  <c r="B117" i="5"/>
  <c r="B118" i="5"/>
  <c r="B121" i="5"/>
  <c r="B122" i="5"/>
  <c r="B124" i="5"/>
  <c r="B125" i="5"/>
  <c r="B126" i="5"/>
  <c r="B129" i="5"/>
  <c r="B130" i="5"/>
  <c r="B132" i="5"/>
  <c r="B133" i="5"/>
  <c r="B134" i="5"/>
  <c r="B137" i="5"/>
  <c r="B167" i="5"/>
  <c r="B169" i="5"/>
  <c r="B171" i="5"/>
  <c r="A173" i="5"/>
  <c r="B173" i="5"/>
  <c r="B175" i="5"/>
  <c r="B177" i="5"/>
  <c r="A179" i="5"/>
  <c r="B179" i="5"/>
  <c r="B181" i="5"/>
  <c r="B183" i="5"/>
  <c r="B186" i="5"/>
  <c r="B188" i="5"/>
  <c r="B190" i="5"/>
  <c r="G167" i="5"/>
  <c r="C84" i="5"/>
  <c r="F84" i="5" s="1"/>
  <c r="C83" i="5"/>
  <c r="F83" i="5" s="1"/>
  <c r="C82" i="5"/>
  <c r="F82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2" i="5"/>
  <c r="F72" i="5" s="1"/>
  <c r="C71" i="5"/>
  <c r="F71" i="5" s="1"/>
  <c r="C70" i="5"/>
  <c r="F70" i="5" s="1"/>
  <c r="C114" i="5"/>
  <c r="F114" i="5" s="1"/>
  <c r="C118" i="5"/>
  <c r="F118" i="5" s="1"/>
  <c r="C119" i="5"/>
  <c r="F119" i="5" s="1"/>
  <c r="C122" i="5"/>
  <c r="F122" i="5" s="1"/>
  <c r="C123" i="5"/>
  <c r="F123" i="5" s="1"/>
  <c r="C125" i="5"/>
  <c r="F125" i="5" s="1"/>
  <c r="C127" i="5"/>
  <c r="F127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G182" i="5"/>
  <c r="F182" i="5"/>
  <c r="F183" i="5"/>
  <c r="F188" i="5"/>
  <c r="F13" i="5"/>
  <c r="F17" i="5"/>
  <c r="F24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/>
  <c r="D11" i="5"/>
  <c r="D13" i="5"/>
  <c r="D19" i="5"/>
  <c r="D21" i="5"/>
  <c r="D26" i="5"/>
  <c r="D29" i="5"/>
  <c r="D31" i="5"/>
  <c r="D63" i="5"/>
  <c r="D64" i="5"/>
  <c r="D67" i="5"/>
  <c r="D68" i="5"/>
  <c r="D71" i="5"/>
  <c r="D72" i="5"/>
  <c r="D76" i="5"/>
  <c r="D79" i="5"/>
  <c r="D80" i="5"/>
  <c r="D83" i="5"/>
  <c r="D84" i="5"/>
  <c r="D116" i="5"/>
  <c r="D117" i="5"/>
  <c r="D121" i="5"/>
  <c r="D124" i="5"/>
  <c r="D125" i="5"/>
  <c r="D128" i="5"/>
  <c r="D129" i="5"/>
  <c r="D132" i="5"/>
  <c r="D133" i="5"/>
  <c r="D134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7" i="2"/>
  <c r="C76" i="2"/>
  <c r="C75" i="2"/>
  <c r="C73" i="2"/>
  <c r="C72" i="2"/>
  <c r="C69" i="2"/>
  <c r="C68" i="2"/>
  <c r="C67" i="2"/>
  <c r="C65" i="2"/>
  <c r="C64" i="2"/>
  <c r="C61" i="2"/>
  <c r="C60" i="2"/>
  <c r="C59" i="2"/>
  <c r="C57" i="2"/>
  <c r="C54" i="2"/>
  <c r="C51" i="2"/>
  <c r="C50" i="2"/>
  <c r="C49" i="2"/>
  <c r="C47" i="2"/>
  <c r="C46" i="2"/>
  <c r="C43" i="2"/>
  <c r="C42" i="2"/>
  <c r="C41" i="2"/>
  <c r="C39" i="2"/>
  <c r="C38" i="2"/>
  <c r="C35" i="2"/>
  <c r="C34" i="2"/>
  <c r="C33" i="2"/>
  <c r="C31" i="2"/>
  <c r="C28" i="2"/>
  <c r="C26" i="2"/>
  <c r="C24" i="2"/>
  <c r="C23" i="2"/>
  <c r="C22" i="2"/>
  <c r="C20" i="2"/>
  <c r="C18" i="2"/>
  <c r="C16" i="2"/>
  <c r="C12" i="2"/>
  <c r="C10" i="2"/>
  <c r="C8" i="2"/>
  <c r="C6" i="2"/>
  <c r="C14" i="2"/>
  <c r="D6" i="2"/>
  <c r="F6" i="2" s="1"/>
  <c r="D8" i="2"/>
  <c r="F8" i="2" s="1"/>
  <c r="D9" i="2"/>
  <c r="F9" i="2" s="1"/>
  <c r="D10" i="2"/>
  <c r="F10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F18" i="2" s="1"/>
  <c r="D20" i="2"/>
  <c r="F20" i="2" s="1"/>
  <c r="D21" i="2"/>
  <c r="F21" i="2" s="1"/>
  <c r="D22" i="2"/>
  <c r="F22" i="2" s="1"/>
  <c r="D24" i="2"/>
  <c r="F24" i="2" s="1"/>
  <c r="D25" i="2"/>
  <c r="F25" i="2" s="1"/>
  <c r="D26" i="2"/>
  <c r="D28" i="2"/>
  <c r="F28" i="2" s="1"/>
  <c r="D31" i="2"/>
  <c r="F31" i="2" s="1"/>
  <c r="D33" i="2"/>
  <c r="F33" i="2" s="1"/>
  <c r="D34" i="2"/>
  <c r="F34" i="2" s="1"/>
  <c r="D35" i="2"/>
  <c r="F35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2" i="2"/>
  <c r="F52" i="2" s="1"/>
  <c r="D53" i="2"/>
  <c r="F53" i="2" s="1"/>
  <c r="D54" i="2"/>
  <c r="F54" i="2" s="1"/>
  <c r="D57" i="2"/>
  <c r="F57" i="2" s="1"/>
  <c r="D58" i="2"/>
  <c r="F58" i="2" s="1"/>
  <c r="D60" i="2"/>
  <c r="F60" i="2" s="1"/>
  <c r="D61" i="2"/>
  <c r="F61" i="2" s="1"/>
  <c r="D62" i="2"/>
  <c r="F62" i="2" s="1"/>
  <c r="D64" i="2"/>
  <c r="F64" i="2" s="1"/>
  <c r="D65" i="2"/>
  <c r="D66" i="2"/>
  <c r="D68" i="2"/>
  <c r="F68" i="2" s="1"/>
  <c r="D69" i="2"/>
  <c r="F69" i="2" s="1"/>
  <c r="D70" i="2"/>
  <c r="F70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65" i="2"/>
  <c r="F66" i="2"/>
  <c r="F77" i="2"/>
  <c r="F26" i="2"/>
  <c r="B106" i="2"/>
  <c r="B105" i="2"/>
  <c r="B104" i="2"/>
  <c r="B103" i="2"/>
  <c r="B102" i="2"/>
  <c r="B101" i="2"/>
  <c r="B99" i="2"/>
  <c r="B97" i="2"/>
  <c r="B95" i="2"/>
  <c r="A95" i="2"/>
  <c r="B93" i="2"/>
  <c r="B91" i="2"/>
  <c r="A91" i="2"/>
  <c r="B89" i="2"/>
  <c r="A89" i="2"/>
  <c r="B87" i="2"/>
  <c r="B85" i="2"/>
  <c r="B84" i="2"/>
  <c r="B83" i="2"/>
  <c r="B80" i="2"/>
  <c r="B77" i="2"/>
  <c r="B76" i="2"/>
  <c r="B75" i="2"/>
  <c r="B73" i="2"/>
  <c r="B72" i="2"/>
  <c r="B71" i="2"/>
  <c r="B69" i="2"/>
  <c r="B68" i="2"/>
  <c r="B67" i="2"/>
  <c r="B65" i="2"/>
  <c r="B64" i="2"/>
  <c r="B61" i="2"/>
  <c r="B60" i="2"/>
  <c r="B59" i="2"/>
  <c r="B57" i="2"/>
  <c r="B54" i="2"/>
  <c r="B53" i="2"/>
  <c r="B52" i="2"/>
  <c r="B50" i="2"/>
  <c r="B49" i="2"/>
  <c r="B48" i="2"/>
  <c r="B47" i="2"/>
  <c r="B46" i="2"/>
  <c r="B45" i="2"/>
  <c r="B44" i="2"/>
  <c r="B42" i="2"/>
  <c r="B41" i="2"/>
  <c r="B40" i="2"/>
  <c r="B39" i="2"/>
  <c r="B38" i="2"/>
  <c r="B37" i="2"/>
  <c r="B36" i="2"/>
  <c r="B34" i="2"/>
  <c r="B22" i="2"/>
  <c r="B33" i="2"/>
  <c r="B32" i="2"/>
  <c r="B31" i="2"/>
  <c r="B27" i="2"/>
  <c r="B26" i="2"/>
  <c r="B25" i="2"/>
  <c r="B23" i="2"/>
  <c r="B21" i="2"/>
  <c r="B19" i="2"/>
  <c r="B18" i="2"/>
  <c r="B17" i="2"/>
  <c r="B16" i="2"/>
  <c r="B15" i="2"/>
  <c r="B14" i="2"/>
  <c r="B13" i="2"/>
  <c r="B11" i="2"/>
  <c r="B10" i="2"/>
  <c r="B9" i="2"/>
  <c r="B8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N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H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P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H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P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L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L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N33" i="1"/>
  <c r="R32" i="1"/>
  <c r="P32" i="1"/>
  <c r="N32" i="1"/>
  <c r="L32" i="1"/>
  <c r="J32" i="1"/>
  <c r="H32" i="1"/>
  <c r="F32" i="1"/>
  <c r="R29" i="1"/>
  <c r="R27" i="1"/>
  <c r="R26" i="1"/>
  <c r="R25" i="1"/>
  <c r="R23" i="1"/>
  <c r="R22" i="1"/>
  <c r="R21" i="1"/>
  <c r="R19" i="1"/>
  <c r="R18" i="1"/>
  <c r="R17" i="1"/>
  <c r="R15" i="1"/>
  <c r="R14" i="1"/>
  <c r="R13" i="1"/>
  <c r="R11" i="1"/>
  <c r="R10" i="1"/>
  <c r="R9" i="1"/>
  <c r="R7" i="1"/>
  <c r="P29" i="1"/>
  <c r="P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1" i="1"/>
  <c r="P10" i="1"/>
  <c r="P9" i="1"/>
  <c r="P8" i="1"/>
  <c r="P7" i="1"/>
  <c r="N29" i="1"/>
  <c r="N27" i="1"/>
  <c r="N26" i="1"/>
  <c r="N25" i="1"/>
  <c r="N23" i="1"/>
  <c r="N22" i="1"/>
  <c r="N21" i="1"/>
  <c r="N19" i="1"/>
  <c r="N18" i="1"/>
  <c r="N17" i="1"/>
  <c r="N15" i="1"/>
  <c r="N14" i="1"/>
  <c r="N13" i="1"/>
  <c r="N11" i="1"/>
  <c r="N10" i="1"/>
  <c r="N9" i="1"/>
  <c r="N7" i="1"/>
  <c r="L29" i="1"/>
  <c r="L27" i="1"/>
  <c r="L26" i="1"/>
  <c r="L25" i="1"/>
  <c r="L23" i="1"/>
  <c r="L22" i="1"/>
  <c r="L21" i="1"/>
  <c r="L19" i="1"/>
  <c r="L18" i="1"/>
  <c r="L17" i="1"/>
  <c r="L15" i="1"/>
  <c r="L14" i="1"/>
  <c r="L13" i="1"/>
  <c r="L11" i="1"/>
  <c r="L10" i="1"/>
  <c r="L9" i="1"/>
  <c r="L7" i="1"/>
  <c r="J29" i="1"/>
  <c r="J27" i="1"/>
  <c r="J26" i="1"/>
  <c r="J25" i="1"/>
  <c r="J23" i="1"/>
  <c r="J22" i="1"/>
  <c r="J21" i="1"/>
  <c r="J20" i="1"/>
  <c r="J19" i="1"/>
  <c r="J18" i="1"/>
  <c r="J17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7" i="1"/>
  <c r="F7" i="1"/>
  <c r="F9" i="1"/>
  <c r="F10" i="1"/>
  <c r="F11" i="1"/>
  <c r="F13" i="1"/>
  <c r="F14" i="1"/>
  <c r="F15" i="1"/>
  <c r="F17" i="1"/>
  <c r="F18" i="1"/>
  <c r="F19" i="1"/>
  <c r="F21" i="1"/>
  <c r="F22" i="1"/>
  <c r="F23" i="1"/>
  <c r="F25" i="1"/>
  <c r="F26" i="1"/>
  <c r="F27" i="1"/>
  <c r="F29" i="1"/>
  <c r="B109" i="1"/>
  <c r="B83" i="1"/>
  <c r="B57" i="1"/>
  <c r="B31" i="1"/>
  <c r="C109" i="1"/>
  <c r="C108" i="1"/>
  <c r="A183" i="5" l="1"/>
  <c r="A175" i="5"/>
  <c r="A97" i="2"/>
  <c r="A171" i="5"/>
  <c r="A99" i="2"/>
  <c r="A181" i="5"/>
  <c r="A87" i="2"/>
  <c r="A177" i="5"/>
  <c r="A93" i="2"/>
  <c r="J28" i="1"/>
  <c r="R8" i="1"/>
  <c r="R16" i="1"/>
  <c r="R24" i="1"/>
  <c r="L33" i="1"/>
  <c r="L57" i="1" s="1"/>
  <c r="J40" i="1"/>
  <c r="R44" i="1"/>
  <c r="J48" i="1"/>
  <c r="R52" i="1"/>
  <c r="N60" i="1"/>
  <c r="F64" i="1"/>
  <c r="N68" i="1"/>
  <c r="F72" i="1"/>
  <c r="L85" i="1"/>
  <c r="B51" i="2"/>
  <c r="D84" i="2"/>
  <c r="F84" i="2" s="1"/>
  <c r="D32" i="2"/>
  <c r="F32" i="2" s="1"/>
  <c r="C45" i="2"/>
  <c r="C79" i="2"/>
  <c r="C116" i="5"/>
  <c r="F116" i="5" s="1"/>
  <c r="B136" i="5"/>
  <c r="B11" i="5"/>
  <c r="C18" i="5"/>
  <c r="F18" i="5" s="1"/>
  <c r="F24" i="1"/>
  <c r="F30" i="1" s="1"/>
  <c r="F16" i="1"/>
  <c r="F8" i="1"/>
  <c r="N8" i="1"/>
  <c r="N24" i="1"/>
  <c r="P33" i="1"/>
  <c r="H37" i="1"/>
  <c r="N40" i="1"/>
  <c r="F44" i="1"/>
  <c r="N48" i="1"/>
  <c r="F52" i="1"/>
  <c r="R60" i="1"/>
  <c r="J64" i="1"/>
  <c r="R68" i="1"/>
  <c r="J72" i="1"/>
  <c r="P85" i="1"/>
  <c r="B24" i="2"/>
  <c r="B35" i="2"/>
  <c r="C37" i="2"/>
  <c r="C71" i="2"/>
  <c r="C124" i="5"/>
  <c r="F124" i="5" s="1"/>
  <c r="B31" i="5"/>
  <c r="L8" i="1"/>
  <c r="L24" i="1"/>
  <c r="R33" i="1"/>
  <c r="J37" i="1"/>
  <c r="P40" i="1"/>
  <c r="P56" i="1" s="1"/>
  <c r="H44" i="1"/>
  <c r="P48" i="1"/>
  <c r="H52" i="1"/>
  <c r="L64" i="1"/>
  <c r="L82" i="1" s="1"/>
  <c r="L72" i="1"/>
  <c r="R85" i="1"/>
  <c r="D71" i="2"/>
  <c r="F71" i="2" s="1"/>
  <c r="D63" i="2"/>
  <c r="F63" i="2" s="1"/>
  <c r="D27" i="2"/>
  <c r="F27" i="2" s="1"/>
  <c r="D19" i="2"/>
  <c r="F19" i="2" s="1"/>
  <c r="D11" i="2"/>
  <c r="F11" i="2" s="1"/>
  <c r="B120" i="3"/>
  <c r="C112" i="3"/>
  <c r="J8" i="1"/>
  <c r="J24" i="1"/>
  <c r="R12" i="1"/>
  <c r="R20" i="1"/>
  <c r="R28" i="1"/>
  <c r="L37" i="1"/>
  <c r="R40" i="1"/>
  <c r="J44" i="1"/>
  <c r="R48" i="1"/>
  <c r="R57" i="1" s="1"/>
  <c r="J52" i="1"/>
  <c r="F60" i="1"/>
  <c r="N64" i="1"/>
  <c r="N82" i="1" s="1"/>
  <c r="F68" i="1"/>
  <c r="N72" i="1"/>
  <c r="D36" i="2"/>
  <c r="F36" i="2" s="1"/>
  <c r="C63" i="2"/>
  <c r="D136" i="5"/>
  <c r="C62" i="5"/>
  <c r="F62" i="5" s="1"/>
  <c r="B120" i="5"/>
  <c r="L44" i="1"/>
  <c r="P64" i="1"/>
  <c r="H68" i="1"/>
  <c r="P72" i="1"/>
  <c r="P83" i="1" s="1"/>
  <c r="F75" i="1"/>
  <c r="F85" i="1"/>
  <c r="B12" i="2"/>
  <c r="D51" i="2"/>
  <c r="F51" i="2" s="1"/>
  <c r="D43" i="2"/>
  <c r="F43" i="2" s="1"/>
  <c r="D75" i="5"/>
  <c r="C69" i="5"/>
  <c r="F69" i="5" s="1"/>
  <c r="C120" i="5"/>
  <c r="F120" i="5" s="1"/>
  <c r="C73" i="5"/>
  <c r="F73" i="5" s="1"/>
  <c r="C81" i="5"/>
  <c r="F81" i="5" s="1"/>
  <c r="B27" i="5"/>
  <c r="B35" i="3"/>
  <c r="C10" i="5"/>
  <c r="F10" i="5" s="1"/>
  <c r="H16" i="1"/>
  <c r="P20" i="1"/>
  <c r="N37" i="1"/>
  <c r="N57" i="1" s="1"/>
  <c r="L52" i="1"/>
  <c r="H60" i="1"/>
  <c r="F28" i="1"/>
  <c r="F20" i="1"/>
  <c r="F12" i="1"/>
  <c r="N12" i="1"/>
  <c r="N20" i="1"/>
  <c r="N28" i="1"/>
  <c r="H33" i="1"/>
  <c r="P37" i="1"/>
  <c r="F40" i="1"/>
  <c r="N44" i="1"/>
  <c r="F48" i="1"/>
  <c r="N52" i="1"/>
  <c r="J60" i="1"/>
  <c r="R64" i="1"/>
  <c r="R83" i="1" s="1"/>
  <c r="J68" i="1"/>
  <c r="R72" i="1"/>
  <c r="H85" i="1"/>
  <c r="B128" i="5"/>
  <c r="B15" i="5"/>
  <c r="H8" i="1"/>
  <c r="H24" i="1"/>
  <c r="P12" i="1"/>
  <c r="P28" i="1"/>
  <c r="F33" i="1"/>
  <c r="L12" i="1"/>
  <c r="J33" i="1"/>
  <c r="R37" i="1"/>
  <c r="H40" i="1"/>
  <c r="P44" i="1"/>
  <c r="H48" i="1"/>
  <c r="P52" i="1"/>
  <c r="L60" i="1"/>
  <c r="L68" i="1"/>
  <c r="L83" i="1" s="1"/>
  <c r="J85" i="1"/>
  <c r="B20" i="2"/>
  <c r="D67" i="2"/>
  <c r="F67" i="2" s="1"/>
  <c r="D59" i="2"/>
  <c r="F59" i="2" s="1"/>
  <c r="D23" i="2"/>
  <c r="F23" i="2" s="1"/>
  <c r="D15" i="2"/>
  <c r="F15" i="2" s="1"/>
  <c r="D7" i="2"/>
  <c r="F7" i="2" s="1"/>
  <c r="C128" i="5"/>
  <c r="F128" i="5" s="1"/>
  <c r="B23" i="5"/>
  <c r="A170" i="3"/>
  <c r="A102" i="2"/>
  <c r="A186" i="5"/>
  <c r="R97" i="1"/>
  <c r="B66" i="2"/>
  <c r="C19" i="2"/>
  <c r="B184" i="5"/>
  <c r="C14" i="5"/>
  <c r="F14" i="5" s="1"/>
  <c r="D135" i="5"/>
  <c r="D187" i="5"/>
  <c r="B114" i="3"/>
  <c r="B157" i="3"/>
  <c r="C173" i="3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P31" i="1" s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B128" i="3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F39" i="3" s="1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54" i="3"/>
  <c r="A170" i="5"/>
  <c r="A86" i="2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B127" i="3"/>
  <c r="B123" i="3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B81" i="3"/>
  <c r="B77" i="3"/>
  <c r="B73" i="3"/>
  <c r="B69" i="3"/>
  <c r="B65" i="3"/>
  <c r="A105" i="1"/>
  <c r="A104" i="2" s="1"/>
  <c r="B172" i="3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8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F29" i="2" s="1"/>
  <c r="C8" i="5"/>
  <c r="F8" i="5" s="1"/>
  <c r="A7" i="1"/>
  <c r="A8" i="1" s="1"/>
  <c r="R56" i="1"/>
  <c r="A156" i="3"/>
  <c r="A172" i="5"/>
  <c r="A16" i="3"/>
  <c r="A8" i="5"/>
  <c r="A184" i="5"/>
  <c r="A168" i="3"/>
  <c r="A160" i="3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183" i="5"/>
  <c r="G179" i="5"/>
  <c r="G175" i="5"/>
  <c r="G17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N109" i="1" l="1"/>
  <c r="J56" i="1"/>
  <c r="J82" i="1" s="1"/>
  <c r="H56" i="1"/>
  <c r="H82" i="1" s="1"/>
  <c r="H108" i="1" s="1"/>
  <c r="H57" i="1"/>
  <c r="H83" i="1" s="1"/>
  <c r="H109" i="1" s="1"/>
  <c r="H30" i="1"/>
  <c r="N83" i="1"/>
  <c r="N31" i="1"/>
  <c r="F31" i="1"/>
  <c r="F57" i="1" s="1"/>
  <c r="F83" i="1" s="1"/>
  <c r="F109" i="1" s="1"/>
  <c r="A176" i="5"/>
  <c r="H31" i="1"/>
  <c r="F55" i="2"/>
  <c r="F81" i="2" s="1"/>
  <c r="P82" i="1"/>
  <c r="F56" i="1"/>
  <c r="F82" i="1" s="1"/>
  <c r="F108" i="1" s="1"/>
  <c r="A164" i="3"/>
  <c r="J31" i="1"/>
  <c r="J57" i="1" s="1"/>
  <c r="J83" i="1" s="1"/>
  <c r="J109" i="1" s="1"/>
  <c r="P57" i="1"/>
  <c r="R30" i="1"/>
  <c r="R109" i="1"/>
  <c r="P109" i="1"/>
  <c r="L108" i="1"/>
  <c r="P30" i="1"/>
  <c r="R31" i="1"/>
  <c r="E8" i="5"/>
  <c r="A171" i="3"/>
  <c r="A187" i="5"/>
  <c r="A103" i="2"/>
  <c r="G176" i="5"/>
  <c r="F176" i="5"/>
  <c r="F170" i="5"/>
  <c r="G170" i="5"/>
  <c r="F107" i="2"/>
  <c r="P108" i="1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A17" i="3"/>
  <c r="A9" i="5"/>
  <c r="A6" i="2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30" i="3"/>
  <c r="A22" i="5"/>
  <c r="A21" i="1"/>
  <c r="A20" i="2" l="1"/>
  <c r="A22" i="1"/>
  <c r="A23" i="5"/>
  <c r="A31" i="3"/>
  <c r="A23" i="1" l="1"/>
  <c r="A24" i="5"/>
  <c r="A32" i="3"/>
  <c r="A21" i="2"/>
  <c r="A22" i="2" l="1"/>
  <c r="A24" i="1"/>
  <c r="A33" i="3"/>
  <c r="A25" i="5"/>
  <c r="A25" i="1" l="1"/>
  <c r="A26" i="5"/>
  <c r="A34" i="3"/>
  <c r="A23" i="2"/>
  <c r="A24" i="2" l="1"/>
  <c r="A35" i="3"/>
  <c r="A27" i="5"/>
  <c r="A26" i="1"/>
  <c r="A27" i="1" l="1"/>
  <c r="A28" i="5"/>
  <c r="A36" i="3"/>
  <c r="A25" i="2"/>
  <c r="A28" i="1" l="1"/>
  <c r="A29" i="5"/>
  <c r="A37" i="3"/>
  <c r="A26" i="2"/>
  <c r="A27" i="2" l="1"/>
  <c r="A29" i="1"/>
  <c r="A38" i="3"/>
  <c r="A30" i="5"/>
  <c r="A28" i="2" l="1"/>
  <c r="A32" i="1"/>
  <c r="A39" i="3"/>
  <c r="A31" i="5"/>
  <c r="A61" i="3" l="1"/>
  <c r="E40" i="3" s="1"/>
  <c r="A61" i="5"/>
  <c r="A31" i="2"/>
  <c r="C31" i="1"/>
  <c r="C30" i="1"/>
  <c r="A33" i="1"/>
  <c r="A34" i="1" l="1"/>
  <c r="A32" i="2"/>
  <c r="A62" i="5"/>
  <c r="A62" i="3"/>
  <c r="C29" i="2"/>
  <c r="C30" i="2"/>
  <c r="A32" i="5"/>
  <c r="K40" i="5" s="1"/>
  <c r="K42" i="5" s="1"/>
  <c r="K47" i="5" s="1"/>
  <c r="A63" i="3" l="1"/>
  <c r="A33" i="2"/>
  <c r="A63" i="5"/>
  <c r="A35" i="1"/>
  <c r="A64" i="5" l="1"/>
  <c r="A64" i="3"/>
  <c r="A34" i="2"/>
  <c r="A36" i="1"/>
  <c r="A37" i="1" l="1"/>
  <c r="A65" i="5"/>
  <c r="A65" i="3"/>
  <c r="A35" i="2"/>
  <c r="A66" i="3" l="1"/>
  <c r="A66" i="5"/>
  <c r="A36" i="2"/>
  <c r="A38" i="1"/>
  <c r="A39" i="1" l="1"/>
  <c r="A67" i="5"/>
  <c r="A67" i="3"/>
  <c r="A37" i="2"/>
  <c r="A68" i="3" l="1"/>
  <c r="A68" i="5"/>
  <c r="A38" i="2"/>
  <c r="A40" i="1"/>
  <c r="A41" i="1" l="1"/>
  <c r="A69" i="5"/>
  <c r="A39" i="2"/>
  <c r="A69" i="3"/>
  <c r="A42" i="1" l="1"/>
  <c r="A70" i="3"/>
  <c r="A70" i="5"/>
  <c r="A40" i="2"/>
  <c r="A43" i="1" l="1"/>
  <c r="A71" i="5"/>
  <c r="A71" i="3"/>
  <c r="A41" i="2"/>
  <c r="A42" i="2" l="1"/>
  <c r="A72" i="5"/>
  <c r="A72" i="3"/>
  <c r="A44" i="1"/>
  <c r="A45" i="1" l="1"/>
  <c r="A73" i="3"/>
  <c r="A73" i="5"/>
  <c r="A43" i="2"/>
  <c r="A74" i="5" l="1"/>
  <c r="A44" i="2"/>
  <c r="A74" i="3"/>
  <c r="A46" i="1"/>
  <c r="A47" i="1" l="1"/>
  <c r="A75" i="3"/>
  <c r="A75" i="5"/>
  <c r="A45" i="2"/>
  <c r="A76" i="3" l="1"/>
  <c r="A76" i="5"/>
  <c r="A46" i="2"/>
  <c r="A48" i="1"/>
  <c r="A49" i="1" l="1"/>
  <c r="A77" i="3"/>
  <c r="A77" i="5"/>
  <c r="A47" i="2"/>
  <c r="A50" i="1" l="1"/>
  <c r="A78" i="5"/>
  <c r="A78" i="3"/>
  <c r="A48" i="2"/>
  <c r="A51" i="1" l="1"/>
  <c r="A79" i="3"/>
  <c r="A49" i="2"/>
  <c r="A79" i="5"/>
  <c r="A50" i="2" l="1"/>
  <c r="A80" i="3"/>
  <c r="A80" i="5"/>
  <c r="A52" i="1"/>
  <c r="A53" i="1" l="1"/>
  <c r="A51" i="2"/>
  <c r="A81" i="5"/>
  <c r="A81" i="3"/>
  <c r="A82" i="5" l="1"/>
  <c r="A52" i="2"/>
  <c r="A82" i="3"/>
  <c r="A54" i="1"/>
  <c r="A55" i="1" l="1"/>
  <c r="A53" i="2"/>
  <c r="A83" i="5"/>
  <c r="A83" i="3"/>
  <c r="A84" i="3" l="1"/>
  <c r="A54" i="2"/>
  <c r="A84" i="5"/>
  <c r="A58" i="1"/>
  <c r="A106" i="3" l="1"/>
  <c r="E85" i="3" s="1"/>
  <c r="A57" i="2"/>
  <c r="C57" i="1"/>
  <c r="C56" i="1"/>
  <c r="A114" i="5"/>
  <c r="A59" i="1"/>
  <c r="A85" i="5" l="1"/>
  <c r="K93" i="5" s="1"/>
  <c r="K95" i="5" s="1"/>
  <c r="K100" i="5" s="1"/>
  <c r="A58" i="2"/>
  <c r="A115" i="5"/>
  <c r="A60" i="1"/>
  <c r="A107" i="3"/>
  <c r="C55" i="2"/>
  <c r="C56" i="2"/>
  <c r="A59" i="2" l="1"/>
  <c r="A108" i="3"/>
  <c r="A116" i="5"/>
  <c r="A61" i="1"/>
  <c r="A60" i="2" l="1"/>
  <c r="A62" i="1"/>
  <c r="A109" i="3"/>
  <c r="A117" i="5"/>
  <c r="A61" i="2" l="1"/>
  <c r="A63" i="1"/>
  <c r="A110" i="3"/>
  <c r="A118" i="5"/>
  <c r="A62" i="2" l="1"/>
  <c r="A64" i="1"/>
  <c r="A111" i="3"/>
  <c r="A119" i="5"/>
  <c r="A63" i="2" l="1"/>
  <c r="A65" i="1"/>
  <c r="A120" i="5"/>
  <c r="A112" i="3"/>
  <c r="A64" i="2" l="1"/>
  <c r="A121" i="5"/>
  <c r="A113" i="3"/>
  <c r="A66" i="1"/>
  <c r="A65" i="2" l="1"/>
  <c r="A67" i="1"/>
  <c r="A114" i="3"/>
  <c r="A122" i="5"/>
  <c r="A66" i="2" l="1"/>
  <c r="A123" i="5"/>
  <c r="A68" i="1"/>
  <c r="A115" i="3"/>
  <c r="A67" i="2" l="1"/>
  <c r="A69" i="1"/>
  <c r="A116" i="3"/>
  <c r="A124" i="5"/>
  <c r="A68" i="2" l="1"/>
  <c r="A70" i="1"/>
  <c r="A117" i="3"/>
  <c r="A125" i="5"/>
  <c r="A69" i="2" l="1"/>
  <c r="A118" i="3"/>
  <c r="A126" i="5"/>
  <c r="A71" i="1"/>
  <c r="A70" i="2" l="1"/>
  <c r="A72" i="1"/>
  <c r="A127" i="5"/>
  <c r="A119" i="3"/>
  <c r="A71" i="2" l="1"/>
  <c r="A128" i="5"/>
  <c r="A120" i="3"/>
  <c r="A73" i="1"/>
  <c r="A72" i="2" l="1"/>
  <c r="A129" i="5"/>
  <c r="A74" i="1"/>
  <c r="A121" i="3"/>
  <c r="A73" i="2" l="1"/>
  <c r="A75" i="1"/>
  <c r="A122" i="3"/>
  <c r="A130" i="5"/>
  <c r="A74" i="2" l="1"/>
  <c r="A76" i="1"/>
  <c r="A131" i="5"/>
  <c r="A123" i="3"/>
  <c r="A75" i="2" l="1"/>
  <c r="A77" i="1"/>
  <c r="A132" i="5"/>
  <c r="A124" i="3"/>
  <c r="A76" i="2" l="1"/>
  <c r="A133" i="5"/>
  <c r="A125" i="3"/>
  <c r="A78" i="1"/>
  <c r="A77" i="2" l="1"/>
  <c r="A134" i="5"/>
  <c r="A126" i="3"/>
  <c r="A79" i="1"/>
  <c r="A78" i="2" l="1"/>
  <c r="A80" i="1"/>
  <c r="A135" i="5"/>
  <c r="A127" i="3"/>
  <c r="A79" i="2" l="1"/>
  <c r="A81" i="1"/>
  <c r="A136" i="5"/>
  <c r="A128" i="3"/>
  <c r="A80" i="2" l="1"/>
  <c r="A129" i="3"/>
  <c r="A137" i="5"/>
  <c r="A84" i="1"/>
  <c r="A151" i="3" l="1"/>
  <c r="E130" i="3" s="1"/>
  <c r="A83" i="2"/>
  <c r="C82" i="1"/>
  <c r="A167" i="5"/>
  <c r="C83" i="1"/>
  <c r="A85" i="1"/>
  <c r="A138" i="5" l="1"/>
  <c r="K146" i="5" s="1"/>
  <c r="K148" i="5" s="1"/>
  <c r="K153" i="5" s="1"/>
  <c r="A108" i="5"/>
  <c r="A84" i="2"/>
  <c r="A168" i="5"/>
  <c r="A152" i="3"/>
  <c r="A86" i="1"/>
  <c r="C82" i="2"/>
  <c r="C81" i="2"/>
  <c r="A153" i="3" l="1"/>
  <c r="A169" i="5"/>
  <c r="A85" i="2"/>
  <c r="K158" i="5"/>
  <c r="A55" i="5"/>
  <c r="G134" i="5" l="1"/>
  <c r="G121" i="5"/>
  <c r="G117" i="5"/>
  <c r="G130" i="5"/>
  <c r="G128" i="5"/>
  <c r="G136" i="5"/>
  <c r="G127" i="5"/>
  <c r="G137" i="5"/>
  <c r="G123" i="5"/>
  <c r="G122" i="5"/>
  <c r="G118" i="5"/>
  <c r="G116" i="5"/>
  <c r="G135" i="5"/>
  <c r="G125" i="5"/>
  <c r="G126" i="5"/>
  <c r="G120" i="5"/>
  <c r="G115" i="5"/>
  <c r="G114" i="5"/>
  <c r="G132" i="5"/>
  <c r="G124" i="5"/>
  <c r="G133" i="5"/>
  <c r="G129" i="5"/>
  <c r="G131" i="5"/>
  <c r="G119" i="5"/>
  <c r="K105" i="5"/>
  <c r="A2" i="5"/>
  <c r="K52" i="5" s="1"/>
  <c r="G16" i="5" l="1"/>
  <c r="G12" i="5"/>
  <c r="G15" i="5"/>
  <c r="G26" i="5"/>
  <c r="G29" i="5"/>
  <c r="G11" i="5"/>
  <c r="G18" i="5"/>
  <c r="G14" i="5"/>
  <c r="G10" i="5"/>
  <c r="G30" i="5"/>
  <c r="G24" i="5"/>
  <c r="G21" i="5"/>
  <c r="G17" i="5"/>
  <c r="G13" i="5"/>
  <c r="G20" i="5"/>
  <c r="G23" i="5"/>
  <c r="G8" i="5"/>
  <c r="G22" i="5"/>
  <c r="G25" i="5"/>
  <c r="G28" i="5"/>
  <c r="G27" i="5"/>
  <c r="G31" i="5"/>
  <c r="G19" i="5"/>
  <c r="G9" i="5"/>
  <c r="G78" i="5"/>
  <c r="G79" i="5"/>
  <c r="G69" i="5"/>
  <c r="G73" i="5"/>
  <c r="G77" i="5"/>
  <c r="G65" i="5"/>
  <c r="G71" i="5"/>
  <c r="G66" i="5"/>
  <c r="G83" i="5"/>
  <c r="G81" i="5"/>
  <c r="G61" i="5"/>
  <c r="G67" i="5"/>
  <c r="G84" i="5"/>
  <c r="G76" i="5"/>
  <c r="G68" i="5"/>
  <c r="G80" i="5"/>
  <c r="G70" i="5"/>
  <c r="G75" i="5"/>
  <c r="G72" i="5"/>
  <c r="G63" i="5"/>
  <c r="G74" i="5"/>
  <c r="G82" i="5"/>
  <c r="G62" i="5"/>
  <c r="G64" i="5"/>
</calcChain>
</file>

<file path=xl/sharedStrings.xml><?xml version="1.0" encoding="utf-8"?>
<sst xmlns="http://schemas.openxmlformats.org/spreadsheetml/2006/main" count="527" uniqueCount="202">
  <si>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</si>
  <si>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</si>
  <si>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</si>
  <si>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</si>
  <si>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</si>
  <si>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</si>
  <si>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</si>
  <si>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</si>
  <si>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</si>
  <si>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</si>
  <si>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</si>
  <si>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</si>
  <si>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</si>
  <si>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</si>
  <si>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</si>
  <si>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</si>
  <si>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</si>
  <si>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</si>
  <si>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</si>
  <si>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</si>
  <si>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</si>
  <si>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</si>
  <si>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</si>
  <si>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</si>
  <si>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</si>
  <si>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</si>
  <si>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</si>
  <si>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</si>
  <si>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</si>
  <si>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</si>
  <si>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</si>
  <si>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</si>
  <si>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</si>
  <si>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</si>
  <si>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</si>
  <si>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</si>
  <si>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</si>
  <si>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</si>
  <si>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</si>
  <si>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</si>
  <si>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</si>
  <si>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</si>
  <si>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</si>
  <si>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</si>
  <si>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</si>
  <si>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</si>
  <si>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</si>
  <si>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</si>
  <si>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</si>
  <si>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</si>
  <si>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</si>
  <si>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</si>
  <si>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</si>
  <si>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</si>
  <si>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</si>
  <si>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</si>
  <si>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</si>
  <si>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</si>
  <si>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</si>
  <si>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</si>
  <si>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</si>
  <si>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</si>
  <si>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</si>
  <si>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</si>
  <si>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</si>
  <si>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</si>
  <si>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</si>
  <si>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</si>
  <si>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</si>
  <si>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</si>
  <si>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</si>
  <si>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</si>
  <si>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</si>
  <si>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</si>
  <si>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</si>
  <si>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</si>
  <si>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</si>
  <si>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</si>
  <si>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</si>
  <si>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</si>
  <si>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</si>
  <si>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</si>
  <si>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</si>
  <si>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</si>
  <si>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</si>
  <si>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</si>
  <si>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</si>
  <si>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</si>
  <si>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</si>
  <si>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</si>
  <si>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</si>
  <si>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</si>
  <si>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</si>
  <si>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</si>
  <si>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</si>
  <si>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</si>
  <si>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</si>
  <si>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</si>
  <si>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</si>
  <si>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</si>
  <si>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</si>
  <si>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</si>
  <si>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</si>
  <si>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</si>
  <si>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</si>
  <si>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</si>
  <si>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</si>
  <si>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</si>
  <si>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</si>
  <si>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</si>
  <si>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</si>
  <si>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, 20    BY:</t>
  </si>
  <si>
    <t>PERIMETER EROSION BARRIER</t>
  </si>
  <si>
    <t>FOOT</t>
  </si>
  <si>
    <t>INLET AND PIPE PROTECTION</t>
  </si>
  <si>
    <t>EACH</t>
  </si>
  <si>
    <t>PORTLAND CEMENT CONCRETE SIDEWALK 4 INCH</t>
  </si>
  <si>
    <t>SQ FT</t>
  </si>
  <si>
    <t>DETECTABLE WARNINGS</t>
  </si>
  <si>
    <t>COMBINATION CURB AND GUTTER REMOVAL</t>
  </si>
  <si>
    <t>COMBINATION CONCRETE CURB AND GUTTER, TYPE B-6.24 (ABUTTING EXISTING PAVEMENT)</t>
  </si>
  <si>
    <t>COMBINATION CONCRETE CURB AND GUTTER, TYPE M-6.06 (ABUTTING EXISTING PAVEMENT)</t>
  </si>
  <si>
    <t>COMBINATION CONCRETE CURB AND GUTTER, TYPE M-6.24 (ABUTTING EXISTING PAVEMENT)</t>
  </si>
  <si>
    <t>COMBINATION CONCRETE CURB AND GUTTER, TYPE M-6.24 (VARIABLE WIDTH GUTTER FLAG)</t>
  </si>
  <si>
    <t>ISLAND PAVEMENT (6")</t>
  </si>
  <si>
    <t>SQ YD</t>
  </si>
  <si>
    <t>NON-SPECIAL WASTE DISPOSAL</t>
  </si>
  <si>
    <t>CU YD</t>
  </si>
  <si>
    <t>SPECIAL WASTE DISPOSAL</t>
  </si>
  <si>
    <t>SOIL DISPOSAL ANALYSIS</t>
  </si>
  <si>
    <t>MOBILIZATION</t>
  </si>
  <si>
    <t>L SUM</t>
  </si>
  <si>
    <t>CHANGEABLE MESSAGE SIGN</t>
  </si>
  <si>
    <t>CAL DA</t>
  </si>
  <si>
    <t>SIGN PANEL - TYPE 1</t>
  </si>
  <si>
    <t>EPOXY PAVEMENT MARKING - LETTERS AND SYMBOLS</t>
  </si>
  <si>
    <t>EPOXY PAVEMENT MARKING - LINE 4"</t>
  </si>
  <si>
    <t>EPOXY PAVEMENT MARKING - LINE 6"</t>
  </si>
  <si>
    <t>EPOXY PAVEMENT MARKING - LINE 8"</t>
  </si>
  <si>
    <t>EPOXY PAVEMENT MARKING - LINE 24"</t>
  </si>
  <si>
    <t>PAVEMENT MARKING REMOVAL - WATER BLASTING</t>
  </si>
  <si>
    <t>SERVICE INSTALLATION, TYPE B</t>
  </si>
  <si>
    <t>UNDERGROUND CONDUIT, GALVANIZED STEEL, 5" DIA.</t>
  </si>
  <si>
    <t>UNDERGROUND CONDUIT, GALVANIZED STEEL, 6" DIA.</t>
  </si>
  <si>
    <t>UNDERGROUND CONDUIT, COILABLE NONMETALLIC CONDUIT, 1 1/2" DIA.</t>
  </si>
  <si>
    <t>UNDERGROUND CONDUIT, COILABLE NONMETALLIC CONDUIT, 2 1/2" DIA.</t>
  </si>
  <si>
    <t>UNDERGROUND CONDUIT, COILABLE NONMETALLIC CONDUIT, 3" DIA.</t>
  </si>
  <si>
    <t>UNDERGROUND CONDUIT, COILABLE NONMETALLIC CONDUIT, 4" DIA.</t>
  </si>
  <si>
    <t>UNDERGROUND CONDUIT, COILABLE NONMETALLIC CONDUIT, 5" DIA.</t>
  </si>
  <si>
    <t>HANDHOLE</t>
  </si>
  <si>
    <t>DOUBLE HANDHOLE</t>
  </si>
  <si>
    <t>ELECTRIC CABLE IN CONDUIT, 600V (XLP-TYPE USE) 1/C NO. 10</t>
  </si>
  <si>
    <t>FULL-ACTUATED CONTROLLER AND TYPE IV CABINET</t>
  </si>
  <si>
    <t>ELECTRIC CABLE IN CONDUIT, SIGNAL NO. 14 2C</t>
  </si>
  <si>
    <t>ELECTRIC CABLE IN CONDUIT, SIGNAL NO. 14 3C</t>
  </si>
  <si>
    <t>ELECTRIC CABLE IN CONDUIT, SIGNAL NO. 14 5C</t>
  </si>
  <si>
    <t>ELECTRIC CABLE IN CONDUIT, SIGNAL NO. 14 7C</t>
  </si>
  <si>
    <t>ELECTRIC CABLE IN CONDUIT, SERVICE, NO. 6 3 C</t>
  </si>
  <si>
    <t>ELECTRIC CABLE IN CONDUIT, EQUIPMENT GROUNDING CONDUCTOR, NO. 6 1C</t>
  </si>
  <si>
    <t>TRAFFIC SIGNAL POST, GALVANIZED STEEL 16 FT.</t>
  </si>
  <si>
    <t>STEEL MAST ARM ASSEMBLY AND POLE, 44 FT.</t>
  </si>
  <si>
    <t>STEEL COMBINATION MAST ARM ASSEMBLY AND POLE, 26 FT.</t>
  </si>
  <si>
    <t>STEEL COMBINATION MAST ARM ASSEMBLY AND POLE, 28 FT.</t>
  </si>
  <si>
    <t>STEEL COMBINATION MAST ARM ASSEMBLY AND POLE 46 FT.</t>
  </si>
  <si>
    <t>CONCRETE FOUNDATION, TYPE A</t>
  </si>
  <si>
    <t>CONCRETE FOUNDATION, TYPE D</t>
  </si>
  <si>
    <t>CONCRETE FOUNDATION, TYPE E 30-INCH DIAMETER</t>
  </si>
  <si>
    <t>CONCRETE FOUNDATION, TYPE E 36-INCH DIAMETER</t>
  </si>
  <si>
    <t>SIGNAL HEAD, POLYCARBONATE, LED, 1-FACE, 3-SECTION, BRACKET MOUNTED</t>
  </si>
  <si>
    <t>SIGNAL HEAD, POLYCARBONATE, LED, 1-FACE, 3-SECTION, MAST ARM MOUNTED</t>
  </si>
  <si>
    <t>SIGNAL HEAD, POLYCARBONATE, LED, 1-FACE, 4-SECTION, BRACKET MOUNTED</t>
  </si>
  <si>
    <t>SIGNAL HEAD, POLYCARBONATE, LED, 1-FACE, 4-SECTION, MAST ARM MOUNTED</t>
  </si>
  <si>
    <t>SIGNAL HEAD, POLYCARBONATE, LED, 1-FACE, 5-SECTION, BRACKET MOUNTED</t>
  </si>
  <si>
    <t>PEDESTRIAN SIGNAL HEAD, LED, 1-FACE, BRACKET MOUNTED WITH COUNTDOWN TIMER</t>
  </si>
  <si>
    <t>PEDESTRIAN SIGNAL HEAD, LED, 2-FACE, BRACKET MOUNTED WITH COUNTDOWN TIMER</t>
  </si>
  <si>
    <t>PEDESTRIAN SIGNAL HEAD, LED, 3-FACE, BRACKET MOUNTED WITH COUNTDOWN TIMER</t>
  </si>
  <si>
    <t>TRAFFIC SIGNAL BACKPLATE, LOUVERED, PLASTIC</t>
  </si>
  <si>
    <t>PEDESTRIAN PUSH-BUTTON</t>
  </si>
  <si>
    <t>REMOVE EXISTING TRAFFIC SIGNAL EQUIPMENT</t>
  </si>
  <si>
    <t>REMOVE EXISTING HANDHOLE</t>
  </si>
  <si>
    <t>REMOVE EXISTING CONCRETE FOUNDATION</t>
  </si>
  <si>
    <t>SPECIAL WASTE PLANS AND REPORTS (SPECIAL)</t>
  </si>
  <si>
    <t>INSTALL STREET SIGN</t>
  </si>
  <si>
    <t>ABANDON CONDUIT IN PLACE</t>
  </si>
  <si>
    <t>ISLAND REMOVAL</t>
  </si>
  <si>
    <t>TRAFFIC CONTROL AND PROTECTION, (SPECIAL)</t>
  </si>
  <si>
    <t>EMERGENCY VEHICLE PRIORITY SYSTEM</t>
  </si>
  <si>
    <t>REMOVE EXISTING TRAFFIC CONTROLLER AND CABINET</t>
  </si>
  <si>
    <t>PARKWAY RESTORATION</t>
  </si>
  <si>
    <t>CONCRETE TRUCK WASHOUT</t>
  </si>
  <si>
    <t>LUMINAIRE, LED, HORIZONTAL MOUNT, SPECIAL</t>
  </si>
  <si>
    <t>CONSTRUCTION LAYOUT</t>
  </si>
  <si>
    <t>VIDEO VEHICLE DETECTION SYSTEM</t>
  </si>
  <si>
    <t>REMOVE AND REINSTALL ALPR SYSTEM</t>
  </si>
  <si>
    <t>William Charles Electric</t>
  </si>
  <si>
    <t>Rockford, IL</t>
  </si>
  <si>
    <t>Bid Bond</t>
  </si>
  <si>
    <t>Engel Electric</t>
  </si>
  <si>
    <t>As  Read</t>
  </si>
  <si>
    <t>As Corrected</t>
  </si>
  <si>
    <t>Calculation error</t>
  </si>
  <si>
    <t>Calculation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</si>
</sst>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2" fillId="5" borderId="17" xfId="0" applyFont="1" applyFill="1" applyBorder="1" applyAlignment="1" applyProtection="1">
      <alignment vertical="center" wrapText="1"/>
    </xf>
    <xf numFmtId="0" fontId="2" fillId="6" borderId="17" xfId="0" applyFont="1" applyFill="1" applyBorder="1" applyAlignment="1" applyProtection="1">
      <alignment vertical="center" wrapText="1"/>
    </xf>
    <xf numFmtId="0" fontId="2" fillId="7" borderId="17" xfId="0" applyFont="1" applyFill="1" applyBorder="1" applyAlignment="1" applyProtection="1">
      <alignment vertical="center" wrapText="1"/>
    </xf>
    <xf numFmtId="0" fontId="2" fillId="8" borderId="17" xfId="0" applyFont="1" applyFill="1" applyBorder="1" applyAlignment="1" applyProtection="1">
      <alignment vertical="center" wrapText="1"/>
    </xf>
    <xf numFmtId="7" fontId="5" fillId="9" borderId="47" xfId="2" applyNumberFormat="1" applyFont="1" applyFill="1" applyBorder="1" applyAlignment="1" applyProtection="1">
      <alignment vertical="center"/>
      <protection locked="0"/>
    </xf>
    <xf numFmtId="8" fontId="2" fillId="9" borderId="17" xfId="2" applyNumberFormat="1" applyFont="1" applyFill="1" applyBorder="1" applyAlignment="1">
      <alignment vertical="center"/>
    </xf>
    <xf numFmtId="8" fontId="2" fillId="10" borderId="24" xfId="2" applyNumberFormat="1" applyFont="1" applyFill="1" applyBorder="1" applyAlignment="1">
      <alignment horizontal="right" vertical="center"/>
    </xf>
    <xf numFmtId="8" fontId="2" fillId="10" borderId="25" xfId="2" applyNumberFormat="1" applyFont="1" applyFill="1" applyBorder="1" applyAlignment="1">
      <alignment horizontal="right" vertical="center"/>
    </xf>
    <xf numFmtId="8" fontId="5" fillId="0" borderId="0" xfId="2" applyNumberFormat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2" fillId="9" borderId="24" xfId="2" applyNumberFormat="1" applyFont="1" applyFill="1" applyBorder="1" applyAlignment="1">
      <alignment horizontal="right" vertical="center"/>
    </xf>
    <xf numFmtId="8" fontId="2" fillId="11" borderId="25" xfId="2" applyNumberFormat="1" applyFont="1" applyFill="1" applyBorder="1" applyAlignment="1">
      <alignment horizontal="right" vertical="center"/>
    </xf>
    <xf numFmtId="0" fontId="2" fillId="12" borderId="17" xfId="0" applyFont="1" applyFill="1" applyBorder="1" applyAlignment="1" applyProtection="1">
      <alignment vertical="center" wrapText="1"/>
    </xf>
    <xf numFmtId="7" fontId="5" fillId="11" borderId="47" xfId="2" applyNumberFormat="1" applyFont="1" applyFill="1" applyBorder="1" applyAlignment="1" applyProtection="1">
      <alignment vertical="center"/>
      <protection locked="0"/>
    </xf>
    <xf numFmtId="8" fontId="2" fillId="11" borderId="17" xfId="2" applyNumberFormat="1" applyFont="1" applyFill="1" applyBorder="1" applyAlignment="1">
      <alignment vertic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197644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H28" sqref="H2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392757.45</v>
      </c>
    </row>
    <row r="2" spans="1:6" s="216" customFormat="1" ht="18" x14ac:dyDescent="0.25">
      <c r="A2" s="356" t="s">
        <v>93</v>
      </c>
      <c r="B2" s="356"/>
      <c r="C2" s="356"/>
      <c r="D2" s="356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112</v>
      </c>
      <c r="C4" s="346" t="s">
        <v>113</v>
      </c>
      <c r="D4" s="307">
        <v>256</v>
      </c>
      <c r="E4" s="308">
        <v>3.2</v>
      </c>
      <c r="F4" s="303">
        <f t="shared" ref="F4:F67" si="0">IF(AND(ISNUMBER(D4),ISNUMBER(E4)),D4*E4,"")</f>
        <v>819.2</v>
      </c>
    </row>
    <row r="5" spans="1:6" x14ac:dyDescent="0.2">
      <c r="A5" s="304">
        <v>2</v>
      </c>
      <c r="B5" s="345" t="s">
        <v>114</v>
      </c>
      <c r="C5" s="306" t="s">
        <v>115</v>
      </c>
      <c r="D5" s="307">
        <v>1</v>
      </c>
      <c r="E5" s="308">
        <v>165</v>
      </c>
      <c r="F5" s="303">
        <f t="shared" si="0"/>
        <v>165</v>
      </c>
    </row>
    <row r="6" spans="1:6" x14ac:dyDescent="0.2">
      <c r="A6" s="304">
        <v>3</v>
      </c>
      <c r="B6" s="345" t="s">
        <v>116</v>
      </c>
      <c r="C6" s="306" t="s">
        <v>117</v>
      </c>
      <c r="D6" s="307">
        <v>380</v>
      </c>
      <c r="E6" s="308">
        <v>9.5</v>
      </c>
      <c r="F6" s="303">
        <f t="shared" si="0"/>
        <v>3610</v>
      </c>
    </row>
    <row r="7" spans="1:6" x14ac:dyDescent="0.2">
      <c r="A7" s="304">
        <v>4</v>
      </c>
      <c r="B7" s="345" t="s">
        <v>118</v>
      </c>
      <c r="C7" s="306" t="s">
        <v>117</v>
      </c>
      <c r="D7" s="307">
        <v>144</v>
      </c>
      <c r="E7" s="308">
        <v>30</v>
      </c>
      <c r="F7" s="303">
        <f t="shared" si="0"/>
        <v>4320</v>
      </c>
    </row>
    <row r="8" spans="1:6" x14ac:dyDescent="0.2">
      <c r="A8" s="304">
        <v>5</v>
      </c>
      <c r="B8" s="345" t="s">
        <v>119</v>
      </c>
      <c r="C8" s="306" t="s">
        <v>113</v>
      </c>
      <c r="D8" s="307">
        <v>114</v>
      </c>
      <c r="E8" s="308">
        <v>12</v>
      </c>
      <c r="F8" s="303">
        <f t="shared" si="0"/>
        <v>1368</v>
      </c>
    </row>
    <row r="9" spans="1:6" ht="25.5" x14ac:dyDescent="0.2">
      <c r="A9" s="304">
        <v>6</v>
      </c>
      <c r="B9" s="345" t="s">
        <v>120</v>
      </c>
      <c r="C9" s="306" t="s">
        <v>113</v>
      </c>
      <c r="D9" s="307">
        <v>114</v>
      </c>
      <c r="E9" s="308">
        <v>55</v>
      </c>
      <c r="F9" s="303">
        <f t="shared" si="0"/>
        <v>6270</v>
      </c>
    </row>
    <row r="10" spans="1:6" ht="25.5" x14ac:dyDescent="0.2">
      <c r="A10" s="304">
        <v>7</v>
      </c>
      <c r="B10" s="345" t="s">
        <v>121</v>
      </c>
      <c r="C10" s="306" t="s">
        <v>113</v>
      </c>
      <c r="D10" s="307">
        <v>118</v>
      </c>
      <c r="E10" s="308">
        <v>55</v>
      </c>
      <c r="F10" s="303">
        <f t="shared" si="0"/>
        <v>6490</v>
      </c>
    </row>
    <row r="11" spans="1:6" ht="25.5" x14ac:dyDescent="0.2">
      <c r="A11" s="304">
        <v>8</v>
      </c>
      <c r="B11" s="345" t="s">
        <v>122</v>
      </c>
      <c r="C11" s="306" t="s">
        <v>113</v>
      </c>
      <c r="D11" s="307">
        <v>99</v>
      </c>
      <c r="E11" s="308">
        <v>55</v>
      </c>
      <c r="F11" s="303">
        <f t="shared" si="0"/>
        <v>5445</v>
      </c>
    </row>
    <row r="12" spans="1:6" ht="25.5" x14ac:dyDescent="0.2">
      <c r="A12" s="304">
        <v>9</v>
      </c>
      <c r="B12" s="345" t="s">
        <v>123</v>
      </c>
      <c r="C12" s="306" t="s">
        <v>113</v>
      </c>
      <c r="D12" s="307">
        <v>92</v>
      </c>
      <c r="E12" s="308">
        <v>55</v>
      </c>
      <c r="F12" s="303">
        <f t="shared" si="0"/>
        <v>5060</v>
      </c>
    </row>
    <row r="13" spans="1:6" x14ac:dyDescent="0.2">
      <c r="A13" s="304">
        <v>10</v>
      </c>
      <c r="B13" s="345" t="s">
        <v>124</v>
      </c>
      <c r="C13" s="306" t="s">
        <v>125</v>
      </c>
      <c r="D13" s="307">
        <v>128</v>
      </c>
      <c r="E13" s="308">
        <v>80</v>
      </c>
      <c r="F13" s="303">
        <f t="shared" si="0"/>
        <v>10240</v>
      </c>
    </row>
    <row r="14" spans="1:6" x14ac:dyDescent="0.2">
      <c r="A14" s="304">
        <v>11</v>
      </c>
      <c r="B14" s="345" t="s">
        <v>126</v>
      </c>
      <c r="C14" s="306" t="s">
        <v>127</v>
      </c>
      <c r="D14" s="307">
        <v>25</v>
      </c>
      <c r="E14" s="308">
        <v>65</v>
      </c>
      <c r="F14" s="303">
        <f t="shared" si="0"/>
        <v>1625</v>
      </c>
    </row>
    <row r="15" spans="1:6" x14ac:dyDescent="0.2">
      <c r="A15" s="304">
        <v>12</v>
      </c>
      <c r="B15" s="345" t="s">
        <v>128</v>
      </c>
      <c r="C15" s="306" t="s">
        <v>127</v>
      </c>
      <c r="D15" s="307">
        <v>25</v>
      </c>
      <c r="E15" s="308">
        <v>75</v>
      </c>
      <c r="F15" s="303">
        <f t="shared" si="0"/>
        <v>1875</v>
      </c>
    </row>
    <row r="16" spans="1:6" x14ac:dyDescent="0.2">
      <c r="A16" s="304">
        <v>13</v>
      </c>
      <c r="B16" s="345" t="s">
        <v>129</v>
      </c>
      <c r="C16" s="306" t="s">
        <v>115</v>
      </c>
      <c r="D16" s="307">
        <v>1</v>
      </c>
      <c r="E16" s="308">
        <v>1000</v>
      </c>
      <c r="F16" s="303">
        <f t="shared" si="0"/>
        <v>1000</v>
      </c>
    </row>
    <row r="17" spans="1:6" x14ac:dyDescent="0.2">
      <c r="A17" s="304">
        <v>14</v>
      </c>
      <c r="B17" s="345" t="s">
        <v>130</v>
      </c>
      <c r="C17" s="306" t="s">
        <v>131</v>
      </c>
      <c r="D17" s="307">
        <v>1</v>
      </c>
      <c r="E17" s="308">
        <v>15000</v>
      </c>
      <c r="F17" s="303">
        <f t="shared" si="0"/>
        <v>15000</v>
      </c>
    </row>
    <row r="18" spans="1:6" x14ac:dyDescent="0.2">
      <c r="A18" s="304">
        <v>15</v>
      </c>
      <c r="B18" s="345" t="s">
        <v>132</v>
      </c>
      <c r="C18" s="306" t="s">
        <v>133</v>
      </c>
      <c r="D18" s="307">
        <v>56</v>
      </c>
      <c r="E18" s="308">
        <v>60</v>
      </c>
      <c r="F18" s="303">
        <f t="shared" si="0"/>
        <v>3360</v>
      </c>
    </row>
    <row r="19" spans="1:6" x14ac:dyDescent="0.2">
      <c r="A19" s="304">
        <v>16</v>
      </c>
      <c r="B19" s="345" t="s">
        <v>134</v>
      </c>
      <c r="C19" s="306" t="s">
        <v>117</v>
      </c>
      <c r="D19" s="307">
        <v>25</v>
      </c>
      <c r="E19" s="308">
        <v>40</v>
      </c>
      <c r="F19" s="303">
        <f t="shared" si="0"/>
        <v>1000</v>
      </c>
    </row>
    <row r="20" spans="1:6" x14ac:dyDescent="0.2">
      <c r="A20" s="304">
        <v>17</v>
      </c>
      <c r="B20" s="345" t="s">
        <v>135</v>
      </c>
      <c r="C20" s="306" t="s">
        <v>117</v>
      </c>
      <c r="D20" s="307">
        <v>46.8</v>
      </c>
      <c r="E20" s="308">
        <v>10</v>
      </c>
      <c r="F20" s="303">
        <f t="shared" si="0"/>
        <v>468</v>
      </c>
    </row>
    <row r="21" spans="1:6" x14ac:dyDescent="0.2">
      <c r="A21" s="304">
        <v>18</v>
      </c>
      <c r="B21" s="345" t="s">
        <v>136</v>
      </c>
      <c r="C21" s="306" t="s">
        <v>113</v>
      </c>
      <c r="D21" s="307">
        <v>114</v>
      </c>
      <c r="E21" s="308">
        <v>3.25</v>
      </c>
      <c r="F21" s="303">
        <f t="shared" si="0"/>
        <v>370.5</v>
      </c>
    </row>
    <row r="22" spans="1:6" x14ac:dyDescent="0.2">
      <c r="A22" s="304">
        <v>19</v>
      </c>
      <c r="B22" s="345" t="s">
        <v>137</v>
      </c>
      <c r="C22" s="306" t="s">
        <v>113</v>
      </c>
      <c r="D22" s="307">
        <v>484</v>
      </c>
      <c r="E22" s="308">
        <v>5</v>
      </c>
      <c r="F22" s="303">
        <f t="shared" si="0"/>
        <v>2420</v>
      </c>
    </row>
    <row r="23" spans="1:6" x14ac:dyDescent="0.2">
      <c r="A23" s="304">
        <v>20</v>
      </c>
      <c r="B23" s="345" t="s">
        <v>138</v>
      </c>
      <c r="C23" s="306" t="s">
        <v>113</v>
      </c>
      <c r="D23" s="307">
        <v>432</v>
      </c>
      <c r="E23" s="308">
        <v>5</v>
      </c>
      <c r="F23" s="303">
        <f t="shared" si="0"/>
        <v>2160</v>
      </c>
    </row>
    <row r="24" spans="1:6" x14ac:dyDescent="0.2">
      <c r="A24" s="304">
        <v>21</v>
      </c>
      <c r="B24" s="345" t="s">
        <v>139</v>
      </c>
      <c r="C24" s="306" t="s">
        <v>113</v>
      </c>
      <c r="D24" s="307">
        <v>116</v>
      </c>
      <c r="E24" s="308">
        <v>18.5</v>
      </c>
      <c r="F24" s="303">
        <f t="shared" si="0"/>
        <v>2146</v>
      </c>
    </row>
    <row r="25" spans="1:6" x14ac:dyDescent="0.2">
      <c r="A25" s="304">
        <v>22</v>
      </c>
      <c r="B25" s="345" t="s">
        <v>140</v>
      </c>
      <c r="C25" s="306" t="s">
        <v>117</v>
      </c>
      <c r="D25" s="307">
        <v>385</v>
      </c>
      <c r="E25" s="308">
        <v>6</v>
      </c>
      <c r="F25" s="303">
        <f t="shared" si="0"/>
        <v>2310</v>
      </c>
    </row>
    <row r="26" spans="1:6" x14ac:dyDescent="0.2">
      <c r="A26" s="304">
        <v>23</v>
      </c>
      <c r="B26" s="345" t="s">
        <v>141</v>
      </c>
      <c r="C26" s="306" t="s">
        <v>115</v>
      </c>
      <c r="D26" s="307">
        <v>1</v>
      </c>
      <c r="E26" s="308">
        <v>3500</v>
      </c>
      <c r="F26" s="303">
        <f t="shared" si="0"/>
        <v>3500</v>
      </c>
    </row>
    <row r="27" spans="1:6" x14ac:dyDescent="0.2">
      <c r="A27" s="304">
        <v>24</v>
      </c>
      <c r="B27" s="305" t="s">
        <v>142</v>
      </c>
      <c r="C27" s="306" t="s">
        <v>113</v>
      </c>
      <c r="D27" s="307">
        <v>269</v>
      </c>
      <c r="E27" s="308">
        <v>90</v>
      </c>
      <c r="F27" s="303">
        <f t="shared" si="0"/>
        <v>24210</v>
      </c>
    </row>
    <row r="28" spans="1:6" x14ac:dyDescent="0.2">
      <c r="A28" s="304">
        <v>25</v>
      </c>
      <c r="B28" s="305" t="s">
        <v>143</v>
      </c>
      <c r="C28" s="306" t="s">
        <v>113</v>
      </c>
      <c r="D28" s="307">
        <v>90</v>
      </c>
      <c r="E28" s="308">
        <v>100</v>
      </c>
      <c r="F28" s="303">
        <f t="shared" si="0"/>
        <v>9000</v>
      </c>
    </row>
    <row r="29" spans="1:6" x14ac:dyDescent="0.2">
      <c r="A29" s="304">
        <v>26</v>
      </c>
      <c r="B29" s="305" t="s">
        <v>144</v>
      </c>
      <c r="C29" s="306" t="s">
        <v>113</v>
      </c>
      <c r="D29" s="307">
        <v>7</v>
      </c>
      <c r="E29" s="308">
        <v>18</v>
      </c>
      <c r="F29" s="303">
        <f t="shared" si="0"/>
        <v>126</v>
      </c>
    </row>
    <row r="30" spans="1:6" x14ac:dyDescent="0.2">
      <c r="A30" s="304">
        <v>27</v>
      </c>
      <c r="B30" s="305" t="s">
        <v>145</v>
      </c>
      <c r="C30" s="306" t="s">
        <v>113</v>
      </c>
      <c r="D30" s="307">
        <v>35</v>
      </c>
      <c r="E30" s="308">
        <v>28</v>
      </c>
      <c r="F30" s="303">
        <f t="shared" si="0"/>
        <v>980</v>
      </c>
    </row>
    <row r="31" spans="1:6" x14ac:dyDescent="0.2">
      <c r="A31" s="304">
        <v>28</v>
      </c>
      <c r="B31" s="305" t="s">
        <v>146</v>
      </c>
      <c r="C31" s="306" t="s">
        <v>113</v>
      </c>
      <c r="D31" s="307">
        <v>28</v>
      </c>
      <c r="E31" s="308">
        <v>28</v>
      </c>
      <c r="F31" s="303">
        <f t="shared" si="0"/>
        <v>784</v>
      </c>
    </row>
    <row r="32" spans="1:6" x14ac:dyDescent="0.2">
      <c r="A32" s="304">
        <v>29</v>
      </c>
      <c r="B32" s="305" t="s">
        <v>147</v>
      </c>
      <c r="C32" s="306" t="s">
        <v>113</v>
      </c>
      <c r="D32" s="307">
        <v>269</v>
      </c>
      <c r="E32" s="308">
        <v>30</v>
      </c>
      <c r="F32" s="303">
        <f t="shared" si="0"/>
        <v>8070</v>
      </c>
    </row>
    <row r="33" spans="1:6" x14ac:dyDescent="0.2">
      <c r="A33" s="304">
        <v>30</v>
      </c>
      <c r="B33" s="305" t="s">
        <v>148</v>
      </c>
      <c r="C33" s="306" t="s">
        <v>113</v>
      </c>
      <c r="D33" s="307">
        <v>112</v>
      </c>
      <c r="E33" s="308">
        <v>45</v>
      </c>
      <c r="F33" s="303">
        <f t="shared" si="0"/>
        <v>5040</v>
      </c>
    </row>
    <row r="34" spans="1:6" x14ac:dyDescent="0.2">
      <c r="A34" s="304">
        <v>31</v>
      </c>
      <c r="B34" s="305" t="s">
        <v>149</v>
      </c>
      <c r="C34" s="306" t="s">
        <v>115</v>
      </c>
      <c r="D34" s="307">
        <v>3</v>
      </c>
      <c r="E34" s="308">
        <v>2000</v>
      </c>
      <c r="F34" s="303">
        <f t="shared" si="0"/>
        <v>6000</v>
      </c>
    </row>
    <row r="35" spans="1:6" x14ac:dyDescent="0.2">
      <c r="A35" s="304">
        <v>32</v>
      </c>
      <c r="B35" s="305" t="s">
        <v>150</v>
      </c>
      <c r="C35" s="306" t="s">
        <v>115</v>
      </c>
      <c r="D35" s="307">
        <v>1</v>
      </c>
      <c r="E35" s="308">
        <v>3500</v>
      </c>
      <c r="F35" s="303">
        <f t="shared" si="0"/>
        <v>3500</v>
      </c>
    </row>
    <row r="36" spans="1:6" x14ac:dyDescent="0.2">
      <c r="A36" s="304">
        <v>33</v>
      </c>
      <c r="B36" s="305" t="s">
        <v>151</v>
      </c>
      <c r="C36" s="306" t="s">
        <v>113</v>
      </c>
      <c r="D36" s="307">
        <v>1142</v>
      </c>
      <c r="E36" s="308">
        <v>1.5</v>
      </c>
      <c r="F36" s="303">
        <f t="shared" si="0"/>
        <v>1713</v>
      </c>
    </row>
    <row r="37" spans="1:6" x14ac:dyDescent="0.2">
      <c r="A37" s="304">
        <v>34</v>
      </c>
      <c r="B37" s="305" t="s">
        <v>152</v>
      </c>
      <c r="C37" s="306" t="s">
        <v>115</v>
      </c>
      <c r="D37" s="307">
        <v>1</v>
      </c>
      <c r="E37" s="308">
        <v>17000</v>
      </c>
      <c r="F37" s="303">
        <f t="shared" si="0"/>
        <v>17000</v>
      </c>
    </row>
    <row r="38" spans="1:6" x14ac:dyDescent="0.2">
      <c r="A38" s="304">
        <v>35</v>
      </c>
      <c r="B38" s="305" t="s">
        <v>153</v>
      </c>
      <c r="C38" s="306" t="s">
        <v>113</v>
      </c>
      <c r="D38" s="307">
        <v>2336</v>
      </c>
      <c r="E38" s="308">
        <v>1.5</v>
      </c>
      <c r="F38" s="303">
        <f t="shared" si="0"/>
        <v>3504</v>
      </c>
    </row>
    <row r="39" spans="1:6" x14ac:dyDescent="0.2">
      <c r="A39" s="304">
        <v>36</v>
      </c>
      <c r="B39" s="305" t="s">
        <v>154</v>
      </c>
      <c r="C39" s="306" t="s">
        <v>113</v>
      </c>
      <c r="D39" s="307">
        <v>2939</v>
      </c>
      <c r="E39" s="308">
        <v>1.75</v>
      </c>
      <c r="F39" s="303">
        <f t="shared" si="0"/>
        <v>5143.25</v>
      </c>
    </row>
    <row r="40" spans="1:6" x14ac:dyDescent="0.2">
      <c r="A40" s="304">
        <v>37</v>
      </c>
      <c r="B40" s="305" t="s">
        <v>155</v>
      </c>
      <c r="C40" s="306" t="s">
        <v>113</v>
      </c>
      <c r="D40" s="307">
        <v>1077</v>
      </c>
      <c r="E40" s="308">
        <v>2</v>
      </c>
      <c r="F40" s="303">
        <f t="shared" si="0"/>
        <v>2154</v>
      </c>
    </row>
    <row r="41" spans="1:6" x14ac:dyDescent="0.2">
      <c r="A41" s="304">
        <v>38</v>
      </c>
      <c r="B41" s="305" t="s">
        <v>156</v>
      </c>
      <c r="C41" s="306" t="s">
        <v>113</v>
      </c>
      <c r="D41" s="307">
        <v>2404</v>
      </c>
      <c r="E41" s="308">
        <v>2.25</v>
      </c>
      <c r="F41" s="303">
        <f t="shared" si="0"/>
        <v>5409</v>
      </c>
    </row>
    <row r="42" spans="1:6" x14ac:dyDescent="0.2">
      <c r="A42" s="304">
        <v>39</v>
      </c>
      <c r="B42" s="305" t="s">
        <v>157</v>
      </c>
      <c r="C42" s="306" t="s">
        <v>113</v>
      </c>
      <c r="D42" s="307">
        <v>23</v>
      </c>
      <c r="E42" s="308">
        <v>6.5</v>
      </c>
      <c r="F42" s="303">
        <f t="shared" si="0"/>
        <v>149.5</v>
      </c>
    </row>
    <row r="43" spans="1:6" x14ac:dyDescent="0.2">
      <c r="A43" s="304">
        <v>40</v>
      </c>
      <c r="B43" s="305" t="s">
        <v>158</v>
      </c>
      <c r="C43" s="306" t="s">
        <v>113</v>
      </c>
      <c r="D43" s="307">
        <v>1074</v>
      </c>
      <c r="E43" s="308">
        <v>3.25</v>
      </c>
      <c r="F43" s="303">
        <f t="shared" si="0"/>
        <v>3490.5</v>
      </c>
    </row>
    <row r="44" spans="1:6" x14ac:dyDescent="0.2">
      <c r="A44" s="304">
        <v>41</v>
      </c>
      <c r="B44" s="305" t="s">
        <v>159</v>
      </c>
      <c r="C44" s="306" t="s">
        <v>115</v>
      </c>
      <c r="D44" s="307">
        <v>4</v>
      </c>
      <c r="E44" s="308">
        <v>1400</v>
      </c>
      <c r="F44" s="303">
        <f t="shared" si="0"/>
        <v>5600</v>
      </c>
    </row>
    <row r="45" spans="1:6" x14ac:dyDescent="0.2">
      <c r="A45" s="304">
        <v>42</v>
      </c>
      <c r="B45" s="305" t="s">
        <v>160</v>
      </c>
      <c r="C45" s="306" t="s">
        <v>115</v>
      </c>
      <c r="D45" s="307">
        <v>1</v>
      </c>
      <c r="E45" s="308">
        <v>14000</v>
      </c>
      <c r="F45" s="303">
        <f t="shared" si="0"/>
        <v>14000</v>
      </c>
    </row>
    <row r="46" spans="1:6" x14ac:dyDescent="0.2">
      <c r="A46" s="304">
        <v>43</v>
      </c>
      <c r="B46" s="305" t="s">
        <v>161</v>
      </c>
      <c r="C46" s="306" t="s">
        <v>115</v>
      </c>
      <c r="D46" s="307">
        <v>1</v>
      </c>
      <c r="E46" s="308">
        <v>10000</v>
      </c>
      <c r="F46" s="303">
        <f t="shared" si="0"/>
        <v>10000</v>
      </c>
    </row>
    <row r="47" spans="1:6" x14ac:dyDescent="0.2">
      <c r="A47" s="304">
        <v>44</v>
      </c>
      <c r="B47" s="305" t="s">
        <v>162</v>
      </c>
      <c r="C47" s="306" t="s">
        <v>115</v>
      </c>
      <c r="D47" s="307">
        <v>1</v>
      </c>
      <c r="E47" s="308">
        <v>11000</v>
      </c>
      <c r="F47" s="303">
        <f t="shared" si="0"/>
        <v>11000</v>
      </c>
    </row>
    <row r="48" spans="1:6" x14ac:dyDescent="0.2">
      <c r="A48" s="304">
        <v>45</v>
      </c>
      <c r="B48" s="305" t="s">
        <v>163</v>
      </c>
      <c r="C48" s="306" t="s">
        <v>115</v>
      </c>
      <c r="D48" s="307">
        <v>1</v>
      </c>
      <c r="E48" s="308">
        <v>18000</v>
      </c>
      <c r="F48" s="303">
        <f t="shared" si="0"/>
        <v>18000</v>
      </c>
    </row>
    <row r="49" spans="1:6" x14ac:dyDescent="0.2">
      <c r="A49" s="304">
        <v>46</v>
      </c>
      <c r="B49" s="305" t="s">
        <v>164</v>
      </c>
      <c r="C49" s="306" t="s">
        <v>113</v>
      </c>
      <c r="D49" s="307">
        <v>12.3</v>
      </c>
      <c r="E49" s="308">
        <v>275</v>
      </c>
      <c r="F49" s="303">
        <f t="shared" si="0"/>
        <v>3382.5</v>
      </c>
    </row>
    <row r="50" spans="1:6" x14ac:dyDescent="0.2">
      <c r="A50" s="304">
        <v>47</v>
      </c>
      <c r="B50" s="305" t="s">
        <v>165</v>
      </c>
      <c r="C50" s="306" t="s">
        <v>113</v>
      </c>
      <c r="D50" s="307">
        <v>3.1</v>
      </c>
      <c r="E50" s="308">
        <v>800</v>
      </c>
      <c r="F50" s="303">
        <f t="shared" si="0"/>
        <v>2480</v>
      </c>
    </row>
    <row r="51" spans="1:6" x14ac:dyDescent="0.2">
      <c r="A51" s="304">
        <v>48</v>
      </c>
      <c r="B51" s="305" t="s">
        <v>166</v>
      </c>
      <c r="C51" s="306" t="s">
        <v>113</v>
      </c>
      <c r="D51" s="307">
        <v>20</v>
      </c>
      <c r="E51" s="308">
        <v>275</v>
      </c>
      <c r="F51" s="303">
        <f t="shared" si="0"/>
        <v>5500</v>
      </c>
    </row>
    <row r="52" spans="1:6" x14ac:dyDescent="0.2">
      <c r="A52" s="304">
        <v>49</v>
      </c>
      <c r="B52" s="305" t="s">
        <v>167</v>
      </c>
      <c r="C52" s="306" t="s">
        <v>113</v>
      </c>
      <c r="D52" s="307">
        <v>26</v>
      </c>
      <c r="E52" s="308">
        <v>315</v>
      </c>
      <c r="F52" s="303">
        <f t="shared" si="0"/>
        <v>8190</v>
      </c>
    </row>
    <row r="53" spans="1:6" x14ac:dyDescent="0.2">
      <c r="A53" s="304">
        <v>50</v>
      </c>
      <c r="B53" s="305" t="s">
        <v>168</v>
      </c>
      <c r="C53" s="306" t="s">
        <v>115</v>
      </c>
      <c r="D53" s="307">
        <v>1</v>
      </c>
      <c r="E53" s="308">
        <v>800</v>
      </c>
      <c r="F53" s="303">
        <f t="shared" si="0"/>
        <v>800</v>
      </c>
    </row>
    <row r="54" spans="1:6" x14ac:dyDescent="0.2">
      <c r="A54" s="304">
        <v>51</v>
      </c>
      <c r="B54" s="305" t="s">
        <v>169</v>
      </c>
      <c r="C54" s="306" t="s">
        <v>115</v>
      </c>
      <c r="D54" s="307">
        <v>6</v>
      </c>
      <c r="E54" s="308">
        <v>850</v>
      </c>
      <c r="F54" s="303">
        <f t="shared" si="0"/>
        <v>5100</v>
      </c>
    </row>
    <row r="55" spans="1:6" x14ac:dyDescent="0.2">
      <c r="A55" s="304">
        <v>52</v>
      </c>
      <c r="B55" s="305" t="s">
        <v>170</v>
      </c>
      <c r="C55" s="306" t="s">
        <v>115</v>
      </c>
      <c r="D55" s="307">
        <v>4</v>
      </c>
      <c r="E55" s="308">
        <v>900</v>
      </c>
      <c r="F55" s="303">
        <f t="shared" si="0"/>
        <v>3600</v>
      </c>
    </row>
    <row r="56" spans="1:6" x14ac:dyDescent="0.2">
      <c r="A56" s="304">
        <v>53</v>
      </c>
      <c r="B56" s="305" t="s">
        <v>171</v>
      </c>
      <c r="C56" s="306" t="s">
        <v>115</v>
      </c>
      <c r="D56" s="307">
        <v>4</v>
      </c>
      <c r="E56" s="308">
        <v>950</v>
      </c>
      <c r="F56" s="303">
        <f t="shared" si="0"/>
        <v>3800</v>
      </c>
    </row>
    <row r="57" spans="1:6" x14ac:dyDescent="0.2">
      <c r="A57" s="304">
        <v>54</v>
      </c>
      <c r="B57" s="305" t="s">
        <v>172</v>
      </c>
      <c r="C57" s="306" t="s">
        <v>115</v>
      </c>
      <c r="D57" s="307">
        <v>6</v>
      </c>
      <c r="E57" s="308">
        <v>1000</v>
      </c>
      <c r="F57" s="303">
        <f t="shared" si="0"/>
        <v>6000</v>
      </c>
    </row>
    <row r="58" spans="1:6" x14ac:dyDescent="0.2">
      <c r="A58" s="304">
        <v>55</v>
      </c>
      <c r="B58" s="305" t="s">
        <v>173</v>
      </c>
      <c r="C58" s="306" t="s">
        <v>115</v>
      </c>
      <c r="D58" s="307">
        <v>3</v>
      </c>
      <c r="E58" s="308">
        <v>685</v>
      </c>
      <c r="F58" s="303">
        <f t="shared" si="0"/>
        <v>2055</v>
      </c>
    </row>
    <row r="59" spans="1:6" x14ac:dyDescent="0.2">
      <c r="A59" s="304">
        <v>56</v>
      </c>
      <c r="B59" s="305" t="s">
        <v>174</v>
      </c>
      <c r="C59" s="306" t="s">
        <v>115</v>
      </c>
      <c r="D59" s="307">
        <v>1</v>
      </c>
      <c r="E59" s="308">
        <v>1200</v>
      </c>
      <c r="F59" s="303">
        <f t="shared" si="0"/>
        <v>1200</v>
      </c>
    </row>
    <row r="60" spans="1:6" x14ac:dyDescent="0.2">
      <c r="A60" s="304">
        <v>57</v>
      </c>
      <c r="B60" s="305" t="s">
        <v>175</v>
      </c>
      <c r="C60" s="306" t="s">
        <v>115</v>
      </c>
      <c r="D60" s="307">
        <v>3</v>
      </c>
      <c r="E60" s="308">
        <v>1800</v>
      </c>
      <c r="F60" s="303">
        <f t="shared" si="0"/>
        <v>5400</v>
      </c>
    </row>
    <row r="61" spans="1:6" x14ac:dyDescent="0.2">
      <c r="A61" s="304">
        <v>58</v>
      </c>
      <c r="B61" s="305" t="s">
        <v>176</v>
      </c>
      <c r="C61" s="306" t="s">
        <v>115</v>
      </c>
      <c r="D61" s="307">
        <v>10</v>
      </c>
      <c r="E61" s="308">
        <v>160</v>
      </c>
      <c r="F61" s="303">
        <f t="shared" si="0"/>
        <v>1600</v>
      </c>
    </row>
    <row r="62" spans="1:6" x14ac:dyDescent="0.2">
      <c r="A62" s="304">
        <v>59</v>
      </c>
      <c r="B62" s="305" t="s">
        <v>177</v>
      </c>
      <c r="C62" s="306" t="s">
        <v>115</v>
      </c>
      <c r="D62" s="307">
        <v>11</v>
      </c>
      <c r="E62" s="308">
        <v>425</v>
      </c>
      <c r="F62" s="303">
        <f t="shared" si="0"/>
        <v>4675</v>
      </c>
    </row>
    <row r="63" spans="1:6" x14ac:dyDescent="0.2">
      <c r="A63" s="304">
        <v>60</v>
      </c>
      <c r="B63" s="305" t="s">
        <v>178</v>
      </c>
      <c r="C63" s="306" t="s">
        <v>115</v>
      </c>
      <c r="D63" s="307">
        <v>4</v>
      </c>
      <c r="E63" s="308">
        <v>4000</v>
      </c>
      <c r="F63" s="303">
        <f t="shared" si="0"/>
        <v>16000</v>
      </c>
    </row>
    <row r="64" spans="1:6" x14ac:dyDescent="0.2">
      <c r="A64" s="304">
        <v>61</v>
      </c>
      <c r="B64" s="305" t="s">
        <v>179</v>
      </c>
      <c r="C64" s="306" t="s">
        <v>115</v>
      </c>
      <c r="D64" s="307">
        <v>4</v>
      </c>
      <c r="E64" s="308">
        <v>500</v>
      </c>
      <c r="F64" s="303">
        <f t="shared" si="0"/>
        <v>2000</v>
      </c>
    </row>
    <row r="65" spans="1:6" x14ac:dyDescent="0.2">
      <c r="A65" s="304">
        <v>62</v>
      </c>
      <c r="B65" s="305" t="s">
        <v>180</v>
      </c>
      <c r="C65" s="306" t="s">
        <v>115</v>
      </c>
      <c r="D65" s="307">
        <v>5</v>
      </c>
      <c r="E65" s="308">
        <v>650</v>
      </c>
      <c r="F65" s="303">
        <f t="shared" si="0"/>
        <v>3250</v>
      </c>
    </row>
    <row r="66" spans="1:6" x14ac:dyDescent="0.2">
      <c r="A66" s="304">
        <v>63</v>
      </c>
      <c r="B66" s="305" t="s">
        <v>181</v>
      </c>
      <c r="C66" s="306" t="s">
        <v>131</v>
      </c>
      <c r="D66" s="307">
        <v>1</v>
      </c>
      <c r="E66" s="308">
        <v>6200</v>
      </c>
      <c r="F66" s="303">
        <f t="shared" si="0"/>
        <v>6200</v>
      </c>
    </row>
    <row r="67" spans="1:6" x14ac:dyDescent="0.2">
      <c r="A67" s="304">
        <v>64</v>
      </c>
      <c r="B67" s="305" t="s">
        <v>182</v>
      </c>
      <c r="C67" s="306" t="s">
        <v>117</v>
      </c>
      <c r="D67" s="307">
        <v>27</v>
      </c>
      <c r="E67" s="308">
        <v>50</v>
      </c>
      <c r="F67" s="303">
        <f t="shared" si="0"/>
        <v>1350</v>
      </c>
    </row>
    <row r="68" spans="1:6" x14ac:dyDescent="0.2">
      <c r="A68" s="304">
        <v>65</v>
      </c>
      <c r="B68" s="305" t="s">
        <v>183</v>
      </c>
      <c r="C68" s="306" t="s">
        <v>115</v>
      </c>
      <c r="D68" s="307">
        <v>7</v>
      </c>
      <c r="E68" s="308">
        <v>350</v>
      </c>
      <c r="F68" s="303">
        <f t="shared" ref="F68:F82" si="1">IF(AND(ISNUMBER(D68),ISNUMBER(E68)),D68*E68,"")</f>
        <v>2450</v>
      </c>
    </row>
    <row r="69" spans="1:6" x14ac:dyDescent="0.2">
      <c r="A69" s="304">
        <v>66</v>
      </c>
      <c r="B69" s="305" t="s">
        <v>184</v>
      </c>
      <c r="C69" s="306" t="s">
        <v>117</v>
      </c>
      <c r="D69" s="307">
        <v>1866</v>
      </c>
      <c r="E69" s="308">
        <v>5</v>
      </c>
      <c r="F69" s="303">
        <f t="shared" si="1"/>
        <v>9330</v>
      </c>
    </row>
    <row r="70" spans="1:6" x14ac:dyDescent="0.2">
      <c r="A70" s="304">
        <v>67</v>
      </c>
      <c r="B70" s="305" t="s">
        <v>185</v>
      </c>
      <c r="C70" s="306" t="s">
        <v>131</v>
      </c>
      <c r="D70" s="307">
        <v>1</v>
      </c>
      <c r="E70" s="308">
        <v>15000</v>
      </c>
      <c r="F70" s="303">
        <f t="shared" si="1"/>
        <v>15000</v>
      </c>
    </row>
    <row r="71" spans="1:6" x14ac:dyDescent="0.2">
      <c r="A71" s="304">
        <v>68</v>
      </c>
      <c r="B71" s="305" t="s">
        <v>186</v>
      </c>
      <c r="C71" s="306" t="s">
        <v>115</v>
      </c>
      <c r="D71" s="307">
        <v>1</v>
      </c>
      <c r="E71" s="308">
        <v>9500</v>
      </c>
      <c r="F71" s="303">
        <f t="shared" si="1"/>
        <v>9500</v>
      </c>
    </row>
    <row r="72" spans="1:6" x14ac:dyDescent="0.2">
      <c r="A72" s="304">
        <v>69</v>
      </c>
      <c r="B72" s="305" t="s">
        <v>187</v>
      </c>
      <c r="C72" s="306" t="s">
        <v>115</v>
      </c>
      <c r="D72" s="307">
        <v>1</v>
      </c>
      <c r="E72" s="308">
        <v>800</v>
      </c>
      <c r="F72" s="303">
        <f t="shared" si="1"/>
        <v>800</v>
      </c>
    </row>
    <row r="73" spans="1:6" x14ac:dyDescent="0.2">
      <c r="A73" s="304">
        <v>70</v>
      </c>
      <c r="B73" s="305" t="s">
        <v>188</v>
      </c>
      <c r="C73" s="306" t="s">
        <v>131</v>
      </c>
      <c r="D73" s="307">
        <v>1</v>
      </c>
      <c r="E73" s="308">
        <v>3000</v>
      </c>
      <c r="F73" s="303">
        <f t="shared" si="1"/>
        <v>3000</v>
      </c>
    </row>
    <row r="74" spans="1:6" x14ac:dyDescent="0.2">
      <c r="A74" s="304">
        <v>71</v>
      </c>
      <c r="B74" s="305" t="s">
        <v>189</v>
      </c>
      <c r="C74" s="306" t="s">
        <v>131</v>
      </c>
      <c r="D74" s="307">
        <v>1</v>
      </c>
      <c r="E74" s="308">
        <v>1500</v>
      </c>
      <c r="F74" s="303">
        <f t="shared" si="1"/>
        <v>1500</v>
      </c>
    </row>
    <row r="75" spans="1:6" x14ac:dyDescent="0.2">
      <c r="A75" s="304">
        <v>72</v>
      </c>
      <c r="B75" s="305" t="s">
        <v>190</v>
      </c>
      <c r="C75" s="306" t="s">
        <v>115</v>
      </c>
      <c r="D75" s="307">
        <v>3</v>
      </c>
      <c r="E75" s="308">
        <v>900</v>
      </c>
      <c r="F75" s="303">
        <f t="shared" si="1"/>
        <v>2700</v>
      </c>
    </row>
    <row r="76" spans="1:6" x14ac:dyDescent="0.2">
      <c r="A76" s="304">
        <v>73</v>
      </c>
      <c r="B76" s="305" t="s">
        <v>191</v>
      </c>
      <c r="C76" s="306" t="s">
        <v>131</v>
      </c>
      <c r="D76" s="307">
        <v>1</v>
      </c>
      <c r="E76" s="308">
        <v>5000</v>
      </c>
      <c r="F76" s="303">
        <f t="shared" si="1"/>
        <v>5000</v>
      </c>
    </row>
    <row r="77" spans="1:6" x14ac:dyDescent="0.2">
      <c r="A77" s="304">
        <v>74</v>
      </c>
      <c r="B77" s="305" t="s">
        <v>192</v>
      </c>
      <c r="C77" s="306" t="s">
        <v>115</v>
      </c>
      <c r="D77" s="307">
        <v>1</v>
      </c>
      <c r="E77" s="308">
        <v>20000</v>
      </c>
      <c r="F77" s="303">
        <f t="shared" si="1"/>
        <v>20000</v>
      </c>
    </row>
    <row r="78" spans="1:6" x14ac:dyDescent="0.2">
      <c r="A78" s="304">
        <v>75</v>
      </c>
      <c r="B78" s="305" t="s">
        <v>193</v>
      </c>
      <c r="C78" s="306" t="s">
        <v>131</v>
      </c>
      <c r="D78" s="307">
        <v>1</v>
      </c>
      <c r="E78" s="308">
        <v>5000</v>
      </c>
      <c r="F78" s="303">
        <f t="shared" si="1"/>
        <v>5000</v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showZeros="0" tabSelected="1" zoomScale="90" zoomScaleNormal="90" workbookViewId="0">
      <pane ySplit="5" topLeftCell="A6" activePane="bottomLeft" state="frozenSplit"/>
      <selection activeCell="E4" sqref="E4:E26"/>
      <selection pane="bottomLeft" activeCell="Q22" sqref="Q2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61" t="s">
        <v>99</v>
      </c>
      <c r="F1" s="362"/>
      <c r="G1" s="369" t="s">
        <v>194</v>
      </c>
      <c r="H1" s="370"/>
      <c r="I1" s="365" t="s">
        <v>197</v>
      </c>
      <c r="J1" s="366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3"/>
      <c r="F2" s="364"/>
      <c r="G2" s="371" t="s">
        <v>195</v>
      </c>
      <c r="H2" s="372"/>
      <c r="I2" s="367" t="s">
        <v>195</v>
      </c>
      <c r="J2" s="368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63"/>
      <c r="F3" s="364"/>
      <c r="G3" s="371" t="s">
        <v>196</v>
      </c>
      <c r="H3" s="373"/>
      <c r="I3" s="371" t="s">
        <v>196</v>
      </c>
      <c r="J3" s="373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59"/>
      <c r="H4" s="360"/>
      <c r="I4" s="357"/>
      <c r="J4" s="358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PERIMETER EROSION BARRIER</v>
      </c>
      <c r="C6" s="295" t="str">
        <f>IF(ISBLANK('Item List'!C4),"",'Item List'!C4)</f>
        <v>FOOT</v>
      </c>
      <c r="D6" s="296">
        <f>IF(ISBLANK('Item List'!D4),0,'Item List'!D4)</f>
        <v>256</v>
      </c>
      <c r="E6" s="146">
        <f>IF(ISBLANK('Item List'!E4),0,'Item List'!E4)</f>
        <v>3.2</v>
      </c>
      <c r="F6" s="146">
        <f>IF(AND(ISNUMBER($D6),ISNUMBER(E6)),$D6*E6,0)</f>
        <v>819.2</v>
      </c>
      <c r="G6" s="168">
        <v>9.75</v>
      </c>
      <c r="H6" s="103">
        <f>IF(AND(ISNUMBER($D6),ISNUMBER(G6)),$D6*G6,0)</f>
        <v>2496</v>
      </c>
      <c r="I6" s="169">
        <v>6.67</v>
      </c>
      <c r="J6" s="103">
        <f t="shared" ref="J6:J29" si="0">IF(AND(ISNUMBER($D6),ISNUMBER(I6)),$D6*I6,0)</f>
        <v>1707.52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INLET AND PIPE PROTECTION</v>
      </c>
      <c r="C7" s="295" t="str">
        <f>IF(ISBLANK('Item List'!C5),"",'Item List'!C5)</f>
        <v>EACH</v>
      </c>
      <c r="D7" s="296">
        <f>IF(ISBLANK('Item List'!D5),0,'Item List'!D5)</f>
        <v>1</v>
      </c>
      <c r="E7" s="146">
        <f>IF(ISBLANK('Item List'!E5),0,'Item List'!E5)</f>
        <v>165</v>
      </c>
      <c r="F7" s="146">
        <f t="shared" ref="F7:H29" si="5">IF(AND(ISNUMBER($D7),ISNUMBER(E7)),$D7*E7,0)</f>
        <v>165</v>
      </c>
      <c r="G7" s="168">
        <v>200</v>
      </c>
      <c r="H7" s="103">
        <f t="shared" si="5"/>
        <v>200</v>
      </c>
      <c r="I7" s="169">
        <v>416.63</v>
      </c>
      <c r="J7" s="103">
        <f t="shared" si="0"/>
        <v>416.63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PORTLAND CEMENT CONCRETE SIDEWALK 4 INCH</v>
      </c>
      <c r="C8" s="295" t="str">
        <f>IF(ISBLANK('Item List'!C6),"",'Item List'!C6)</f>
        <v>SQ FT</v>
      </c>
      <c r="D8" s="296">
        <f>IF(ISBLANK('Item List'!D6),0,'Item List'!D6)</f>
        <v>380</v>
      </c>
      <c r="E8" s="146">
        <f>IF(ISBLANK('Item List'!E6),0,'Item List'!E6)</f>
        <v>9.5</v>
      </c>
      <c r="F8" s="146">
        <f t="shared" si="5"/>
        <v>3610</v>
      </c>
      <c r="G8" s="168">
        <v>9</v>
      </c>
      <c r="H8" s="103">
        <f t="shared" si="5"/>
        <v>3420</v>
      </c>
      <c r="I8" s="169">
        <v>34.979999999999997</v>
      </c>
      <c r="J8" s="103">
        <f t="shared" si="0"/>
        <v>13292.4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DETECTABLE WARNINGS</v>
      </c>
      <c r="C9" s="295" t="str">
        <f>IF(ISBLANK('Item List'!C7),"",'Item List'!C7)</f>
        <v>SQ FT</v>
      </c>
      <c r="D9" s="296">
        <f>IF(ISBLANK('Item List'!D7),0,'Item List'!D7)</f>
        <v>144</v>
      </c>
      <c r="E9" s="146">
        <f>IF(ISBLANK('Item List'!E7),0,'Item List'!E7)</f>
        <v>30</v>
      </c>
      <c r="F9" s="146">
        <f t="shared" si="5"/>
        <v>4320</v>
      </c>
      <c r="G9" s="168">
        <v>35.4</v>
      </c>
      <c r="H9" s="103">
        <f t="shared" si="5"/>
        <v>5097.5999999999995</v>
      </c>
      <c r="I9" s="169">
        <v>47.77</v>
      </c>
      <c r="J9" s="103">
        <f t="shared" si="0"/>
        <v>6878.88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COMBINATION CURB AND GUTTER REMOVAL</v>
      </c>
      <c r="C10" s="295" t="str">
        <f>IF(ISBLANK('Item List'!C8),"",'Item List'!C8)</f>
        <v>FOOT</v>
      </c>
      <c r="D10" s="296">
        <f>IF(ISBLANK('Item List'!D8),0,'Item List'!D8)</f>
        <v>114</v>
      </c>
      <c r="E10" s="146">
        <f>IF(ISBLANK('Item List'!E8),0,'Item List'!E8)</f>
        <v>12</v>
      </c>
      <c r="F10" s="146">
        <f t="shared" si="5"/>
        <v>1368</v>
      </c>
      <c r="G10" s="168">
        <v>5</v>
      </c>
      <c r="H10" s="103">
        <f t="shared" si="5"/>
        <v>570</v>
      </c>
      <c r="I10" s="169">
        <v>38.89</v>
      </c>
      <c r="J10" s="103">
        <f t="shared" si="0"/>
        <v>4433.46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COMBINATION CONCRETE CURB AND GUTTER, TYPE B-6.24 (ABUTTING EXISTING PAVEMENT)</v>
      </c>
      <c r="C11" s="295" t="str">
        <f>IF(ISBLANK('Item List'!C9),"",'Item List'!C9)</f>
        <v>FOOT</v>
      </c>
      <c r="D11" s="296">
        <f>IF(ISBLANK('Item List'!D9),0,'Item List'!D9)</f>
        <v>114</v>
      </c>
      <c r="E11" s="146">
        <f>IF(ISBLANK('Item List'!E9),0,'Item List'!E9)</f>
        <v>55</v>
      </c>
      <c r="F11" s="146">
        <f t="shared" si="5"/>
        <v>6270</v>
      </c>
      <c r="G11" s="168">
        <v>52</v>
      </c>
      <c r="H11" s="103">
        <f t="shared" si="5"/>
        <v>5928</v>
      </c>
      <c r="I11" s="169">
        <v>88.88</v>
      </c>
      <c r="J11" s="103">
        <f t="shared" si="0"/>
        <v>10132.32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COMBINATION CONCRETE CURB AND GUTTER, TYPE M-6.06 (ABUTTING EXISTING PAVEMENT)</v>
      </c>
      <c r="C12" s="295" t="str">
        <f>IF(ISBLANK('Item List'!C10),"",'Item List'!C10)</f>
        <v>FOOT</v>
      </c>
      <c r="D12" s="296">
        <f>IF(ISBLANK('Item List'!D10),0,'Item List'!D10)</f>
        <v>118</v>
      </c>
      <c r="E12" s="146">
        <f>IF(ISBLANK('Item List'!E10),0,'Item List'!E10)</f>
        <v>55</v>
      </c>
      <c r="F12" s="146">
        <f t="shared" si="5"/>
        <v>6490</v>
      </c>
      <c r="G12" s="168">
        <v>49</v>
      </c>
      <c r="H12" s="103">
        <f t="shared" si="5"/>
        <v>5782</v>
      </c>
      <c r="I12" s="169">
        <v>88.88</v>
      </c>
      <c r="J12" s="103">
        <f t="shared" si="0"/>
        <v>10487.84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COMBINATION CONCRETE CURB AND GUTTER, TYPE M-6.24 (ABUTTING EXISTING PAVEMENT)</v>
      </c>
      <c r="C13" s="295" t="str">
        <f>IF(ISBLANK('Item List'!C11),"",'Item List'!C11)</f>
        <v>FOOT</v>
      </c>
      <c r="D13" s="296">
        <f>IF(ISBLANK('Item List'!D11),0,'Item List'!D11)</f>
        <v>99</v>
      </c>
      <c r="E13" s="146">
        <f>IF(ISBLANK('Item List'!E11),0,'Item List'!E11)</f>
        <v>55</v>
      </c>
      <c r="F13" s="146">
        <f t="shared" si="5"/>
        <v>5445</v>
      </c>
      <c r="G13" s="168">
        <v>52</v>
      </c>
      <c r="H13" s="103">
        <f t="shared" si="5"/>
        <v>5148</v>
      </c>
      <c r="I13" s="169">
        <v>88.88</v>
      </c>
      <c r="J13" s="103">
        <f t="shared" si="0"/>
        <v>8799.119999999999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COMBINATION CONCRETE CURB AND GUTTER, TYPE M-6.24 (VARIABLE WIDTH GUTTER FLAG)</v>
      </c>
      <c r="C14" s="295" t="str">
        <f>IF(ISBLANK('Item List'!C12),"",'Item List'!C12)</f>
        <v>FOOT</v>
      </c>
      <c r="D14" s="296">
        <f>IF(ISBLANK('Item List'!D12),0,'Item List'!D12)</f>
        <v>92</v>
      </c>
      <c r="E14" s="146">
        <f>IF(ISBLANK('Item List'!E12),0,'Item List'!E12)</f>
        <v>55</v>
      </c>
      <c r="F14" s="146">
        <f t="shared" si="5"/>
        <v>5060</v>
      </c>
      <c r="G14" s="168">
        <v>57</v>
      </c>
      <c r="H14" s="103">
        <f t="shared" si="5"/>
        <v>5244</v>
      </c>
      <c r="I14" s="169">
        <v>88.88</v>
      </c>
      <c r="J14" s="103">
        <f t="shared" si="0"/>
        <v>8176.9599999999991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ISLAND PAVEMENT (6")</v>
      </c>
      <c r="C15" s="295" t="str">
        <f>IF(ISBLANK('Item List'!C13),"",'Item List'!C13)</f>
        <v>SQ YD</v>
      </c>
      <c r="D15" s="296">
        <f>IF(ISBLANK('Item List'!D13),0,'Item List'!D13)</f>
        <v>128</v>
      </c>
      <c r="E15" s="146">
        <f>IF(ISBLANK('Item List'!E13),0,'Item List'!E13)</f>
        <v>80</v>
      </c>
      <c r="F15" s="146">
        <f t="shared" si="5"/>
        <v>10240</v>
      </c>
      <c r="G15" s="168">
        <v>79</v>
      </c>
      <c r="H15" s="103">
        <f t="shared" si="5"/>
        <v>10112</v>
      </c>
      <c r="I15" s="169">
        <v>253.31</v>
      </c>
      <c r="J15" s="103">
        <f t="shared" si="0"/>
        <v>32423.68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NON-SPECIAL WASTE DISPOSAL</v>
      </c>
      <c r="C16" s="295" t="str">
        <f>IF(ISBLANK('Item List'!C14),"",'Item List'!C14)</f>
        <v>CU YD</v>
      </c>
      <c r="D16" s="296">
        <f>IF(ISBLANK('Item List'!D14),0,'Item List'!D14)</f>
        <v>25</v>
      </c>
      <c r="E16" s="146">
        <f>IF(ISBLANK('Item List'!E14),0,'Item List'!E14)</f>
        <v>65</v>
      </c>
      <c r="F16" s="146">
        <f t="shared" si="5"/>
        <v>1625</v>
      </c>
      <c r="G16" s="168">
        <v>32</v>
      </c>
      <c r="H16" s="103">
        <f t="shared" si="5"/>
        <v>800</v>
      </c>
      <c r="I16" s="396">
        <v>20.399999999999999</v>
      </c>
      <c r="J16" s="397">
        <f t="shared" si="0"/>
        <v>509.99999999999994</v>
      </c>
      <c r="K16" s="351">
        <v>20.399999999999999</v>
      </c>
      <c r="L16" s="352">
        <v>2611.1999999999998</v>
      </c>
      <c r="M16" s="350" t="s">
        <v>201</v>
      </c>
      <c r="N16" s="349"/>
      <c r="O16" s="348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SPECIAL WASTE DISPOSAL</v>
      </c>
      <c r="C17" s="295" t="str">
        <f>IF(ISBLANK('Item List'!C15),"",'Item List'!C15)</f>
        <v>CU YD</v>
      </c>
      <c r="D17" s="296">
        <f>IF(ISBLANK('Item List'!D15),0,'Item List'!D15)</f>
        <v>25</v>
      </c>
      <c r="E17" s="146">
        <f>IF(ISBLANK('Item List'!E15),0,'Item List'!E15)</f>
        <v>75</v>
      </c>
      <c r="F17" s="146">
        <f t="shared" si="5"/>
        <v>1875</v>
      </c>
      <c r="G17" s="168">
        <v>32</v>
      </c>
      <c r="H17" s="103">
        <f t="shared" si="5"/>
        <v>800</v>
      </c>
      <c r="I17" s="170">
        <v>125.54</v>
      </c>
      <c r="J17" s="103">
        <f t="shared" si="0"/>
        <v>3138.5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SOIL DISPOSAL ANALYSIS</v>
      </c>
      <c r="C18" s="295" t="str">
        <f>IF(ISBLANK('Item List'!C16),"",'Item List'!C16)</f>
        <v>EACH</v>
      </c>
      <c r="D18" s="296">
        <f>IF(ISBLANK('Item List'!D16),0,'Item List'!D16)</f>
        <v>1</v>
      </c>
      <c r="E18" s="146">
        <f>IF(ISBLANK('Item List'!E16),0,'Item List'!E16)</f>
        <v>1000</v>
      </c>
      <c r="F18" s="146">
        <f t="shared" si="5"/>
        <v>1000</v>
      </c>
      <c r="G18" s="168">
        <v>1250</v>
      </c>
      <c r="H18" s="103">
        <f t="shared" si="5"/>
        <v>1250</v>
      </c>
      <c r="I18" s="170">
        <v>1444.3</v>
      </c>
      <c r="J18" s="103">
        <f t="shared" si="0"/>
        <v>1444.3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MOBILIZATION</v>
      </c>
      <c r="C19" s="295" t="str">
        <f>IF(ISBLANK('Item List'!C17),"",'Item List'!C17)</f>
        <v>L SUM</v>
      </c>
      <c r="D19" s="296">
        <f>IF(ISBLANK('Item List'!D17),0,'Item List'!D17)</f>
        <v>1</v>
      </c>
      <c r="E19" s="146">
        <f>IF(ISBLANK('Item List'!E17),0,'Item List'!E17)</f>
        <v>15000</v>
      </c>
      <c r="F19" s="146">
        <f t="shared" si="5"/>
        <v>15000</v>
      </c>
      <c r="G19" s="168">
        <v>29900</v>
      </c>
      <c r="H19" s="103">
        <f t="shared" si="5"/>
        <v>29900</v>
      </c>
      <c r="I19" s="170">
        <v>15790</v>
      </c>
      <c r="J19" s="103">
        <f t="shared" si="0"/>
        <v>15790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CHANGEABLE MESSAGE SIGN</v>
      </c>
      <c r="C20" s="295" t="str">
        <f>IF(ISBLANK('Item List'!C18),"",'Item List'!C18)</f>
        <v>CAL DA</v>
      </c>
      <c r="D20" s="296">
        <f>IF(ISBLANK('Item List'!D18),0,'Item List'!D18)</f>
        <v>56</v>
      </c>
      <c r="E20" s="146">
        <f>IF(ISBLANK('Item List'!E18),0,'Item List'!E18)</f>
        <v>60</v>
      </c>
      <c r="F20" s="146">
        <f t="shared" si="5"/>
        <v>3360</v>
      </c>
      <c r="G20" s="168">
        <v>48</v>
      </c>
      <c r="H20" s="103">
        <f t="shared" si="5"/>
        <v>2688</v>
      </c>
      <c r="I20" s="170">
        <v>140</v>
      </c>
      <c r="J20" s="103">
        <f t="shared" si="0"/>
        <v>7840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SIGN PANEL - TYPE 1</v>
      </c>
      <c r="C21" s="295" t="str">
        <f>IF(ISBLANK('Item List'!C19),"",'Item List'!C19)</f>
        <v>SQ FT</v>
      </c>
      <c r="D21" s="296">
        <f>IF(ISBLANK('Item List'!D19),0,'Item List'!D19)</f>
        <v>25</v>
      </c>
      <c r="E21" s="146">
        <f>IF(ISBLANK('Item List'!E19),0,'Item List'!E19)</f>
        <v>40</v>
      </c>
      <c r="F21" s="146">
        <f t="shared" si="5"/>
        <v>1000</v>
      </c>
      <c r="G21" s="168">
        <v>68.709999999999994</v>
      </c>
      <c r="H21" s="103">
        <f t="shared" si="5"/>
        <v>1717.7499999999998</v>
      </c>
      <c r="I21" s="170">
        <v>61.61</v>
      </c>
      <c r="J21" s="103">
        <f t="shared" si="0"/>
        <v>1540.25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EPOXY PAVEMENT MARKING - LETTERS AND SYMBOLS</v>
      </c>
      <c r="C22" s="295" t="str">
        <f>IF(ISBLANK('Item List'!C20),"",'Item List'!C20)</f>
        <v>SQ FT</v>
      </c>
      <c r="D22" s="296">
        <f>IF(ISBLANK('Item List'!D20),0,'Item List'!D20)</f>
        <v>46.8</v>
      </c>
      <c r="E22" s="146">
        <f>IF(ISBLANK('Item List'!E20),0,'Item List'!E20)</f>
        <v>10</v>
      </c>
      <c r="F22" s="146">
        <f t="shared" si="5"/>
        <v>468</v>
      </c>
      <c r="G22" s="168">
        <v>12</v>
      </c>
      <c r="H22" s="103">
        <f t="shared" si="5"/>
        <v>561.59999999999991</v>
      </c>
      <c r="I22" s="170">
        <v>13.33</v>
      </c>
      <c r="J22" s="103">
        <f t="shared" si="0"/>
        <v>623.84399999999994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EPOXY PAVEMENT MARKING - LINE 4"</v>
      </c>
      <c r="C23" s="295" t="str">
        <f>IF(ISBLANK('Item List'!C21),"",'Item List'!C21)</f>
        <v>FOOT</v>
      </c>
      <c r="D23" s="296">
        <f>IF(ISBLANK('Item List'!D21),0,'Item List'!D21)</f>
        <v>114</v>
      </c>
      <c r="E23" s="146">
        <f>IF(ISBLANK('Item List'!E21),0,'Item List'!E21)</f>
        <v>3.25</v>
      </c>
      <c r="F23" s="146">
        <f t="shared" si="5"/>
        <v>370.5</v>
      </c>
      <c r="G23" s="168">
        <v>2</v>
      </c>
      <c r="H23" s="103">
        <f t="shared" si="5"/>
        <v>228</v>
      </c>
      <c r="I23" s="170">
        <v>2.2200000000000002</v>
      </c>
      <c r="J23" s="103">
        <f t="shared" si="0"/>
        <v>253.08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EPOXY PAVEMENT MARKING - LINE 6"</v>
      </c>
      <c r="C24" s="295" t="str">
        <f>IF(ISBLANK('Item List'!C22),"",'Item List'!C22)</f>
        <v>FOOT</v>
      </c>
      <c r="D24" s="296">
        <f>IF(ISBLANK('Item List'!D22),0,'Item List'!D22)</f>
        <v>484</v>
      </c>
      <c r="E24" s="146">
        <f>IF(ISBLANK('Item List'!E22),0,'Item List'!E22)</f>
        <v>5</v>
      </c>
      <c r="F24" s="146">
        <f t="shared" si="5"/>
        <v>2420</v>
      </c>
      <c r="G24" s="168">
        <v>3</v>
      </c>
      <c r="H24" s="103">
        <f t="shared" si="5"/>
        <v>1452</v>
      </c>
      <c r="I24" s="170">
        <v>3.33</v>
      </c>
      <c r="J24" s="103">
        <f t="shared" si="0"/>
        <v>1611.72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EPOXY PAVEMENT MARKING - LINE 8"</v>
      </c>
      <c r="C25" s="295" t="str">
        <f>IF(ISBLANK('Item List'!C23),"",'Item List'!C23)</f>
        <v>FOOT</v>
      </c>
      <c r="D25" s="296">
        <f>IF(ISBLANK('Item List'!D23),0,'Item List'!D23)</f>
        <v>432</v>
      </c>
      <c r="E25" s="146">
        <f>IF(ISBLANK('Item List'!E23),0,'Item List'!E23)</f>
        <v>5</v>
      </c>
      <c r="F25" s="146">
        <f t="shared" si="5"/>
        <v>2160</v>
      </c>
      <c r="G25" s="168">
        <v>4</v>
      </c>
      <c r="H25" s="103">
        <f t="shared" si="5"/>
        <v>1728</v>
      </c>
      <c r="I25" s="170">
        <v>4.4400000000000004</v>
      </c>
      <c r="J25" s="103">
        <f t="shared" si="0"/>
        <v>1918.0800000000002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EPOXY PAVEMENT MARKING - LINE 24"</v>
      </c>
      <c r="C26" s="295" t="str">
        <f>IF(ISBLANK('Item List'!C24),"",'Item List'!C24)</f>
        <v>FOOT</v>
      </c>
      <c r="D26" s="296">
        <f>IF(ISBLANK('Item List'!D24),0,'Item List'!D24)</f>
        <v>116</v>
      </c>
      <c r="E26" s="146">
        <f>IF(ISBLANK('Item List'!E24),0,'Item List'!E24)</f>
        <v>18.5</v>
      </c>
      <c r="F26" s="146">
        <f t="shared" si="5"/>
        <v>2146</v>
      </c>
      <c r="G26" s="168">
        <v>12</v>
      </c>
      <c r="H26" s="103">
        <f t="shared" si="5"/>
        <v>1392</v>
      </c>
      <c r="I26" s="170">
        <v>13.33</v>
      </c>
      <c r="J26" s="103">
        <f t="shared" si="0"/>
        <v>1546.28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PAVEMENT MARKING REMOVAL - WATER BLASTING</v>
      </c>
      <c r="C27" s="295" t="str">
        <f>IF(ISBLANK('Item List'!C25),"",'Item List'!C25)</f>
        <v>SQ FT</v>
      </c>
      <c r="D27" s="296">
        <f>IF(ISBLANK('Item List'!D25),0,'Item List'!D25)</f>
        <v>385</v>
      </c>
      <c r="E27" s="146">
        <f>IF(ISBLANK('Item List'!E25),0,'Item List'!E25)</f>
        <v>6</v>
      </c>
      <c r="F27" s="146">
        <f t="shared" si="5"/>
        <v>2310</v>
      </c>
      <c r="G27" s="168">
        <v>9</v>
      </c>
      <c r="H27" s="103">
        <f t="shared" si="5"/>
        <v>3465</v>
      </c>
      <c r="I27" s="170">
        <v>11.11</v>
      </c>
      <c r="J27" s="103">
        <f t="shared" si="0"/>
        <v>4277.3499999999995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SERVICE INSTALLATION, TYPE B</v>
      </c>
      <c r="C28" s="295" t="str">
        <f>IF(ISBLANK('Item List'!C26),"",'Item List'!C26)</f>
        <v>EACH</v>
      </c>
      <c r="D28" s="296">
        <f>IF(ISBLANK('Item List'!D26),0,'Item List'!D26)</f>
        <v>1</v>
      </c>
      <c r="E28" s="146">
        <f>IF(ISBLANK('Item List'!E26),0,'Item List'!E26)</f>
        <v>3500</v>
      </c>
      <c r="F28" s="146">
        <f t="shared" si="5"/>
        <v>3500</v>
      </c>
      <c r="G28" s="168">
        <v>4312.13</v>
      </c>
      <c r="H28" s="103">
        <f t="shared" si="5"/>
        <v>4312.13</v>
      </c>
      <c r="I28" s="170">
        <v>3057</v>
      </c>
      <c r="J28" s="103">
        <f t="shared" si="0"/>
        <v>3057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UNDERGROUND CONDUIT, GALVANIZED STEEL, 5" DIA.</v>
      </c>
      <c r="C29" s="295" t="str">
        <f>IF(ISBLANK('Item List'!C27),"",'Item List'!C27)</f>
        <v>FOOT</v>
      </c>
      <c r="D29" s="296">
        <f>IF(ISBLANK('Item List'!D27),0,'Item List'!D27)</f>
        <v>269</v>
      </c>
      <c r="E29" s="146">
        <f>IF(ISBLANK('Item List'!E27),0,'Item List'!E27)</f>
        <v>90</v>
      </c>
      <c r="F29" s="146">
        <f t="shared" si="5"/>
        <v>24210</v>
      </c>
      <c r="G29" s="168">
        <v>161.9</v>
      </c>
      <c r="H29" s="103">
        <f t="shared" si="5"/>
        <v>43551.1</v>
      </c>
      <c r="I29" s="170">
        <v>105.52</v>
      </c>
      <c r="J29" s="103">
        <f t="shared" si="0"/>
        <v>28384.879999999997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105231.7</v>
      </c>
      <c r="G30" s="110"/>
      <c r="H30" s="104">
        <f>IF(SUM(H6:H29)=0,"",SUM(H6:H29))</f>
        <v>137843.18000000002</v>
      </c>
      <c r="I30" s="110"/>
      <c r="J30" s="353">
        <v>168684.09</v>
      </c>
      <c r="K30" s="110"/>
      <c r="L30" s="104"/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William Charles Electric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105231.7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137843.18000000002</v>
      </c>
      <c r="I31" s="109"/>
      <c r="J31" s="354">
        <f>IF(SUM(J6:J29)=0,"",SUM($D6*I6,$D7*I7,$D8*I8,$D9*I9,$D10*I10,$D11*I11,$D12*I12,$D13*I13,$D14*I14,$D15*I15,$D16*I16,$D17*I17,$D18*I18,$D19*I19,$D20*I20,$D21*I21,$D22*I22,$D23*I23,$D24*I24,$D25*I25,$D26*I26,$D27*I27,$D28*I28,$D29*I29))</f>
        <v>168684.09400000001</v>
      </c>
      <c r="K31" s="109"/>
      <c r="L31" s="105"/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UNDERGROUND CONDUIT, GALVANIZED STEEL, 6" DIA.</v>
      </c>
      <c r="C32" s="295" t="str">
        <f>IF(ISBLANK('Item List'!C28),"",'Item List'!C28)</f>
        <v>FOOT</v>
      </c>
      <c r="D32" s="296">
        <f>IF(ISBLANK('Item List'!D28),0,'Item List'!D28)</f>
        <v>90</v>
      </c>
      <c r="E32" s="146">
        <f>IF(ISBLANK('Item List'!E28),0,'Item List'!E28)</f>
        <v>100</v>
      </c>
      <c r="F32" s="146">
        <f t="shared" ref="F32:F55" si="7">IF(AND(ISNUMBER($D32),ISNUMBER(E32)),$D32*E32,0)</f>
        <v>9000</v>
      </c>
      <c r="G32" s="168">
        <v>198.47</v>
      </c>
      <c r="H32" s="103">
        <f t="shared" ref="H32:H55" si="8">IF(AND(ISNUMBER($D32),ISNUMBER(G32)),$D32*G32,0)</f>
        <v>17862.3</v>
      </c>
      <c r="I32" s="169">
        <v>170.42</v>
      </c>
      <c r="J32" s="103">
        <f>IF(AND(ISNUMBER($D32),ISNUMBER(I32)),$D32*I32,0)</f>
        <v>15337.8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UNDERGROUND CONDUIT, COILABLE NONMETALLIC CONDUIT, 1 1/2" DIA.</v>
      </c>
      <c r="C33" s="295" t="str">
        <f>IF(ISBLANK('Item List'!C29),"",'Item List'!C29)</f>
        <v>FOOT</v>
      </c>
      <c r="D33" s="296">
        <f>IF(ISBLANK('Item List'!D29),0,'Item List'!D29)</f>
        <v>7</v>
      </c>
      <c r="E33" s="146">
        <f>IF(ISBLANK('Item List'!E29),0,'Item List'!E29)</f>
        <v>18</v>
      </c>
      <c r="F33" s="146">
        <f t="shared" si="7"/>
        <v>126</v>
      </c>
      <c r="G33" s="168">
        <v>38.04</v>
      </c>
      <c r="H33" s="103">
        <f t="shared" si="8"/>
        <v>266.27999999999997</v>
      </c>
      <c r="I33" s="169">
        <v>45.6</v>
      </c>
      <c r="J33" s="103">
        <f t="shared" ref="J33:J55" si="9">IF(AND(ISNUMBER($D33),ISNUMBER(I33)),$D33*I33,0)</f>
        <v>319.2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UNDERGROUND CONDUIT, COILABLE NONMETALLIC CONDUIT, 2 1/2" DIA.</v>
      </c>
      <c r="C34" s="295" t="str">
        <f>IF(ISBLANK('Item List'!C30),"",'Item List'!C30)</f>
        <v>FOOT</v>
      </c>
      <c r="D34" s="296">
        <f>IF(ISBLANK('Item List'!D30),0,'Item List'!D30)</f>
        <v>35</v>
      </c>
      <c r="E34" s="146">
        <f>IF(ISBLANK('Item List'!E30),0,'Item List'!E30)</f>
        <v>28</v>
      </c>
      <c r="F34" s="146">
        <f t="shared" si="7"/>
        <v>980</v>
      </c>
      <c r="G34" s="168">
        <v>40.25</v>
      </c>
      <c r="H34" s="103">
        <f t="shared" si="8"/>
        <v>1408.75</v>
      </c>
      <c r="I34" s="169">
        <v>48.72</v>
      </c>
      <c r="J34" s="103">
        <f t="shared" si="9"/>
        <v>1705.2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UNDERGROUND CONDUIT, COILABLE NONMETALLIC CONDUIT, 3" DIA.</v>
      </c>
      <c r="C35" s="295" t="str">
        <f>IF(ISBLANK('Item List'!C31),"",'Item List'!C31)</f>
        <v>FOOT</v>
      </c>
      <c r="D35" s="296">
        <f>IF(ISBLANK('Item List'!D31),0,'Item List'!D31)</f>
        <v>28</v>
      </c>
      <c r="E35" s="146">
        <f>IF(ISBLANK('Item List'!E31),0,'Item List'!E31)</f>
        <v>28</v>
      </c>
      <c r="F35" s="146">
        <f t="shared" si="7"/>
        <v>784</v>
      </c>
      <c r="G35" s="168">
        <v>41.73</v>
      </c>
      <c r="H35" s="103">
        <f t="shared" si="8"/>
        <v>1168.4399999999998</v>
      </c>
      <c r="I35" s="169">
        <v>52.34</v>
      </c>
      <c r="J35" s="103">
        <f t="shared" si="9"/>
        <v>1465.52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UNDERGROUND CONDUIT, COILABLE NONMETALLIC CONDUIT, 4" DIA.</v>
      </c>
      <c r="C36" s="295" t="str">
        <f>IF(ISBLANK('Item List'!C32),"",'Item List'!C32)</f>
        <v>FOOT</v>
      </c>
      <c r="D36" s="296">
        <f>IF(ISBLANK('Item List'!D32),0,'Item List'!D32)</f>
        <v>269</v>
      </c>
      <c r="E36" s="146">
        <f>IF(ISBLANK('Item List'!E32),0,'Item List'!E32)</f>
        <v>30</v>
      </c>
      <c r="F36" s="146">
        <f t="shared" si="7"/>
        <v>8070</v>
      </c>
      <c r="G36" s="168">
        <v>30.54</v>
      </c>
      <c r="H36" s="103">
        <f t="shared" si="8"/>
        <v>8215.26</v>
      </c>
      <c r="I36" s="169">
        <v>45</v>
      </c>
      <c r="J36" s="103">
        <f t="shared" si="9"/>
        <v>12105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UNDERGROUND CONDUIT, COILABLE NONMETALLIC CONDUIT, 5" DIA.</v>
      </c>
      <c r="C37" s="295" t="str">
        <f>IF(ISBLANK('Item List'!C33),"",'Item List'!C33)</f>
        <v>FOOT</v>
      </c>
      <c r="D37" s="296">
        <f>IF(ISBLANK('Item List'!D33),0,'Item List'!D33)</f>
        <v>112</v>
      </c>
      <c r="E37" s="146">
        <f>IF(ISBLANK('Item List'!E33),0,'Item List'!E33)</f>
        <v>45</v>
      </c>
      <c r="F37" s="146">
        <f t="shared" si="7"/>
        <v>5040</v>
      </c>
      <c r="G37" s="168">
        <v>35.03</v>
      </c>
      <c r="H37" s="103">
        <f t="shared" si="8"/>
        <v>3923.36</v>
      </c>
      <c r="I37" s="169">
        <v>56</v>
      </c>
      <c r="J37" s="103">
        <f t="shared" si="9"/>
        <v>6272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HANDHOLE</v>
      </c>
      <c r="C38" s="295" t="str">
        <f>IF(ISBLANK('Item List'!C34),"",'Item List'!C34)</f>
        <v>EACH</v>
      </c>
      <c r="D38" s="296">
        <f>IF(ISBLANK('Item List'!D34),0,'Item List'!D34)</f>
        <v>3</v>
      </c>
      <c r="E38" s="146">
        <f>IF(ISBLANK('Item List'!E34),0,'Item List'!E34)</f>
        <v>2000</v>
      </c>
      <c r="F38" s="146">
        <f t="shared" si="7"/>
        <v>6000</v>
      </c>
      <c r="G38" s="168">
        <v>2747.68</v>
      </c>
      <c r="H38" s="103">
        <f t="shared" si="8"/>
        <v>8243.0399999999991</v>
      </c>
      <c r="I38" s="169">
        <v>2508</v>
      </c>
      <c r="J38" s="103">
        <f t="shared" si="9"/>
        <v>7524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DOUBLE HANDHOLE</v>
      </c>
      <c r="C39" s="295" t="str">
        <f>IF(ISBLANK('Item List'!C35),"",'Item List'!C35)</f>
        <v>EACH</v>
      </c>
      <c r="D39" s="296">
        <f>IF(ISBLANK('Item List'!D35),0,'Item List'!D35)</f>
        <v>1</v>
      </c>
      <c r="E39" s="146">
        <f>IF(ISBLANK('Item List'!E35),0,'Item List'!E35)</f>
        <v>3500</v>
      </c>
      <c r="F39" s="146">
        <f t="shared" si="7"/>
        <v>3500</v>
      </c>
      <c r="G39" s="168">
        <v>4674.18</v>
      </c>
      <c r="H39" s="103">
        <f t="shared" si="8"/>
        <v>4674.18</v>
      </c>
      <c r="I39" s="169">
        <v>4205</v>
      </c>
      <c r="J39" s="103">
        <f t="shared" si="9"/>
        <v>4205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ELECTRIC CABLE IN CONDUIT, 600V (XLP-TYPE USE) 1/C NO. 10</v>
      </c>
      <c r="C40" s="295" t="str">
        <f>IF(ISBLANK('Item List'!C36),"",'Item List'!C36)</f>
        <v>FOOT</v>
      </c>
      <c r="D40" s="296">
        <f>IF(ISBLANK('Item List'!D36),0,'Item List'!D36)</f>
        <v>1142</v>
      </c>
      <c r="E40" s="146">
        <f>IF(ISBLANK('Item List'!E36),0,'Item List'!E36)</f>
        <v>1.5</v>
      </c>
      <c r="F40" s="146">
        <f t="shared" si="7"/>
        <v>1713</v>
      </c>
      <c r="G40" s="168">
        <v>1.93</v>
      </c>
      <c r="H40" s="103">
        <f t="shared" si="8"/>
        <v>2204.06</v>
      </c>
      <c r="I40" s="169">
        <v>2.04</v>
      </c>
      <c r="J40" s="103">
        <f t="shared" si="9"/>
        <v>2329.6799999999998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FULL-ACTUATED CONTROLLER AND TYPE IV CABINET</v>
      </c>
      <c r="C41" s="295" t="str">
        <f>IF(ISBLANK('Item List'!C37),"",'Item List'!C37)</f>
        <v>EACH</v>
      </c>
      <c r="D41" s="296">
        <f>IF(ISBLANK('Item List'!D37),0,'Item List'!D37)</f>
        <v>1</v>
      </c>
      <c r="E41" s="146">
        <f>IF(ISBLANK('Item List'!E37),0,'Item List'!E37)</f>
        <v>17000</v>
      </c>
      <c r="F41" s="146">
        <f t="shared" si="7"/>
        <v>17000</v>
      </c>
      <c r="G41" s="168">
        <v>20089.52</v>
      </c>
      <c r="H41" s="103">
        <f t="shared" si="8"/>
        <v>20089.52</v>
      </c>
      <c r="I41" s="169">
        <v>18275</v>
      </c>
      <c r="J41" s="103">
        <f t="shared" si="9"/>
        <v>18275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ELECTRIC CABLE IN CONDUIT, SIGNAL NO. 14 2C</v>
      </c>
      <c r="C42" s="295" t="str">
        <f>IF(ISBLANK('Item List'!C38),"",'Item List'!C38)</f>
        <v>FOOT</v>
      </c>
      <c r="D42" s="296">
        <f>IF(ISBLANK('Item List'!D38),0,'Item List'!D38)</f>
        <v>2336</v>
      </c>
      <c r="E42" s="146">
        <f>IF(ISBLANK('Item List'!E38),0,'Item List'!E38)</f>
        <v>1.5</v>
      </c>
      <c r="F42" s="146">
        <f t="shared" si="7"/>
        <v>3504</v>
      </c>
      <c r="G42" s="168">
        <v>2.39</v>
      </c>
      <c r="H42" s="103">
        <f t="shared" si="8"/>
        <v>5583.04</v>
      </c>
      <c r="I42" s="170">
        <v>2.39</v>
      </c>
      <c r="J42" s="103">
        <f t="shared" si="9"/>
        <v>5583.04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ELECTRIC CABLE IN CONDUIT, SIGNAL NO. 14 3C</v>
      </c>
      <c r="C43" s="295" t="str">
        <f>IF(ISBLANK('Item List'!C39),"",'Item List'!C39)</f>
        <v>FOOT</v>
      </c>
      <c r="D43" s="296">
        <f>IF(ISBLANK('Item List'!D39),0,'Item List'!D39)</f>
        <v>2939</v>
      </c>
      <c r="E43" s="146">
        <f>IF(ISBLANK('Item List'!E39),0,'Item List'!E39)</f>
        <v>1.75</v>
      </c>
      <c r="F43" s="146">
        <f t="shared" si="7"/>
        <v>5143.25</v>
      </c>
      <c r="G43" s="168">
        <v>2.46</v>
      </c>
      <c r="H43" s="103">
        <f t="shared" si="8"/>
        <v>7229.94</v>
      </c>
      <c r="I43" s="170">
        <v>2.81</v>
      </c>
      <c r="J43" s="103">
        <f t="shared" si="9"/>
        <v>8258.59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ELECTRIC CABLE IN CONDUIT, SIGNAL NO. 14 5C</v>
      </c>
      <c r="C44" s="295" t="str">
        <f>IF(ISBLANK('Item List'!C40),"",'Item List'!C40)</f>
        <v>FOOT</v>
      </c>
      <c r="D44" s="296">
        <f>IF(ISBLANK('Item List'!D40),0,'Item List'!D40)</f>
        <v>1077</v>
      </c>
      <c r="E44" s="146">
        <f>IF(ISBLANK('Item List'!E40),0,'Item List'!E40)</f>
        <v>2</v>
      </c>
      <c r="F44" s="146">
        <f t="shared" si="7"/>
        <v>2154</v>
      </c>
      <c r="G44" s="168">
        <v>3.53</v>
      </c>
      <c r="H44" s="103">
        <f t="shared" si="8"/>
        <v>3801.81</v>
      </c>
      <c r="I44" s="170">
        <v>3.58</v>
      </c>
      <c r="J44" s="103">
        <f t="shared" si="9"/>
        <v>3855.66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ELECTRIC CABLE IN CONDUIT, SIGNAL NO. 14 7C</v>
      </c>
      <c r="C45" s="295" t="str">
        <f>IF(ISBLANK('Item List'!C41),"",'Item List'!C41)</f>
        <v>FOOT</v>
      </c>
      <c r="D45" s="296">
        <f>IF(ISBLANK('Item List'!D41),0,'Item List'!D41)</f>
        <v>2404</v>
      </c>
      <c r="E45" s="146">
        <f>IF(ISBLANK('Item List'!E41),0,'Item List'!E41)</f>
        <v>2.25</v>
      </c>
      <c r="F45" s="146">
        <f t="shared" si="7"/>
        <v>5409</v>
      </c>
      <c r="G45" s="168">
        <v>4.2</v>
      </c>
      <c r="H45" s="103">
        <f t="shared" si="8"/>
        <v>10096.800000000001</v>
      </c>
      <c r="I45" s="170">
        <v>4.0999999999999996</v>
      </c>
      <c r="J45" s="103">
        <f t="shared" si="9"/>
        <v>9856.4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ELECTRIC CABLE IN CONDUIT, SERVICE, NO. 6 3 C</v>
      </c>
      <c r="C46" s="295" t="str">
        <f>IF(ISBLANK('Item List'!C42),"",'Item List'!C42)</f>
        <v>FOOT</v>
      </c>
      <c r="D46" s="296">
        <f>IF(ISBLANK('Item List'!D42),0,'Item List'!D42)</f>
        <v>23</v>
      </c>
      <c r="E46" s="146">
        <f>IF(ISBLANK('Item List'!E42),0,'Item List'!E42)</f>
        <v>6.5</v>
      </c>
      <c r="F46" s="146">
        <f t="shared" si="7"/>
        <v>149.5</v>
      </c>
      <c r="G46" s="168">
        <v>17.93</v>
      </c>
      <c r="H46" s="103">
        <f t="shared" si="8"/>
        <v>412.39</v>
      </c>
      <c r="I46" s="170">
        <v>17.809999999999999</v>
      </c>
      <c r="J46" s="103">
        <f t="shared" si="9"/>
        <v>409.63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ELECTRIC CABLE IN CONDUIT, EQUIPMENT GROUNDING CONDUCTOR, NO. 6 1C</v>
      </c>
      <c r="C47" s="295" t="str">
        <f>IF(ISBLANK('Item List'!C43),"",'Item List'!C43)</f>
        <v>FOOT</v>
      </c>
      <c r="D47" s="296">
        <f>IF(ISBLANK('Item List'!D43),0,'Item List'!D43)</f>
        <v>1074</v>
      </c>
      <c r="E47" s="146">
        <f>IF(ISBLANK('Item List'!E43),0,'Item List'!E43)</f>
        <v>3.25</v>
      </c>
      <c r="F47" s="146">
        <f t="shared" si="7"/>
        <v>3490.5</v>
      </c>
      <c r="G47" s="168">
        <v>3.2</v>
      </c>
      <c r="H47" s="103">
        <f t="shared" si="8"/>
        <v>3436.8</v>
      </c>
      <c r="I47" s="170">
        <v>3.65</v>
      </c>
      <c r="J47" s="103">
        <f t="shared" si="9"/>
        <v>3920.1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TRAFFIC SIGNAL POST, GALVANIZED STEEL 16 FT.</v>
      </c>
      <c r="C48" s="295" t="str">
        <f>IF(ISBLANK('Item List'!C44),"",'Item List'!C44)</f>
        <v>EACH</v>
      </c>
      <c r="D48" s="296">
        <f>IF(ISBLANK('Item List'!D44),0,'Item List'!D44)</f>
        <v>4</v>
      </c>
      <c r="E48" s="146">
        <f>IF(ISBLANK('Item List'!E44),0,'Item List'!E44)</f>
        <v>1400</v>
      </c>
      <c r="F48" s="146">
        <f t="shared" si="7"/>
        <v>5600</v>
      </c>
      <c r="G48" s="168">
        <v>1617.45</v>
      </c>
      <c r="H48" s="103">
        <f t="shared" si="8"/>
        <v>6469.8</v>
      </c>
      <c r="I48" s="170">
        <v>1412</v>
      </c>
      <c r="J48" s="103">
        <f t="shared" si="9"/>
        <v>5648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STEEL MAST ARM ASSEMBLY AND POLE, 44 FT.</v>
      </c>
      <c r="C49" s="295" t="str">
        <f>IF(ISBLANK('Item List'!C45),"",'Item List'!C45)</f>
        <v>EACH</v>
      </c>
      <c r="D49" s="296">
        <f>IF(ISBLANK('Item List'!D45),0,'Item List'!D45)</f>
        <v>1</v>
      </c>
      <c r="E49" s="146">
        <f>IF(ISBLANK('Item List'!E45),0,'Item List'!E45)</f>
        <v>14000</v>
      </c>
      <c r="F49" s="146">
        <f t="shared" si="7"/>
        <v>14000</v>
      </c>
      <c r="G49" s="168">
        <v>18363.13</v>
      </c>
      <c r="H49" s="103">
        <f t="shared" si="8"/>
        <v>18363.13</v>
      </c>
      <c r="I49" s="170">
        <v>20523</v>
      </c>
      <c r="J49" s="103">
        <f t="shared" si="9"/>
        <v>20523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STEEL COMBINATION MAST ARM ASSEMBLY AND POLE, 26 FT.</v>
      </c>
      <c r="C50" s="295" t="str">
        <f>IF(ISBLANK('Item List'!C46),"",'Item List'!C46)</f>
        <v>EACH</v>
      </c>
      <c r="D50" s="296">
        <f>IF(ISBLANK('Item List'!D46),0,'Item List'!D46)</f>
        <v>1</v>
      </c>
      <c r="E50" s="146">
        <f>IF(ISBLANK('Item List'!E46),0,'Item List'!E46)</f>
        <v>10000</v>
      </c>
      <c r="F50" s="146">
        <f t="shared" si="7"/>
        <v>10000</v>
      </c>
      <c r="G50" s="168">
        <v>18823.009999999998</v>
      </c>
      <c r="H50" s="103">
        <f t="shared" si="8"/>
        <v>18823.009999999998</v>
      </c>
      <c r="I50" s="170">
        <v>19827</v>
      </c>
      <c r="J50" s="103">
        <f t="shared" si="9"/>
        <v>19827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STEEL COMBINATION MAST ARM ASSEMBLY AND POLE, 28 FT.</v>
      </c>
      <c r="C51" s="295" t="str">
        <f>IF(ISBLANK('Item List'!C47),"",'Item List'!C47)</f>
        <v>EACH</v>
      </c>
      <c r="D51" s="296">
        <f>IF(ISBLANK('Item List'!D47),0,'Item List'!D47)</f>
        <v>1</v>
      </c>
      <c r="E51" s="146">
        <f>IF(ISBLANK('Item List'!E47),0,'Item List'!E47)</f>
        <v>11000</v>
      </c>
      <c r="F51" s="146">
        <f t="shared" si="7"/>
        <v>11000</v>
      </c>
      <c r="G51" s="168">
        <v>18849.73</v>
      </c>
      <c r="H51" s="103">
        <f t="shared" si="8"/>
        <v>18849.73</v>
      </c>
      <c r="I51" s="170">
        <v>19857</v>
      </c>
      <c r="J51" s="103">
        <f t="shared" si="9"/>
        <v>19857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STEEL COMBINATION MAST ARM ASSEMBLY AND POLE 46 FT.</v>
      </c>
      <c r="C52" s="295" t="str">
        <f>IF(ISBLANK('Item List'!C48),"",'Item List'!C48)</f>
        <v>EACH</v>
      </c>
      <c r="D52" s="296">
        <f>IF(ISBLANK('Item List'!D48),0,'Item List'!D48)</f>
        <v>1</v>
      </c>
      <c r="E52" s="146">
        <f>IF(ISBLANK('Item List'!E48),0,'Item List'!E48)</f>
        <v>18000</v>
      </c>
      <c r="F52" s="146">
        <f t="shared" si="7"/>
        <v>18000</v>
      </c>
      <c r="G52" s="168">
        <v>22514.28</v>
      </c>
      <c r="H52" s="103">
        <f t="shared" si="8"/>
        <v>22514.28</v>
      </c>
      <c r="I52" s="170">
        <v>25070</v>
      </c>
      <c r="J52" s="103">
        <f t="shared" si="9"/>
        <v>25070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CONCRETE FOUNDATION, TYPE A</v>
      </c>
      <c r="C53" s="295" t="str">
        <f>IF(ISBLANK('Item List'!C49),"",'Item List'!C49)</f>
        <v>FOOT</v>
      </c>
      <c r="D53" s="296">
        <f>IF(ISBLANK('Item List'!D49),0,'Item List'!D49)</f>
        <v>12.3</v>
      </c>
      <c r="E53" s="146">
        <f>IF(ISBLANK('Item List'!E49),0,'Item List'!E49)</f>
        <v>275</v>
      </c>
      <c r="F53" s="146">
        <f t="shared" si="7"/>
        <v>3382.5</v>
      </c>
      <c r="G53" s="168">
        <v>342.5</v>
      </c>
      <c r="H53" s="103">
        <f t="shared" si="8"/>
        <v>4212.75</v>
      </c>
      <c r="I53" s="170">
        <v>370</v>
      </c>
      <c r="J53" s="103">
        <f t="shared" si="9"/>
        <v>4551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CONCRETE FOUNDATION, TYPE D</v>
      </c>
      <c r="C54" s="295" t="str">
        <f>IF(ISBLANK('Item List'!C50),"",'Item List'!C50)</f>
        <v>FOOT</v>
      </c>
      <c r="D54" s="296">
        <f>IF(ISBLANK('Item List'!D50),0,'Item List'!D50)</f>
        <v>3.1</v>
      </c>
      <c r="E54" s="146">
        <f>IF(ISBLANK('Item List'!E50),0,'Item List'!E50)</f>
        <v>800</v>
      </c>
      <c r="F54" s="146">
        <f t="shared" si="7"/>
        <v>2480</v>
      </c>
      <c r="G54" s="168">
        <v>1482.66</v>
      </c>
      <c r="H54" s="103">
        <f t="shared" si="8"/>
        <v>4596.2460000000001</v>
      </c>
      <c r="I54" s="170">
        <v>898</v>
      </c>
      <c r="J54" s="103">
        <f t="shared" si="9"/>
        <v>2783.8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CONCRETE FOUNDATION, TYPE E 30-INCH DIAMETER</v>
      </c>
      <c r="C55" s="295" t="str">
        <f>IF(ISBLANK('Item List'!C51),"",'Item List'!C51)</f>
        <v>FOOT</v>
      </c>
      <c r="D55" s="296">
        <f>IF(ISBLANK('Item List'!D51),0,'Item List'!D51)</f>
        <v>20</v>
      </c>
      <c r="E55" s="146">
        <f>IF(ISBLANK('Item List'!E51),0,'Item List'!E51)</f>
        <v>275</v>
      </c>
      <c r="F55" s="146">
        <f t="shared" si="7"/>
        <v>5500</v>
      </c>
      <c r="G55" s="168">
        <v>333.24</v>
      </c>
      <c r="H55" s="103">
        <f t="shared" si="8"/>
        <v>6664.8</v>
      </c>
      <c r="I55" s="170">
        <v>395</v>
      </c>
      <c r="J55" s="103">
        <f t="shared" si="9"/>
        <v>7900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247257.45</v>
      </c>
      <c r="G56" s="110"/>
      <c r="H56" s="104">
        <f>IF(SUM(H32:H55)=0,"",SUM(H32:H55)+H30)</f>
        <v>336952.89600000007</v>
      </c>
      <c r="I56" s="221"/>
      <c r="J56" s="104">
        <f>IF(SUM(J32:J55)=0,"",SUM(J32:J55)+J30)</f>
        <v>376265.70999999996</v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William Charles Electric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247257.45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336952.89600000007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376265.71400000004</v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CONCRETE FOUNDATION, TYPE E 36-INCH DIAMETER</v>
      </c>
      <c r="C58" s="295" t="str">
        <f>IF(ISBLANK('Item List'!C52),"",'Item List'!C52)</f>
        <v>FOOT</v>
      </c>
      <c r="D58" s="296">
        <f>IF(ISBLANK('Item List'!D52),0,'Item List'!D52)</f>
        <v>26</v>
      </c>
      <c r="E58" s="146">
        <f>IF(ISBLANK('Item List'!E52),0,'Item List'!E52)</f>
        <v>315</v>
      </c>
      <c r="F58" s="146">
        <f t="shared" ref="F58:F81" si="15">IF(AND(ISNUMBER($D58),ISNUMBER(E58)),$D58*E58,0)</f>
        <v>8190</v>
      </c>
      <c r="G58" s="168">
        <v>729.42</v>
      </c>
      <c r="H58" s="103">
        <f t="shared" ref="H58:H81" si="16">IF(AND(ISNUMBER($D58),ISNUMBER(G58)),$D58*G58,0)</f>
        <v>18964.919999999998</v>
      </c>
      <c r="I58" s="169">
        <v>458</v>
      </c>
      <c r="J58" s="103">
        <f>IF(AND(ISNUMBER($D58),ISNUMBER(I58)),$D58*I58,0)</f>
        <v>11908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SIGNAL HEAD, POLYCARBONATE, LED, 1-FACE, 3-SECTION, BRACKET MOUNTED</v>
      </c>
      <c r="C59" s="295" t="str">
        <f>IF(ISBLANK('Item List'!C53),"",'Item List'!C53)</f>
        <v>EACH</v>
      </c>
      <c r="D59" s="296">
        <f>IF(ISBLANK('Item List'!D53),0,'Item List'!D53)</f>
        <v>1</v>
      </c>
      <c r="E59" s="146">
        <f>IF(ISBLANK('Item List'!E53),0,'Item List'!E53)</f>
        <v>800</v>
      </c>
      <c r="F59" s="146">
        <f t="shared" si="15"/>
        <v>800</v>
      </c>
      <c r="G59" s="168">
        <v>815.87</v>
      </c>
      <c r="H59" s="103">
        <f t="shared" si="16"/>
        <v>815.87</v>
      </c>
      <c r="I59" s="169">
        <v>989</v>
      </c>
      <c r="J59" s="103">
        <f t="shared" ref="J59:J81" si="17">IF(AND(ISNUMBER($D59),ISNUMBER(I59)),$D59*I59,0)</f>
        <v>989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SIGNAL HEAD, POLYCARBONATE, LED, 1-FACE, 3-SECTION, MAST ARM MOUNTED</v>
      </c>
      <c r="C60" s="295" t="str">
        <f>IF(ISBLANK('Item List'!C54),"",'Item List'!C54)</f>
        <v>EACH</v>
      </c>
      <c r="D60" s="296">
        <f>IF(ISBLANK('Item List'!D54),0,'Item List'!D54)</f>
        <v>6</v>
      </c>
      <c r="E60" s="146">
        <f>IF(ISBLANK('Item List'!E54),0,'Item List'!E54)</f>
        <v>850</v>
      </c>
      <c r="F60" s="146">
        <f t="shared" si="15"/>
        <v>5100</v>
      </c>
      <c r="G60" s="168">
        <v>961.8</v>
      </c>
      <c r="H60" s="103">
        <f t="shared" si="16"/>
        <v>5770.7999999999993</v>
      </c>
      <c r="I60" s="169">
        <v>980</v>
      </c>
      <c r="J60" s="103">
        <f t="shared" si="17"/>
        <v>5880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SIGNAL HEAD, POLYCARBONATE, LED, 1-FACE, 4-SECTION, BRACKET MOUNTED</v>
      </c>
      <c r="C61" s="295" t="str">
        <f>IF(ISBLANK('Item List'!C55),"",'Item List'!C55)</f>
        <v>EACH</v>
      </c>
      <c r="D61" s="296">
        <f>IF(ISBLANK('Item List'!D55),0,'Item List'!D55)</f>
        <v>4</v>
      </c>
      <c r="E61" s="146">
        <f>IF(ISBLANK('Item List'!E55),0,'Item List'!E55)</f>
        <v>900</v>
      </c>
      <c r="F61" s="146">
        <f t="shared" si="15"/>
        <v>3600</v>
      </c>
      <c r="G61" s="168">
        <v>1083.83</v>
      </c>
      <c r="H61" s="103">
        <f t="shared" si="16"/>
        <v>4335.32</v>
      </c>
      <c r="I61" s="169">
        <v>1168</v>
      </c>
      <c r="J61" s="103">
        <f t="shared" si="17"/>
        <v>4672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>SIGNAL HEAD, POLYCARBONATE, LED, 1-FACE, 4-SECTION, MAST ARM MOUNTED</v>
      </c>
      <c r="C62" s="295" t="str">
        <f>IF(ISBLANK('Item List'!C56),"",'Item List'!C56)</f>
        <v>EACH</v>
      </c>
      <c r="D62" s="296">
        <f>IF(ISBLANK('Item List'!D56),0,'Item List'!D56)</f>
        <v>4</v>
      </c>
      <c r="E62" s="146">
        <f>IF(ISBLANK('Item List'!E56),0,'Item List'!E56)</f>
        <v>950</v>
      </c>
      <c r="F62" s="146">
        <f t="shared" si="15"/>
        <v>3800</v>
      </c>
      <c r="G62" s="168">
        <v>1236.43</v>
      </c>
      <c r="H62" s="103">
        <f t="shared" si="16"/>
        <v>4945.72</v>
      </c>
      <c r="I62" s="169">
        <v>1127</v>
      </c>
      <c r="J62" s="103">
        <f t="shared" si="17"/>
        <v>4508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SIGNAL HEAD, POLYCARBONATE, LED, 1-FACE, 5-SECTION, BRACKET MOUNTED</v>
      </c>
      <c r="C63" s="295" t="str">
        <f>IF(ISBLANK('Item List'!C57),"",'Item List'!C57)</f>
        <v>EACH</v>
      </c>
      <c r="D63" s="296">
        <f>IF(ISBLANK('Item List'!D57),0,'Item List'!D57)</f>
        <v>6</v>
      </c>
      <c r="E63" s="146">
        <f>IF(ISBLANK('Item List'!E57),0,'Item List'!E57)</f>
        <v>1000</v>
      </c>
      <c r="F63" s="146">
        <f t="shared" si="15"/>
        <v>6000</v>
      </c>
      <c r="G63" s="168">
        <v>1145.07</v>
      </c>
      <c r="H63" s="103">
        <f t="shared" si="16"/>
        <v>6870.42</v>
      </c>
      <c r="I63" s="169">
        <v>1322</v>
      </c>
      <c r="J63" s="103">
        <f t="shared" si="17"/>
        <v>7932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PEDESTRIAN SIGNAL HEAD, LED, 1-FACE, BRACKET MOUNTED WITH COUNTDOWN TIMER</v>
      </c>
      <c r="C64" s="295" t="str">
        <f>IF(ISBLANK('Item List'!C58),"",'Item List'!C58)</f>
        <v>EACH</v>
      </c>
      <c r="D64" s="296">
        <f>IF(ISBLANK('Item List'!D58),0,'Item List'!D58)</f>
        <v>3</v>
      </c>
      <c r="E64" s="146">
        <f>IF(ISBLANK('Item List'!E58),0,'Item List'!E58)</f>
        <v>685</v>
      </c>
      <c r="F64" s="146">
        <f t="shared" si="15"/>
        <v>2055</v>
      </c>
      <c r="G64" s="168">
        <v>808.02</v>
      </c>
      <c r="H64" s="103">
        <f t="shared" si="16"/>
        <v>2424.06</v>
      </c>
      <c r="I64" s="169">
        <v>995</v>
      </c>
      <c r="J64" s="103">
        <f t="shared" si="17"/>
        <v>2985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PEDESTRIAN SIGNAL HEAD, LED, 2-FACE, BRACKET MOUNTED WITH COUNTDOWN TIMER</v>
      </c>
      <c r="C65" s="295" t="str">
        <f>IF(ISBLANK('Item List'!C59),"",'Item List'!C59)</f>
        <v>EACH</v>
      </c>
      <c r="D65" s="296">
        <f>IF(ISBLANK('Item List'!D59),0,'Item List'!D59)</f>
        <v>1</v>
      </c>
      <c r="E65" s="146">
        <f>IF(ISBLANK('Item List'!E59),0,'Item List'!E59)</f>
        <v>1200</v>
      </c>
      <c r="F65" s="146">
        <f t="shared" si="15"/>
        <v>1200</v>
      </c>
      <c r="G65" s="168">
        <v>1363.06</v>
      </c>
      <c r="H65" s="103">
        <f t="shared" si="16"/>
        <v>1363.06</v>
      </c>
      <c r="I65" s="169">
        <v>1690</v>
      </c>
      <c r="J65" s="103">
        <f t="shared" si="17"/>
        <v>1690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PEDESTRIAN SIGNAL HEAD, LED, 3-FACE, BRACKET MOUNTED WITH COUNTDOWN TIMER</v>
      </c>
      <c r="C66" s="295" t="str">
        <f>IF(ISBLANK('Item List'!C60),"",'Item List'!C60)</f>
        <v>EACH</v>
      </c>
      <c r="D66" s="296">
        <f>IF(ISBLANK('Item List'!D60),0,'Item List'!D60)</f>
        <v>3</v>
      </c>
      <c r="E66" s="146">
        <f>IF(ISBLANK('Item List'!E60),0,'Item List'!E60)</f>
        <v>1800</v>
      </c>
      <c r="F66" s="146">
        <f t="shared" si="15"/>
        <v>5400</v>
      </c>
      <c r="G66" s="168">
        <v>1755.93</v>
      </c>
      <c r="H66" s="103">
        <f t="shared" si="16"/>
        <v>5267.79</v>
      </c>
      <c r="I66" s="169">
        <v>2315</v>
      </c>
      <c r="J66" s="103">
        <f t="shared" si="17"/>
        <v>6945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TRAFFIC SIGNAL BACKPLATE, LOUVERED, PLASTIC</v>
      </c>
      <c r="C67" s="295" t="str">
        <f>IF(ISBLANK('Item List'!C61),"",'Item List'!C61)</f>
        <v>EACH</v>
      </c>
      <c r="D67" s="296">
        <f>IF(ISBLANK('Item List'!D61),0,'Item List'!D61)</f>
        <v>10</v>
      </c>
      <c r="E67" s="146">
        <f>IF(ISBLANK('Item List'!E61),0,'Item List'!E61)</f>
        <v>160</v>
      </c>
      <c r="F67" s="146">
        <f t="shared" si="15"/>
        <v>1600</v>
      </c>
      <c r="G67" s="168">
        <v>185.35</v>
      </c>
      <c r="H67" s="103">
        <f t="shared" si="16"/>
        <v>1853.5</v>
      </c>
      <c r="I67" s="169">
        <v>256</v>
      </c>
      <c r="J67" s="103">
        <f t="shared" si="17"/>
        <v>2560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5" t="str">
        <f>IF(ISBLANK('Item List'!B62),"",'Item List'!B62)</f>
        <v>PEDESTRIAN PUSH-BUTTON</v>
      </c>
      <c r="C68" s="295" t="str">
        <f>IF(ISBLANK('Item List'!C62),"",'Item List'!C62)</f>
        <v>EACH</v>
      </c>
      <c r="D68" s="296">
        <f>IF(ISBLANK('Item List'!D62),0,'Item List'!D62)</f>
        <v>11</v>
      </c>
      <c r="E68" s="146">
        <f>IF(ISBLANK('Item List'!E62),0,'Item List'!E62)</f>
        <v>425</v>
      </c>
      <c r="F68" s="146">
        <f t="shared" si="15"/>
        <v>4675</v>
      </c>
      <c r="G68" s="168">
        <v>423.98</v>
      </c>
      <c r="H68" s="103">
        <f t="shared" si="16"/>
        <v>4663.7800000000007</v>
      </c>
      <c r="I68" s="170">
        <v>502</v>
      </c>
      <c r="J68" s="103">
        <f t="shared" si="17"/>
        <v>5522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5" t="str">
        <f>IF(ISBLANK('Item List'!B63),"",'Item List'!B63)</f>
        <v>REMOVE EXISTING TRAFFIC SIGNAL EQUIPMENT</v>
      </c>
      <c r="C69" s="295" t="str">
        <f>IF(ISBLANK('Item List'!C63),"",'Item List'!C63)</f>
        <v>EACH</v>
      </c>
      <c r="D69" s="296">
        <f>IF(ISBLANK('Item List'!D63),0,'Item List'!D63)</f>
        <v>4</v>
      </c>
      <c r="E69" s="146">
        <f>IF(ISBLANK('Item List'!E63),0,'Item List'!E63)</f>
        <v>4000</v>
      </c>
      <c r="F69" s="146">
        <f t="shared" si="15"/>
        <v>16000</v>
      </c>
      <c r="G69" s="168">
        <v>1439.31</v>
      </c>
      <c r="H69" s="103">
        <f t="shared" si="16"/>
        <v>5757.24</v>
      </c>
      <c r="I69" s="170">
        <v>2000</v>
      </c>
      <c r="J69" s="103">
        <f t="shared" si="17"/>
        <v>8000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>
        <f t="shared" si="22"/>
        <v>61</v>
      </c>
      <c r="B70" s="295" t="str">
        <f>IF(ISBLANK('Item List'!B64),"",'Item List'!B64)</f>
        <v>REMOVE EXISTING HANDHOLE</v>
      </c>
      <c r="C70" s="295" t="str">
        <f>IF(ISBLANK('Item List'!C64),"",'Item List'!C64)</f>
        <v>EACH</v>
      </c>
      <c r="D70" s="296">
        <f>IF(ISBLANK('Item List'!D64),0,'Item List'!D64)</f>
        <v>4</v>
      </c>
      <c r="E70" s="146">
        <f>IF(ISBLANK('Item List'!E64),0,'Item List'!E64)</f>
        <v>500</v>
      </c>
      <c r="F70" s="146">
        <f t="shared" si="15"/>
        <v>2000</v>
      </c>
      <c r="G70" s="168">
        <v>695.96</v>
      </c>
      <c r="H70" s="103">
        <f t="shared" si="16"/>
        <v>2783.84</v>
      </c>
      <c r="I70" s="170">
        <v>500</v>
      </c>
      <c r="J70" s="103">
        <f t="shared" si="17"/>
        <v>2000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>
        <f t="shared" si="22"/>
        <v>62</v>
      </c>
      <c r="B71" s="295" t="str">
        <f>IF(ISBLANK('Item List'!B65),"",'Item List'!B65)</f>
        <v>REMOVE EXISTING CONCRETE FOUNDATION</v>
      </c>
      <c r="C71" s="295" t="str">
        <f>IF(ISBLANK('Item List'!C65),"",'Item List'!C65)</f>
        <v>EACH</v>
      </c>
      <c r="D71" s="296">
        <f>IF(ISBLANK('Item List'!D65),0,'Item List'!D65)</f>
        <v>5</v>
      </c>
      <c r="E71" s="146">
        <f>IF(ISBLANK('Item List'!E65),0,'Item List'!E65)</f>
        <v>650</v>
      </c>
      <c r="F71" s="146">
        <f t="shared" si="15"/>
        <v>3250</v>
      </c>
      <c r="G71" s="168">
        <v>695.96</v>
      </c>
      <c r="H71" s="103">
        <f t="shared" si="16"/>
        <v>3479.8</v>
      </c>
      <c r="I71" s="170">
        <v>1082</v>
      </c>
      <c r="J71" s="103">
        <f t="shared" si="17"/>
        <v>5410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>
        <f t="shared" si="22"/>
        <v>63</v>
      </c>
      <c r="B72" s="295" t="str">
        <f>IF(ISBLANK('Item List'!B66),"",'Item List'!B66)</f>
        <v>SPECIAL WASTE PLANS AND REPORTS (SPECIAL)</v>
      </c>
      <c r="C72" s="295" t="str">
        <f>IF(ISBLANK('Item List'!C66),"",'Item List'!C66)</f>
        <v>L SUM</v>
      </c>
      <c r="D72" s="296">
        <f>IF(ISBLANK('Item List'!D66),0,'Item List'!D66)</f>
        <v>1</v>
      </c>
      <c r="E72" s="146">
        <f>IF(ISBLANK('Item List'!E66),0,'Item List'!E66)</f>
        <v>6200</v>
      </c>
      <c r="F72" s="146">
        <f t="shared" si="15"/>
        <v>6200</v>
      </c>
      <c r="G72" s="168">
        <v>2400</v>
      </c>
      <c r="H72" s="103">
        <f t="shared" si="16"/>
        <v>2400</v>
      </c>
      <c r="I72" s="170">
        <v>2778</v>
      </c>
      <c r="J72" s="103">
        <f t="shared" si="17"/>
        <v>2778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>
        <f t="shared" si="22"/>
        <v>64</v>
      </c>
      <c r="B73" s="295" t="str">
        <f>IF(ISBLANK('Item List'!B67),"",'Item List'!B67)</f>
        <v>INSTALL STREET SIGN</v>
      </c>
      <c r="C73" s="295" t="str">
        <f>IF(ISBLANK('Item List'!C67),"",'Item List'!C67)</f>
        <v>SQ FT</v>
      </c>
      <c r="D73" s="296">
        <f>IF(ISBLANK('Item List'!D67),0,'Item List'!D67)</f>
        <v>27</v>
      </c>
      <c r="E73" s="146">
        <f>IF(ISBLANK('Item List'!E67),0,'Item List'!E67)</f>
        <v>50</v>
      </c>
      <c r="F73" s="146">
        <f t="shared" si="15"/>
        <v>1350</v>
      </c>
      <c r="G73" s="168">
        <v>53.48</v>
      </c>
      <c r="H73" s="103">
        <f t="shared" si="16"/>
        <v>1443.9599999999998</v>
      </c>
      <c r="I73" s="170">
        <v>61.11</v>
      </c>
      <c r="J73" s="103">
        <f t="shared" si="17"/>
        <v>1649.97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>
        <f t="shared" si="22"/>
        <v>65</v>
      </c>
      <c r="B74" s="295" t="str">
        <f>IF(ISBLANK('Item List'!B68),"",'Item List'!B68)</f>
        <v>ABANDON CONDUIT IN PLACE</v>
      </c>
      <c r="C74" s="295" t="str">
        <f>IF(ISBLANK('Item List'!C68),"",'Item List'!C68)</f>
        <v>EACH</v>
      </c>
      <c r="D74" s="296">
        <f>IF(ISBLANK('Item List'!D68),0,'Item List'!D68)</f>
        <v>7</v>
      </c>
      <c r="E74" s="146">
        <f>IF(ISBLANK('Item List'!E68),0,'Item List'!E68)</f>
        <v>350</v>
      </c>
      <c r="F74" s="146">
        <f t="shared" si="15"/>
        <v>2450</v>
      </c>
      <c r="G74" s="168">
        <v>162.11000000000001</v>
      </c>
      <c r="H74" s="103">
        <f t="shared" si="16"/>
        <v>1134.77</v>
      </c>
      <c r="I74" s="170">
        <v>200</v>
      </c>
      <c r="J74" s="103">
        <f t="shared" si="17"/>
        <v>1400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>
        <f t="shared" si="22"/>
        <v>66</v>
      </c>
      <c r="B75" s="295" t="str">
        <f>IF(ISBLANK('Item List'!B69),"",'Item List'!B69)</f>
        <v>ISLAND REMOVAL</v>
      </c>
      <c r="C75" s="295" t="str">
        <f>IF(ISBLANK('Item List'!C69),"",'Item List'!C69)</f>
        <v>SQ FT</v>
      </c>
      <c r="D75" s="296">
        <f>IF(ISBLANK('Item List'!D69),0,'Item List'!D69)</f>
        <v>1866</v>
      </c>
      <c r="E75" s="146">
        <f>IF(ISBLANK('Item List'!E69),0,'Item List'!E69)</f>
        <v>5</v>
      </c>
      <c r="F75" s="146">
        <f t="shared" si="15"/>
        <v>9330</v>
      </c>
      <c r="G75" s="168">
        <v>15</v>
      </c>
      <c r="H75" s="103">
        <f t="shared" si="16"/>
        <v>27990</v>
      </c>
      <c r="I75" s="170">
        <v>6.33</v>
      </c>
      <c r="J75" s="103">
        <f t="shared" si="17"/>
        <v>11811.78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>
        <f t="shared" si="22"/>
        <v>67</v>
      </c>
      <c r="B76" s="295" t="str">
        <f>IF(ISBLANK('Item List'!B70),"",'Item List'!B70)</f>
        <v>TRAFFIC CONTROL AND PROTECTION, (SPECIAL)</v>
      </c>
      <c r="C76" s="295" t="str">
        <f>IF(ISBLANK('Item List'!C70),"",'Item List'!C70)</f>
        <v>L SUM</v>
      </c>
      <c r="D76" s="296">
        <f>IF(ISBLANK('Item List'!D70),0,'Item List'!D70)</f>
        <v>1</v>
      </c>
      <c r="E76" s="146">
        <f>IF(ISBLANK('Item List'!E70),0,'Item List'!E70)</f>
        <v>15000</v>
      </c>
      <c r="F76" s="146">
        <f t="shared" si="15"/>
        <v>15000</v>
      </c>
      <c r="G76" s="168">
        <v>4730</v>
      </c>
      <c r="H76" s="103">
        <f t="shared" si="16"/>
        <v>4730</v>
      </c>
      <c r="I76" s="170">
        <v>22631</v>
      </c>
      <c r="J76" s="103">
        <f t="shared" si="17"/>
        <v>22631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>
        <f t="shared" si="22"/>
        <v>68</v>
      </c>
      <c r="B77" s="295" t="str">
        <f>IF(ISBLANK('Item List'!B71),"",'Item List'!B71)</f>
        <v>EMERGENCY VEHICLE PRIORITY SYSTEM</v>
      </c>
      <c r="C77" s="295" t="str">
        <f>IF(ISBLANK('Item List'!C71),"",'Item List'!C71)</f>
        <v>EACH</v>
      </c>
      <c r="D77" s="296">
        <f>IF(ISBLANK('Item List'!D71),0,'Item List'!D71)</f>
        <v>1</v>
      </c>
      <c r="E77" s="146">
        <f>IF(ISBLANK('Item List'!E71),0,'Item List'!E71)</f>
        <v>9500</v>
      </c>
      <c r="F77" s="146">
        <f t="shared" si="15"/>
        <v>9500</v>
      </c>
      <c r="G77" s="168">
        <v>11684.58</v>
      </c>
      <c r="H77" s="103">
        <f t="shared" si="16"/>
        <v>11684.58</v>
      </c>
      <c r="I77" s="170">
        <v>11500</v>
      </c>
      <c r="J77" s="103">
        <f t="shared" si="17"/>
        <v>11500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>
        <f t="shared" si="22"/>
        <v>69</v>
      </c>
      <c r="B78" s="295" t="str">
        <f>IF(ISBLANK('Item List'!B72),"",'Item List'!B72)</f>
        <v>REMOVE EXISTING TRAFFIC CONTROLLER AND CABINET</v>
      </c>
      <c r="C78" s="295" t="str">
        <f>IF(ISBLANK('Item List'!C72),"",'Item List'!C72)</f>
        <v>EACH</v>
      </c>
      <c r="D78" s="296">
        <f>IF(ISBLANK('Item List'!D72),0,'Item List'!D72)</f>
        <v>1</v>
      </c>
      <c r="E78" s="146">
        <f>IF(ISBLANK('Item List'!E72),0,'Item List'!E72)</f>
        <v>800</v>
      </c>
      <c r="F78" s="146">
        <f t="shared" si="15"/>
        <v>800</v>
      </c>
      <c r="G78" s="168">
        <v>298.05</v>
      </c>
      <c r="H78" s="103">
        <f t="shared" si="16"/>
        <v>298.05</v>
      </c>
      <c r="I78" s="170">
        <v>1500</v>
      </c>
      <c r="J78" s="103">
        <f t="shared" si="17"/>
        <v>1500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>
        <f t="shared" si="22"/>
        <v>70</v>
      </c>
      <c r="B79" s="295" t="str">
        <f>IF(ISBLANK('Item List'!B73),"",'Item List'!B73)</f>
        <v>PARKWAY RESTORATION</v>
      </c>
      <c r="C79" s="295" t="str">
        <f>IF(ISBLANK('Item List'!C73),"",'Item List'!C73)</f>
        <v>L SUM</v>
      </c>
      <c r="D79" s="296">
        <f>IF(ISBLANK('Item List'!D73),0,'Item List'!D73)</f>
        <v>1</v>
      </c>
      <c r="E79" s="146">
        <f>IF(ISBLANK('Item List'!E73),0,'Item List'!E73)</f>
        <v>3000</v>
      </c>
      <c r="F79" s="146">
        <f t="shared" si="15"/>
        <v>3000</v>
      </c>
      <c r="G79" s="168">
        <v>5115</v>
      </c>
      <c r="H79" s="103">
        <f t="shared" si="16"/>
        <v>5115</v>
      </c>
      <c r="I79" s="170">
        <v>17910</v>
      </c>
      <c r="J79" s="103">
        <f t="shared" si="17"/>
        <v>17910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>
        <f t="shared" si="22"/>
        <v>71</v>
      </c>
      <c r="B80" s="295" t="str">
        <f>IF(ISBLANK('Item List'!B74),"",'Item List'!B74)</f>
        <v>CONCRETE TRUCK WASHOUT</v>
      </c>
      <c r="C80" s="295" t="str">
        <f>IF(ISBLANK('Item List'!C74),"",'Item List'!C74)</f>
        <v>L SUM</v>
      </c>
      <c r="D80" s="296">
        <f>IF(ISBLANK('Item List'!D74),0,'Item List'!D74)</f>
        <v>1</v>
      </c>
      <c r="E80" s="146">
        <f>IF(ISBLANK('Item List'!E74),0,'Item List'!E74)</f>
        <v>1500</v>
      </c>
      <c r="F80" s="146">
        <f t="shared" si="15"/>
        <v>1500</v>
      </c>
      <c r="G80" s="168">
        <v>500</v>
      </c>
      <c r="H80" s="103">
        <f t="shared" si="16"/>
        <v>500</v>
      </c>
      <c r="I80" s="170">
        <v>2311</v>
      </c>
      <c r="J80" s="103">
        <f t="shared" si="17"/>
        <v>2311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>
        <f t="shared" si="22"/>
        <v>72</v>
      </c>
      <c r="B81" s="295" t="str">
        <f>IF(ISBLANK('Item List'!B75),"",'Item List'!B75)</f>
        <v>LUMINAIRE, LED, HORIZONTAL MOUNT, SPECIAL</v>
      </c>
      <c r="C81" s="295" t="str">
        <f>IF(ISBLANK('Item List'!C75),"",'Item List'!C75)</f>
        <v>EACH</v>
      </c>
      <c r="D81" s="296">
        <f>IF(ISBLANK('Item List'!D75),0,'Item List'!D75)</f>
        <v>3</v>
      </c>
      <c r="E81" s="146">
        <f>IF(ISBLANK('Item List'!E75),0,'Item List'!E75)</f>
        <v>900</v>
      </c>
      <c r="F81" s="146">
        <f t="shared" si="15"/>
        <v>2700</v>
      </c>
      <c r="G81" s="168">
        <v>936.2</v>
      </c>
      <c r="H81" s="103">
        <f t="shared" si="16"/>
        <v>2808.6000000000004</v>
      </c>
      <c r="I81" s="170">
        <v>1560</v>
      </c>
      <c r="J81" s="103">
        <f t="shared" si="17"/>
        <v>4680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Sub</v>
      </c>
      <c r="D82" s="297"/>
      <c r="E82" s="149" t="s">
        <v>8</v>
      </c>
      <c r="F82" s="150">
        <f>IF(SUM(F58:F81)=0,"",SUM(F58:F81)+F56)</f>
        <v>362757.45</v>
      </c>
      <c r="G82" s="110"/>
      <c r="H82" s="104">
        <f>IF(SUM(H58:H81)=0,"",SUM(H58:H81)+H56)</f>
        <v>464353.97600000008</v>
      </c>
      <c r="I82" s="221"/>
      <c r="J82" s="104">
        <f>IF(SUM(J58:J81)=0,"",SUM(J58:J81)+J56)</f>
        <v>525438.46</v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William Charles Electric</v>
      </c>
      <c r="C83" s="153" t="str">
        <f>IF(NOT(ISNUMBER(A84)),"Bid","Total")</f>
        <v>Total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362757.45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464353.97600000008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525438.46400000004</v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>
        <f>IF(B84="","",A81+1)</f>
        <v>73</v>
      </c>
      <c r="B84" s="295" t="str">
        <f>IF(ISBLANK('Item List'!B76),"",'Item List'!B76)</f>
        <v>CONSTRUCTION LAYOUT</v>
      </c>
      <c r="C84" s="295" t="str">
        <f>IF(ISBLANK('Item List'!C76),"",'Item List'!C76)</f>
        <v>L SUM</v>
      </c>
      <c r="D84" s="296">
        <f>IF(ISBLANK('Item List'!D76),0,'Item List'!D76)</f>
        <v>1</v>
      </c>
      <c r="E84" s="146">
        <f>IF(ISBLANK('Item List'!E76),0,'Item List'!E76)</f>
        <v>5000</v>
      </c>
      <c r="F84" s="146">
        <f t="shared" ref="F84:F107" si="23">IF(AND(ISNUMBER($D84),ISNUMBER(E84)),$D84*E84,0)</f>
        <v>5000</v>
      </c>
      <c r="G84" s="168">
        <v>5800</v>
      </c>
      <c r="H84" s="103">
        <f t="shared" ref="H84:H107" si="24">IF(AND(ISNUMBER($D84),ISNUMBER(G84)),$D84*G84,0)</f>
        <v>5800</v>
      </c>
      <c r="I84" s="169">
        <v>2395</v>
      </c>
      <c r="J84" s="103">
        <f>IF(AND(ISNUMBER($D84),ISNUMBER(I84)),$D84*I84,0)</f>
        <v>2395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>
        <f>IF(B85="","",A84+1)</f>
        <v>74</v>
      </c>
      <c r="B85" s="295" t="str">
        <f>IF(ISBLANK('Item List'!B77),"",'Item List'!B77)</f>
        <v>VIDEO VEHICLE DETECTION SYSTEM</v>
      </c>
      <c r="C85" s="295" t="str">
        <f>IF(ISBLANK('Item List'!C77),"",'Item List'!C77)</f>
        <v>EACH</v>
      </c>
      <c r="D85" s="296">
        <f>IF(ISBLANK('Item List'!D77),0,'Item List'!D77)</f>
        <v>1</v>
      </c>
      <c r="E85" s="146">
        <f>IF(ISBLANK('Item List'!E77),0,'Item List'!E77)</f>
        <v>20000</v>
      </c>
      <c r="F85" s="146">
        <f t="shared" si="23"/>
        <v>20000</v>
      </c>
      <c r="G85" s="168">
        <v>19573.96</v>
      </c>
      <c r="H85" s="103">
        <f t="shared" si="24"/>
        <v>19573.96</v>
      </c>
      <c r="I85" s="169">
        <v>22491</v>
      </c>
      <c r="J85" s="103">
        <f t="shared" ref="J85:J107" si="25">IF(AND(ISNUMBER($D85),ISNUMBER(I85)),$D85*I85,0)</f>
        <v>22491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>
        <f t="shared" ref="A86:A107" si="30">IF(B86="","",A85+1)</f>
        <v>75</v>
      </c>
      <c r="B86" s="295" t="str">
        <f>IF(ISBLANK('Item List'!B78),"",'Item List'!B78)</f>
        <v>REMOVE AND REINSTALL ALPR SYSTEM</v>
      </c>
      <c r="C86" s="295" t="str">
        <f>IF(ISBLANK('Item List'!C78),"",'Item List'!C78)</f>
        <v>L SUM</v>
      </c>
      <c r="D86" s="296">
        <f>IF(ISBLANK('Item List'!D78),0,'Item List'!D78)</f>
        <v>1</v>
      </c>
      <c r="E86" s="146">
        <f>IF(ISBLANK('Item List'!E78),0,'Item List'!E78)</f>
        <v>5000</v>
      </c>
      <c r="F86" s="146">
        <f t="shared" si="23"/>
        <v>5000</v>
      </c>
      <c r="G86" s="168">
        <v>8858.43</v>
      </c>
      <c r="H86" s="103">
        <f t="shared" si="24"/>
        <v>8858.43</v>
      </c>
      <c r="I86" s="169">
        <v>10360</v>
      </c>
      <c r="J86" s="103">
        <f t="shared" si="25"/>
        <v>10360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e">
        <f t="shared" si="30"/>
        <v>#VALUE!</v>
      </c>
      <c r="B88" s="347" t="s">
        <v>198</v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e">
        <f t="shared" si="30"/>
        <v>#VALUE!</v>
      </c>
      <c r="B89" s="395" t="s">
        <v>199</v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e">
        <f t="shared" si="30"/>
        <v>#VALUE!</v>
      </c>
      <c r="B91" s="350" t="s">
        <v>200</v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>
        <f>IF(SUM(F84:F107)=0,"",SUM(F84:F107)+F82)</f>
        <v>392757.45</v>
      </c>
      <c r="G108" s="110"/>
      <c r="H108" s="104">
        <f>IF(SUM(H84:H107)=0,"",SUM(H84:H107)+H82)</f>
        <v>498586.3660000001</v>
      </c>
      <c r="I108" s="221"/>
      <c r="J108" s="393">
        <v>562965.66</v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William Charles Electric</v>
      </c>
      <c r="C109" s="153" t="str">
        <f>IF(NOT(ISNUMBER(A110)),"Bid","Total")</f>
        <v>Bid</v>
      </c>
      <c r="D109" s="154"/>
      <c r="E109" s="155" t="s">
        <v>9</v>
      </c>
      <c r="F109" s="156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>392757.45</v>
      </c>
      <c r="G109" s="109"/>
      <c r="H109" s="105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>498586.3660000001</v>
      </c>
      <c r="I109" s="222"/>
      <c r="J109" s="394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>560684.46400000004</v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x14ac:dyDescent="0.2">
      <c r="J110" s="355"/>
    </row>
  </sheetData>
  <mergeCells count="9"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K14" sqref="K14"/>
    </sheetView>
  </sheetViews>
  <sheetFormatPr defaultColWidth="9.140625" defaultRowHeight="11.25" x14ac:dyDescent="0.2"/>
  <cols>
    <col min="1" max="1" width="3.5703125" style="197" customWidth="1"/>
    <col min="2" max="2" width="37.2851562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PERIMETER EROSION BARRIER</v>
      </c>
      <c r="C5" s="145" t="str">
        <f>'Tabulation of Bids'!C6</f>
        <v>FOOT</v>
      </c>
      <c r="D5" s="145">
        <f>'Tabulation of Bids'!D6</f>
        <v>256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INLET AND PIPE PROTECTION</v>
      </c>
      <c r="C6" s="145" t="str">
        <f>'Tabulation of Bids'!C7</f>
        <v>EACH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PORTLAND CEMENT CONCRETE SIDEWALK 4 INCH</v>
      </c>
      <c r="C7" s="145" t="str">
        <f>'Tabulation of Bids'!C8</f>
        <v>SQ FT</v>
      </c>
      <c r="D7" s="145">
        <f>'Tabulation of Bids'!D8</f>
        <v>380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DETECTABLE WARNINGS</v>
      </c>
      <c r="C8" s="145" t="str">
        <f>'Tabulation of Bids'!C9</f>
        <v>SQ FT</v>
      </c>
      <c r="D8" s="145">
        <f>'Tabulation of Bids'!D9</f>
        <v>144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FOOT</v>
      </c>
      <c r="D9" s="145">
        <f>'Tabulation of Bids'!D10</f>
        <v>114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COMBINATION CONCRETE CURB AND GUTTER, TYPE B-6.24 (ABUTTING EXISTING PAVEMENT)</v>
      </c>
      <c r="C10" s="145" t="str">
        <f>'Tabulation of Bids'!C11</f>
        <v>FOOT</v>
      </c>
      <c r="D10" s="145">
        <f>'Tabulation of Bids'!D11</f>
        <v>114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COMBINATION CONCRETE CURB AND GUTTER, TYPE M-6.06 (ABUTTING EXISTING PAVEMENT)</v>
      </c>
      <c r="C11" s="145" t="str">
        <f>'Tabulation of Bids'!C12</f>
        <v>FOOT</v>
      </c>
      <c r="D11" s="145">
        <f>'Tabulation of Bids'!D12</f>
        <v>118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COMBINATION CONCRETE CURB AND GUTTER, TYPE M-6.24 (ABUTTING EXISTING PAVEMENT)</v>
      </c>
      <c r="C12" s="145" t="str">
        <f>'Tabulation of Bids'!C13</f>
        <v>FOOT</v>
      </c>
      <c r="D12" s="145">
        <f>'Tabulation of Bids'!D13</f>
        <v>99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COMBINATION CONCRETE CURB AND GUTTER, TYPE M-6.24 (VARIABLE WIDTH GUTTER FLAG)</v>
      </c>
      <c r="C13" s="145" t="str">
        <f>'Tabulation of Bids'!C14</f>
        <v>FOOT</v>
      </c>
      <c r="D13" s="145">
        <f>'Tabulation of Bids'!D14</f>
        <v>92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ISLAND PAVEMENT (6")</v>
      </c>
      <c r="C14" s="145" t="str">
        <f>'Tabulation of Bids'!C15</f>
        <v>SQ YD</v>
      </c>
      <c r="D14" s="145">
        <f>'Tabulation of Bids'!D15</f>
        <v>128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NON-SPECIAL WASTE DISPOSAL</v>
      </c>
      <c r="C15" s="145" t="str">
        <f>'Tabulation of Bids'!C16</f>
        <v>CU YD</v>
      </c>
      <c r="D15" s="145">
        <f>'Tabulation of Bids'!D16</f>
        <v>25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SPECIAL WASTE DISPOSAL</v>
      </c>
      <c r="C16" s="145" t="str">
        <f>'Tabulation of Bids'!C17</f>
        <v>CU YD</v>
      </c>
      <c r="D16" s="145">
        <f>'Tabulation of Bids'!D17</f>
        <v>25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SOIL DISPOSAL ANALYSIS</v>
      </c>
      <c r="C17" s="145" t="str">
        <f>'Tabulation of Bids'!C18</f>
        <v>EACH</v>
      </c>
      <c r="D17" s="145">
        <f>'Tabulation of Bids'!D18</f>
        <v>1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MOBILIZATION</v>
      </c>
      <c r="C18" s="145" t="str">
        <f>'Tabulation of Bids'!C19</f>
        <v>L SUM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CHANGEABLE MESSAGE SIGN</v>
      </c>
      <c r="C19" s="145" t="str">
        <f>'Tabulation of Bids'!C20</f>
        <v>CAL DA</v>
      </c>
      <c r="D19" s="145">
        <f>'Tabulation of Bids'!D20</f>
        <v>56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SIGN PANEL - TYPE 1</v>
      </c>
      <c r="C20" s="145" t="str">
        <f>'Tabulation of Bids'!C21</f>
        <v>SQ FT</v>
      </c>
      <c r="D20" s="145">
        <f>'Tabulation of Bids'!D21</f>
        <v>25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EPOXY PAVEMENT MARKING - LETTERS AND SYMBOLS</v>
      </c>
      <c r="C21" s="145" t="str">
        <f>'Tabulation of Bids'!C22</f>
        <v>SQ FT</v>
      </c>
      <c r="D21" s="145">
        <f>'Tabulation of Bids'!D22</f>
        <v>46.8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EPOXY PAVEMENT MARKING - LINE 4"</v>
      </c>
      <c r="C22" s="145" t="str">
        <f>'Tabulation of Bids'!C23</f>
        <v>FOOT</v>
      </c>
      <c r="D22" s="145">
        <f>'Tabulation of Bids'!D23</f>
        <v>114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EPOXY PAVEMENT MARKING - LINE 6"</v>
      </c>
      <c r="C23" s="145" t="str">
        <f>'Tabulation of Bids'!C24</f>
        <v>FOOT</v>
      </c>
      <c r="D23" s="145">
        <f>'Tabulation of Bids'!D24</f>
        <v>484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EPOXY PAVEMENT MARKING - LINE 8"</v>
      </c>
      <c r="C24" s="145" t="str">
        <f>'Tabulation of Bids'!C25</f>
        <v>FOOT</v>
      </c>
      <c r="D24" s="145">
        <f>'Tabulation of Bids'!D25</f>
        <v>432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EPOXY PAVEMENT MARKING - LINE 24"</v>
      </c>
      <c r="C25" s="145" t="str">
        <f>'Tabulation of Bids'!C26</f>
        <v>FOOT</v>
      </c>
      <c r="D25" s="145">
        <f>'Tabulation of Bids'!D26</f>
        <v>116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PAVEMENT MARKING REMOVAL - WATER BLASTING</v>
      </c>
      <c r="C26" s="145" t="str">
        <f>'Tabulation of Bids'!C27</f>
        <v>SQ FT</v>
      </c>
      <c r="D26" s="145">
        <f>'Tabulation of Bids'!D27</f>
        <v>385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SERVICE INSTALLATION, TYPE B</v>
      </c>
      <c r="C27" s="145" t="str">
        <f>'Tabulation of Bids'!C28</f>
        <v>EACH</v>
      </c>
      <c r="D27" s="145">
        <f>'Tabulation of Bids'!D28</f>
        <v>1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UNDERGROUND CONDUIT, GALVANIZED STEEL, 5" DIA.</v>
      </c>
      <c r="C28" s="145" t="str">
        <f>'Tabulation of Bids'!C29</f>
        <v>FOOT</v>
      </c>
      <c r="D28" s="145">
        <f>'Tabulation of Bids'!D29</f>
        <v>269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UNDERGROUND CONDUIT, GALVANIZED STEEL, 6" DIA.</v>
      </c>
      <c r="C31" s="145" t="str">
        <f>'Tabulation of Bids'!C32</f>
        <v>FOOT</v>
      </c>
      <c r="D31" s="145">
        <f>'Tabulation of Bids'!D32</f>
        <v>90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UNDERGROUND CONDUIT, COILABLE NONMETALLIC CONDUIT, 1 1/2" DIA.</v>
      </c>
      <c r="C32" s="145" t="str">
        <f>'Tabulation of Bids'!C33</f>
        <v>FOOT</v>
      </c>
      <c r="D32" s="145">
        <f>'Tabulation of Bids'!D33</f>
        <v>7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UNDERGROUND CONDUIT, COILABLE NONMETALLIC CONDUIT, 2 1/2" DIA.</v>
      </c>
      <c r="C33" s="145" t="str">
        <f>'Tabulation of Bids'!C34</f>
        <v>FOOT</v>
      </c>
      <c r="D33" s="145">
        <f>'Tabulation of Bids'!D34</f>
        <v>35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UNDERGROUND CONDUIT, COILABLE NONMETALLIC CONDUIT, 3" DIA.</v>
      </c>
      <c r="C34" s="145" t="str">
        <f>'Tabulation of Bids'!C35</f>
        <v>FOOT</v>
      </c>
      <c r="D34" s="145">
        <f>'Tabulation of Bids'!D35</f>
        <v>28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UNDERGROUND CONDUIT, COILABLE NONMETALLIC CONDUIT, 4" DIA.</v>
      </c>
      <c r="C35" s="145" t="str">
        <f>'Tabulation of Bids'!C36</f>
        <v>FOOT</v>
      </c>
      <c r="D35" s="145">
        <f>'Tabulation of Bids'!D36</f>
        <v>269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UNDERGROUND CONDUIT, COILABLE NONMETALLIC CONDUIT, 5" DIA.</v>
      </c>
      <c r="C36" s="145" t="str">
        <f>'Tabulation of Bids'!C37</f>
        <v>FOOT</v>
      </c>
      <c r="D36" s="145">
        <f>'Tabulation of Bids'!D37</f>
        <v>112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HANDHOLE</v>
      </c>
      <c r="C37" s="145" t="str">
        <f>'Tabulation of Bids'!C38</f>
        <v>EACH</v>
      </c>
      <c r="D37" s="145">
        <f>'Tabulation of Bids'!D38</f>
        <v>3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DOUBLE HANDHOLE</v>
      </c>
      <c r="C38" s="145" t="str">
        <f>'Tabulation of Bids'!C39</f>
        <v>EACH</v>
      </c>
      <c r="D38" s="145">
        <f>'Tabulation of Bids'!D39</f>
        <v>1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ELECTRIC CABLE IN CONDUIT, 600V (XLP-TYPE USE) 1/C NO. 10</v>
      </c>
      <c r="C39" s="145" t="str">
        <f>'Tabulation of Bids'!C40</f>
        <v>FOOT</v>
      </c>
      <c r="D39" s="145">
        <f>'Tabulation of Bids'!D40</f>
        <v>1142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FULL-ACTUATED CONTROLLER AND TYPE IV CABINET</v>
      </c>
      <c r="C40" s="145" t="str">
        <f>'Tabulation of Bids'!C41</f>
        <v>EACH</v>
      </c>
      <c r="D40" s="145">
        <f>'Tabulation of Bids'!D41</f>
        <v>1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ELECTRIC CABLE IN CONDUIT, SIGNAL NO. 14 2C</v>
      </c>
      <c r="C41" s="145" t="str">
        <f>'Tabulation of Bids'!C42</f>
        <v>FOOT</v>
      </c>
      <c r="D41" s="145">
        <f>'Tabulation of Bids'!D42</f>
        <v>2336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ELECTRIC CABLE IN CONDUIT, SIGNAL NO. 14 3C</v>
      </c>
      <c r="C42" s="145" t="str">
        <f>'Tabulation of Bids'!C43</f>
        <v>FOOT</v>
      </c>
      <c r="D42" s="145">
        <f>'Tabulation of Bids'!D43</f>
        <v>2939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ELECTRIC CABLE IN CONDUIT, SIGNAL NO. 14 5C</v>
      </c>
      <c r="C43" s="145" t="str">
        <f>'Tabulation of Bids'!C44</f>
        <v>FOOT</v>
      </c>
      <c r="D43" s="145">
        <f>'Tabulation of Bids'!D44</f>
        <v>1077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ELECTRIC CABLE IN CONDUIT, SIGNAL NO. 14 7C</v>
      </c>
      <c r="C44" s="145" t="str">
        <f>'Tabulation of Bids'!C45</f>
        <v>FOOT</v>
      </c>
      <c r="D44" s="145">
        <f>'Tabulation of Bids'!D45</f>
        <v>2404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ELECTRIC CABLE IN CONDUIT, SERVICE, NO. 6 3 C</v>
      </c>
      <c r="C45" s="145" t="str">
        <f>'Tabulation of Bids'!C46</f>
        <v>FOOT</v>
      </c>
      <c r="D45" s="145">
        <f>'Tabulation of Bids'!D46</f>
        <v>23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ELECTRIC CABLE IN CONDUIT, EQUIPMENT GROUNDING CONDUCTOR, NO. 6 1C</v>
      </c>
      <c r="C46" s="145" t="str">
        <f>'Tabulation of Bids'!C47</f>
        <v>FOOT</v>
      </c>
      <c r="D46" s="145">
        <f>'Tabulation of Bids'!D47</f>
        <v>1074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TRAFFIC SIGNAL POST, GALVANIZED STEEL 16 FT.</v>
      </c>
      <c r="C47" s="145" t="str">
        <f>'Tabulation of Bids'!C48</f>
        <v>EACH</v>
      </c>
      <c r="D47" s="145">
        <f>'Tabulation of Bids'!D48</f>
        <v>4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STEEL MAST ARM ASSEMBLY AND POLE, 44 FT.</v>
      </c>
      <c r="C48" s="145" t="str">
        <f>'Tabulation of Bids'!C49</f>
        <v>EACH</v>
      </c>
      <c r="D48" s="145">
        <f>'Tabulation of Bids'!D49</f>
        <v>1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STEEL COMBINATION MAST ARM ASSEMBLY AND POLE, 26 FT.</v>
      </c>
      <c r="C49" s="145" t="str">
        <f>'Tabulation of Bids'!C50</f>
        <v>EACH</v>
      </c>
      <c r="D49" s="145">
        <f>'Tabulation of Bids'!D50</f>
        <v>1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STEEL COMBINATION MAST ARM ASSEMBLY AND POLE, 28 FT.</v>
      </c>
      <c r="C50" s="145" t="str">
        <f>'Tabulation of Bids'!C51</f>
        <v>EACH</v>
      </c>
      <c r="D50" s="145">
        <f>'Tabulation of Bids'!D51</f>
        <v>1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STEEL COMBINATION MAST ARM ASSEMBLY AND POLE 46 FT.</v>
      </c>
      <c r="C51" s="145" t="str">
        <f>'Tabulation of Bids'!C52</f>
        <v>EACH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CONCRETE FOUNDATION, TYPE A</v>
      </c>
      <c r="C52" s="145" t="str">
        <f>'Tabulation of Bids'!C53</f>
        <v>FOOT</v>
      </c>
      <c r="D52" s="145">
        <f>'Tabulation of Bids'!D53</f>
        <v>12.3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CONCRETE FOUNDATION, TYPE D</v>
      </c>
      <c r="C53" s="145" t="str">
        <f>'Tabulation of Bids'!C54</f>
        <v>FOOT</v>
      </c>
      <c r="D53" s="145">
        <f>'Tabulation of Bids'!D54</f>
        <v>3.1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CONCRETE FOUNDATION, TYPE E 30-INCH DIAMETER</v>
      </c>
      <c r="C54" s="145" t="str">
        <f>'Tabulation of Bids'!C55</f>
        <v>FOOT</v>
      </c>
      <c r="D54" s="145">
        <f>'Tabulation of Bids'!D55</f>
        <v>20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CONCRETE FOUNDATION, TYPE E 36-INCH DIAMETER</v>
      </c>
      <c r="C57" s="145" t="str">
        <f>'Tabulation of Bids'!C58</f>
        <v>FOOT</v>
      </c>
      <c r="D57" s="145">
        <f>'Tabulation of Bids'!D58</f>
        <v>26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SIGNAL HEAD, POLYCARBONATE, LED, 1-FACE, 3-SECTION, BRACKET MOUNTED</v>
      </c>
      <c r="C58" s="145" t="str">
        <f>'Tabulation of Bids'!C59</f>
        <v>EACH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SIGNAL HEAD, POLYCARBONATE, LED, 1-FACE, 3-SECTION, MAST ARM MOUNTED</v>
      </c>
      <c r="C59" s="145" t="str">
        <f>'Tabulation of Bids'!C60</f>
        <v>EACH</v>
      </c>
      <c r="D59" s="145">
        <f>'Tabulation of Bids'!D60</f>
        <v>6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SIGNAL HEAD, POLYCARBONATE, LED, 1-FACE, 4-SECTION, BRACKET MOUNTED</v>
      </c>
      <c r="C60" s="145" t="str">
        <f>'Tabulation of Bids'!C61</f>
        <v>EACH</v>
      </c>
      <c r="D60" s="145">
        <f>'Tabulation of Bids'!D61</f>
        <v>4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SIGNAL HEAD, POLYCARBONATE, LED, 1-FACE, 4-SECTION, MAST ARM MOUNTED</v>
      </c>
      <c r="C61" s="145" t="str">
        <f>'Tabulation of Bids'!C62</f>
        <v>EACH</v>
      </c>
      <c r="D61" s="145">
        <f>'Tabulation of Bids'!D62</f>
        <v>4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SIGNAL HEAD, POLYCARBONATE, LED, 1-FACE, 5-SECTION, BRACKET MOUNTED</v>
      </c>
      <c r="C62" s="145" t="str">
        <f>'Tabulation of Bids'!C63</f>
        <v>EACH</v>
      </c>
      <c r="D62" s="145">
        <f>'Tabulation of Bids'!D63</f>
        <v>6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PEDESTRIAN SIGNAL HEAD, LED, 1-FACE, BRACKET MOUNTED WITH COUNTDOWN TIMER</v>
      </c>
      <c r="C63" s="145" t="str">
        <f>'Tabulation of Bids'!C64</f>
        <v>EACH</v>
      </c>
      <c r="D63" s="145">
        <f>'Tabulation of Bids'!D64</f>
        <v>3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PEDESTRIAN SIGNAL HEAD, LED, 2-FACE, BRACKET MOUNTED WITH COUNTDOWN TIMER</v>
      </c>
      <c r="C64" s="145" t="str">
        <f>'Tabulation of Bids'!C65</f>
        <v>EACH</v>
      </c>
      <c r="D64" s="145">
        <f>'Tabulation of Bids'!D65</f>
        <v>1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PEDESTRIAN SIGNAL HEAD, LED, 3-FACE, BRACKET MOUNTED WITH COUNTDOWN TIMER</v>
      </c>
      <c r="C65" s="145" t="str">
        <f>'Tabulation of Bids'!C66</f>
        <v>EACH</v>
      </c>
      <c r="D65" s="145">
        <f>'Tabulation of Bids'!D66</f>
        <v>3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TRAFFIC SIGNAL BACKPLATE, LOUVERED, PLASTIC</v>
      </c>
      <c r="C66" s="145" t="str">
        <f>'Tabulation of Bids'!C67</f>
        <v>EACH</v>
      </c>
      <c r="D66" s="145">
        <f>'Tabulation of Bids'!D67</f>
        <v>10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PEDESTRIAN PUSH-BUTTON</v>
      </c>
      <c r="C67" s="145" t="str">
        <f>'Tabulation of Bids'!C68</f>
        <v>EACH</v>
      </c>
      <c r="D67" s="145">
        <f>'Tabulation of Bids'!D68</f>
        <v>11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REMOVE EXISTING TRAFFIC SIGNAL EQUIPMENT</v>
      </c>
      <c r="C68" s="145" t="str">
        <f>'Tabulation of Bids'!C69</f>
        <v>EACH</v>
      </c>
      <c r="D68" s="145">
        <f>'Tabulation of Bids'!D69</f>
        <v>4</v>
      </c>
      <c r="E68" s="146"/>
      <c r="F68" s="146">
        <f t="shared" si="2"/>
        <v>0</v>
      </c>
    </row>
    <row r="69" spans="1:6" ht="20.25" customHeight="1" x14ac:dyDescent="0.2">
      <c r="A69" s="145">
        <f>'Tabulation of Bids'!A70</f>
        <v>61</v>
      </c>
      <c r="B69" s="160" t="str">
        <f>'Tabulation of Bids'!B70</f>
        <v>REMOVE EXISTING HANDHOLE</v>
      </c>
      <c r="C69" s="145" t="str">
        <f>'Tabulation of Bids'!C70</f>
        <v>EACH</v>
      </c>
      <c r="D69" s="145">
        <f>'Tabulation of Bids'!D70</f>
        <v>4</v>
      </c>
      <c r="E69" s="146"/>
      <c r="F69" s="146">
        <f t="shared" si="2"/>
        <v>0</v>
      </c>
    </row>
    <row r="70" spans="1:6" ht="20.25" customHeight="1" x14ac:dyDescent="0.2">
      <c r="A70" s="145">
        <f>'Tabulation of Bids'!A71</f>
        <v>62</v>
      </c>
      <c r="B70" s="160" t="str">
        <f>'Tabulation of Bids'!B71</f>
        <v>REMOVE EXISTING CONCRETE FOUNDATION</v>
      </c>
      <c r="C70" s="145" t="str">
        <f>'Tabulation of Bids'!C71</f>
        <v>EACH</v>
      </c>
      <c r="D70" s="145">
        <f>'Tabulation of Bids'!D71</f>
        <v>5</v>
      </c>
      <c r="E70" s="146"/>
      <c r="F70" s="146">
        <f t="shared" si="2"/>
        <v>0</v>
      </c>
    </row>
    <row r="71" spans="1:6" ht="20.25" customHeight="1" x14ac:dyDescent="0.2">
      <c r="A71" s="145">
        <f>'Tabulation of Bids'!A72</f>
        <v>63</v>
      </c>
      <c r="B71" s="160" t="str">
        <f>'Tabulation of Bids'!B72</f>
        <v>SPECIAL WASTE PLANS AND REPORTS (SPECIAL)</v>
      </c>
      <c r="C71" s="145" t="str">
        <f>'Tabulation of Bids'!C72</f>
        <v>L SUM</v>
      </c>
      <c r="D71" s="145">
        <f>'Tabulation of Bids'!D72</f>
        <v>1</v>
      </c>
      <c r="E71" s="146"/>
      <c r="F71" s="146">
        <f t="shared" si="2"/>
        <v>0</v>
      </c>
    </row>
    <row r="72" spans="1:6" ht="20.25" customHeight="1" x14ac:dyDescent="0.2">
      <c r="A72" s="145">
        <f>'Tabulation of Bids'!A73</f>
        <v>64</v>
      </c>
      <c r="B72" s="160" t="str">
        <f>'Tabulation of Bids'!B73</f>
        <v>INSTALL STREET SIGN</v>
      </c>
      <c r="C72" s="145" t="str">
        <f>'Tabulation of Bids'!C73</f>
        <v>SQ FT</v>
      </c>
      <c r="D72" s="145">
        <f>'Tabulation of Bids'!D73</f>
        <v>27</v>
      </c>
      <c r="E72" s="146"/>
      <c r="F72" s="146">
        <f t="shared" si="2"/>
        <v>0</v>
      </c>
    </row>
    <row r="73" spans="1:6" ht="20.25" customHeight="1" x14ac:dyDescent="0.2">
      <c r="A73" s="145">
        <f>'Tabulation of Bids'!A74</f>
        <v>65</v>
      </c>
      <c r="B73" s="160" t="str">
        <f>'Tabulation of Bids'!B74</f>
        <v>ABANDON CONDUIT IN PLACE</v>
      </c>
      <c r="C73" s="145" t="str">
        <f>'Tabulation of Bids'!C74</f>
        <v>EACH</v>
      </c>
      <c r="D73" s="145">
        <f>'Tabulation of Bids'!D74</f>
        <v>7</v>
      </c>
      <c r="E73" s="146"/>
      <c r="F73" s="146">
        <f t="shared" si="2"/>
        <v>0</v>
      </c>
    </row>
    <row r="74" spans="1:6" ht="20.25" customHeight="1" x14ac:dyDescent="0.2">
      <c r="A74" s="145">
        <f>'Tabulation of Bids'!A75</f>
        <v>66</v>
      </c>
      <c r="B74" s="160" t="str">
        <f>'Tabulation of Bids'!B75</f>
        <v>ISLAND REMOVAL</v>
      </c>
      <c r="C74" s="145" t="str">
        <f>'Tabulation of Bids'!C75</f>
        <v>SQ FT</v>
      </c>
      <c r="D74" s="145">
        <f>'Tabulation of Bids'!D75</f>
        <v>1866</v>
      </c>
      <c r="E74" s="146"/>
      <c r="F74" s="146">
        <f t="shared" si="2"/>
        <v>0</v>
      </c>
    </row>
    <row r="75" spans="1:6" ht="20.25" customHeight="1" x14ac:dyDescent="0.2">
      <c r="A75" s="145">
        <f>'Tabulation of Bids'!A76</f>
        <v>67</v>
      </c>
      <c r="B75" s="160" t="str">
        <f>'Tabulation of Bids'!B76</f>
        <v>TRAFFIC CONTROL AND PROTECTION, (SPECIAL)</v>
      </c>
      <c r="C75" s="145" t="str">
        <f>'Tabulation of Bids'!C76</f>
        <v>L SUM</v>
      </c>
      <c r="D75" s="145">
        <f>'Tabulation of Bids'!D76</f>
        <v>1</v>
      </c>
      <c r="E75" s="146"/>
      <c r="F75" s="146">
        <f t="shared" si="2"/>
        <v>0</v>
      </c>
    </row>
    <row r="76" spans="1:6" ht="20.25" customHeight="1" x14ac:dyDescent="0.2">
      <c r="A76" s="145">
        <f>'Tabulation of Bids'!A77</f>
        <v>68</v>
      </c>
      <c r="B76" s="160" t="str">
        <f>'Tabulation of Bids'!B77</f>
        <v>EMERGENCY VEHICLE PRIORITY SYSTEM</v>
      </c>
      <c r="C76" s="145" t="str">
        <f>'Tabulation of Bids'!C77</f>
        <v>EACH</v>
      </c>
      <c r="D76" s="145">
        <f>'Tabulation of Bids'!D77</f>
        <v>1</v>
      </c>
      <c r="E76" s="146"/>
      <c r="F76" s="146">
        <f t="shared" si="2"/>
        <v>0</v>
      </c>
    </row>
    <row r="77" spans="1:6" ht="20.25" customHeight="1" x14ac:dyDescent="0.2">
      <c r="A77" s="145">
        <f>'Tabulation of Bids'!A78</f>
        <v>69</v>
      </c>
      <c r="B77" s="160" t="str">
        <f>'Tabulation of Bids'!B78</f>
        <v>REMOVE EXISTING TRAFFIC CONTROLLER AND CABINET</v>
      </c>
      <c r="C77" s="145" t="str">
        <f>'Tabulation of Bids'!C78</f>
        <v>EACH</v>
      </c>
      <c r="D77" s="145">
        <f>'Tabulation of Bids'!D78</f>
        <v>1</v>
      </c>
      <c r="E77" s="146"/>
      <c r="F77" s="146">
        <f t="shared" si="2"/>
        <v>0</v>
      </c>
    </row>
    <row r="78" spans="1:6" ht="20.25" customHeight="1" x14ac:dyDescent="0.2">
      <c r="A78" s="145">
        <f>'Tabulation of Bids'!A79</f>
        <v>70</v>
      </c>
      <c r="B78" s="160" t="str">
        <f>'Tabulation of Bids'!B79</f>
        <v>PARKWAY RESTORATION</v>
      </c>
      <c r="C78" s="145" t="str">
        <f>'Tabulation of Bids'!C79</f>
        <v>L SUM</v>
      </c>
      <c r="D78" s="145">
        <f>'Tabulation of Bids'!D79</f>
        <v>1</v>
      </c>
      <c r="E78" s="146"/>
      <c r="F78" s="146">
        <f t="shared" si="2"/>
        <v>0</v>
      </c>
    </row>
    <row r="79" spans="1:6" ht="20.25" customHeight="1" x14ac:dyDescent="0.2">
      <c r="A79" s="145">
        <f>'Tabulation of Bids'!A80</f>
        <v>71</v>
      </c>
      <c r="B79" s="160" t="str">
        <f>'Tabulation of Bids'!B80</f>
        <v>CONCRETE TRUCK WASHOUT</v>
      </c>
      <c r="C79" s="145" t="str">
        <f>'Tabulation of Bids'!C80</f>
        <v>L SUM</v>
      </c>
      <c r="D79" s="145">
        <f>'Tabulation of Bids'!D80</f>
        <v>1</v>
      </c>
      <c r="E79" s="146"/>
      <c r="F79" s="146">
        <f t="shared" si="2"/>
        <v>0</v>
      </c>
    </row>
    <row r="80" spans="1:6" ht="20.25" customHeight="1" thickBot="1" x14ac:dyDescent="0.25">
      <c r="A80" s="200">
        <f>'Tabulation of Bids'!A81</f>
        <v>72</v>
      </c>
      <c r="B80" s="201" t="str">
        <f>'Tabulation of Bids'!B81</f>
        <v>LUMINAIRE, LED, HORIZONTAL MOUNT, SPECIAL</v>
      </c>
      <c r="C80" s="200" t="str">
        <f>'Tabulation of Bids'!C81</f>
        <v>EACH</v>
      </c>
      <c r="D80" s="200">
        <f>'Tabulation of Bids'!D81</f>
        <v>3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Sub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Total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>
        <f>'Tabulation of Bids'!A84</f>
        <v>73</v>
      </c>
      <c r="B83" s="204" t="str">
        <f>'Tabulation of Bids'!B84</f>
        <v>CONSTRUCTION LAYOUT</v>
      </c>
      <c r="C83" s="145" t="str">
        <f>'Tabulation of Bids'!C84</f>
        <v>L SUM</v>
      </c>
      <c r="D83" s="203">
        <f>'Tabulation of Bids'!D84</f>
        <v>1</v>
      </c>
      <c r="E83" s="205"/>
      <c r="F83" s="205">
        <f t="shared" si="2"/>
        <v>0</v>
      </c>
    </row>
    <row r="84" spans="1:6" ht="20.25" customHeight="1" x14ac:dyDescent="0.2">
      <c r="A84" s="145">
        <f>'Tabulation of Bids'!A85</f>
        <v>74</v>
      </c>
      <c r="B84" s="160" t="str">
        <f>'Tabulation of Bids'!B85</f>
        <v>VIDEO VEHICLE DETECTION SYSTEM</v>
      </c>
      <c r="C84" s="145" t="str">
        <f>'Tabulation of Bids'!C85</f>
        <v>EACH</v>
      </c>
      <c r="D84" s="145">
        <f>'Tabulation of Bids'!D85</f>
        <v>1</v>
      </c>
      <c r="E84" s="146"/>
      <c r="F84" s="146">
        <f t="shared" si="2"/>
        <v>0</v>
      </c>
    </row>
    <row r="85" spans="1:6" ht="20.25" customHeight="1" x14ac:dyDescent="0.2">
      <c r="A85" s="145">
        <f>'Tabulation of Bids'!A86</f>
        <v>75</v>
      </c>
      <c r="B85" s="160" t="str">
        <f>'Tabulation of Bids'!B86</f>
        <v>REMOVE AND REINSTALL ALPR SYSTEM</v>
      </c>
      <c r="C85" s="145" t="str">
        <f>'Tabulation of Bids'!C86</f>
        <v>L SUM</v>
      </c>
      <c r="D85" s="145">
        <f>'Tabulation of Bids'!D86</f>
        <v>1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e">
        <f>'Tabulation of Bids'!A88</f>
        <v>#VALUE!</v>
      </c>
      <c r="B87" s="160" t="str">
        <f>'Tabulation of Bids'!B88</f>
        <v>As  Read</v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e">
        <f>'Tabulation of Bids'!A89</f>
        <v>#VALUE!</v>
      </c>
      <c r="B88" s="160" t="str">
        <f>'Tabulation of Bids'!B89</f>
        <v>As Corrected</v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e">
        <f>'Tabulation of Bids'!A91</f>
        <v>#VALUE!</v>
      </c>
      <c r="B90" s="160" t="str">
        <f>'Tabulation of Bids'!B91</f>
        <v>Calculation error</v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25" right="0.25" top="0.25" bottom="0.5" header="0.3" footer="0.3"/>
  <pageSetup scale="130" fitToHeight="4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34" workbookViewId="0">
      <selection activeCell="I18" sqref="I18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8"/>
      <c r="F2" s="379"/>
    </row>
    <row r="3" spans="1:6" s="98" customFormat="1" ht="15.75" customHeight="1" x14ac:dyDescent="0.2">
      <c r="A3" s="123"/>
      <c r="B3" s="126"/>
      <c r="C3" s="125" t="s">
        <v>14</v>
      </c>
      <c r="D3" s="380" t="s">
        <v>15</v>
      </c>
      <c r="E3" s="380"/>
      <c r="F3" s="381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6">
        <f>'Tabulation of Bids'!$A$3</f>
        <v>0</v>
      </c>
      <c r="E4" s="376"/>
      <c r="F4" s="377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PERIMETER EROSION BARRIER</v>
      </c>
      <c r="C16" s="96" t="str">
        <f>'Tabulation of Bids'!$C6</f>
        <v>FOOT</v>
      </c>
      <c r="D16" s="211">
        <f>'Tabulation of Bids'!$D6</f>
        <v>256</v>
      </c>
      <c r="E16" s="246">
        <f>'Tabulation of Bids'!$E6</f>
        <v>3.2</v>
      </c>
      <c r="F16" s="334">
        <f>D16*E16</f>
        <v>819.2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INLET AND PIPE PROTECTION</v>
      </c>
      <c r="C17" s="96" t="str">
        <f>'Tabulation of Bids'!$C7</f>
        <v>EACH</v>
      </c>
      <c r="D17" s="97">
        <f>'Tabulation of Bids'!$D7</f>
        <v>1</v>
      </c>
      <c r="E17" s="241">
        <f>'Tabulation of Bids'!$E7</f>
        <v>165</v>
      </c>
      <c r="F17" s="335">
        <f t="shared" ref="F17:F32" si="0">D17*E17</f>
        <v>165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PORTLAND CEMENT CONCRETE SIDEWALK 4 INCH</v>
      </c>
      <c r="C18" s="96" t="str">
        <f>'Tabulation of Bids'!$C8</f>
        <v>SQ FT</v>
      </c>
      <c r="D18" s="97">
        <f>'Tabulation of Bids'!$D8</f>
        <v>380</v>
      </c>
      <c r="E18" s="241">
        <f>'Tabulation of Bids'!$E8</f>
        <v>9.5</v>
      </c>
      <c r="F18" s="335">
        <f t="shared" si="0"/>
        <v>3610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DETECTABLE WARNINGS</v>
      </c>
      <c r="C19" s="96" t="str">
        <f>'Tabulation of Bids'!$C9</f>
        <v>SQ FT</v>
      </c>
      <c r="D19" s="97">
        <f>'Tabulation of Bids'!$D9</f>
        <v>144</v>
      </c>
      <c r="E19" s="241">
        <f>'Tabulation of Bids'!$E9</f>
        <v>30</v>
      </c>
      <c r="F19" s="335">
        <f t="shared" si="0"/>
        <v>4320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FOOT</v>
      </c>
      <c r="D20" s="97">
        <f>'Tabulation of Bids'!$D10</f>
        <v>114</v>
      </c>
      <c r="E20" s="241">
        <f>'Tabulation of Bids'!$E10</f>
        <v>12</v>
      </c>
      <c r="F20" s="335">
        <f t="shared" si="0"/>
        <v>1368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COMBINATION CONCRETE CURB AND GUTTER, TYPE B-6.24 (ABUTTING EXISTING PAVEMENT)</v>
      </c>
      <c r="C21" s="96" t="str">
        <f>'Tabulation of Bids'!$C11</f>
        <v>FOOT</v>
      </c>
      <c r="D21" s="97">
        <f>'Tabulation of Bids'!$D11</f>
        <v>114</v>
      </c>
      <c r="E21" s="241">
        <f>'Tabulation of Bids'!$E11</f>
        <v>55</v>
      </c>
      <c r="F21" s="335">
        <f t="shared" si="0"/>
        <v>6270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COMBINATION CONCRETE CURB AND GUTTER, TYPE M-6.06 (ABUTTING EXISTING PAVEMENT)</v>
      </c>
      <c r="C22" s="96" t="str">
        <f>'Tabulation of Bids'!$C12</f>
        <v>FOOT</v>
      </c>
      <c r="D22" s="97">
        <f>'Tabulation of Bids'!$D12</f>
        <v>118</v>
      </c>
      <c r="E22" s="241">
        <f>'Tabulation of Bids'!$E12</f>
        <v>55</v>
      </c>
      <c r="F22" s="335">
        <f t="shared" si="0"/>
        <v>6490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COMBINATION CONCRETE CURB AND GUTTER, TYPE M-6.24 (ABUTTING EXISTING PAVEMENT)</v>
      </c>
      <c r="C23" s="96" t="str">
        <f>'Tabulation of Bids'!$C13</f>
        <v>FOOT</v>
      </c>
      <c r="D23" s="97">
        <f>'Tabulation of Bids'!$D13</f>
        <v>99</v>
      </c>
      <c r="E23" s="241">
        <f>'Tabulation of Bids'!$E13</f>
        <v>55</v>
      </c>
      <c r="F23" s="335">
        <f t="shared" si="0"/>
        <v>5445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COMBINATION CONCRETE CURB AND GUTTER, TYPE M-6.24 (VARIABLE WIDTH GUTTER FLAG)</v>
      </c>
      <c r="C24" s="96" t="str">
        <f>'Tabulation of Bids'!$C14</f>
        <v>FOOT</v>
      </c>
      <c r="D24" s="97">
        <f>'Tabulation of Bids'!$D14</f>
        <v>92</v>
      </c>
      <c r="E24" s="241">
        <f>'Tabulation of Bids'!$E14</f>
        <v>55</v>
      </c>
      <c r="F24" s="335">
        <f t="shared" si="0"/>
        <v>5060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ISLAND PAVEMENT (6")</v>
      </c>
      <c r="C25" s="96" t="str">
        <f>'Tabulation of Bids'!$C15</f>
        <v>SQ YD</v>
      </c>
      <c r="D25" s="97">
        <f>'Tabulation of Bids'!$D15</f>
        <v>128</v>
      </c>
      <c r="E25" s="241">
        <f>'Tabulation of Bids'!$E15</f>
        <v>80</v>
      </c>
      <c r="F25" s="335">
        <f t="shared" si="0"/>
        <v>10240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NON-SPECIAL WASTE DISPOSAL</v>
      </c>
      <c r="C26" s="96" t="str">
        <f>'Tabulation of Bids'!$C16</f>
        <v>CU YD</v>
      </c>
      <c r="D26" s="97">
        <f>'Tabulation of Bids'!$D16</f>
        <v>25</v>
      </c>
      <c r="E26" s="241">
        <f>'Tabulation of Bids'!$E16</f>
        <v>65</v>
      </c>
      <c r="F26" s="335">
        <f t="shared" si="0"/>
        <v>1625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SPECIAL WASTE DISPOSAL</v>
      </c>
      <c r="C27" s="96" t="str">
        <f>'Tabulation of Bids'!$C17</f>
        <v>CU YD</v>
      </c>
      <c r="D27" s="97">
        <f>'Tabulation of Bids'!$D17</f>
        <v>25</v>
      </c>
      <c r="E27" s="241">
        <f>'Tabulation of Bids'!$E17</f>
        <v>75</v>
      </c>
      <c r="F27" s="335">
        <f t="shared" si="0"/>
        <v>1875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SOIL DISPOSAL ANALYSIS</v>
      </c>
      <c r="C28" s="96" t="str">
        <f>'Tabulation of Bids'!$C18</f>
        <v>EACH</v>
      </c>
      <c r="D28" s="97">
        <f>'Tabulation of Bids'!$D18</f>
        <v>1</v>
      </c>
      <c r="E28" s="241">
        <f>'Tabulation of Bids'!$E18</f>
        <v>1000</v>
      </c>
      <c r="F28" s="335">
        <f t="shared" si="0"/>
        <v>1000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MOBILIZATION</v>
      </c>
      <c r="C29" s="96" t="str">
        <f>'Tabulation of Bids'!$C19</f>
        <v>L SUM</v>
      </c>
      <c r="D29" s="97">
        <f>'Tabulation of Bids'!$D19</f>
        <v>1</v>
      </c>
      <c r="E29" s="241">
        <f>'Tabulation of Bids'!$E19</f>
        <v>15000</v>
      </c>
      <c r="F29" s="335">
        <f t="shared" si="0"/>
        <v>15000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CHANGEABLE MESSAGE SIGN</v>
      </c>
      <c r="C30" s="96" t="str">
        <f>'Tabulation of Bids'!$C20</f>
        <v>CAL DA</v>
      </c>
      <c r="D30" s="97">
        <f>'Tabulation of Bids'!$D20</f>
        <v>56</v>
      </c>
      <c r="E30" s="241">
        <f>'Tabulation of Bids'!$E20</f>
        <v>60</v>
      </c>
      <c r="F30" s="335">
        <f t="shared" si="0"/>
        <v>3360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SIGN PANEL - TYPE 1</v>
      </c>
      <c r="C31" s="96" t="str">
        <f>'Tabulation of Bids'!$C21</f>
        <v>SQ FT</v>
      </c>
      <c r="D31" s="97">
        <f>'Tabulation of Bids'!$D21</f>
        <v>25</v>
      </c>
      <c r="E31" s="241">
        <f>'Tabulation of Bids'!$E21</f>
        <v>40</v>
      </c>
      <c r="F31" s="335">
        <f t="shared" si="0"/>
        <v>1000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EPOXY PAVEMENT MARKING - LETTERS AND SYMBOLS</v>
      </c>
      <c r="C32" s="96" t="str">
        <f>'Tabulation of Bids'!$C22</f>
        <v>SQ FT</v>
      </c>
      <c r="D32" s="97">
        <f>'Tabulation of Bids'!$D22</f>
        <v>46.8</v>
      </c>
      <c r="E32" s="241">
        <f>'Tabulation of Bids'!$E22</f>
        <v>10</v>
      </c>
      <c r="F32" s="335">
        <f t="shared" si="0"/>
        <v>468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EPOXY PAVEMENT MARKING - LINE 4"</v>
      </c>
      <c r="C33" s="99" t="str">
        <f>'Tabulation of Bids'!$C23</f>
        <v>FOOT</v>
      </c>
      <c r="D33" s="97">
        <f>'Tabulation of Bids'!$D23</f>
        <v>114</v>
      </c>
      <c r="E33" s="241">
        <f>'Tabulation of Bids'!$E23</f>
        <v>3.25</v>
      </c>
      <c r="F33" s="335">
        <f t="shared" ref="F33:F39" si="1">D33*E33</f>
        <v>370.5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EPOXY PAVEMENT MARKING - LINE 6"</v>
      </c>
      <c r="C34" s="96" t="str">
        <f>'Tabulation of Bids'!$C24</f>
        <v>FOOT</v>
      </c>
      <c r="D34" s="97">
        <f>'Tabulation of Bids'!$D24</f>
        <v>484</v>
      </c>
      <c r="E34" s="241">
        <f>'Tabulation of Bids'!$E24</f>
        <v>5</v>
      </c>
      <c r="F34" s="335">
        <f t="shared" si="1"/>
        <v>2420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EPOXY PAVEMENT MARKING - LINE 8"</v>
      </c>
      <c r="C35" s="96" t="str">
        <f>'Tabulation of Bids'!$C25</f>
        <v>FOOT</v>
      </c>
      <c r="D35" s="97">
        <f>'Tabulation of Bids'!$D25</f>
        <v>432</v>
      </c>
      <c r="E35" s="241">
        <f>'Tabulation of Bids'!$E25</f>
        <v>5</v>
      </c>
      <c r="F35" s="335">
        <f t="shared" si="1"/>
        <v>2160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EPOXY PAVEMENT MARKING - LINE 24"</v>
      </c>
      <c r="C36" s="96" t="str">
        <f>'Tabulation of Bids'!$C26</f>
        <v>FOOT</v>
      </c>
      <c r="D36" s="97">
        <f>'Tabulation of Bids'!$D26</f>
        <v>116</v>
      </c>
      <c r="E36" s="241">
        <f>'Tabulation of Bids'!$E26</f>
        <v>18.5</v>
      </c>
      <c r="F36" s="335">
        <f t="shared" si="1"/>
        <v>2146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PAVEMENT MARKING REMOVAL - WATER BLASTING</v>
      </c>
      <c r="C37" s="96" t="str">
        <f>'Tabulation of Bids'!$C27</f>
        <v>SQ FT</v>
      </c>
      <c r="D37" s="97">
        <f>'Tabulation of Bids'!$D27</f>
        <v>385</v>
      </c>
      <c r="E37" s="241">
        <f>'Tabulation of Bids'!$E27</f>
        <v>6</v>
      </c>
      <c r="F37" s="335">
        <f t="shared" si="1"/>
        <v>2310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SERVICE INSTALLATION, TYPE B</v>
      </c>
      <c r="C38" s="96" t="str">
        <f>'Tabulation of Bids'!$C28</f>
        <v>EACH</v>
      </c>
      <c r="D38" s="97">
        <f>'Tabulation of Bids'!$D28</f>
        <v>1</v>
      </c>
      <c r="E38" s="241">
        <f>'Tabulation of Bids'!$E28</f>
        <v>3500</v>
      </c>
      <c r="F38" s="335">
        <f t="shared" si="1"/>
        <v>3500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UNDERGROUND CONDUIT, GALVANIZED STEEL, 5" DIA.</v>
      </c>
      <c r="C39" s="247" t="str">
        <f>'Tabulation of Bids'!$C29</f>
        <v>FOOT</v>
      </c>
      <c r="D39" s="244">
        <f>'Tabulation of Bids'!$D29</f>
        <v>269</v>
      </c>
      <c r="E39" s="245">
        <f>'Tabulation of Bids'!$E29</f>
        <v>90</v>
      </c>
      <c r="F39" s="336">
        <f t="shared" si="1"/>
        <v>24210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105231.7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74">
        <f>E2</f>
        <v>0</v>
      </c>
      <c r="F47" s="375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6">
        <f>D4</f>
        <v>0</v>
      </c>
      <c r="E49" s="376"/>
      <c r="F49" s="377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UNDERGROUND CONDUIT, GALVANIZED STEEL, 6" DIA.</v>
      </c>
      <c r="C61" s="96" t="str">
        <f>'Tabulation of Bids'!$C32</f>
        <v>FOOT</v>
      </c>
      <c r="D61" s="211">
        <f>'Tabulation of Bids'!$D32</f>
        <v>90</v>
      </c>
      <c r="E61" s="246">
        <f>'Tabulation of Bids'!$E32</f>
        <v>100</v>
      </c>
      <c r="F61" s="334">
        <f>D61*E61</f>
        <v>9000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UNDERGROUND CONDUIT, COILABLE NONMETALLIC CONDUIT, 1 1/2" DIA.</v>
      </c>
      <c r="C62" s="96" t="str">
        <f>'Tabulation of Bids'!$C33</f>
        <v>FOOT</v>
      </c>
      <c r="D62" s="97">
        <f>'Tabulation of Bids'!$D33</f>
        <v>7</v>
      </c>
      <c r="E62" s="241">
        <f>'Tabulation of Bids'!$E33</f>
        <v>18</v>
      </c>
      <c r="F62" s="335">
        <f t="shared" ref="F62:F84" si="3">D62*E62</f>
        <v>126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UNDERGROUND CONDUIT, COILABLE NONMETALLIC CONDUIT, 2 1/2" DIA.</v>
      </c>
      <c r="C63" s="96" t="str">
        <f>'Tabulation of Bids'!$C34</f>
        <v>FOOT</v>
      </c>
      <c r="D63" s="97">
        <f>'Tabulation of Bids'!$D34</f>
        <v>35</v>
      </c>
      <c r="E63" s="241">
        <f>'Tabulation of Bids'!$E34</f>
        <v>28</v>
      </c>
      <c r="F63" s="335">
        <f t="shared" si="3"/>
        <v>980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UNDERGROUND CONDUIT, COILABLE NONMETALLIC CONDUIT, 3" DIA.</v>
      </c>
      <c r="C64" s="96" t="str">
        <f>'Tabulation of Bids'!$C35</f>
        <v>FOOT</v>
      </c>
      <c r="D64" s="97">
        <f>'Tabulation of Bids'!$D35</f>
        <v>28</v>
      </c>
      <c r="E64" s="241">
        <f>'Tabulation of Bids'!$E35</f>
        <v>28</v>
      </c>
      <c r="F64" s="335">
        <f t="shared" si="3"/>
        <v>784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UNDERGROUND CONDUIT, COILABLE NONMETALLIC CONDUIT, 4" DIA.</v>
      </c>
      <c r="C65" s="96" t="str">
        <f>'Tabulation of Bids'!$C36</f>
        <v>FOOT</v>
      </c>
      <c r="D65" s="97">
        <f>'Tabulation of Bids'!$D36</f>
        <v>269</v>
      </c>
      <c r="E65" s="241">
        <f>'Tabulation of Bids'!$E36</f>
        <v>30</v>
      </c>
      <c r="F65" s="335">
        <f t="shared" si="3"/>
        <v>8070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UNDERGROUND CONDUIT, COILABLE NONMETALLIC CONDUIT, 5" DIA.</v>
      </c>
      <c r="C66" s="96" t="str">
        <f>'Tabulation of Bids'!$C37</f>
        <v>FOOT</v>
      </c>
      <c r="D66" s="97">
        <f>'Tabulation of Bids'!$D37</f>
        <v>112</v>
      </c>
      <c r="E66" s="241">
        <f>'Tabulation of Bids'!$E37</f>
        <v>45</v>
      </c>
      <c r="F66" s="335">
        <f t="shared" si="3"/>
        <v>5040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HANDHOLE</v>
      </c>
      <c r="C67" s="96" t="str">
        <f>'Tabulation of Bids'!$C38</f>
        <v>EACH</v>
      </c>
      <c r="D67" s="97">
        <f>'Tabulation of Bids'!$D38</f>
        <v>3</v>
      </c>
      <c r="E67" s="241">
        <f>'Tabulation of Bids'!$E38</f>
        <v>2000</v>
      </c>
      <c r="F67" s="335">
        <f t="shared" si="3"/>
        <v>6000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DOUBLE HANDHOLE</v>
      </c>
      <c r="C68" s="96" t="str">
        <f>'Tabulation of Bids'!$C39</f>
        <v>EACH</v>
      </c>
      <c r="D68" s="97">
        <f>'Tabulation of Bids'!$D39</f>
        <v>1</v>
      </c>
      <c r="E68" s="241">
        <f>'Tabulation of Bids'!$E39</f>
        <v>3500</v>
      </c>
      <c r="F68" s="335">
        <f t="shared" si="3"/>
        <v>3500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ELECTRIC CABLE IN CONDUIT, 600V (XLP-TYPE USE) 1/C NO. 10</v>
      </c>
      <c r="C69" s="96" t="str">
        <f>'Tabulation of Bids'!$C40</f>
        <v>FOOT</v>
      </c>
      <c r="D69" s="97">
        <f>'Tabulation of Bids'!$D40</f>
        <v>1142</v>
      </c>
      <c r="E69" s="241">
        <f>'Tabulation of Bids'!$E40</f>
        <v>1.5</v>
      </c>
      <c r="F69" s="335">
        <f t="shared" si="3"/>
        <v>1713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FULL-ACTUATED CONTROLLER AND TYPE IV CABINET</v>
      </c>
      <c r="C70" s="96" t="str">
        <f>'Tabulation of Bids'!$C41</f>
        <v>EACH</v>
      </c>
      <c r="D70" s="97">
        <f>'Tabulation of Bids'!$D41</f>
        <v>1</v>
      </c>
      <c r="E70" s="241">
        <f>'Tabulation of Bids'!$E41</f>
        <v>17000</v>
      </c>
      <c r="F70" s="335">
        <f t="shared" si="3"/>
        <v>17000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ELECTRIC CABLE IN CONDUIT, SIGNAL NO. 14 2C</v>
      </c>
      <c r="C71" s="96" t="str">
        <f>'Tabulation of Bids'!$C42</f>
        <v>FOOT</v>
      </c>
      <c r="D71" s="97">
        <f>'Tabulation of Bids'!$D42</f>
        <v>2336</v>
      </c>
      <c r="E71" s="241">
        <f>'Tabulation of Bids'!$E42</f>
        <v>1.5</v>
      </c>
      <c r="F71" s="335">
        <f t="shared" si="3"/>
        <v>3504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ELECTRIC CABLE IN CONDUIT, SIGNAL NO. 14 3C</v>
      </c>
      <c r="C72" s="96" t="str">
        <f>'Tabulation of Bids'!$C43</f>
        <v>FOOT</v>
      </c>
      <c r="D72" s="97">
        <f>'Tabulation of Bids'!$D43</f>
        <v>2939</v>
      </c>
      <c r="E72" s="241">
        <f>'Tabulation of Bids'!$E43</f>
        <v>1.75</v>
      </c>
      <c r="F72" s="335">
        <f t="shared" si="3"/>
        <v>5143.25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ELECTRIC CABLE IN CONDUIT, SIGNAL NO. 14 5C</v>
      </c>
      <c r="C73" s="96" t="str">
        <f>'Tabulation of Bids'!$C44</f>
        <v>FOOT</v>
      </c>
      <c r="D73" s="97">
        <f>'Tabulation of Bids'!$D44</f>
        <v>1077</v>
      </c>
      <c r="E73" s="241">
        <f>'Tabulation of Bids'!$E44</f>
        <v>2</v>
      </c>
      <c r="F73" s="335">
        <f t="shared" si="3"/>
        <v>2154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ELECTRIC CABLE IN CONDUIT, SIGNAL NO. 14 7C</v>
      </c>
      <c r="C74" s="96" t="str">
        <f>'Tabulation of Bids'!$C45</f>
        <v>FOOT</v>
      </c>
      <c r="D74" s="97">
        <f>'Tabulation of Bids'!$D45</f>
        <v>2404</v>
      </c>
      <c r="E74" s="241">
        <f>'Tabulation of Bids'!$E45</f>
        <v>2.25</v>
      </c>
      <c r="F74" s="335">
        <f t="shared" si="3"/>
        <v>5409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ELECTRIC CABLE IN CONDUIT, SERVICE, NO. 6 3 C</v>
      </c>
      <c r="C75" s="96" t="str">
        <f>'Tabulation of Bids'!$C46</f>
        <v>FOOT</v>
      </c>
      <c r="D75" s="97">
        <f>'Tabulation of Bids'!$D46</f>
        <v>23</v>
      </c>
      <c r="E75" s="241">
        <f>'Tabulation of Bids'!$E46</f>
        <v>6.5</v>
      </c>
      <c r="F75" s="335">
        <f t="shared" si="3"/>
        <v>149.5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ELECTRIC CABLE IN CONDUIT, EQUIPMENT GROUNDING CONDUCTOR, NO. 6 1C</v>
      </c>
      <c r="C76" s="96" t="str">
        <f>'Tabulation of Bids'!$C47</f>
        <v>FOOT</v>
      </c>
      <c r="D76" s="97">
        <f>'Tabulation of Bids'!$D47</f>
        <v>1074</v>
      </c>
      <c r="E76" s="241">
        <f>'Tabulation of Bids'!$E47</f>
        <v>3.25</v>
      </c>
      <c r="F76" s="335">
        <f t="shared" si="3"/>
        <v>3490.5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TRAFFIC SIGNAL POST, GALVANIZED STEEL 16 FT.</v>
      </c>
      <c r="C77" s="96" t="str">
        <f>'Tabulation of Bids'!$C48</f>
        <v>EACH</v>
      </c>
      <c r="D77" s="97">
        <f>'Tabulation of Bids'!$D48</f>
        <v>4</v>
      </c>
      <c r="E77" s="241">
        <f>'Tabulation of Bids'!$E48</f>
        <v>1400</v>
      </c>
      <c r="F77" s="335">
        <f t="shared" si="3"/>
        <v>5600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STEEL MAST ARM ASSEMBLY AND POLE, 44 FT.</v>
      </c>
      <c r="C78" s="99" t="str">
        <f>'Tabulation of Bids'!$C49</f>
        <v>EACH</v>
      </c>
      <c r="D78" s="97">
        <f>'Tabulation of Bids'!$D49</f>
        <v>1</v>
      </c>
      <c r="E78" s="241">
        <f>'Tabulation of Bids'!$E49</f>
        <v>14000</v>
      </c>
      <c r="F78" s="335">
        <f t="shared" si="3"/>
        <v>14000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STEEL COMBINATION MAST ARM ASSEMBLY AND POLE, 26 FT.</v>
      </c>
      <c r="C79" s="96" t="str">
        <f>'Tabulation of Bids'!$C50</f>
        <v>EACH</v>
      </c>
      <c r="D79" s="97">
        <f>'Tabulation of Bids'!$D50</f>
        <v>1</v>
      </c>
      <c r="E79" s="241">
        <f>'Tabulation of Bids'!$E50</f>
        <v>10000</v>
      </c>
      <c r="F79" s="335">
        <f t="shared" si="3"/>
        <v>10000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STEEL COMBINATION MAST ARM ASSEMBLY AND POLE, 28 FT.</v>
      </c>
      <c r="C80" s="96" t="str">
        <f>'Tabulation of Bids'!$C51</f>
        <v>EACH</v>
      </c>
      <c r="D80" s="97">
        <f>'Tabulation of Bids'!$D51</f>
        <v>1</v>
      </c>
      <c r="E80" s="241">
        <f>'Tabulation of Bids'!$E51</f>
        <v>11000</v>
      </c>
      <c r="F80" s="335">
        <f t="shared" si="3"/>
        <v>11000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STEEL COMBINATION MAST ARM ASSEMBLY AND POLE 46 FT.</v>
      </c>
      <c r="C81" s="96" t="str">
        <f>'Tabulation of Bids'!$C52</f>
        <v>EACH</v>
      </c>
      <c r="D81" s="97">
        <f>'Tabulation of Bids'!$D52</f>
        <v>1</v>
      </c>
      <c r="E81" s="241">
        <f>'Tabulation of Bids'!$E52</f>
        <v>18000</v>
      </c>
      <c r="F81" s="335">
        <f t="shared" si="3"/>
        <v>18000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CONCRETE FOUNDATION, TYPE A</v>
      </c>
      <c r="C82" s="96" t="str">
        <f>'Tabulation of Bids'!$C53</f>
        <v>FOOT</v>
      </c>
      <c r="D82" s="97">
        <f>'Tabulation of Bids'!$D53</f>
        <v>12.3</v>
      </c>
      <c r="E82" s="241">
        <f>'Tabulation of Bids'!$E53</f>
        <v>275</v>
      </c>
      <c r="F82" s="335">
        <f t="shared" si="3"/>
        <v>3382.5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CONCRETE FOUNDATION, TYPE D</v>
      </c>
      <c r="C83" s="96" t="str">
        <f>'Tabulation of Bids'!$C54</f>
        <v>FOOT</v>
      </c>
      <c r="D83" s="97">
        <f>'Tabulation of Bids'!$D54</f>
        <v>3.1</v>
      </c>
      <c r="E83" s="241">
        <f>'Tabulation of Bids'!$E54</f>
        <v>800</v>
      </c>
      <c r="F83" s="335">
        <f t="shared" si="3"/>
        <v>2480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CONCRETE FOUNDATION, TYPE E 30-INCH DIAMETER</v>
      </c>
      <c r="C84" s="247" t="str">
        <f>'Tabulation of Bids'!$C55</f>
        <v>FOOT</v>
      </c>
      <c r="D84" s="244">
        <f>'Tabulation of Bids'!$D55</f>
        <v>20</v>
      </c>
      <c r="E84" s="245">
        <f>'Tabulation of Bids'!$E55</f>
        <v>275</v>
      </c>
      <c r="F84" s="336">
        <f t="shared" si="3"/>
        <v>5500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7">
        <f>SUM(F61:F84)+F40</f>
        <v>247257.45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74">
        <f>E47</f>
        <v>0</v>
      </c>
      <c r="F92" s="375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6">
        <f>D49</f>
        <v>0</v>
      </c>
      <c r="E94" s="376"/>
      <c r="F94" s="377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CONCRETE FOUNDATION, TYPE E 36-INCH DIAMETER</v>
      </c>
      <c r="C106" s="255" t="str">
        <f>'Tabulation of Bids'!$C58</f>
        <v>FOOT</v>
      </c>
      <c r="D106" s="256">
        <f>'Tabulation of Bids'!$D58</f>
        <v>26</v>
      </c>
      <c r="E106" s="257">
        <f>'Tabulation of Bids'!$E58</f>
        <v>315</v>
      </c>
      <c r="F106" s="334">
        <f>D106*E106</f>
        <v>8190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SIGNAL HEAD, POLYCARBONATE, LED, 1-FACE, 3-SECTION, BRACKET MOUNTED</v>
      </c>
      <c r="C107" s="223" t="str">
        <f>'Tabulation of Bids'!$C59</f>
        <v>EACH</v>
      </c>
      <c r="D107" s="211">
        <f>'Tabulation of Bids'!$D59</f>
        <v>1</v>
      </c>
      <c r="E107" s="246">
        <f>'Tabulation of Bids'!$E59</f>
        <v>800</v>
      </c>
      <c r="F107" s="335">
        <f t="shared" ref="F107:F129" si="5">D107*E107</f>
        <v>800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SIGNAL HEAD, POLYCARBONATE, LED, 1-FACE, 3-SECTION, MAST ARM MOUNTED</v>
      </c>
      <c r="C108" s="223" t="str">
        <f>'Tabulation of Bids'!$C60</f>
        <v>EACH</v>
      </c>
      <c r="D108" s="211">
        <f>'Tabulation of Bids'!$D60</f>
        <v>6</v>
      </c>
      <c r="E108" s="246">
        <f>'Tabulation of Bids'!$E60</f>
        <v>850</v>
      </c>
      <c r="F108" s="335">
        <f t="shared" si="5"/>
        <v>5100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SIGNAL HEAD, POLYCARBONATE, LED, 1-FACE, 4-SECTION, BRACKET MOUNTED</v>
      </c>
      <c r="C109" s="223" t="str">
        <f>'Tabulation of Bids'!$C61</f>
        <v>EACH</v>
      </c>
      <c r="D109" s="211">
        <f>'Tabulation of Bids'!$D61</f>
        <v>4</v>
      </c>
      <c r="E109" s="246">
        <f>'Tabulation of Bids'!$E61</f>
        <v>900</v>
      </c>
      <c r="F109" s="335">
        <f t="shared" si="5"/>
        <v>3600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SIGNAL HEAD, POLYCARBONATE, LED, 1-FACE, 4-SECTION, MAST ARM MOUNTED</v>
      </c>
      <c r="C110" s="223" t="str">
        <f>'Tabulation of Bids'!$C62</f>
        <v>EACH</v>
      </c>
      <c r="D110" s="211">
        <f>'Tabulation of Bids'!$D62</f>
        <v>4</v>
      </c>
      <c r="E110" s="246">
        <f>'Tabulation of Bids'!$E62</f>
        <v>950</v>
      </c>
      <c r="F110" s="335">
        <f t="shared" si="5"/>
        <v>3800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SIGNAL HEAD, POLYCARBONATE, LED, 1-FACE, 5-SECTION, BRACKET MOUNTED</v>
      </c>
      <c r="C111" s="223" t="str">
        <f>'Tabulation of Bids'!$C63</f>
        <v>EACH</v>
      </c>
      <c r="D111" s="211">
        <f>'Tabulation of Bids'!$D63</f>
        <v>6</v>
      </c>
      <c r="E111" s="246">
        <f>'Tabulation of Bids'!$E63</f>
        <v>1000</v>
      </c>
      <c r="F111" s="335">
        <f t="shared" si="5"/>
        <v>6000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PEDESTRIAN SIGNAL HEAD, LED, 1-FACE, BRACKET MOUNTED WITH COUNTDOWN TIMER</v>
      </c>
      <c r="C112" s="223" t="str">
        <f>'Tabulation of Bids'!$C64</f>
        <v>EACH</v>
      </c>
      <c r="D112" s="211">
        <f>'Tabulation of Bids'!$D64</f>
        <v>3</v>
      </c>
      <c r="E112" s="246">
        <f>'Tabulation of Bids'!$E64</f>
        <v>685</v>
      </c>
      <c r="F112" s="335">
        <f t="shared" si="5"/>
        <v>2055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PEDESTRIAN SIGNAL HEAD, LED, 2-FACE, BRACKET MOUNTED WITH COUNTDOWN TIMER</v>
      </c>
      <c r="C113" s="223" t="str">
        <f>'Tabulation of Bids'!$C65</f>
        <v>EACH</v>
      </c>
      <c r="D113" s="211">
        <f>'Tabulation of Bids'!$D65</f>
        <v>1</v>
      </c>
      <c r="E113" s="246">
        <f>'Tabulation of Bids'!$E65</f>
        <v>1200</v>
      </c>
      <c r="F113" s="335">
        <f t="shared" si="5"/>
        <v>1200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PEDESTRIAN SIGNAL HEAD, LED, 3-FACE, BRACKET MOUNTED WITH COUNTDOWN TIMER</v>
      </c>
      <c r="C114" s="223" t="str">
        <f>'Tabulation of Bids'!$C66</f>
        <v>EACH</v>
      </c>
      <c r="D114" s="211">
        <f>'Tabulation of Bids'!$D66</f>
        <v>3</v>
      </c>
      <c r="E114" s="246">
        <f>'Tabulation of Bids'!$E66</f>
        <v>1800</v>
      </c>
      <c r="F114" s="335">
        <f t="shared" si="5"/>
        <v>5400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TRAFFIC SIGNAL BACKPLATE, LOUVERED, PLASTIC</v>
      </c>
      <c r="C115" s="223" t="str">
        <f>'Tabulation of Bids'!$C67</f>
        <v>EACH</v>
      </c>
      <c r="D115" s="211">
        <f>'Tabulation of Bids'!$D67</f>
        <v>10</v>
      </c>
      <c r="E115" s="246">
        <f>'Tabulation of Bids'!$E67</f>
        <v>160</v>
      </c>
      <c r="F115" s="335">
        <f t="shared" si="5"/>
        <v>1600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PEDESTRIAN PUSH-BUTTON</v>
      </c>
      <c r="C116" s="223" t="str">
        <f>'Tabulation of Bids'!$C68</f>
        <v>EACH</v>
      </c>
      <c r="D116" s="211">
        <f>'Tabulation of Bids'!$D68</f>
        <v>11</v>
      </c>
      <c r="E116" s="246">
        <f>'Tabulation of Bids'!$E68</f>
        <v>425</v>
      </c>
      <c r="F116" s="335">
        <f t="shared" si="5"/>
        <v>4675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REMOVE EXISTING TRAFFIC SIGNAL EQUIPMENT</v>
      </c>
      <c r="C117" s="223" t="str">
        <f>'Tabulation of Bids'!$C69</f>
        <v>EACH</v>
      </c>
      <c r="D117" s="211">
        <f>'Tabulation of Bids'!$D69</f>
        <v>4</v>
      </c>
      <c r="E117" s="246">
        <f>'Tabulation of Bids'!$E69</f>
        <v>4000</v>
      </c>
      <c r="F117" s="335">
        <f t="shared" si="5"/>
        <v>16000</v>
      </c>
    </row>
    <row r="118" spans="1:6" ht="20.25" customHeight="1" x14ac:dyDescent="0.2">
      <c r="A118" s="209">
        <f>'Tabulation of Bids'!$A70</f>
        <v>61</v>
      </c>
      <c r="B118" s="210" t="str">
        <f>'Tabulation of Bids'!$B70</f>
        <v>REMOVE EXISTING HANDHOLE</v>
      </c>
      <c r="C118" s="223" t="str">
        <f>'Tabulation of Bids'!$C70</f>
        <v>EACH</v>
      </c>
      <c r="D118" s="211">
        <f>'Tabulation of Bids'!$D70</f>
        <v>4</v>
      </c>
      <c r="E118" s="246">
        <f>'Tabulation of Bids'!$E70</f>
        <v>500</v>
      </c>
      <c r="F118" s="335">
        <f t="shared" si="5"/>
        <v>2000</v>
      </c>
    </row>
    <row r="119" spans="1:6" ht="20.25" customHeight="1" x14ac:dyDescent="0.2">
      <c r="A119" s="209">
        <f>'Tabulation of Bids'!$A71</f>
        <v>62</v>
      </c>
      <c r="B119" s="210" t="str">
        <f>'Tabulation of Bids'!$B71</f>
        <v>REMOVE EXISTING CONCRETE FOUNDATION</v>
      </c>
      <c r="C119" s="223" t="str">
        <f>'Tabulation of Bids'!$C71</f>
        <v>EACH</v>
      </c>
      <c r="D119" s="211">
        <f>'Tabulation of Bids'!$D71</f>
        <v>5</v>
      </c>
      <c r="E119" s="246">
        <f>'Tabulation of Bids'!$E71</f>
        <v>650</v>
      </c>
      <c r="F119" s="335">
        <f t="shared" si="5"/>
        <v>3250</v>
      </c>
    </row>
    <row r="120" spans="1:6" ht="20.25" customHeight="1" x14ac:dyDescent="0.2">
      <c r="A120" s="209">
        <f>'Tabulation of Bids'!$A72</f>
        <v>63</v>
      </c>
      <c r="B120" s="210" t="str">
        <f>'Tabulation of Bids'!$B72</f>
        <v>SPECIAL WASTE PLANS AND REPORTS (SPECIAL)</v>
      </c>
      <c r="C120" s="223" t="str">
        <f>'Tabulation of Bids'!$C72</f>
        <v>L SUM</v>
      </c>
      <c r="D120" s="211">
        <f>'Tabulation of Bids'!$D72</f>
        <v>1</v>
      </c>
      <c r="E120" s="246">
        <f>'Tabulation of Bids'!$E72</f>
        <v>6200</v>
      </c>
      <c r="F120" s="335">
        <f t="shared" si="5"/>
        <v>6200</v>
      </c>
    </row>
    <row r="121" spans="1:6" ht="20.25" customHeight="1" x14ac:dyDescent="0.2">
      <c r="A121" s="209">
        <f>'Tabulation of Bids'!$A73</f>
        <v>64</v>
      </c>
      <c r="B121" s="210" t="str">
        <f>'Tabulation of Bids'!$B73</f>
        <v>INSTALL STREET SIGN</v>
      </c>
      <c r="C121" s="223" t="str">
        <f>'Tabulation of Bids'!$C73</f>
        <v>SQ FT</v>
      </c>
      <c r="D121" s="211">
        <f>'Tabulation of Bids'!$D73</f>
        <v>27</v>
      </c>
      <c r="E121" s="246">
        <f>'Tabulation of Bids'!$E73</f>
        <v>50</v>
      </c>
      <c r="F121" s="335">
        <f t="shared" si="5"/>
        <v>1350</v>
      </c>
    </row>
    <row r="122" spans="1:6" ht="20.25" customHeight="1" x14ac:dyDescent="0.2">
      <c r="A122" s="209">
        <f>'Tabulation of Bids'!$A74</f>
        <v>65</v>
      </c>
      <c r="B122" s="210" t="str">
        <f>'Tabulation of Bids'!$B74</f>
        <v>ABANDON CONDUIT IN PLACE</v>
      </c>
      <c r="C122" s="223" t="str">
        <f>'Tabulation of Bids'!$C74</f>
        <v>EACH</v>
      </c>
      <c r="D122" s="211">
        <f>'Tabulation of Bids'!$D74</f>
        <v>7</v>
      </c>
      <c r="E122" s="246">
        <f>'Tabulation of Bids'!$E74</f>
        <v>350</v>
      </c>
      <c r="F122" s="335">
        <f t="shared" si="5"/>
        <v>2450</v>
      </c>
    </row>
    <row r="123" spans="1:6" ht="20.25" customHeight="1" x14ac:dyDescent="0.2">
      <c r="A123" s="209">
        <f>'Tabulation of Bids'!$A75</f>
        <v>66</v>
      </c>
      <c r="B123" s="210" t="str">
        <f>'Tabulation of Bids'!$B75</f>
        <v>ISLAND REMOVAL</v>
      </c>
      <c r="C123" s="223" t="str">
        <f>'Tabulation of Bids'!$C75</f>
        <v>SQ FT</v>
      </c>
      <c r="D123" s="211">
        <f>'Tabulation of Bids'!$D75</f>
        <v>1866</v>
      </c>
      <c r="E123" s="246">
        <f>'Tabulation of Bids'!$E75</f>
        <v>5</v>
      </c>
      <c r="F123" s="335">
        <f t="shared" si="5"/>
        <v>9330</v>
      </c>
    </row>
    <row r="124" spans="1:6" ht="20.25" customHeight="1" x14ac:dyDescent="0.2">
      <c r="A124" s="209">
        <f>'Tabulation of Bids'!$A76</f>
        <v>67</v>
      </c>
      <c r="B124" s="210" t="str">
        <f>'Tabulation of Bids'!$B76</f>
        <v>TRAFFIC CONTROL AND PROTECTION, (SPECIAL)</v>
      </c>
      <c r="C124" s="223" t="str">
        <f>'Tabulation of Bids'!$C76</f>
        <v>L SUM</v>
      </c>
      <c r="D124" s="211">
        <f>'Tabulation of Bids'!$D76</f>
        <v>1</v>
      </c>
      <c r="E124" s="246">
        <f>'Tabulation of Bids'!$E76</f>
        <v>15000</v>
      </c>
      <c r="F124" s="335">
        <f t="shared" si="5"/>
        <v>15000</v>
      </c>
    </row>
    <row r="125" spans="1:6" ht="20.25" customHeight="1" x14ac:dyDescent="0.2">
      <c r="A125" s="209">
        <f>'Tabulation of Bids'!$A77</f>
        <v>68</v>
      </c>
      <c r="B125" s="210" t="str">
        <f>'Tabulation of Bids'!$B77</f>
        <v>EMERGENCY VEHICLE PRIORITY SYSTEM</v>
      </c>
      <c r="C125" s="223" t="str">
        <f>'Tabulation of Bids'!$C77</f>
        <v>EACH</v>
      </c>
      <c r="D125" s="211">
        <f>'Tabulation of Bids'!$D77</f>
        <v>1</v>
      </c>
      <c r="E125" s="246">
        <f>'Tabulation of Bids'!$E77</f>
        <v>9500</v>
      </c>
      <c r="F125" s="335">
        <f t="shared" si="5"/>
        <v>9500</v>
      </c>
    </row>
    <row r="126" spans="1:6" ht="20.25" customHeight="1" x14ac:dyDescent="0.2">
      <c r="A126" s="209">
        <f>'Tabulation of Bids'!$A78</f>
        <v>69</v>
      </c>
      <c r="B126" s="210" t="str">
        <f>'Tabulation of Bids'!$B78</f>
        <v>REMOVE EXISTING TRAFFIC CONTROLLER AND CABINET</v>
      </c>
      <c r="C126" s="223" t="str">
        <f>'Tabulation of Bids'!$C78</f>
        <v>EACH</v>
      </c>
      <c r="D126" s="211">
        <f>'Tabulation of Bids'!$D78</f>
        <v>1</v>
      </c>
      <c r="E126" s="246">
        <f>'Tabulation of Bids'!$E78</f>
        <v>800</v>
      </c>
      <c r="F126" s="335">
        <f t="shared" si="5"/>
        <v>800</v>
      </c>
    </row>
    <row r="127" spans="1:6" ht="20.25" customHeight="1" x14ac:dyDescent="0.2">
      <c r="A127" s="209">
        <f>'Tabulation of Bids'!$A79</f>
        <v>70</v>
      </c>
      <c r="B127" s="210" t="str">
        <f>'Tabulation of Bids'!$B79</f>
        <v>PARKWAY RESTORATION</v>
      </c>
      <c r="C127" s="223" t="str">
        <f>'Tabulation of Bids'!$C79</f>
        <v>L SUM</v>
      </c>
      <c r="D127" s="211">
        <f>'Tabulation of Bids'!$D79</f>
        <v>1</v>
      </c>
      <c r="E127" s="246">
        <f>'Tabulation of Bids'!$E79</f>
        <v>3000</v>
      </c>
      <c r="F127" s="335">
        <f t="shared" si="5"/>
        <v>3000</v>
      </c>
    </row>
    <row r="128" spans="1:6" ht="20.25" customHeight="1" x14ac:dyDescent="0.2">
      <c r="A128" s="209">
        <f>'Tabulation of Bids'!$A80</f>
        <v>71</v>
      </c>
      <c r="B128" s="210" t="str">
        <f>'Tabulation of Bids'!$B80</f>
        <v>CONCRETE TRUCK WASHOUT</v>
      </c>
      <c r="C128" s="223" t="str">
        <f>'Tabulation of Bids'!$C80</f>
        <v>L SUM</v>
      </c>
      <c r="D128" s="211">
        <f>'Tabulation of Bids'!$D80</f>
        <v>1</v>
      </c>
      <c r="E128" s="246">
        <f>'Tabulation of Bids'!$E80</f>
        <v>1500</v>
      </c>
      <c r="F128" s="335">
        <f t="shared" si="5"/>
        <v>1500</v>
      </c>
    </row>
    <row r="129" spans="1:6" ht="20.25" customHeight="1" thickBot="1" x14ac:dyDescent="0.25">
      <c r="A129" s="258">
        <f>'Tabulation of Bids'!$A81</f>
        <v>72</v>
      </c>
      <c r="B129" s="259" t="str">
        <f>'Tabulation of Bids'!$B81</f>
        <v>LUMINAIRE, LED, HORIZONTAL MOUNT, SPECIAL</v>
      </c>
      <c r="C129" s="251" t="str">
        <f>'Tabulation of Bids'!$C81</f>
        <v>EACH</v>
      </c>
      <c r="D129" s="260">
        <f>'Tabulation of Bids'!$D81</f>
        <v>3</v>
      </c>
      <c r="E129" s="261">
        <f>'Tabulation of Bids'!$E81</f>
        <v>900</v>
      </c>
      <c r="F129" s="336">
        <f t="shared" si="5"/>
        <v>2700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Sub Total </v>
      </c>
      <c r="F130" s="337">
        <f>SUM(F106:F129)+F85</f>
        <v>362757.45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74">
        <f>E92</f>
        <v>0</v>
      </c>
      <c r="F137" s="375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6">
        <f>D94</f>
        <v>0</v>
      </c>
      <c r="E139" s="376"/>
      <c r="F139" s="377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>
        <f>'Tabulation of Bids'!$A84</f>
        <v>73</v>
      </c>
      <c r="B151" s="210" t="str">
        <f>'Tabulation of Bids'!$B84</f>
        <v>CONSTRUCTION LAYOUT</v>
      </c>
      <c r="C151" s="223" t="str">
        <f>'Tabulation of Bids'!$C84</f>
        <v>L SUM</v>
      </c>
      <c r="D151" s="211">
        <f>'Tabulation of Bids'!$D84</f>
        <v>1</v>
      </c>
      <c r="E151" s="246">
        <f>'Tabulation of Bids'!$E84</f>
        <v>5000</v>
      </c>
      <c r="F151" s="334">
        <f>D151*E151</f>
        <v>5000</v>
      </c>
    </row>
    <row r="152" spans="1:6" ht="20.25" customHeight="1" x14ac:dyDescent="0.2">
      <c r="A152" s="209">
        <f>'Tabulation of Bids'!$A85</f>
        <v>74</v>
      </c>
      <c r="B152" s="210" t="str">
        <f>'Tabulation of Bids'!$B85</f>
        <v>VIDEO VEHICLE DETECTION SYSTEM</v>
      </c>
      <c r="C152" s="223" t="str">
        <f>'Tabulation of Bids'!$C85</f>
        <v>EACH</v>
      </c>
      <c r="D152" s="211">
        <f>'Tabulation of Bids'!$D85</f>
        <v>1</v>
      </c>
      <c r="E152" s="246">
        <f>'Tabulation of Bids'!$E85</f>
        <v>20000</v>
      </c>
      <c r="F152" s="334">
        <f t="shared" ref="F152:F174" si="7">D152*E152</f>
        <v>20000</v>
      </c>
    </row>
    <row r="153" spans="1:6" ht="20.25" customHeight="1" x14ac:dyDescent="0.2">
      <c r="A153" s="209">
        <f>'Tabulation of Bids'!$A86</f>
        <v>75</v>
      </c>
      <c r="B153" s="210" t="str">
        <f>'Tabulation of Bids'!$B86</f>
        <v>REMOVE AND REINSTALL ALPR SYSTEM</v>
      </c>
      <c r="C153" s="223" t="str">
        <f>'Tabulation of Bids'!$C86</f>
        <v>L SUM</v>
      </c>
      <c r="D153" s="211">
        <f>'Tabulation of Bids'!$D86</f>
        <v>1</v>
      </c>
      <c r="E153" s="246">
        <f>'Tabulation of Bids'!$E86</f>
        <v>5000</v>
      </c>
      <c r="F153" s="334">
        <f t="shared" si="7"/>
        <v>5000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e">
        <f>'Tabulation of Bids'!$A88</f>
        <v>#VALUE!</v>
      </c>
      <c r="B155" s="210" t="str">
        <f>'Tabulation of Bids'!$B88</f>
        <v>As  Read</v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e">
        <f>'Tabulation of Bids'!$A89</f>
        <v>#VALUE!</v>
      </c>
      <c r="B156" s="210" t="str">
        <f>'Tabulation of Bids'!$B89</f>
        <v>As Corrected</v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e">
        <f>'Tabulation of Bids'!$A91</f>
        <v>#VALUE!</v>
      </c>
      <c r="B158" s="210" t="str">
        <f>'Tabulation of Bids'!$B91</f>
        <v>Calculation error</v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392757.45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G20" sqref="G20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3" t="s">
        <v>103</v>
      </c>
      <c r="J1" s="383"/>
      <c r="K1" s="38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William Charles Electric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82">
        <f>'Tabulation of Bids'!$A$3</f>
        <v>0</v>
      </c>
      <c r="J5" s="382"/>
      <c r="K5" s="38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PERIMETER EROSION BARRIER</v>
      </c>
      <c r="C8" s="311">
        <f>IF('Tabulation of Bids'!D6=0,"",'Tabulation of Bids'!D6)</f>
        <v>256</v>
      </c>
      <c r="D8" s="312" t="str">
        <f>IF(ISBLANK('Tabulation of Bids'!C6),"",'Tabulation of Bids'!C6)</f>
        <v>FOOT</v>
      </c>
      <c r="E8" s="263">
        <f>IF(J8 = "","",J8*C8)</f>
        <v>2496</v>
      </c>
      <c r="F8" s="264" t="str">
        <f t="shared" ref="F8:F24" si="0">IF((H8&gt;C8),H8-C8,"")</f>
        <v/>
      </c>
      <c r="G8" s="296">
        <f>IF($K$52="BLR 6303",IF(C8&gt;H8,C8-H8,""),"")</f>
        <v>256</v>
      </c>
      <c r="H8" s="167"/>
      <c r="I8" s="136" t="str">
        <f>IF(ISBLANK(H8),"",D8)</f>
        <v/>
      </c>
      <c r="J8" s="134">
        <f>IF(ISBLANK('Tabulation of Bids'!G6),"",'Tabulation of Bids'!G6)</f>
        <v>9.75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INLET AND PIPE PROTECTION</v>
      </c>
      <c r="C9" s="311">
        <f>IF('Tabulation of Bids'!D7=0,"",'Tabulation of Bids'!D7)</f>
        <v>1</v>
      </c>
      <c r="D9" s="315" t="str">
        <f>IF(ISBLANK('Tabulation of Bids'!C7),"",'Tabulation of Bids'!C7)</f>
        <v>EACH</v>
      </c>
      <c r="E9" s="267">
        <f t="shared" ref="E9:E24" si="1">IF(J9 = "","",J9*C9)</f>
        <v>200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PORTLAND CEMENT CONCRETE SIDEWALK 4 INCH</v>
      </c>
      <c r="C10" s="311">
        <f>IF('Tabulation of Bids'!D8=0,"",'Tabulation of Bids'!D8)</f>
        <v>380</v>
      </c>
      <c r="D10" s="315" t="str">
        <f>IF(ISBLANK('Tabulation of Bids'!C8),"",'Tabulation of Bids'!C8)</f>
        <v>SQ FT</v>
      </c>
      <c r="E10" s="267">
        <f t="shared" si="1"/>
        <v>3420</v>
      </c>
      <c r="F10" s="268" t="str">
        <f t="shared" si="0"/>
        <v/>
      </c>
      <c r="G10" s="296">
        <f t="shared" si="2"/>
        <v>380</v>
      </c>
      <c r="H10" s="167"/>
      <c r="I10" s="136" t="str">
        <f t="shared" si="3"/>
        <v/>
      </c>
      <c r="J10" s="134">
        <f>IF(ISBLANK('Tabulation of Bids'!G8),"",'Tabulation of Bids'!G8)</f>
        <v>9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DETECTABLE WARNINGS</v>
      </c>
      <c r="C11" s="311">
        <f>IF('Tabulation of Bids'!D9=0,"",'Tabulation of Bids'!D9)</f>
        <v>144</v>
      </c>
      <c r="D11" s="315" t="str">
        <f>IF(ISBLANK('Tabulation of Bids'!C9),"",'Tabulation of Bids'!C9)</f>
        <v>SQ FT</v>
      </c>
      <c r="E11" s="267">
        <f t="shared" si="1"/>
        <v>5097.5999999999995</v>
      </c>
      <c r="F11" s="268" t="str">
        <f t="shared" si="0"/>
        <v/>
      </c>
      <c r="G11" s="296">
        <f t="shared" si="2"/>
        <v>144</v>
      </c>
      <c r="H11" s="167"/>
      <c r="I11" s="136" t="str">
        <f t="shared" si="3"/>
        <v/>
      </c>
      <c r="J11" s="134">
        <f>IF(ISBLANK('Tabulation of Bids'!G9),"",'Tabulation of Bids'!G9)</f>
        <v>35.4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COMBINATION CURB AND GUTTER REMOVAL</v>
      </c>
      <c r="C12" s="311">
        <f>IF('Tabulation of Bids'!D10=0,"",'Tabulation of Bids'!D10)</f>
        <v>114</v>
      </c>
      <c r="D12" s="315" t="str">
        <f>IF(ISBLANK('Tabulation of Bids'!C10),"",'Tabulation of Bids'!C10)</f>
        <v>FOOT</v>
      </c>
      <c r="E12" s="267">
        <f t="shared" si="1"/>
        <v>570</v>
      </c>
      <c r="F12" s="268" t="str">
        <f t="shared" si="0"/>
        <v/>
      </c>
      <c r="G12" s="296">
        <f t="shared" si="2"/>
        <v>114</v>
      </c>
      <c r="H12" s="167"/>
      <c r="I12" s="136" t="str">
        <f t="shared" si="3"/>
        <v/>
      </c>
      <c r="J12" s="134">
        <f>IF(ISBLANK('Tabulation of Bids'!G10),"",'Tabulation of Bids'!G10)</f>
        <v>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COMBINATION CONCRETE CURB AND GUTTER, TYPE B-6.24 (ABUTTING EXISTING PAVEMENT)</v>
      </c>
      <c r="C13" s="311">
        <f>IF('Tabulation of Bids'!D11=0,"",'Tabulation of Bids'!D11)</f>
        <v>114</v>
      </c>
      <c r="D13" s="315" t="str">
        <f>IF(ISBLANK('Tabulation of Bids'!C11),"",'Tabulation of Bids'!C11)</f>
        <v>FOOT</v>
      </c>
      <c r="E13" s="267">
        <f t="shared" si="1"/>
        <v>5928</v>
      </c>
      <c r="F13" s="268" t="str">
        <f t="shared" si="0"/>
        <v/>
      </c>
      <c r="G13" s="296">
        <f t="shared" si="2"/>
        <v>114</v>
      </c>
      <c r="H13" s="167"/>
      <c r="I13" s="136" t="str">
        <f t="shared" si="3"/>
        <v/>
      </c>
      <c r="J13" s="134">
        <f>IF(ISBLANK('Tabulation of Bids'!G11),"",'Tabulation of Bids'!G11)</f>
        <v>52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COMBINATION CONCRETE CURB AND GUTTER, TYPE M-6.06 (ABUTTING EXISTING PAVEMENT)</v>
      </c>
      <c r="C14" s="311">
        <f>IF('Tabulation of Bids'!D12=0,"",'Tabulation of Bids'!D12)</f>
        <v>118</v>
      </c>
      <c r="D14" s="315" t="str">
        <f>IF(ISBLANK('Tabulation of Bids'!C12),"",'Tabulation of Bids'!C12)</f>
        <v>FOOT</v>
      </c>
      <c r="E14" s="267">
        <f t="shared" si="1"/>
        <v>5782</v>
      </c>
      <c r="F14" s="268" t="str">
        <f t="shared" si="0"/>
        <v/>
      </c>
      <c r="G14" s="296">
        <f t="shared" si="2"/>
        <v>118</v>
      </c>
      <c r="H14" s="167"/>
      <c r="I14" s="136" t="str">
        <f t="shared" si="3"/>
        <v/>
      </c>
      <c r="J14" s="134">
        <f>IF(ISBLANK('Tabulation of Bids'!G12),"",'Tabulation of Bids'!G12)</f>
        <v>49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COMBINATION CONCRETE CURB AND GUTTER, TYPE M-6.24 (ABUTTING EXISTING PAVEMENT)</v>
      </c>
      <c r="C15" s="311">
        <f>IF('Tabulation of Bids'!D13=0,"",'Tabulation of Bids'!D13)</f>
        <v>99</v>
      </c>
      <c r="D15" s="315" t="str">
        <f>IF(ISBLANK('Tabulation of Bids'!C13),"",'Tabulation of Bids'!C13)</f>
        <v>FOOT</v>
      </c>
      <c r="E15" s="267">
        <f t="shared" si="1"/>
        <v>5148</v>
      </c>
      <c r="F15" s="268" t="str">
        <f t="shared" si="0"/>
        <v/>
      </c>
      <c r="G15" s="296">
        <f t="shared" si="2"/>
        <v>99</v>
      </c>
      <c r="H15" s="167"/>
      <c r="I15" s="136" t="str">
        <f t="shared" si="3"/>
        <v/>
      </c>
      <c r="J15" s="134">
        <f>IF(ISBLANK('Tabulation of Bids'!G13),"",'Tabulation of Bids'!G13)</f>
        <v>52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COMBINATION CONCRETE CURB AND GUTTER, TYPE M-6.24 (VARIABLE WIDTH GUTTER FLAG)</v>
      </c>
      <c r="C16" s="311">
        <f>IF('Tabulation of Bids'!D14=0,"",'Tabulation of Bids'!D14)</f>
        <v>92</v>
      </c>
      <c r="D16" s="315" t="str">
        <f>IF(ISBLANK('Tabulation of Bids'!C14),"",'Tabulation of Bids'!C14)</f>
        <v>FOOT</v>
      </c>
      <c r="E16" s="267">
        <f t="shared" si="1"/>
        <v>5244</v>
      </c>
      <c r="F16" s="268" t="str">
        <f t="shared" si="0"/>
        <v/>
      </c>
      <c r="G16" s="296">
        <f t="shared" si="2"/>
        <v>92</v>
      </c>
      <c r="H16" s="167"/>
      <c r="I16" s="136" t="str">
        <f t="shared" si="3"/>
        <v/>
      </c>
      <c r="J16" s="134">
        <f>IF(ISBLANK('Tabulation of Bids'!G14),"",'Tabulation of Bids'!G14)</f>
        <v>57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ISLAND PAVEMENT (6")</v>
      </c>
      <c r="C17" s="311">
        <f>IF('Tabulation of Bids'!D15=0,"",'Tabulation of Bids'!D15)</f>
        <v>128</v>
      </c>
      <c r="D17" s="315" t="str">
        <f>IF(ISBLANK('Tabulation of Bids'!C15),"",'Tabulation of Bids'!C15)</f>
        <v>SQ YD</v>
      </c>
      <c r="E17" s="267">
        <f t="shared" si="1"/>
        <v>10112</v>
      </c>
      <c r="F17" s="268" t="str">
        <f t="shared" si="0"/>
        <v/>
      </c>
      <c r="G17" s="296">
        <f t="shared" si="2"/>
        <v>128</v>
      </c>
      <c r="H17" s="167"/>
      <c r="I17" s="136" t="str">
        <f t="shared" si="3"/>
        <v/>
      </c>
      <c r="J17" s="134">
        <f>IF(ISBLANK('Tabulation of Bids'!G15),"",'Tabulation of Bids'!G15)</f>
        <v>79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NON-SPECIAL WASTE DISPOSAL</v>
      </c>
      <c r="C18" s="311">
        <f>IF('Tabulation of Bids'!D16=0,"",'Tabulation of Bids'!D16)</f>
        <v>25</v>
      </c>
      <c r="D18" s="315" t="str">
        <f>IF(ISBLANK('Tabulation of Bids'!C16),"",'Tabulation of Bids'!C16)</f>
        <v>CU YD</v>
      </c>
      <c r="E18" s="267">
        <f t="shared" si="1"/>
        <v>800</v>
      </c>
      <c r="F18" s="268" t="str">
        <f t="shared" si="0"/>
        <v/>
      </c>
      <c r="G18" s="296">
        <f t="shared" si="2"/>
        <v>25</v>
      </c>
      <c r="H18" s="167"/>
      <c r="I18" s="136" t="str">
        <f t="shared" si="3"/>
        <v/>
      </c>
      <c r="J18" s="134">
        <f>IF(ISBLANK('Tabulation of Bids'!G16),"",'Tabulation of Bids'!G16)</f>
        <v>32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SPECIAL WASTE DISPOSAL</v>
      </c>
      <c r="C19" s="311">
        <f>IF('Tabulation of Bids'!D17=0,"",'Tabulation of Bids'!D17)</f>
        <v>25</v>
      </c>
      <c r="D19" s="315" t="str">
        <f>IF(ISBLANK('Tabulation of Bids'!C17),"",'Tabulation of Bids'!C17)</f>
        <v>CU YD</v>
      </c>
      <c r="E19" s="267">
        <f t="shared" si="1"/>
        <v>800</v>
      </c>
      <c r="F19" s="268" t="str">
        <f t="shared" si="0"/>
        <v/>
      </c>
      <c r="G19" s="296">
        <f t="shared" si="2"/>
        <v>25</v>
      </c>
      <c r="H19" s="167"/>
      <c r="I19" s="136" t="str">
        <f t="shared" si="3"/>
        <v/>
      </c>
      <c r="J19" s="134">
        <f>IF(ISBLANK('Tabulation of Bids'!G17),"",'Tabulation of Bids'!G17)</f>
        <v>32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SOIL DISPOSAL ANALYSIS</v>
      </c>
      <c r="C20" s="311">
        <f>IF('Tabulation of Bids'!D18=0,"",'Tabulation of Bids'!D18)</f>
        <v>1</v>
      </c>
      <c r="D20" s="315" t="str">
        <f>IF(ISBLANK('Tabulation of Bids'!C18),"",'Tabulation of Bids'!C18)</f>
        <v>EACH</v>
      </c>
      <c r="E20" s="267">
        <f t="shared" si="1"/>
        <v>1250</v>
      </c>
      <c r="F20" s="268" t="str">
        <f t="shared" si="0"/>
        <v/>
      </c>
      <c r="G20" s="296">
        <f t="shared" si="2"/>
        <v>1</v>
      </c>
      <c r="H20" s="167"/>
      <c r="I20" s="136" t="str">
        <f t="shared" si="3"/>
        <v/>
      </c>
      <c r="J20" s="134">
        <f>IF(ISBLANK('Tabulation of Bids'!G18),"",'Tabulation of Bids'!G18)</f>
        <v>1250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MOBILIZATION</v>
      </c>
      <c r="C21" s="311">
        <f>IF('Tabulation of Bids'!D19=0,"",'Tabulation of Bids'!D19)</f>
        <v>1</v>
      </c>
      <c r="D21" s="315" t="str">
        <f>IF(ISBLANK('Tabulation of Bids'!C19),"",'Tabulation of Bids'!C19)</f>
        <v>L SUM</v>
      </c>
      <c r="E21" s="267">
        <f t="shared" si="1"/>
        <v>29900</v>
      </c>
      <c r="F21" s="268" t="str">
        <f t="shared" si="0"/>
        <v/>
      </c>
      <c r="G21" s="296">
        <f t="shared" si="2"/>
        <v>1</v>
      </c>
      <c r="H21" s="167"/>
      <c r="I21" s="136" t="str">
        <f t="shared" si="3"/>
        <v/>
      </c>
      <c r="J21" s="134">
        <f>IF(ISBLANK('Tabulation of Bids'!G19),"",'Tabulation of Bids'!G19)</f>
        <v>29900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CHANGEABLE MESSAGE SIGN</v>
      </c>
      <c r="C22" s="311">
        <f>IF('Tabulation of Bids'!D20=0,"",'Tabulation of Bids'!D20)</f>
        <v>56</v>
      </c>
      <c r="D22" s="315" t="str">
        <f>IF(ISBLANK('Tabulation of Bids'!C20),"",'Tabulation of Bids'!C20)</f>
        <v>CAL DA</v>
      </c>
      <c r="E22" s="267">
        <f t="shared" si="1"/>
        <v>2688</v>
      </c>
      <c r="F22" s="268" t="str">
        <f t="shared" si="0"/>
        <v/>
      </c>
      <c r="G22" s="296">
        <f t="shared" si="2"/>
        <v>56</v>
      </c>
      <c r="H22" s="167"/>
      <c r="I22" s="136" t="str">
        <f t="shared" si="3"/>
        <v/>
      </c>
      <c r="J22" s="134">
        <f>IF(ISBLANK('Tabulation of Bids'!G20),"",'Tabulation of Bids'!G20)</f>
        <v>48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SIGN PANEL - TYPE 1</v>
      </c>
      <c r="C23" s="311">
        <f>IF('Tabulation of Bids'!D21=0,"",'Tabulation of Bids'!D21)</f>
        <v>25</v>
      </c>
      <c r="D23" s="315" t="str">
        <f>IF(ISBLANK('Tabulation of Bids'!C21),"",'Tabulation of Bids'!C21)</f>
        <v>SQ FT</v>
      </c>
      <c r="E23" s="267">
        <f t="shared" si="1"/>
        <v>1717.7499999999998</v>
      </c>
      <c r="F23" s="268" t="str">
        <f t="shared" si="0"/>
        <v/>
      </c>
      <c r="G23" s="296">
        <f t="shared" si="2"/>
        <v>25</v>
      </c>
      <c r="H23" s="167"/>
      <c r="I23" s="136" t="str">
        <f t="shared" si="3"/>
        <v/>
      </c>
      <c r="J23" s="134">
        <f>IF(ISBLANK('Tabulation of Bids'!G21),"",'Tabulation of Bids'!G21)</f>
        <v>68.709999999999994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EPOXY PAVEMENT MARKING - LETTERS AND SYMBOLS</v>
      </c>
      <c r="C24" s="311">
        <f>IF('Tabulation of Bids'!D22=0,"",'Tabulation of Bids'!D22)</f>
        <v>46.8</v>
      </c>
      <c r="D24" s="315" t="str">
        <f>IF(ISBLANK('Tabulation of Bids'!C22),"",'Tabulation of Bids'!C22)</f>
        <v>SQ FT</v>
      </c>
      <c r="E24" s="267">
        <f t="shared" si="1"/>
        <v>561.59999999999991</v>
      </c>
      <c r="F24" s="268" t="str">
        <f t="shared" si="0"/>
        <v/>
      </c>
      <c r="G24" s="296">
        <f t="shared" si="2"/>
        <v>46.8</v>
      </c>
      <c r="H24" s="167"/>
      <c r="I24" s="136" t="str">
        <f t="shared" si="3"/>
        <v/>
      </c>
      <c r="J24" s="134">
        <f>IF(ISBLANK('Tabulation of Bids'!G22),"",'Tabulation of Bids'!G22)</f>
        <v>12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EPOXY PAVEMENT MARKING - LINE 4"</v>
      </c>
      <c r="C25" s="311">
        <f>IF('Tabulation of Bids'!D23=0,"",'Tabulation of Bids'!D23)</f>
        <v>114</v>
      </c>
      <c r="D25" s="315" t="str">
        <f>IF(ISBLANK('Tabulation of Bids'!C23),"",'Tabulation of Bids'!C23)</f>
        <v>FOOT</v>
      </c>
      <c r="E25" s="267">
        <f t="shared" ref="E25:E31" si="5">IF(J25 = "","",J25*C25)</f>
        <v>228</v>
      </c>
      <c r="F25" s="268" t="str">
        <f t="shared" ref="F25:F31" si="6">IF((H25&gt;C25),H25-C25,"")</f>
        <v/>
      </c>
      <c r="G25" s="296">
        <f t="shared" si="2"/>
        <v>114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2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EPOXY PAVEMENT MARKING - LINE 6"</v>
      </c>
      <c r="C26" s="311">
        <f>IF('Tabulation of Bids'!D24=0,"",'Tabulation of Bids'!D24)</f>
        <v>484</v>
      </c>
      <c r="D26" s="315" t="str">
        <f>IF(ISBLANK('Tabulation of Bids'!C24),"",'Tabulation of Bids'!C24)</f>
        <v>FOOT</v>
      </c>
      <c r="E26" s="267">
        <f t="shared" si="5"/>
        <v>1452</v>
      </c>
      <c r="F26" s="268" t="str">
        <f t="shared" si="6"/>
        <v/>
      </c>
      <c r="G26" s="296">
        <f t="shared" si="2"/>
        <v>484</v>
      </c>
      <c r="H26" s="167"/>
      <c r="I26" s="136" t="str">
        <f t="shared" si="7"/>
        <v/>
      </c>
      <c r="J26" s="134">
        <f>IF(ISBLANK('Tabulation of Bids'!G24),"",'Tabulation of Bids'!G24)</f>
        <v>3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EPOXY PAVEMENT MARKING - LINE 8"</v>
      </c>
      <c r="C27" s="311">
        <f>IF('Tabulation of Bids'!D25=0,"",'Tabulation of Bids'!D25)</f>
        <v>432</v>
      </c>
      <c r="D27" s="315" t="str">
        <f>IF(ISBLANK('Tabulation of Bids'!C25),"",'Tabulation of Bids'!C25)</f>
        <v>FOOT</v>
      </c>
      <c r="E27" s="267">
        <f t="shared" si="5"/>
        <v>1728</v>
      </c>
      <c r="F27" s="268" t="str">
        <f t="shared" si="6"/>
        <v/>
      </c>
      <c r="G27" s="296">
        <f t="shared" si="2"/>
        <v>432</v>
      </c>
      <c r="H27" s="167"/>
      <c r="I27" s="136" t="str">
        <f t="shared" si="7"/>
        <v/>
      </c>
      <c r="J27" s="134">
        <f>IF(ISBLANK('Tabulation of Bids'!G25),"",'Tabulation of Bids'!G25)</f>
        <v>4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EPOXY PAVEMENT MARKING - LINE 24"</v>
      </c>
      <c r="C28" s="311">
        <f>IF('Tabulation of Bids'!D26=0,"",'Tabulation of Bids'!D26)</f>
        <v>116</v>
      </c>
      <c r="D28" s="315" t="str">
        <f>IF(ISBLANK('Tabulation of Bids'!C26),"",'Tabulation of Bids'!C26)</f>
        <v>FOOT</v>
      </c>
      <c r="E28" s="267">
        <f t="shared" si="5"/>
        <v>1392</v>
      </c>
      <c r="F28" s="268" t="str">
        <f t="shared" si="6"/>
        <v/>
      </c>
      <c r="G28" s="296">
        <f t="shared" si="2"/>
        <v>116</v>
      </c>
      <c r="H28" s="167"/>
      <c r="I28" s="136" t="str">
        <f t="shared" si="7"/>
        <v/>
      </c>
      <c r="J28" s="134">
        <f>IF(ISBLANK('Tabulation of Bids'!G26),"",'Tabulation of Bids'!G26)</f>
        <v>12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PAVEMENT MARKING REMOVAL - WATER BLASTING</v>
      </c>
      <c r="C29" s="311">
        <f>IF('Tabulation of Bids'!D27=0,"",'Tabulation of Bids'!D27)</f>
        <v>385</v>
      </c>
      <c r="D29" s="315" t="str">
        <f>IF(ISBLANK('Tabulation of Bids'!C27),"",'Tabulation of Bids'!C27)</f>
        <v>SQ FT</v>
      </c>
      <c r="E29" s="267">
        <f t="shared" si="5"/>
        <v>3465</v>
      </c>
      <c r="F29" s="268" t="str">
        <f t="shared" si="6"/>
        <v/>
      </c>
      <c r="G29" s="296">
        <f t="shared" si="2"/>
        <v>385</v>
      </c>
      <c r="H29" s="167"/>
      <c r="I29" s="136" t="str">
        <f t="shared" si="7"/>
        <v/>
      </c>
      <c r="J29" s="134">
        <f>IF(ISBLANK('Tabulation of Bids'!G27),"",'Tabulation of Bids'!G27)</f>
        <v>9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SERVICE INSTALLATION, TYPE B</v>
      </c>
      <c r="C30" s="311">
        <f>IF('Tabulation of Bids'!D28=0,"",'Tabulation of Bids'!D28)</f>
        <v>1</v>
      </c>
      <c r="D30" s="315" t="str">
        <f>IF(ISBLANK('Tabulation of Bids'!C28),"",'Tabulation of Bids'!C28)</f>
        <v>EACH</v>
      </c>
      <c r="E30" s="267">
        <f t="shared" si="5"/>
        <v>4312.13</v>
      </c>
      <c r="F30" s="268" t="str">
        <f t="shared" si="6"/>
        <v/>
      </c>
      <c r="G30" s="296">
        <f t="shared" si="2"/>
        <v>1</v>
      </c>
      <c r="H30" s="167"/>
      <c r="I30" s="136" t="str">
        <f t="shared" si="7"/>
        <v/>
      </c>
      <c r="J30" s="134">
        <f>IF(ISBLANK('Tabulation of Bids'!G28),"",'Tabulation of Bids'!G28)</f>
        <v>4312.13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UNDERGROUND CONDUIT, GALVANIZED STEEL, 5" DIA.</v>
      </c>
      <c r="C31" s="311">
        <f>IF('Tabulation of Bids'!D29=0,"",'Tabulation of Bids'!D29)</f>
        <v>269</v>
      </c>
      <c r="D31" s="318" t="str">
        <f>IF(ISBLANK('Tabulation of Bids'!C29),"",'Tabulation of Bids'!C29)</f>
        <v>FOOT</v>
      </c>
      <c r="E31" s="269">
        <f t="shared" si="5"/>
        <v>43551.1</v>
      </c>
      <c r="F31" s="270" t="str">
        <f t="shared" si="6"/>
        <v/>
      </c>
      <c r="G31" s="296">
        <f t="shared" si="2"/>
        <v>269</v>
      </c>
      <c r="H31" s="167"/>
      <c r="I31" s="136" t="str">
        <f t="shared" si="7"/>
        <v/>
      </c>
      <c r="J31" s="134">
        <f>IF(ISBLANK('Tabulation of Bids'!G29),"",'Tabulation of Bids'!G29)</f>
        <v>161.9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137843.18000000002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William Charles Electric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82">
        <f>I5</f>
        <v>0</v>
      </c>
      <c r="J58" s="382"/>
      <c r="K58" s="382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UNDERGROUND CONDUIT, GALVANIZED STEEL, 6" DIA.</v>
      </c>
      <c r="C61" s="311">
        <f>IF('Tabulation of Bids'!D32=0,"",'Tabulation of Bids'!D32)</f>
        <v>90</v>
      </c>
      <c r="D61" s="312" t="str">
        <f>IF(ISBLANK('Tabulation of Bids'!C32),"",'Tabulation of Bids'!C32)</f>
        <v>FOOT</v>
      </c>
      <c r="E61" s="263">
        <f>IF(J61 = "","",J61*C61)</f>
        <v>17862.3</v>
      </c>
      <c r="F61" s="264" t="str">
        <f>IF((H61&gt;C61),H61-C61,"")</f>
        <v/>
      </c>
      <c r="G61" s="296">
        <f>IF(K105="BLR 6303",IF(C61&gt;H61,C61-H61,""),"")</f>
        <v>90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198.47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UNDERGROUND CONDUIT, COILABLE NONMETALLIC CONDUIT, 1 1/2" DIA.</v>
      </c>
      <c r="C62" s="311">
        <f>IF('Tabulation of Bids'!D33=0,"",'Tabulation of Bids'!D33)</f>
        <v>7</v>
      </c>
      <c r="D62" s="315" t="str">
        <f>IF(ISBLANK('Tabulation of Bids'!C33),"",'Tabulation of Bids'!C33)</f>
        <v>FOOT</v>
      </c>
      <c r="E62" s="134">
        <f t="shared" ref="E62:E84" si="11">IF(J62 = "","",J62*C62)</f>
        <v>266.27999999999997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7</v>
      </c>
      <c r="H62" s="167"/>
      <c r="I62" s="136" t="str">
        <f t="shared" si="9"/>
        <v/>
      </c>
      <c r="J62" s="134">
        <f>IF(ISBLANK('Tabulation of Bids'!G33),"",'Tabulation of Bids'!G33)</f>
        <v>38.04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UNDERGROUND CONDUIT, COILABLE NONMETALLIC CONDUIT, 2 1/2" DIA.</v>
      </c>
      <c r="C63" s="311">
        <f>IF('Tabulation of Bids'!D34=0,"",'Tabulation of Bids'!D34)</f>
        <v>35</v>
      </c>
      <c r="D63" s="315" t="str">
        <f>IF(ISBLANK('Tabulation of Bids'!C34),"",'Tabulation of Bids'!C34)</f>
        <v>FOOT</v>
      </c>
      <c r="E63" s="134">
        <f t="shared" si="11"/>
        <v>1408.75</v>
      </c>
      <c r="F63" s="135" t="str">
        <f t="shared" si="12"/>
        <v/>
      </c>
      <c r="G63" s="296">
        <f t="shared" si="13"/>
        <v>35</v>
      </c>
      <c r="H63" s="167"/>
      <c r="I63" s="136" t="str">
        <f t="shared" si="9"/>
        <v/>
      </c>
      <c r="J63" s="134">
        <f>IF(ISBLANK('Tabulation of Bids'!G34),"",'Tabulation of Bids'!G34)</f>
        <v>40.25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UNDERGROUND CONDUIT, COILABLE NONMETALLIC CONDUIT, 3" DIA.</v>
      </c>
      <c r="C64" s="311">
        <f>IF('Tabulation of Bids'!D35=0,"",'Tabulation of Bids'!D35)</f>
        <v>28</v>
      </c>
      <c r="D64" s="315" t="str">
        <f>IF(ISBLANK('Tabulation of Bids'!C35),"",'Tabulation of Bids'!C35)</f>
        <v>FOOT</v>
      </c>
      <c r="E64" s="134">
        <f t="shared" si="11"/>
        <v>1168.4399999999998</v>
      </c>
      <c r="F64" s="135" t="str">
        <f t="shared" si="12"/>
        <v/>
      </c>
      <c r="G64" s="296">
        <f t="shared" si="13"/>
        <v>28</v>
      </c>
      <c r="H64" s="167"/>
      <c r="I64" s="136" t="str">
        <f t="shared" si="9"/>
        <v/>
      </c>
      <c r="J64" s="134">
        <f>IF(ISBLANK('Tabulation of Bids'!G35),"",'Tabulation of Bids'!G35)</f>
        <v>41.73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UNDERGROUND CONDUIT, COILABLE NONMETALLIC CONDUIT, 4" DIA.</v>
      </c>
      <c r="C65" s="311">
        <f>IF('Tabulation of Bids'!D36=0,"",'Tabulation of Bids'!D36)</f>
        <v>269</v>
      </c>
      <c r="D65" s="315" t="str">
        <f>IF(ISBLANK('Tabulation of Bids'!C36),"",'Tabulation of Bids'!C36)</f>
        <v>FOOT</v>
      </c>
      <c r="E65" s="134">
        <f t="shared" si="11"/>
        <v>8215.26</v>
      </c>
      <c r="F65" s="135" t="str">
        <f t="shared" si="12"/>
        <v/>
      </c>
      <c r="G65" s="296">
        <f t="shared" si="13"/>
        <v>269</v>
      </c>
      <c r="H65" s="167"/>
      <c r="I65" s="136" t="str">
        <f t="shared" si="9"/>
        <v/>
      </c>
      <c r="J65" s="134">
        <f>IF(ISBLANK('Tabulation of Bids'!G36),"",'Tabulation of Bids'!G36)</f>
        <v>30.54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UNDERGROUND CONDUIT, COILABLE NONMETALLIC CONDUIT, 5" DIA.</v>
      </c>
      <c r="C66" s="311">
        <f>IF('Tabulation of Bids'!D37=0,"",'Tabulation of Bids'!D37)</f>
        <v>112</v>
      </c>
      <c r="D66" s="315" t="str">
        <f>IF(ISBLANK('Tabulation of Bids'!C37),"",'Tabulation of Bids'!C37)</f>
        <v>FOOT</v>
      </c>
      <c r="E66" s="134">
        <f t="shared" si="11"/>
        <v>3923.36</v>
      </c>
      <c r="F66" s="135" t="str">
        <f t="shared" si="12"/>
        <v/>
      </c>
      <c r="G66" s="296">
        <f t="shared" si="13"/>
        <v>112</v>
      </c>
      <c r="H66" s="167"/>
      <c r="I66" s="136" t="str">
        <f t="shared" si="9"/>
        <v/>
      </c>
      <c r="J66" s="134">
        <f>IF(ISBLANK('Tabulation of Bids'!G37),"",'Tabulation of Bids'!G37)</f>
        <v>35.03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HANDHOLE</v>
      </c>
      <c r="C67" s="311">
        <f>IF('Tabulation of Bids'!D38=0,"",'Tabulation of Bids'!D38)</f>
        <v>3</v>
      </c>
      <c r="D67" s="315" t="str">
        <f>IF(ISBLANK('Tabulation of Bids'!C38),"",'Tabulation of Bids'!C38)</f>
        <v>EACH</v>
      </c>
      <c r="E67" s="134">
        <f t="shared" si="11"/>
        <v>8243.0399999999991</v>
      </c>
      <c r="F67" s="135" t="str">
        <f t="shared" si="12"/>
        <v/>
      </c>
      <c r="G67" s="296">
        <f t="shared" si="13"/>
        <v>3</v>
      </c>
      <c r="H67" s="167"/>
      <c r="I67" s="136" t="str">
        <f t="shared" si="9"/>
        <v/>
      </c>
      <c r="J67" s="134">
        <f>IF(ISBLANK('Tabulation of Bids'!G38),"",'Tabulation of Bids'!G38)</f>
        <v>2747.68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DOUBLE HANDHOLE</v>
      </c>
      <c r="C68" s="311">
        <f>IF('Tabulation of Bids'!D39=0,"",'Tabulation of Bids'!D39)</f>
        <v>1</v>
      </c>
      <c r="D68" s="315" t="str">
        <f>IF(ISBLANK('Tabulation of Bids'!C39),"",'Tabulation of Bids'!C39)</f>
        <v>EACH</v>
      </c>
      <c r="E68" s="134">
        <f t="shared" si="11"/>
        <v>4674.18</v>
      </c>
      <c r="F68" s="135" t="str">
        <f t="shared" si="12"/>
        <v/>
      </c>
      <c r="G68" s="296">
        <f t="shared" si="13"/>
        <v>1</v>
      </c>
      <c r="H68" s="167"/>
      <c r="I68" s="136" t="str">
        <f t="shared" si="9"/>
        <v/>
      </c>
      <c r="J68" s="134">
        <f>IF(ISBLANK('Tabulation of Bids'!G39),"",'Tabulation of Bids'!G39)</f>
        <v>4674.18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ELECTRIC CABLE IN CONDUIT, 600V (XLP-TYPE USE) 1/C NO. 10</v>
      </c>
      <c r="C69" s="311">
        <f>IF('Tabulation of Bids'!D40=0,"",'Tabulation of Bids'!D40)</f>
        <v>1142</v>
      </c>
      <c r="D69" s="315" t="str">
        <f>IF(ISBLANK('Tabulation of Bids'!C40),"",'Tabulation of Bids'!C40)</f>
        <v>FOOT</v>
      </c>
      <c r="E69" s="134">
        <f t="shared" si="11"/>
        <v>2204.06</v>
      </c>
      <c r="F69" s="135" t="str">
        <f t="shared" si="12"/>
        <v/>
      </c>
      <c r="G69" s="296">
        <f t="shared" si="13"/>
        <v>1142</v>
      </c>
      <c r="H69" s="167"/>
      <c r="I69" s="136" t="str">
        <f t="shared" si="9"/>
        <v/>
      </c>
      <c r="J69" s="134">
        <f>IF(ISBLANK('Tabulation of Bids'!G40),"",'Tabulation of Bids'!G40)</f>
        <v>1.93</v>
      </c>
      <c r="K69" s="134" t="str">
        <f t="shared" si="10"/>
        <v/>
      </c>
    </row>
    <row r="70" spans="1:11" ht="20.25" customHeight="1" x14ac:dyDescent="0.2">
      <c r="A70" s="322">
        <f>IF(ISBLANK('Tabulation of Bids'!A41),"",'Tabulation of Bids'!A41)</f>
        <v>34</v>
      </c>
      <c r="B70" s="323" t="str">
        <f>IF(ISBLANK('Tabulation of Bids'!B41),"",'Tabulation of Bids'!B41)</f>
        <v>FULL-ACTUATED CONTROLLER AND TYPE IV CABINET</v>
      </c>
      <c r="C70" s="311">
        <f>IF('Tabulation of Bids'!D41=0,"",'Tabulation of Bids'!D41)</f>
        <v>1</v>
      </c>
      <c r="D70" s="315" t="str">
        <f>IF(ISBLANK('Tabulation of Bids'!C41),"",'Tabulation of Bids'!C41)</f>
        <v>EACH</v>
      </c>
      <c r="E70" s="134">
        <f t="shared" si="11"/>
        <v>20089.52</v>
      </c>
      <c r="F70" s="135" t="str">
        <f t="shared" si="12"/>
        <v/>
      </c>
      <c r="G70" s="296">
        <f t="shared" si="13"/>
        <v>1</v>
      </c>
      <c r="H70" s="167"/>
      <c r="I70" s="136" t="str">
        <f t="shared" si="9"/>
        <v/>
      </c>
      <c r="J70" s="134">
        <f>IF(ISBLANK('Tabulation of Bids'!G41),"",'Tabulation of Bids'!G41)</f>
        <v>20089.52</v>
      </c>
      <c r="K70" s="134" t="str">
        <f t="shared" si="10"/>
        <v/>
      </c>
    </row>
    <row r="71" spans="1:11" ht="20.25" customHeight="1" x14ac:dyDescent="0.2">
      <c r="A71" s="322">
        <f>IF(ISBLANK('Tabulation of Bids'!A42),"",'Tabulation of Bids'!A42)</f>
        <v>35</v>
      </c>
      <c r="B71" s="323" t="str">
        <f>IF(ISBLANK('Tabulation of Bids'!B42),"",'Tabulation of Bids'!B42)</f>
        <v>ELECTRIC CABLE IN CONDUIT, SIGNAL NO. 14 2C</v>
      </c>
      <c r="C71" s="311">
        <f>IF('Tabulation of Bids'!D42=0,"",'Tabulation of Bids'!D42)</f>
        <v>2336</v>
      </c>
      <c r="D71" s="315" t="str">
        <f>IF(ISBLANK('Tabulation of Bids'!C42),"",'Tabulation of Bids'!C42)</f>
        <v>FOOT</v>
      </c>
      <c r="E71" s="134">
        <f t="shared" si="11"/>
        <v>5583.04</v>
      </c>
      <c r="F71" s="135" t="str">
        <f t="shared" si="12"/>
        <v/>
      </c>
      <c r="G71" s="296">
        <f t="shared" si="13"/>
        <v>2336</v>
      </c>
      <c r="H71" s="167"/>
      <c r="I71" s="136" t="str">
        <f t="shared" si="9"/>
        <v/>
      </c>
      <c r="J71" s="134">
        <f>IF(ISBLANK('Tabulation of Bids'!G42),"",'Tabulation of Bids'!G42)</f>
        <v>2.39</v>
      </c>
      <c r="K71" s="134" t="str">
        <f t="shared" si="10"/>
        <v/>
      </c>
    </row>
    <row r="72" spans="1:11" ht="20.25" customHeight="1" x14ac:dyDescent="0.2">
      <c r="A72" s="322">
        <f>IF(ISBLANK('Tabulation of Bids'!A43),"",'Tabulation of Bids'!A43)</f>
        <v>36</v>
      </c>
      <c r="B72" s="323" t="str">
        <f>IF(ISBLANK('Tabulation of Bids'!B43),"",'Tabulation of Bids'!B43)</f>
        <v>ELECTRIC CABLE IN CONDUIT, SIGNAL NO. 14 3C</v>
      </c>
      <c r="C72" s="311">
        <f>IF('Tabulation of Bids'!D43=0,"",'Tabulation of Bids'!D43)</f>
        <v>2939</v>
      </c>
      <c r="D72" s="315" t="str">
        <f>IF(ISBLANK('Tabulation of Bids'!C43),"",'Tabulation of Bids'!C43)</f>
        <v>FOOT</v>
      </c>
      <c r="E72" s="134">
        <f t="shared" si="11"/>
        <v>7229.94</v>
      </c>
      <c r="F72" s="135" t="str">
        <f t="shared" si="12"/>
        <v/>
      </c>
      <c r="G72" s="296">
        <f t="shared" si="13"/>
        <v>2939</v>
      </c>
      <c r="H72" s="167"/>
      <c r="I72" s="136" t="str">
        <f t="shared" si="9"/>
        <v/>
      </c>
      <c r="J72" s="134">
        <f>IF(ISBLANK('Tabulation of Bids'!G43),"",'Tabulation of Bids'!G43)</f>
        <v>2.46</v>
      </c>
      <c r="K72" s="134" t="str">
        <f t="shared" si="10"/>
        <v/>
      </c>
    </row>
    <row r="73" spans="1:11" ht="20.25" customHeight="1" x14ac:dyDescent="0.2">
      <c r="A73" s="322">
        <f>IF(ISBLANK('Tabulation of Bids'!A44),"",'Tabulation of Bids'!A44)</f>
        <v>37</v>
      </c>
      <c r="B73" s="323" t="str">
        <f>IF(ISBLANK('Tabulation of Bids'!B44),"",'Tabulation of Bids'!B44)</f>
        <v>ELECTRIC CABLE IN CONDUIT, SIGNAL NO. 14 5C</v>
      </c>
      <c r="C73" s="311">
        <f>IF('Tabulation of Bids'!D44=0,"",'Tabulation of Bids'!D44)</f>
        <v>1077</v>
      </c>
      <c r="D73" s="315" t="str">
        <f>IF(ISBLANK('Tabulation of Bids'!C44),"",'Tabulation of Bids'!C44)</f>
        <v>FOOT</v>
      </c>
      <c r="E73" s="134">
        <f t="shared" si="11"/>
        <v>3801.81</v>
      </c>
      <c r="F73" s="135" t="str">
        <f t="shared" si="12"/>
        <v/>
      </c>
      <c r="G73" s="296">
        <f t="shared" si="13"/>
        <v>1077</v>
      </c>
      <c r="H73" s="167"/>
      <c r="I73" s="136" t="str">
        <f t="shared" si="9"/>
        <v/>
      </c>
      <c r="J73" s="134">
        <f>IF(ISBLANK('Tabulation of Bids'!G44),"",'Tabulation of Bids'!G44)</f>
        <v>3.53</v>
      </c>
      <c r="K73" s="134" t="str">
        <f t="shared" si="10"/>
        <v/>
      </c>
    </row>
    <row r="74" spans="1:11" ht="20.25" customHeight="1" x14ac:dyDescent="0.2">
      <c r="A74" s="322">
        <f>IF(ISBLANK('Tabulation of Bids'!A45),"",'Tabulation of Bids'!A45)</f>
        <v>38</v>
      </c>
      <c r="B74" s="323" t="str">
        <f>IF(ISBLANK('Tabulation of Bids'!B45),"",'Tabulation of Bids'!B45)</f>
        <v>ELECTRIC CABLE IN CONDUIT, SIGNAL NO. 14 7C</v>
      </c>
      <c r="C74" s="311">
        <f>IF('Tabulation of Bids'!D45=0,"",'Tabulation of Bids'!D45)</f>
        <v>2404</v>
      </c>
      <c r="D74" s="315" t="str">
        <f>IF(ISBLANK('Tabulation of Bids'!C45),"",'Tabulation of Bids'!C45)</f>
        <v>FOOT</v>
      </c>
      <c r="E74" s="134">
        <f t="shared" si="11"/>
        <v>10096.800000000001</v>
      </c>
      <c r="F74" s="135" t="str">
        <f t="shared" si="12"/>
        <v/>
      </c>
      <c r="G74" s="296">
        <f t="shared" si="13"/>
        <v>2404</v>
      </c>
      <c r="H74" s="167"/>
      <c r="I74" s="136" t="str">
        <f t="shared" si="9"/>
        <v/>
      </c>
      <c r="J74" s="134">
        <f>IF(ISBLANK('Tabulation of Bids'!G45),"",'Tabulation of Bids'!G45)</f>
        <v>4.2</v>
      </c>
      <c r="K74" s="134" t="str">
        <f t="shared" si="10"/>
        <v/>
      </c>
    </row>
    <row r="75" spans="1:11" ht="20.25" customHeight="1" x14ac:dyDescent="0.2">
      <c r="A75" s="322">
        <f>IF(ISBLANK('Tabulation of Bids'!A46),"",'Tabulation of Bids'!A46)</f>
        <v>39</v>
      </c>
      <c r="B75" s="323" t="str">
        <f>IF(ISBLANK('Tabulation of Bids'!B46),"",'Tabulation of Bids'!B46)</f>
        <v>ELECTRIC CABLE IN CONDUIT, SERVICE, NO. 6 3 C</v>
      </c>
      <c r="C75" s="311">
        <f>IF('Tabulation of Bids'!D46=0,"",'Tabulation of Bids'!D46)</f>
        <v>23</v>
      </c>
      <c r="D75" s="315" t="str">
        <f>IF(ISBLANK('Tabulation of Bids'!C46),"",'Tabulation of Bids'!C46)</f>
        <v>FOOT</v>
      </c>
      <c r="E75" s="134">
        <f t="shared" si="11"/>
        <v>412.39</v>
      </c>
      <c r="F75" s="135" t="str">
        <f t="shared" si="12"/>
        <v/>
      </c>
      <c r="G75" s="296">
        <f t="shared" si="13"/>
        <v>23</v>
      </c>
      <c r="H75" s="167"/>
      <c r="I75" s="136" t="str">
        <f t="shared" si="9"/>
        <v/>
      </c>
      <c r="J75" s="134">
        <f>IF(ISBLANK('Tabulation of Bids'!G46),"",'Tabulation of Bids'!G46)</f>
        <v>17.93</v>
      </c>
      <c r="K75" s="134" t="str">
        <f t="shared" si="10"/>
        <v/>
      </c>
    </row>
    <row r="76" spans="1:11" ht="20.25" customHeight="1" x14ac:dyDescent="0.2">
      <c r="A76" s="322">
        <f>IF(ISBLANK('Tabulation of Bids'!A47),"",'Tabulation of Bids'!A47)</f>
        <v>40</v>
      </c>
      <c r="B76" s="323" t="str">
        <f>IF(ISBLANK('Tabulation of Bids'!B47),"",'Tabulation of Bids'!B47)</f>
        <v>ELECTRIC CABLE IN CONDUIT, EQUIPMENT GROUNDING CONDUCTOR, NO. 6 1C</v>
      </c>
      <c r="C76" s="311">
        <f>IF('Tabulation of Bids'!D47=0,"",'Tabulation of Bids'!D47)</f>
        <v>1074</v>
      </c>
      <c r="D76" s="315" t="str">
        <f>IF(ISBLANK('Tabulation of Bids'!C47),"",'Tabulation of Bids'!C47)</f>
        <v>FOOT</v>
      </c>
      <c r="E76" s="134">
        <f t="shared" si="11"/>
        <v>3436.8</v>
      </c>
      <c r="F76" s="135" t="str">
        <f t="shared" si="12"/>
        <v/>
      </c>
      <c r="G76" s="296">
        <f t="shared" si="13"/>
        <v>1074</v>
      </c>
      <c r="H76" s="167"/>
      <c r="I76" s="136" t="str">
        <f t="shared" si="9"/>
        <v/>
      </c>
      <c r="J76" s="134">
        <f>IF(ISBLANK('Tabulation of Bids'!G47),"",'Tabulation of Bids'!G47)</f>
        <v>3.2</v>
      </c>
      <c r="K76" s="134" t="str">
        <f t="shared" si="10"/>
        <v/>
      </c>
    </row>
    <row r="77" spans="1:11" ht="20.25" customHeight="1" x14ac:dyDescent="0.2">
      <c r="A77" s="322">
        <f>IF(ISBLANK('Tabulation of Bids'!A48),"",'Tabulation of Bids'!A48)</f>
        <v>41</v>
      </c>
      <c r="B77" s="323" t="str">
        <f>IF(ISBLANK('Tabulation of Bids'!B48),"",'Tabulation of Bids'!B48)</f>
        <v>TRAFFIC SIGNAL POST, GALVANIZED STEEL 16 FT.</v>
      </c>
      <c r="C77" s="311">
        <f>IF('Tabulation of Bids'!D48=0,"",'Tabulation of Bids'!D48)</f>
        <v>4</v>
      </c>
      <c r="D77" s="315" t="str">
        <f>IF(ISBLANK('Tabulation of Bids'!C48),"",'Tabulation of Bids'!C48)</f>
        <v>EACH</v>
      </c>
      <c r="E77" s="134">
        <f t="shared" si="11"/>
        <v>6469.8</v>
      </c>
      <c r="F77" s="135" t="str">
        <f t="shared" si="12"/>
        <v/>
      </c>
      <c r="G77" s="296">
        <f t="shared" si="13"/>
        <v>4</v>
      </c>
      <c r="H77" s="167"/>
      <c r="I77" s="136" t="str">
        <f t="shared" si="9"/>
        <v/>
      </c>
      <c r="J77" s="134">
        <f>IF(ISBLANK('Tabulation of Bids'!G48),"",'Tabulation of Bids'!G48)</f>
        <v>1617.45</v>
      </c>
      <c r="K77" s="134" t="str">
        <f t="shared" si="10"/>
        <v/>
      </c>
    </row>
    <row r="78" spans="1:11" ht="20.25" customHeight="1" x14ac:dyDescent="0.2">
      <c r="A78" s="322">
        <f>IF(ISBLANK('Tabulation of Bids'!A49),"",'Tabulation of Bids'!A49)</f>
        <v>42</v>
      </c>
      <c r="B78" s="323" t="str">
        <f>IF(ISBLANK('Tabulation of Bids'!B49),"",'Tabulation of Bids'!B49)</f>
        <v>STEEL MAST ARM ASSEMBLY AND POLE, 44 FT.</v>
      </c>
      <c r="C78" s="311">
        <f>IF('Tabulation of Bids'!D49=0,"",'Tabulation of Bids'!D49)</f>
        <v>1</v>
      </c>
      <c r="D78" s="315" t="str">
        <f>IF(ISBLANK('Tabulation of Bids'!C49),"",'Tabulation of Bids'!C49)</f>
        <v>EACH</v>
      </c>
      <c r="E78" s="134">
        <f t="shared" si="11"/>
        <v>18363.13</v>
      </c>
      <c r="F78" s="135" t="str">
        <f t="shared" si="12"/>
        <v/>
      </c>
      <c r="G78" s="296">
        <f t="shared" si="13"/>
        <v>1</v>
      </c>
      <c r="H78" s="167"/>
      <c r="I78" s="136" t="str">
        <f t="shared" si="9"/>
        <v/>
      </c>
      <c r="J78" s="134">
        <f>IF(ISBLANK('Tabulation of Bids'!G49),"",'Tabulation of Bids'!G49)</f>
        <v>18363.13</v>
      </c>
      <c r="K78" s="134" t="str">
        <f t="shared" si="10"/>
        <v/>
      </c>
    </row>
    <row r="79" spans="1:11" ht="20.25" customHeight="1" x14ac:dyDescent="0.2">
      <c r="A79" s="322">
        <f>IF(ISBLANK('Tabulation of Bids'!A50),"",'Tabulation of Bids'!A50)</f>
        <v>43</v>
      </c>
      <c r="B79" s="323" t="str">
        <f>IF(ISBLANK('Tabulation of Bids'!B50),"",'Tabulation of Bids'!B50)</f>
        <v>STEEL COMBINATION MAST ARM ASSEMBLY AND POLE, 26 FT.</v>
      </c>
      <c r="C79" s="311">
        <f>IF('Tabulation of Bids'!D50=0,"",'Tabulation of Bids'!D50)</f>
        <v>1</v>
      </c>
      <c r="D79" s="315" t="str">
        <f>IF(ISBLANK('Tabulation of Bids'!C50),"",'Tabulation of Bids'!C50)</f>
        <v>EACH</v>
      </c>
      <c r="E79" s="134">
        <f t="shared" si="11"/>
        <v>18823.009999999998</v>
      </c>
      <c r="F79" s="135" t="str">
        <f t="shared" si="12"/>
        <v/>
      </c>
      <c r="G79" s="296">
        <f t="shared" si="13"/>
        <v>1</v>
      </c>
      <c r="H79" s="167"/>
      <c r="I79" s="136" t="str">
        <f t="shared" si="9"/>
        <v/>
      </c>
      <c r="J79" s="134">
        <f>IF(ISBLANK('Tabulation of Bids'!G50),"",'Tabulation of Bids'!G50)</f>
        <v>18823.009999999998</v>
      </c>
      <c r="K79" s="134" t="str">
        <f t="shared" si="10"/>
        <v/>
      </c>
    </row>
    <row r="80" spans="1:11" ht="20.25" customHeight="1" x14ac:dyDescent="0.2">
      <c r="A80" s="322">
        <f>IF(ISBLANK('Tabulation of Bids'!A51),"",'Tabulation of Bids'!A51)</f>
        <v>44</v>
      </c>
      <c r="B80" s="323" t="str">
        <f>IF(ISBLANK('Tabulation of Bids'!B51),"",'Tabulation of Bids'!B51)</f>
        <v>STEEL COMBINATION MAST ARM ASSEMBLY AND POLE, 28 FT.</v>
      </c>
      <c r="C80" s="311">
        <f>IF('Tabulation of Bids'!D51=0,"",'Tabulation of Bids'!D51)</f>
        <v>1</v>
      </c>
      <c r="D80" s="315" t="str">
        <f>IF(ISBLANK('Tabulation of Bids'!C51),"",'Tabulation of Bids'!C51)</f>
        <v>EACH</v>
      </c>
      <c r="E80" s="134">
        <f t="shared" si="11"/>
        <v>18849.73</v>
      </c>
      <c r="F80" s="135" t="str">
        <f t="shared" si="12"/>
        <v/>
      </c>
      <c r="G80" s="296">
        <f t="shared" si="13"/>
        <v>1</v>
      </c>
      <c r="H80" s="167"/>
      <c r="I80" s="136" t="str">
        <f t="shared" si="9"/>
        <v/>
      </c>
      <c r="J80" s="134">
        <f>IF(ISBLANK('Tabulation of Bids'!G51),"",'Tabulation of Bids'!G51)</f>
        <v>18849.73</v>
      </c>
      <c r="K80" s="134" t="str">
        <f t="shared" si="10"/>
        <v/>
      </c>
    </row>
    <row r="81" spans="1:11" ht="20.25" customHeight="1" x14ac:dyDescent="0.2">
      <c r="A81" s="322">
        <f>IF(ISBLANK('Tabulation of Bids'!A52),"",'Tabulation of Bids'!A52)</f>
        <v>45</v>
      </c>
      <c r="B81" s="323" t="str">
        <f>IF(ISBLANK('Tabulation of Bids'!B52),"",'Tabulation of Bids'!B52)</f>
        <v>STEEL COMBINATION MAST ARM ASSEMBLY AND POLE 46 FT.</v>
      </c>
      <c r="C81" s="311">
        <f>IF('Tabulation of Bids'!D52=0,"",'Tabulation of Bids'!D52)</f>
        <v>1</v>
      </c>
      <c r="D81" s="315" t="str">
        <f>IF(ISBLANK('Tabulation of Bids'!C52),"",'Tabulation of Bids'!C52)</f>
        <v>EACH</v>
      </c>
      <c r="E81" s="134">
        <f t="shared" si="11"/>
        <v>22514.28</v>
      </c>
      <c r="F81" s="135" t="str">
        <f t="shared" si="12"/>
        <v/>
      </c>
      <c r="G81" s="296">
        <f t="shared" si="13"/>
        <v>1</v>
      </c>
      <c r="H81" s="167"/>
      <c r="I81" s="136" t="str">
        <f t="shared" si="9"/>
        <v/>
      </c>
      <c r="J81" s="134">
        <f>IF(ISBLANK('Tabulation of Bids'!G52),"",'Tabulation of Bids'!G52)</f>
        <v>22514.28</v>
      </c>
      <c r="K81" s="134" t="str">
        <f t="shared" si="10"/>
        <v/>
      </c>
    </row>
    <row r="82" spans="1:11" ht="20.25" customHeight="1" x14ac:dyDescent="0.2">
      <c r="A82" s="322">
        <f>IF(ISBLANK('Tabulation of Bids'!A53),"",'Tabulation of Bids'!A53)</f>
        <v>46</v>
      </c>
      <c r="B82" s="323" t="str">
        <f>IF(ISBLANK('Tabulation of Bids'!B53),"",'Tabulation of Bids'!B53)</f>
        <v>CONCRETE FOUNDATION, TYPE A</v>
      </c>
      <c r="C82" s="311">
        <f>IF('Tabulation of Bids'!D53=0,"",'Tabulation of Bids'!D53)</f>
        <v>12.3</v>
      </c>
      <c r="D82" s="315" t="str">
        <f>IF(ISBLANK('Tabulation of Bids'!C53),"",'Tabulation of Bids'!C53)</f>
        <v>FOOT</v>
      </c>
      <c r="E82" s="134">
        <f t="shared" si="11"/>
        <v>4212.75</v>
      </c>
      <c r="F82" s="135" t="str">
        <f t="shared" si="12"/>
        <v/>
      </c>
      <c r="G82" s="296">
        <f t="shared" si="13"/>
        <v>12.3</v>
      </c>
      <c r="H82" s="167"/>
      <c r="I82" s="136" t="str">
        <f t="shared" si="9"/>
        <v/>
      </c>
      <c r="J82" s="134">
        <f>IF(ISBLANK('Tabulation of Bids'!G53),"",'Tabulation of Bids'!G53)</f>
        <v>342.5</v>
      </c>
      <c r="K82" s="134" t="str">
        <f t="shared" si="10"/>
        <v/>
      </c>
    </row>
    <row r="83" spans="1:11" ht="20.25" customHeight="1" x14ac:dyDescent="0.2">
      <c r="A83" s="322">
        <f>IF(ISBLANK('Tabulation of Bids'!A54),"",'Tabulation of Bids'!A54)</f>
        <v>47</v>
      </c>
      <c r="B83" s="323" t="str">
        <f>IF(ISBLANK('Tabulation of Bids'!B54),"",'Tabulation of Bids'!B54)</f>
        <v>CONCRETE FOUNDATION, TYPE D</v>
      </c>
      <c r="C83" s="311">
        <f>IF('Tabulation of Bids'!D54=0,"",'Tabulation of Bids'!D54)</f>
        <v>3.1</v>
      </c>
      <c r="D83" s="315" t="str">
        <f>IF(ISBLANK('Tabulation of Bids'!C54),"",'Tabulation of Bids'!C54)</f>
        <v>FOOT</v>
      </c>
      <c r="E83" s="134">
        <f t="shared" si="11"/>
        <v>4596.2460000000001</v>
      </c>
      <c r="F83" s="135" t="str">
        <f t="shared" si="12"/>
        <v/>
      </c>
      <c r="G83" s="296">
        <f t="shared" si="13"/>
        <v>3.1</v>
      </c>
      <c r="H83" s="167"/>
      <c r="I83" s="136" t="str">
        <f t="shared" si="9"/>
        <v/>
      </c>
      <c r="J83" s="134">
        <f>IF(ISBLANK('Tabulation of Bids'!G54),"",'Tabulation of Bids'!G54)</f>
        <v>1482.66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Bids'!A55),"",'Tabulation of Bids'!A55)</f>
        <v>48</v>
      </c>
      <c r="B84" s="325" t="str">
        <f>IF(ISBLANK('Tabulation of Bids'!B55),"",'Tabulation of Bids'!B55)</f>
        <v>CONCRETE FOUNDATION, TYPE E 30-INCH DIAMETER</v>
      </c>
      <c r="C84" s="311">
        <f>IF('Tabulation of Bids'!D55=0,"",'Tabulation of Bids'!D55)</f>
        <v>20</v>
      </c>
      <c r="D84" s="318" t="str">
        <f>IF(ISBLANK('Tabulation of Bids'!C55),"",'Tabulation of Bids'!C55)</f>
        <v>FOOT</v>
      </c>
      <c r="E84" s="265">
        <f t="shared" si="11"/>
        <v>6664.8</v>
      </c>
      <c r="F84" s="266" t="str">
        <f t="shared" si="12"/>
        <v/>
      </c>
      <c r="G84" s="296">
        <f t="shared" si="13"/>
        <v>20</v>
      </c>
      <c r="H84" s="167"/>
      <c r="I84" s="136" t="str">
        <f t="shared" si="9"/>
        <v/>
      </c>
      <c r="J84" s="134">
        <f>IF(ISBLANK('Tabulation of Bids'!G55),"",'Tabulation of Bids'!G55)</f>
        <v>333.24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336952.89600000007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William Charles Electric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82">
        <f>I58</f>
        <v>0</v>
      </c>
      <c r="J111" s="382"/>
      <c r="K111" s="382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Bids'!A58),"",'Tabulation of Bids'!A58)</f>
        <v>49</v>
      </c>
      <c r="B114" s="310" t="str">
        <f>IF(ISBLANK('Tabulation of Bids'!B58),"",'Tabulation of Bids'!B58)</f>
        <v>CONCRETE FOUNDATION, TYPE E 36-INCH DIAMETER</v>
      </c>
      <c r="C114" s="311">
        <f>IF('Tabulation of Bids'!D58=0,"",'Tabulation of Bids'!D58)</f>
        <v>26</v>
      </c>
      <c r="D114" s="312" t="str">
        <f>IF(ISBLANK('Tabulation of Bids'!C58),"",'Tabulation of Bids'!C58)</f>
        <v>FOOT</v>
      </c>
      <c r="E114" s="263">
        <f>IF(J114 = "","",J114*C114)</f>
        <v>18964.919999999998</v>
      </c>
      <c r="F114" s="264" t="str">
        <f>IF((H114&gt;C114),H114-C114,"")</f>
        <v/>
      </c>
      <c r="G114" s="296">
        <f>IF($K$158="BLR 6303",IF(C114&gt;H114,C114-H114,""),"")</f>
        <v>26</v>
      </c>
      <c r="H114" s="167"/>
      <c r="I114" s="136" t="str">
        <f t="shared" ref="I114:I137" si="14">IF(ISBLANK(H114),"",D114)</f>
        <v/>
      </c>
      <c r="J114" s="134">
        <f>IF(ISBLANK('Tabulation of Bids'!G58),"",'Tabulation of Bids'!G58)</f>
        <v>729.42</v>
      </c>
      <c r="K114" s="134" t="str">
        <f t="shared" ref="K114:K137" si="15">IF(ISBLANK(H114),"",H114*J114)</f>
        <v/>
      </c>
    </row>
    <row r="115" spans="1:11" ht="20.25" customHeight="1" x14ac:dyDescent="0.2">
      <c r="A115" s="313">
        <f>IF(ISBLANK('Tabulation of Bids'!A59),"",'Tabulation of Bids'!A59)</f>
        <v>50</v>
      </c>
      <c r="B115" s="314" t="str">
        <f>IF(ISBLANK('Tabulation of Bids'!B59),"",'Tabulation of Bids'!B59)</f>
        <v>SIGNAL HEAD, POLYCARBONATE, LED, 1-FACE, 3-SECTION, BRACKET MOUNTED</v>
      </c>
      <c r="C115" s="311">
        <f>IF('Tabulation of Bids'!D59=0,"",'Tabulation of Bids'!D59)</f>
        <v>1</v>
      </c>
      <c r="D115" s="315" t="str">
        <f>IF(ISBLANK('Tabulation of Bids'!C59),"",'Tabulation of Bids'!C59)</f>
        <v>EACH</v>
      </c>
      <c r="E115" s="267">
        <f t="shared" ref="E115:E137" si="16">IF(J115 = "","",J115*C115)</f>
        <v>815.87</v>
      </c>
      <c r="F115" s="268" t="str">
        <f t="shared" ref="F115:F137" si="17">IF((H115&gt;C115),H115-C115,"")</f>
        <v/>
      </c>
      <c r="G115" s="296">
        <f t="shared" ref="G115:G137" si="18">IF($K$158="BLR 6303",IF(C115&gt;H115,C115-H115,""),"")</f>
        <v>1</v>
      </c>
      <c r="H115" s="167"/>
      <c r="I115" s="136" t="str">
        <f t="shared" si="14"/>
        <v/>
      </c>
      <c r="J115" s="134">
        <f>IF(ISBLANK('Tabulation of Bids'!G59),"",'Tabulation of Bids'!G59)</f>
        <v>815.87</v>
      </c>
      <c r="K115" s="134" t="str">
        <f t="shared" si="15"/>
        <v/>
      </c>
    </row>
    <row r="116" spans="1:11" ht="20.25" customHeight="1" x14ac:dyDescent="0.2">
      <c r="A116" s="313">
        <f>IF(ISBLANK('Tabulation of Bids'!A60),"",'Tabulation of Bids'!A60)</f>
        <v>51</v>
      </c>
      <c r="B116" s="314" t="str">
        <f>IF(ISBLANK('Tabulation of Bids'!B60),"",'Tabulation of Bids'!B60)</f>
        <v>SIGNAL HEAD, POLYCARBONATE, LED, 1-FACE, 3-SECTION, MAST ARM MOUNTED</v>
      </c>
      <c r="C116" s="311">
        <f>IF('Tabulation of Bids'!D60=0,"",'Tabulation of Bids'!D60)</f>
        <v>6</v>
      </c>
      <c r="D116" s="315" t="str">
        <f>IF(ISBLANK('Tabulation of Bids'!C60),"",'Tabulation of Bids'!C60)</f>
        <v>EACH</v>
      </c>
      <c r="E116" s="267">
        <f t="shared" si="16"/>
        <v>5770.7999999999993</v>
      </c>
      <c r="F116" s="268" t="str">
        <f t="shared" si="17"/>
        <v/>
      </c>
      <c r="G116" s="296">
        <f t="shared" si="18"/>
        <v>6</v>
      </c>
      <c r="H116" s="167"/>
      <c r="I116" s="136" t="str">
        <f t="shared" si="14"/>
        <v/>
      </c>
      <c r="J116" s="134">
        <f>IF(ISBLANK('Tabulation of Bids'!G60),"",'Tabulation of Bids'!G60)</f>
        <v>961.8</v>
      </c>
      <c r="K116" s="134" t="str">
        <f t="shared" si="15"/>
        <v/>
      </c>
    </row>
    <row r="117" spans="1:11" ht="20.25" customHeight="1" x14ac:dyDescent="0.2">
      <c r="A117" s="313">
        <f>IF(ISBLANK('Tabulation of Bids'!A61),"",'Tabulation of Bids'!A61)</f>
        <v>52</v>
      </c>
      <c r="B117" s="314" t="str">
        <f>IF(ISBLANK('Tabulation of Bids'!B61),"",'Tabulation of Bids'!B61)</f>
        <v>SIGNAL HEAD, POLYCARBONATE, LED, 1-FACE, 4-SECTION, BRACKET MOUNTED</v>
      </c>
      <c r="C117" s="311">
        <f>IF('Tabulation of Bids'!D61=0,"",'Tabulation of Bids'!D61)</f>
        <v>4</v>
      </c>
      <c r="D117" s="315" t="str">
        <f>IF(ISBLANK('Tabulation of Bids'!C61),"",'Tabulation of Bids'!C61)</f>
        <v>EACH</v>
      </c>
      <c r="E117" s="267">
        <f t="shared" si="16"/>
        <v>4335.32</v>
      </c>
      <c r="F117" s="268" t="str">
        <f t="shared" si="17"/>
        <v/>
      </c>
      <c r="G117" s="296">
        <f t="shared" si="18"/>
        <v>4</v>
      </c>
      <c r="H117" s="167"/>
      <c r="I117" s="136" t="str">
        <f t="shared" si="14"/>
        <v/>
      </c>
      <c r="J117" s="134">
        <f>IF(ISBLANK('Tabulation of Bids'!G61),"",'Tabulation of Bids'!G61)</f>
        <v>1083.83</v>
      </c>
      <c r="K117" s="134" t="str">
        <f t="shared" si="15"/>
        <v/>
      </c>
    </row>
    <row r="118" spans="1:11" ht="20.25" customHeight="1" x14ac:dyDescent="0.2">
      <c r="A118" s="313">
        <f>IF(ISBLANK('Tabulation of Bids'!A62),"",'Tabulation of Bids'!A62)</f>
        <v>53</v>
      </c>
      <c r="B118" s="314" t="str">
        <f>IF(ISBLANK('Tabulation of Bids'!B62),"",'Tabulation of Bids'!B62)</f>
        <v>SIGNAL HEAD, POLYCARBONATE, LED, 1-FACE, 4-SECTION, MAST ARM MOUNTED</v>
      </c>
      <c r="C118" s="311">
        <f>IF('Tabulation of Bids'!D62=0,"",'Tabulation of Bids'!D62)</f>
        <v>4</v>
      </c>
      <c r="D118" s="315" t="str">
        <f>IF(ISBLANK('Tabulation of Bids'!C62),"",'Tabulation of Bids'!C62)</f>
        <v>EACH</v>
      </c>
      <c r="E118" s="267">
        <f t="shared" si="16"/>
        <v>4945.72</v>
      </c>
      <c r="F118" s="268" t="str">
        <f t="shared" si="17"/>
        <v/>
      </c>
      <c r="G118" s="296">
        <f t="shared" si="18"/>
        <v>4</v>
      </c>
      <c r="H118" s="167"/>
      <c r="I118" s="136" t="str">
        <f t="shared" si="14"/>
        <v/>
      </c>
      <c r="J118" s="134">
        <f>IF(ISBLANK('Tabulation of Bids'!G62),"",'Tabulation of Bids'!G62)</f>
        <v>1236.43</v>
      </c>
      <c r="K118" s="134" t="str">
        <f t="shared" si="15"/>
        <v/>
      </c>
    </row>
    <row r="119" spans="1:11" ht="20.25" customHeight="1" x14ac:dyDescent="0.2">
      <c r="A119" s="313">
        <f>IF(ISBLANK('Tabulation of Bids'!A63),"",'Tabulation of Bids'!A63)</f>
        <v>54</v>
      </c>
      <c r="B119" s="314" t="str">
        <f>IF(ISBLANK('Tabulation of Bids'!B63),"",'Tabulation of Bids'!B63)</f>
        <v>SIGNAL HEAD, POLYCARBONATE, LED, 1-FACE, 5-SECTION, BRACKET MOUNTED</v>
      </c>
      <c r="C119" s="311">
        <f>IF('Tabulation of Bids'!D63=0,"",'Tabulation of Bids'!D63)</f>
        <v>6</v>
      </c>
      <c r="D119" s="315" t="str">
        <f>IF(ISBLANK('Tabulation of Bids'!C63),"",'Tabulation of Bids'!C63)</f>
        <v>EACH</v>
      </c>
      <c r="E119" s="267">
        <f t="shared" si="16"/>
        <v>6870.42</v>
      </c>
      <c r="F119" s="268" t="str">
        <f t="shared" si="17"/>
        <v/>
      </c>
      <c r="G119" s="296">
        <f t="shared" si="18"/>
        <v>6</v>
      </c>
      <c r="H119" s="167"/>
      <c r="I119" s="136" t="str">
        <f t="shared" si="14"/>
        <v/>
      </c>
      <c r="J119" s="134">
        <f>IF(ISBLANK('Tabulation of Bids'!G63),"",'Tabulation of Bids'!G63)</f>
        <v>1145.07</v>
      </c>
      <c r="K119" s="134" t="str">
        <f t="shared" si="15"/>
        <v/>
      </c>
    </row>
    <row r="120" spans="1:11" ht="20.25" customHeight="1" x14ac:dyDescent="0.2">
      <c r="A120" s="313">
        <f>IF(ISBLANK('Tabulation of Bids'!A64),"",'Tabulation of Bids'!A64)</f>
        <v>55</v>
      </c>
      <c r="B120" s="314" t="str">
        <f>IF(ISBLANK('Tabulation of Bids'!B64),"",'Tabulation of Bids'!B64)</f>
        <v>PEDESTRIAN SIGNAL HEAD, LED, 1-FACE, BRACKET MOUNTED WITH COUNTDOWN TIMER</v>
      </c>
      <c r="C120" s="311">
        <f>IF('Tabulation of Bids'!D64=0,"",'Tabulation of Bids'!D64)</f>
        <v>3</v>
      </c>
      <c r="D120" s="315" t="str">
        <f>IF(ISBLANK('Tabulation of Bids'!C64),"",'Tabulation of Bids'!C64)</f>
        <v>EACH</v>
      </c>
      <c r="E120" s="267">
        <f t="shared" si="16"/>
        <v>2424.06</v>
      </c>
      <c r="F120" s="268" t="str">
        <f t="shared" si="17"/>
        <v/>
      </c>
      <c r="G120" s="296">
        <f t="shared" si="18"/>
        <v>3</v>
      </c>
      <c r="H120" s="167"/>
      <c r="I120" s="136" t="str">
        <f t="shared" si="14"/>
        <v/>
      </c>
      <c r="J120" s="134">
        <f>IF(ISBLANK('Tabulation of Bids'!G64),"",'Tabulation of Bids'!G64)</f>
        <v>808.02</v>
      </c>
      <c r="K120" s="134" t="str">
        <f t="shared" si="15"/>
        <v/>
      </c>
    </row>
    <row r="121" spans="1:11" ht="20.25" customHeight="1" x14ac:dyDescent="0.2">
      <c r="A121" s="313">
        <f>IF(ISBLANK('Tabulation of Bids'!A65),"",'Tabulation of Bids'!A65)</f>
        <v>56</v>
      </c>
      <c r="B121" s="314" t="str">
        <f>IF(ISBLANK('Tabulation of Bids'!B65),"",'Tabulation of Bids'!B65)</f>
        <v>PEDESTRIAN SIGNAL HEAD, LED, 2-FACE, BRACKET MOUNTED WITH COUNTDOWN TIMER</v>
      </c>
      <c r="C121" s="311">
        <f>IF('Tabulation of Bids'!D65=0,"",'Tabulation of Bids'!D65)</f>
        <v>1</v>
      </c>
      <c r="D121" s="315" t="str">
        <f>IF(ISBLANK('Tabulation of Bids'!C65),"",'Tabulation of Bids'!C65)</f>
        <v>EACH</v>
      </c>
      <c r="E121" s="267">
        <f t="shared" si="16"/>
        <v>1363.06</v>
      </c>
      <c r="F121" s="268" t="str">
        <f t="shared" si="17"/>
        <v/>
      </c>
      <c r="G121" s="296">
        <f t="shared" si="18"/>
        <v>1</v>
      </c>
      <c r="H121" s="167"/>
      <c r="I121" s="136" t="str">
        <f t="shared" si="14"/>
        <v/>
      </c>
      <c r="J121" s="134">
        <f>IF(ISBLANK('Tabulation of Bids'!G65),"",'Tabulation of Bids'!G65)</f>
        <v>1363.06</v>
      </c>
      <c r="K121" s="134" t="str">
        <f t="shared" si="15"/>
        <v/>
      </c>
    </row>
    <row r="122" spans="1:11" ht="20.25" customHeight="1" x14ac:dyDescent="0.2">
      <c r="A122" s="313">
        <f>IF(ISBLANK('Tabulation of Bids'!A66),"",'Tabulation of Bids'!A66)</f>
        <v>57</v>
      </c>
      <c r="B122" s="314" t="str">
        <f>IF(ISBLANK('Tabulation of Bids'!B66),"",'Tabulation of Bids'!B66)</f>
        <v>PEDESTRIAN SIGNAL HEAD, LED, 3-FACE, BRACKET MOUNTED WITH COUNTDOWN TIMER</v>
      </c>
      <c r="C122" s="311">
        <f>IF('Tabulation of Bids'!D66=0,"",'Tabulation of Bids'!D66)</f>
        <v>3</v>
      </c>
      <c r="D122" s="315" t="str">
        <f>IF(ISBLANK('Tabulation of Bids'!C66),"",'Tabulation of Bids'!C66)</f>
        <v>EACH</v>
      </c>
      <c r="E122" s="267">
        <f t="shared" si="16"/>
        <v>5267.79</v>
      </c>
      <c r="F122" s="268" t="str">
        <f t="shared" si="17"/>
        <v/>
      </c>
      <c r="G122" s="296">
        <f t="shared" si="18"/>
        <v>3</v>
      </c>
      <c r="H122" s="167"/>
      <c r="I122" s="136" t="str">
        <f t="shared" si="14"/>
        <v/>
      </c>
      <c r="J122" s="134">
        <f>IF(ISBLANK('Tabulation of Bids'!G66),"",'Tabulation of Bids'!G66)</f>
        <v>1755.93</v>
      </c>
      <c r="K122" s="134" t="str">
        <f t="shared" si="15"/>
        <v/>
      </c>
    </row>
    <row r="123" spans="1:11" ht="20.25" customHeight="1" x14ac:dyDescent="0.2">
      <c r="A123" s="313">
        <f>IF(ISBLANK('Tabulation of Bids'!A67),"",'Tabulation of Bids'!A67)</f>
        <v>58</v>
      </c>
      <c r="B123" s="314" t="str">
        <f>IF(ISBLANK('Tabulation of Bids'!B67),"",'Tabulation of Bids'!B67)</f>
        <v>TRAFFIC SIGNAL BACKPLATE, LOUVERED, PLASTIC</v>
      </c>
      <c r="C123" s="311">
        <f>IF('Tabulation of Bids'!D67=0,"",'Tabulation of Bids'!D67)</f>
        <v>10</v>
      </c>
      <c r="D123" s="315" t="str">
        <f>IF(ISBLANK('Tabulation of Bids'!C67),"",'Tabulation of Bids'!C67)</f>
        <v>EACH</v>
      </c>
      <c r="E123" s="267">
        <f t="shared" si="16"/>
        <v>1853.5</v>
      </c>
      <c r="F123" s="268" t="str">
        <f t="shared" si="17"/>
        <v/>
      </c>
      <c r="G123" s="296">
        <f t="shared" si="18"/>
        <v>10</v>
      </c>
      <c r="H123" s="167"/>
      <c r="I123" s="136" t="str">
        <f t="shared" si="14"/>
        <v/>
      </c>
      <c r="J123" s="134">
        <f>IF(ISBLANK('Tabulation of Bids'!G67),"",'Tabulation of Bids'!G67)</f>
        <v>185.35</v>
      </c>
      <c r="K123" s="134" t="str">
        <f t="shared" si="15"/>
        <v/>
      </c>
    </row>
    <row r="124" spans="1:11" ht="20.25" customHeight="1" x14ac:dyDescent="0.2">
      <c r="A124" s="313">
        <f>IF(ISBLANK('Tabulation of Bids'!A68),"",'Tabulation of Bids'!A68)</f>
        <v>59</v>
      </c>
      <c r="B124" s="314" t="str">
        <f>IF(ISBLANK('Tabulation of Bids'!B68),"",'Tabulation of Bids'!B68)</f>
        <v>PEDESTRIAN PUSH-BUTTON</v>
      </c>
      <c r="C124" s="311">
        <f>IF('Tabulation of Bids'!D68=0,"",'Tabulation of Bids'!D68)</f>
        <v>11</v>
      </c>
      <c r="D124" s="315" t="str">
        <f>IF(ISBLANK('Tabulation of Bids'!C68),"",'Tabulation of Bids'!C68)</f>
        <v>EACH</v>
      </c>
      <c r="E124" s="267">
        <f t="shared" si="16"/>
        <v>4663.7800000000007</v>
      </c>
      <c r="F124" s="268" t="str">
        <f t="shared" si="17"/>
        <v/>
      </c>
      <c r="G124" s="296">
        <f t="shared" si="18"/>
        <v>11</v>
      </c>
      <c r="H124" s="167"/>
      <c r="I124" s="136" t="str">
        <f t="shared" si="14"/>
        <v/>
      </c>
      <c r="J124" s="134">
        <f>IF(ISBLANK('Tabulation of Bids'!G68),"",'Tabulation of Bids'!G68)</f>
        <v>423.98</v>
      </c>
      <c r="K124" s="134" t="str">
        <f t="shared" si="15"/>
        <v/>
      </c>
    </row>
    <row r="125" spans="1:11" ht="20.25" customHeight="1" x14ac:dyDescent="0.2">
      <c r="A125" s="313">
        <f>IF(ISBLANK('Tabulation of Bids'!A69),"",'Tabulation of Bids'!A69)</f>
        <v>60</v>
      </c>
      <c r="B125" s="314" t="str">
        <f>IF(ISBLANK('Tabulation of Bids'!B69),"",'Tabulation of Bids'!B69)</f>
        <v>REMOVE EXISTING TRAFFIC SIGNAL EQUIPMENT</v>
      </c>
      <c r="C125" s="311">
        <f>IF('Tabulation of Bids'!D69=0,"",'Tabulation of Bids'!D69)</f>
        <v>4</v>
      </c>
      <c r="D125" s="315" t="str">
        <f>IF(ISBLANK('Tabulation of Bids'!C69),"",'Tabulation of Bids'!C69)</f>
        <v>EACH</v>
      </c>
      <c r="E125" s="267">
        <f t="shared" si="16"/>
        <v>5757.24</v>
      </c>
      <c r="F125" s="268" t="str">
        <f t="shared" si="17"/>
        <v/>
      </c>
      <c r="G125" s="296">
        <f t="shared" si="18"/>
        <v>4</v>
      </c>
      <c r="H125" s="167"/>
      <c r="I125" s="136" t="str">
        <f t="shared" si="14"/>
        <v/>
      </c>
      <c r="J125" s="134">
        <f>IF(ISBLANK('Tabulation of Bids'!G69),"",'Tabulation of Bids'!G69)</f>
        <v>1439.31</v>
      </c>
      <c r="K125" s="134" t="str">
        <f t="shared" si="15"/>
        <v/>
      </c>
    </row>
    <row r="126" spans="1:11" ht="20.25" customHeight="1" x14ac:dyDescent="0.2">
      <c r="A126" s="313">
        <f>IF(ISBLANK('Tabulation of Bids'!A70),"",'Tabulation of Bids'!A70)</f>
        <v>61</v>
      </c>
      <c r="B126" s="314" t="str">
        <f>IF(ISBLANK('Tabulation of Bids'!B70),"",'Tabulation of Bids'!B70)</f>
        <v>REMOVE EXISTING HANDHOLE</v>
      </c>
      <c r="C126" s="311">
        <f>IF('Tabulation of Bids'!D70=0,"",'Tabulation of Bids'!D70)</f>
        <v>4</v>
      </c>
      <c r="D126" s="315" t="str">
        <f>IF(ISBLANK('Tabulation of Bids'!C70),"",'Tabulation of Bids'!C70)</f>
        <v>EACH</v>
      </c>
      <c r="E126" s="267">
        <f t="shared" si="16"/>
        <v>2783.84</v>
      </c>
      <c r="F126" s="268" t="str">
        <f t="shared" si="17"/>
        <v/>
      </c>
      <c r="G126" s="296">
        <f t="shared" si="18"/>
        <v>4</v>
      </c>
      <c r="H126" s="167"/>
      <c r="I126" s="136" t="str">
        <f t="shared" si="14"/>
        <v/>
      </c>
      <c r="J126" s="134">
        <f>IF(ISBLANK('Tabulation of Bids'!G70),"",'Tabulation of Bids'!G70)</f>
        <v>695.96</v>
      </c>
      <c r="K126" s="134" t="str">
        <f t="shared" si="15"/>
        <v/>
      </c>
    </row>
    <row r="127" spans="1:11" ht="20.25" customHeight="1" x14ac:dyDescent="0.2">
      <c r="A127" s="313">
        <f>IF(ISBLANK('Tabulation of Bids'!A71),"",'Tabulation of Bids'!A71)</f>
        <v>62</v>
      </c>
      <c r="B127" s="314" t="str">
        <f>IF(ISBLANK('Tabulation of Bids'!B71),"",'Tabulation of Bids'!B71)</f>
        <v>REMOVE EXISTING CONCRETE FOUNDATION</v>
      </c>
      <c r="C127" s="311">
        <f>IF('Tabulation of Bids'!D71=0,"",'Tabulation of Bids'!D71)</f>
        <v>5</v>
      </c>
      <c r="D127" s="315" t="str">
        <f>IF(ISBLANK('Tabulation of Bids'!C71),"",'Tabulation of Bids'!C71)</f>
        <v>EACH</v>
      </c>
      <c r="E127" s="267">
        <f t="shared" si="16"/>
        <v>3479.8</v>
      </c>
      <c r="F127" s="268" t="str">
        <f t="shared" si="17"/>
        <v/>
      </c>
      <c r="G127" s="296">
        <f t="shared" si="18"/>
        <v>5</v>
      </c>
      <c r="H127" s="167"/>
      <c r="I127" s="136" t="str">
        <f t="shared" si="14"/>
        <v/>
      </c>
      <c r="J127" s="134">
        <f>IF(ISBLANK('Tabulation of Bids'!G71),"",'Tabulation of Bids'!G71)</f>
        <v>695.96</v>
      </c>
      <c r="K127" s="134" t="str">
        <f t="shared" si="15"/>
        <v/>
      </c>
    </row>
    <row r="128" spans="1:11" ht="20.25" customHeight="1" x14ac:dyDescent="0.2">
      <c r="A128" s="313">
        <f>IF(ISBLANK('Tabulation of Bids'!A72),"",'Tabulation of Bids'!A72)</f>
        <v>63</v>
      </c>
      <c r="B128" s="314" t="str">
        <f>IF(ISBLANK('Tabulation of Bids'!B72),"",'Tabulation of Bids'!B72)</f>
        <v>SPECIAL WASTE PLANS AND REPORTS (SPECIAL)</v>
      </c>
      <c r="C128" s="311">
        <f>IF('Tabulation of Bids'!D72=0,"",'Tabulation of Bids'!D72)</f>
        <v>1</v>
      </c>
      <c r="D128" s="315" t="str">
        <f>IF(ISBLANK('Tabulation of Bids'!C72),"",'Tabulation of Bids'!C72)</f>
        <v>L SUM</v>
      </c>
      <c r="E128" s="267">
        <f t="shared" si="16"/>
        <v>2400</v>
      </c>
      <c r="F128" s="268" t="str">
        <f t="shared" si="17"/>
        <v/>
      </c>
      <c r="G128" s="296">
        <f t="shared" si="18"/>
        <v>1</v>
      </c>
      <c r="H128" s="167"/>
      <c r="I128" s="136" t="str">
        <f t="shared" si="14"/>
        <v/>
      </c>
      <c r="J128" s="134">
        <f>IF(ISBLANK('Tabulation of Bids'!G72),"",'Tabulation of Bids'!G72)</f>
        <v>2400</v>
      </c>
      <c r="K128" s="134" t="str">
        <f t="shared" si="15"/>
        <v/>
      </c>
    </row>
    <row r="129" spans="1:11" ht="20.25" customHeight="1" x14ac:dyDescent="0.2">
      <c r="A129" s="313">
        <f>IF(ISBLANK('Tabulation of Bids'!A73),"",'Tabulation of Bids'!A73)</f>
        <v>64</v>
      </c>
      <c r="B129" s="314" t="str">
        <f>IF(ISBLANK('Tabulation of Bids'!B73),"",'Tabulation of Bids'!B73)</f>
        <v>INSTALL STREET SIGN</v>
      </c>
      <c r="C129" s="311">
        <f>IF('Tabulation of Bids'!D73=0,"",'Tabulation of Bids'!D73)</f>
        <v>27</v>
      </c>
      <c r="D129" s="315" t="str">
        <f>IF(ISBLANK('Tabulation of Bids'!C73),"",'Tabulation of Bids'!C73)</f>
        <v>SQ FT</v>
      </c>
      <c r="E129" s="267">
        <f t="shared" si="16"/>
        <v>1443.9599999999998</v>
      </c>
      <c r="F129" s="268" t="str">
        <f t="shared" si="17"/>
        <v/>
      </c>
      <c r="G129" s="296">
        <f t="shared" si="18"/>
        <v>27</v>
      </c>
      <c r="H129" s="167"/>
      <c r="I129" s="136" t="str">
        <f t="shared" si="14"/>
        <v/>
      </c>
      <c r="J129" s="134">
        <f>IF(ISBLANK('Tabulation of Bids'!G73),"",'Tabulation of Bids'!G73)</f>
        <v>53.48</v>
      </c>
      <c r="K129" s="134" t="str">
        <f t="shared" si="15"/>
        <v/>
      </c>
    </row>
    <row r="130" spans="1:11" ht="20.25" customHeight="1" x14ac:dyDescent="0.2">
      <c r="A130" s="313">
        <f>IF(ISBLANK('Tabulation of Bids'!A74),"",'Tabulation of Bids'!A74)</f>
        <v>65</v>
      </c>
      <c r="B130" s="314" t="str">
        <f>IF(ISBLANK('Tabulation of Bids'!B74),"",'Tabulation of Bids'!B74)</f>
        <v>ABANDON CONDUIT IN PLACE</v>
      </c>
      <c r="C130" s="311">
        <f>IF('Tabulation of Bids'!D74=0,"",'Tabulation of Bids'!D74)</f>
        <v>7</v>
      </c>
      <c r="D130" s="315" t="str">
        <f>IF(ISBLANK('Tabulation of Bids'!C74),"",'Tabulation of Bids'!C74)</f>
        <v>EACH</v>
      </c>
      <c r="E130" s="267">
        <f t="shared" si="16"/>
        <v>1134.77</v>
      </c>
      <c r="F130" s="268" t="str">
        <f t="shared" si="17"/>
        <v/>
      </c>
      <c r="G130" s="296">
        <f t="shared" si="18"/>
        <v>7</v>
      </c>
      <c r="H130" s="167"/>
      <c r="I130" s="136" t="str">
        <f t="shared" si="14"/>
        <v/>
      </c>
      <c r="J130" s="134">
        <f>IF(ISBLANK('Tabulation of Bids'!G74),"",'Tabulation of Bids'!G74)</f>
        <v>162.11000000000001</v>
      </c>
      <c r="K130" s="134" t="str">
        <f t="shared" si="15"/>
        <v/>
      </c>
    </row>
    <row r="131" spans="1:11" ht="20.25" customHeight="1" x14ac:dyDescent="0.2">
      <c r="A131" s="313">
        <f>IF(ISBLANK('Tabulation of Bids'!A75),"",'Tabulation of Bids'!A75)</f>
        <v>66</v>
      </c>
      <c r="B131" s="314" t="str">
        <f>IF(ISBLANK('Tabulation of Bids'!B75),"",'Tabulation of Bids'!B75)</f>
        <v>ISLAND REMOVAL</v>
      </c>
      <c r="C131" s="311">
        <f>IF('Tabulation of Bids'!D75=0,"",'Tabulation of Bids'!D75)</f>
        <v>1866</v>
      </c>
      <c r="D131" s="315" t="str">
        <f>IF(ISBLANK('Tabulation of Bids'!C75),"",'Tabulation of Bids'!C75)</f>
        <v>SQ FT</v>
      </c>
      <c r="E131" s="267">
        <f t="shared" si="16"/>
        <v>27990</v>
      </c>
      <c r="F131" s="268" t="str">
        <f t="shared" si="17"/>
        <v/>
      </c>
      <c r="G131" s="296">
        <f t="shared" si="18"/>
        <v>1866</v>
      </c>
      <c r="H131" s="167"/>
      <c r="I131" s="136" t="str">
        <f t="shared" si="14"/>
        <v/>
      </c>
      <c r="J131" s="134">
        <f>IF(ISBLANK('Tabulation of Bids'!G75),"",'Tabulation of Bids'!G75)</f>
        <v>15</v>
      </c>
      <c r="K131" s="134" t="str">
        <f t="shared" si="15"/>
        <v/>
      </c>
    </row>
    <row r="132" spans="1:11" ht="20.25" customHeight="1" x14ac:dyDescent="0.2">
      <c r="A132" s="313">
        <f>IF(ISBLANK('Tabulation of Bids'!A76),"",'Tabulation of Bids'!A76)</f>
        <v>67</v>
      </c>
      <c r="B132" s="314" t="str">
        <f>IF(ISBLANK('Tabulation of Bids'!B76),"",'Tabulation of Bids'!B76)</f>
        <v>TRAFFIC CONTROL AND PROTECTION, (SPECIAL)</v>
      </c>
      <c r="C132" s="311">
        <f>IF('Tabulation of Bids'!D76=0,"",'Tabulation of Bids'!D76)</f>
        <v>1</v>
      </c>
      <c r="D132" s="315" t="str">
        <f>IF(ISBLANK('Tabulation of Bids'!C76),"",'Tabulation of Bids'!C76)</f>
        <v>L SUM</v>
      </c>
      <c r="E132" s="267">
        <f t="shared" si="16"/>
        <v>4730</v>
      </c>
      <c r="F132" s="268" t="str">
        <f t="shared" si="17"/>
        <v/>
      </c>
      <c r="G132" s="296">
        <f t="shared" si="18"/>
        <v>1</v>
      </c>
      <c r="H132" s="167"/>
      <c r="I132" s="136" t="str">
        <f t="shared" si="14"/>
        <v/>
      </c>
      <c r="J132" s="134">
        <f>IF(ISBLANK('Tabulation of Bids'!G76),"",'Tabulation of Bids'!G76)</f>
        <v>4730</v>
      </c>
      <c r="K132" s="134" t="str">
        <f t="shared" si="15"/>
        <v/>
      </c>
    </row>
    <row r="133" spans="1:11" ht="20.25" customHeight="1" x14ac:dyDescent="0.2">
      <c r="A133" s="313">
        <f>IF(ISBLANK('Tabulation of Bids'!A77),"",'Tabulation of Bids'!A77)</f>
        <v>68</v>
      </c>
      <c r="B133" s="314" t="str">
        <f>IF(ISBLANK('Tabulation of Bids'!B77),"",'Tabulation of Bids'!B77)</f>
        <v>EMERGENCY VEHICLE PRIORITY SYSTEM</v>
      </c>
      <c r="C133" s="311">
        <f>IF('Tabulation of Bids'!D77=0,"",'Tabulation of Bids'!D77)</f>
        <v>1</v>
      </c>
      <c r="D133" s="315" t="str">
        <f>IF(ISBLANK('Tabulation of Bids'!C77),"",'Tabulation of Bids'!C77)</f>
        <v>EACH</v>
      </c>
      <c r="E133" s="267">
        <f t="shared" si="16"/>
        <v>11684.58</v>
      </c>
      <c r="F133" s="268" t="str">
        <f t="shared" si="17"/>
        <v/>
      </c>
      <c r="G133" s="296">
        <f t="shared" si="18"/>
        <v>1</v>
      </c>
      <c r="H133" s="167"/>
      <c r="I133" s="136" t="str">
        <f t="shared" si="14"/>
        <v/>
      </c>
      <c r="J133" s="134">
        <f>IF(ISBLANK('Tabulation of Bids'!G77),"",'Tabulation of Bids'!G77)</f>
        <v>11684.58</v>
      </c>
      <c r="K133" s="134" t="str">
        <f t="shared" si="15"/>
        <v/>
      </c>
    </row>
    <row r="134" spans="1:11" ht="20.25" customHeight="1" x14ac:dyDescent="0.2">
      <c r="A134" s="313">
        <f>IF(ISBLANK('Tabulation of Bids'!A78),"",'Tabulation of Bids'!A78)</f>
        <v>69</v>
      </c>
      <c r="B134" s="314" t="str">
        <f>IF(ISBLANK('Tabulation of Bids'!B78),"",'Tabulation of Bids'!B78)</f>
        <v>REMOVE EXISTING TRAFFIC CONTROLLER AND CABINET</v>
      </c>
      <c r="C134" s="311">
        <f>IF('Tabulation of Bids'!D78=0,"",'Tabulation of Bids'!D78)</f>
        <v>1</v>
      </c>
      <c r="D134" s="315" t="str">
        <f>IF(ISBLANK('Tabulation of Bids'!C78),"",'Tabulation of Bids'!C78)</f>
        <v>EACH</v>
      </c>
      <c r="E134" s="267">
        <f t="shared" si="16"/>
        <v>298.05</v>
      </c>
      <c r="F134" s="268" t="str">
        <f t="shared" si="17"/>
        <v/>
      </c>
      <c r="G134" s="296">
        <f t="shared" si="18"/>
        <v>1</v>
      </c>
      <c r="H134" s="167"/>
      <c r="I134" s="136" t="str">
        <f t="shared" si="14"/>
        <v/>
      </c>
      <c r="J134" s="134">
        <f>IF(ISBLANK('Tabulation of Bids'!G78),"",'Tabulation of Bids'!G78)</f>
        <v>298.05</v>
      </c>
      <c r="K134" s="134" t="str">
        <f t="shared" si="15"/>
        <v/>
      </c>
    </row>
    <row r="135" spans="1:11" ht="20.25" customHeight="1" x14ac:dyDescent="0.2">
      <c r="A135" s="313">
        <f>IF(ISBLANK('Tabulation of Bids'!A79),"",'Tabulation of Bids'!A79)</f>
        <v>70</v>
      </c>
      <c r="B135" s="314" t="str">
        <f>IF(ISBLANK('Tabulation of Bids'!B79),"",'Tabulation of Bids'!B79)</f>
        <v>PARKWAY RESTORATION</v>
      </c>
      <c r="C135" s="311">
        <f>IF('Tabulation of Bids'!D79=0,"",'Tabulation of Bids'!D79)</f>
        <v>1</v>
      </c>
      <c r="D135" s="315" t="str">
        <f>IF(ISBLANK('Tabulation of Bids'!C79),"",'Tabulation of Bids'!C79)</f>
        <v>L SUM</v>
      </c>
      <c r="E135" s="267">
        <f t="shared" si="16"/>
        <v>5115</v>
      </c>
      <c r="F135" s="268" t="str">
        <f t="shared" si="17"/>
        <v/>
      </c>
      <c r="G135" s="296">
        <f t="shared" si="18"/>
        <v>1</v>
      </c>
      <c r="H135" s="167"/>
      <c r="I135" s="136" t="str">
        <f t="shared" si="14"/>
        <v/>
      </c>
      <c r="J135" s="134">
        <f>IF(ISBLANK('Tabulation of Bids'!G79),"",'Tabulation of Bids'!G79)</f>
        <v>5115</v>
      </c>
      <c r="K135" s="134" t="str">
        <f t="shared" si="15"/>
        <v/>
      </c>
    </row>
    <row r="136" spans="1:11" ht="20.25" customHeight="1" x14ac:dyDescent="0.2">
      <c r="A136" s="313">
        <f>IF(ISBLANK('Tabulation of Bids'!A80),"",'Tabulation of Bids'!A80)</f>
        <v>71</v>
      </c>
      <c r="B136" s="314" t="str">
        <f>IF(ISBLANK('Tabulation of Bids'!B80),"",'Tabulation of Bids'!B80)</f>
        <v>CONCRETE TRUCK WASHOUT</v>
      </c>
      <c r="C136" s="311">
        <f>IF('Tabulation of Bids'!D80=0,"",'Tabulation of Bids'!D80)</f>
        <v>1</v>
      </c>
      <c r="D136" s="315" t="str">
        <f>IF(ISBLANK('Tabulation of Bids'!C80),"",'Tabulation of Bids'!C80)</f>
        <v>L SUM</v>
      </c>
      <c r="E136" s="267">
        <f t="shared" si="16"/>
        <v>500</v>
      </c>
      <c r="F136" s="268" t="str">
        <f t="shared" si="17"/>
        <v/>
      </c>
      <c r="G136" s="296">
        <f t="shared" si="18"/>
        <v>1</v>
      </c>
      <c r="H136" s="167"/>
      <c r="I136" s="136" t="str">
        <f t="shared" si="14"/>
        <v/>
      </c>
      <c r="J136" s="134">
        <f>IF(ISBLANK('Tabulation of Bids'!G80),"",'Tabulation of Bids'!G80)</f>
        <v>500</v>
      </c>
      <c r="K136" s="134" t="str">
        <f t="shared" si="15"/>
        <v/>
      </c>
    </row>
    <row r="137" spans="1:11" ht="20.25" customHeight="1" thickBot="1" x14ac:dyDescent="0.25">
      <c r="A137" s="316">
        <f>IF(ISBLANK('Tabulation of Bids'!A81),"",'Tabulation of Bids'!A81)</f>
        <v>72</v>
      </c>
      <c r="B137" s="317" t="str">
        <f>IF(ISBLANK('Tabulation of Bids'!B81),"",'Tabulation of Bids'!B81)</f>
        <v>LUMINAIRE, LED, HORIZONTAL MOUNT, SPECIAL</v>
      </c>
      <c r="C137" s="311">
        <f>IF('Tabulation of Bids'!D81=0,"",'Tabulation of Bids'!D81)</f>
        <v>3</v>
      </c>
      <c r="D137" s="318" t="str">
        <f>IF(ISBLANK('Tabulation of Bids'!C81),"",'Tabulation of Bids'!C81)</f>
        <v>EACH</v>
      </c>
      <c r="E137" s="269">
        <f t="shared" si="16"/>
        <v>2808.6000000000004</v>
      </c>
      <c r="F137" s="270" t="str">
        <f t="shared" si="17"/>
        <v/>
      </c>
      <c r="G137" s="296">
        <f t="shared" si="18"/>
        <v>3</v>
      </c>
      <c r="H137" s="167"/>
      <c r="I137" s="136" t="str">
        <f t="shared" si="14"/>
        <v/>
      </c>
      <c r="J137" s="134">
        <f>IF(ISBLANK('Tabulation of Bids'!G81),"",'Tabulation of Bids'!G81)</f>
        <v>936.2</v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Sub Total</v>
      </c>
      <c r="B138" s="45"/>
      <c r="C138" s="46"/>
      <c r="D138" s="36"/>
      <c r="E138" s="236">
        <f>SUM(E114:E137)+SUM(E61:E84)+SUM(E8:E31)</f>
        <v>464353.97600000002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 t="str">
        <f>IF(A138="Sub Total","",SUM(K138:K145))</f>
        <v/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 t="str">
        <f>IF(ISNUMBER(K147),K146-K147,K146)</f>
        <v/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 t="str">
        <f>IF(ISNUMBER(K152),K148-K152,K148)</f>
        <v/>
      </c>
    </row>
    <row r="154" spans="1:11" ht="18" customHeight="1" x14ac:dyDescent="0.2">
      <c r="A154" s="53"/>
      <c r="B154" s="53" t="s">
        <v>46</v>
      </c>
      <c r="C154" s="47" t="s">
        <v>111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111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William Charles Electric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82">
        <f>I111</f>
        <v>0</v>
      </c>
      <c r="J164" s="382"/>
      <c r="K164" s="382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>
        <f>IF(ISBLANK('Tabulation of Bids'!A84),"",'Tabulation of Bids'!A84)</f>
        <v>73</v>
      </c>
      <c r="B167" s="310" t="str">
        <f>IF(ISBLANK('Tabulation of Bids'!B84),"",'Tabulation of Bids'!B84)</f>
        <v>CONSTRUCTION LAYOUT</v>
      </c>
      <c r="C167" s="311">
        <f>IF('Tabulation of Bids'!D84=0,"",'Tabulation of Bids'!D84)</f>
        <v>1</v>
      </c>
      <c r="D167" s="312" t="str">
        <f>IF(ISBLANK('Tabulation of Bids'!C84),"",'Tabulation of Bids'!C84)</f>
        <v>L SUM</v>
      </c>
      <c r="E167" s="263">
        <f>IF(J167 = "","",J167*C167)</f>
        <v>5800</v>
      </c>
      <c r="F167" s="264" t="str">
        <f t="shared" ref="F167:F190" si="19">IF((H167&gt;C167),H167-C167,"")</f>
        <v/>
      </c>
      <c r="G167" s="296">
        <f>IF($K$211="BLR 6303",IF(C167&gt;H167,C167-H167,""),"")</f>
        <v>1</v>
      </c>
      <c r="H167" s="167"/>
      <c r="I167" s="136" t="str">
        <f t="shared" ref="I167:I190" si="20">IF(ISBLANK(H167),"",D167)</f>
        <v/>
      </c>
      <c r="J167" s="134">
        <f>IF(ISBLANK('Tabulation of Bids'!G84),"",'Tabulation of Bids'!G84)</f>
        <v>5800</v>
      </c>
      <c r="K167" s="134" t="str">
        <f t="shared" ref="K167:K190" si="21">IF(ISBLANK(H167),"",H167*J167)</f>
        <v/>
      </c>
    </row>
    <row r="168" spans="1:11" ht="20.25" customHeight="1" x14ac:dyDescent="0.2">
      <c r="A168" s="313">
        <f>IF(ISBLANK('Tabulation of Bids'!A85),"",'Tabulation of Bids'!A85)</f>
        <v>74</v>
      </c>
      <c r="B168" s="314" t="str">
        <f>IF(ISBLANK('Tabulation of Bids'!B85),"",'Tabulation of Bids'!B85)</f>
        <v>VIDEO VEHICLE DETECTION SYSTEM</v>
      </c>
      <c r="C168" s="311">
        <f>IF('Tabulation of Bids'!D85=0,"",'Tabulation of Bids'!D85)</f>
        <v>1</v>
      </c>
      <c r="D168" s="315" t="str">
        <f>IF(ISBLANK('Tabulation of Bids'!C85),"",'Tabulation of Bids'!C85)</f>
        <v>EACH</v>
      </c>
      <c r="E168" s="267">
        <f t="shared" ref="E168:E190" si="22">IF(J168 = "","",J168*C168)</f>
        <v>19573.96</v>
      </c>
      <c r="F168" s="268" t="str">
        <f t="shared" si="19"/>
        <v/>
      </c>
      <c r="G168" s="296">
        <f t="shared" ref="G168:G190" si="23">IF($K$211="BLR 6303",IF(C168&gt;H168,C168-H168,""),"")</f>
        <v>1</v>
      </c>
      <c r="H168" s="167"/>
      <c r="I168" s="136" t="str">
        <f t="shared" si="20"/>
        <v/>
      </c>
      <c r="J168" s="134">
        <f>IF(ISBLANK('Tabulation of Bids'!G85),"",'Tabulation of Bids'!G85)</f>
        <v>19573.96</v>
      </c>
      <c r="K168" s="134" t="str">
        <f t="shared" si="21"/>
        <v/>
      </c>
    </row>
    <row r="169" spans="1:11" ht="20.25" customHeight="1" x14ac:dyDescent="0.2">
      <c r="A169" s="313">
        <f>IF(ISBLANK('Tabulation of Bids'!A86),"",'Tabulation of Bids'!A86)</f>
        <v>75</v>
      </c>
      <c r="B169" s="314" t="str">
        <f>IF(ISBLANK('Tabulation of Bids'!B86),"",'Tabulation of Bids'!B86)</f>
        <v>REMOVE AND REINSTALL ALPR SYSTEM</v>
      </c>
      <c r="C169" s="311">
        <f>IF('Tabulation of Bids'!D86=0,"",'Tabulation of Bids'!D86)</f>
        <v>1</v>
      </c>
      <c r="D169" s="315" t="str">
        <f>IF(ISBLANK('Tabulation of Bids'!C86),"",'Tabulation of Bids'!C86)</f>
        <v>L SUM</v>
      </c>
      <c r="E169" s="267">
        <f t="shared" si="22"/>
        <v>8858.43</v>
      </c>
      <c r="F169" s="268" t="str">
        <f t="shared" si="19"/>
        <v/>
      </c>
      <c r="G169" s="296">
        <f t="shared" si="23"/>
        <v>1</v>
      </c>
      <c r="H169" s="167"/>
      <c r="I169" s="136" t="str">
        <f t="shared" si="20"/>
        <v/>
      </c>
      <c r="J169" s="134">
        <f>IF(ISBLANK('Tabulation of Bids'!G86),"",'Tabulation of Bids'!G86)</f>
        <v>8858.43</v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e">
        <f>IF(ISBLANK('Tabulation of Bids'!A88),"",'Tabulation of Bids'!A88)</f>
        <v>#VALUE!</v>
      </c>
      <c r="B171" s="314" t="str">
        <f>IF(ISBLANK('Tabulation of Bids'!B88),"",'Tabulation of Bids'!B88)</f>
        <v>As  Read</v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e">
        <f>IF(ISBLANK('Tabulation of Bids'!A89),"",'Tabulation of Bids'!A89)</f>
        <v>#VALUE!</v>
      </c>
      <c r="B172" s="314" t="str">
        <f>IF(ISBLANK('Tabulation of Bids'!B89),"",'Tabulation of Bids'!B89)</f>
        <v>As Corrected</v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e">
        <f>IF(ISBLANK('Tabulation of Bids'!A91),"",'Tabulation of Bids'!A91)</f>
        <v>#VALUE!</v>
      </c>
      <c r="B174" s="314" t="str">
        <f>IF(ISBLANK('Tabulation of Bids'!B91),"",'Tabulation of Bids'!B91)</f>
        <v>Calculation error</v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498586.36600000004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111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111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8"/>
      <c r="G5" s="37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6">
        <f>'Pay Estimate'!$I$5</f>
        <v>0</v>
      </c>
      <c r="G7" s="376"/>
    </row>
    <row r="8" spans="1:7" x14ac:dyDescent="0.2">
      <c r="A8" s="67" t="s">
        <v>56</v>
      </c>
      <c r="B8" s="67"/>
      <c r="C8" s="67"/>
      <c r="D8" s="67"/>
      <c r="E8" s="68" t="s">
        <v>57</v>
      </c>
      <c r="F8" s="378">
        <v>1</v>
      </c>
      <c r="G8" s="378"/>
    </row>
    <row r="9" spans="1:7" x14ac:dyDescent="0.2">
      <c r="A9" s="67"/>
      <c r="B9" s="67"/>
      <c r="C9" s="67"/>
      <c r="D9" s="67"/>
      <c r="E9" s="68" t="s">
        <v>25</v>
      </c>
      <c r="F9" s="386"/>
      <c r="G9" s="386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0" t="str">
        <f>'Tabulation of Bids'!G1</f>
        <v>William Charles Electric</v>
      </c>
      <c r="G10" s="38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7" t="s">
        <v>105</v>
      </c>
      <c r="B57" s="388"/>
      <c r="C57" s="388"/>
      <c r="D57" s="389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0"/>
      <c r="B58" s="391"/>
      <c r="C58" s="391"/>
      <c r="D58" s="392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4"/>
      <c r="B67" s="86" t="s">
        <v>71</v>
      </c>
      <c r="C67" s="86"/>
      <c r="D67" s="86"/>
      <c r="E67" s="86"/>
      <c r="F67" s="86"/>
      <c r="G67" s="86"/>
    </row>
    <row r="68" spans="1:7" x14ac:dyDescent="0.2">
      <c r="A68" s="385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4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5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4"/>
      <c r="B73" s="86" t="s">
        <v>74</v>
      </c>
      <c r="C73" s="86"/>
      <c r="D73" s="86"/>
      <c r="E73" s="86"/>
      <c r="F73" s="86"/>
      <c r="G73" s="86"/>
    </row>
    <row r="74" spans="1:7" x14ac:dyDescent="0.2">
      <c r="A74" s="385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2022-05-18T20:07:12Z</cp:lastPrinted>
  <dcterms:created xsi:type="dcterms:W3CDTF">2000-03-30T15:03:44Z</dcterms:created>
  <dcterms:modified xsi:type="dcterms:W3CDTF">2022-06-09T19:55:22Z</dcterms:modified>
</cp:coreProperties>
</file>