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0" yWindow="0" windowWidth="21570" windowHeight="80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3">'Estimate of Cost'!$A$1:$F$314</definedName>
    <definedName name="_xlnm.Print_Area" localSheetId="4">'Pay Estimate'!$A$1:$K$635</definedName>
    <definedName name="_xlnm.Print_Area" localSheetId="2">'Schedule of Prices'!$A$1:$F$185</definedName>
    <definedName name="_xlnm.Print_Area" localSheetId="1">'Tabulation of Bids'!$A$1:$H$29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3" i="1" l="1"/>
  <c r="P110" i="1" l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09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83" i="1"/>
  <c r="N30" i="1"/>
  <c r="L30" i="1"/>
  <c r="J30" i="1"/>
  <c r="J56" i="1" s="1"/>
  <c r="H30" i="1"/>
  <c r="F159" i="16" l="1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D26" i="1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 l="1"/>
  <c r="F1" i="16" s="1"/>
  <c r="F4" i="16"/>
  <c r="A587" i="5" l="1"/>
  <c r="B441" i="5"/>
  <c r="B490" i="5"/>
  <c r="B539" i="5"/>
  <c r="B588" i="5"/>
  <c r="I589" i="5"/>
  <c r="I540" i="5"/>
  <c r="I491" i="5"/>
  <c r="I442" i="5"/>
  <c r="I393" i="5"/>
  <c r="I344" i="5"/>
  <c r="B392" i="5"/>
  <c r="B343" i="5"/>
  <c r="K635" i="5"/>
  <c r="K617" i="5"/>
  <c r="K629" i="5" s="1"/>
  <c r="A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93" i="5"/>
  <c r="J593" i="5"/>
  <c r="E593" i="5" s="1"/>
  <c r="I593" i="5"/>
  <c r="K586" i="5"/>
  <c r="K568" i="5"/>
  <c r="K580" i="5" s="1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44" i="5"/>
  <c r="J544" i="5"/>
  <c r="E544" i="5" s="1"/>
  <c r="I544" i="5"/>
  <c r="K537" i="5"/>
  <c r="K519" i="5"/>
  <c r="K531" i="5" s="1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95" i="5"/>
  <c r="J495" i="5"/>
  <c r="E495" i="5" s="1"/>
  <c r="I495" i="5"/>
  <c r="K488" i="5"/>
  <c r="K470" i="5"/>
  <c r="K482" i="5" s="1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6" i="5"/>
  <c r="J446" i="5"/>
  <c r="E446" i="5" s="1"/>
  <c r="I446" i="5"/>
  <c r="K439" i="5"/>
  <c r="K421" i="5"/>
  <c r="K433" i="5" s="1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7" i="5"/>
  <c r="J397" i="5"/>
  <c r="E397" i="5" s="1"/>
  <c r="I397" i="5"/>
  <c r="K390" i="5"/>
  <c r="K372" i="5"/>
  <c r="K384" i="5" s="1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K348" i="5"/>
  <c r="J348" i="5"/>
  <c r="E348" i="5" s="1"/>
  <c r="I348" i="5"/>
  <c r="C341" i="2"/>
  <c r="C340" i="2"/>
  <c r="E340" i="1"/>
  <c r="D340" i="1"/>
  <c r="R340" i="1" s="1"/>
  <c r="C340" i="1"/>
  <c r="D616" i="5" s="1"/>
  <c r="B340" i="1"/>
  <c r="B616" i="5" s="1"/>
  <c r="E339" i="1"/>
  <c r="D339" i="1"/>
  <c r="L339" i="1" s="1"/>
  <c r="C339" i="1"/>
  <c r="D615" i="5" s="1"/>
  <c r="B339" i="1"/>
  <c r="B615" i="5" s="1"/>
  <c r="E338" i="1"/>
  <c r="D338" i="1"/>
  <c r="P338" i="1" s="1"/>
  <c r="C338" i="1"/>
  <c r="C337" i="2" s="1"/>
  <c r="B338" i="1"/>
  <c r="B337" i="2" s="1"/>
  <c r="E337" i="1"/>
  <c r="D337" i="1"/>
  <c r="L337" i="1" s="1"/>
  <c r="C337" i="1"/>
  <c r="D613" i="5" s="1"/>
  <c r="B337" i="1"/>
  <c r="B613" i="5" s="1"/>
  <c r="E336" i="1"/>
  <c r="E533" i="3" s="1"/>
  <c r="D336" i="1"/>
  <c r="R336" i="1" s="1"/>
  <c r="C336" i="1"/>
  <c r="C533" i="3" s="1"/>
  <c r="B336" i="1"/>
  <c r="B533" i="3" s="1"/>
  <c r="E335" i="1"/>
  <c r="E532" i="3" s="1"/>
  <c r="D335" i="1"/>
  <c r="C335" i="1"/>
  <c r="C334" i="2" s="1"/>
  <c r="B335" i="1"/>
  <c r="B334" i="2" s="1"/>
  <c r="E334" i="1"/>
  <c r="E531" i="3" s="1"/>
  <c r="D334" i="1"/>
  <c r="P334" i="1" s="1"/>
  <c r="C334" i="1"/>
  <c r="C333" i="2" s="1"/>
  <c r="B334" i="1"/>
  <c r="A334" i="1" s="1"/>
  <c r="E333" i="1"/>
  <c r="E530" i="3" s="1"/>
  <c r="D333" i="1"/>
  <c r="H333" i="1" s="1"/>
  <c r="C333" i="1"/>
  <c r="C530" i="3" s="1"/>
  <c r="B333" i="1"/>
  <c r="B609" i="5" s="1"/>
  <c r="E332" i="1"/>
  <c r="E529" i="3" s="1"/>
  <c r="D332" i="1"/>
  <c r="R332" i="1" s="1"/>
  <c r="C332" i="1"/>
  <c r="C331" i="2" s="1"/>
  <c r="B332" i="1"/>
  <c r="B331" i="2" s="1"/>
  <c r="E331" i="1"/>
  <c r="D331" i="1"/>
  <c r="J331" i="1" s="1"/>
  <c r="C331" i="1"/>
  <c r="C330" i="2" s="1"/>
  <c r="B331" i="1"/>
  <c r="A331" i="1" s="1"/>
  <c r="E330" i="1"/>
  <c r="E527" i="3" s="1"/>
  <c r="D330" i="1"/>
  <c r="R330" i="1" s="1"/>
  <c r="C330" i="1"/>
  <c r="C527" i="3" s="1"/>
  <c r="B330" i="1"/>
  <c r="B527" i="3" s="1"/>
  <c r="E329" i="1"/>
  <c r="E526" i="3" s="1"/>
  <c r="D329" i="1"/>
  <c r="L329" i="1" s="1"/>
  <c r="C329" i="1"/>
  <c r="C526" i="3" s="1"/>
  <c r="B329" i="1"/>
  <c r="B328" i="2" s="1"/>
  <c r="E328" i="1"/>
  <c r="E525" i="3" s="1"/>
  <c r="D328" i="1"/>
  <c r="R328" i="1" s="1"/>
  <c r="C328" i="1"/>
  <c r="C327" i="2" s="1"/>
  <c r="B328" i="1"/>
  <c r="E327" i="1"/>
  <c r="E524" i="3" s="1"/>
  <c r="D327" i="1"/>
  <c r="H327" i="1" s="1"/>
  <c r="C327" i="1"/>
  <c r="B327" i="1"/>
  <c r="E326" i="1"/>
  <c r="E523" i="3" s="1"/>
  <c r="D326" i="1"/>
  <c r="P326" i="1" s="1"/>
  <c r="C326" i="1"/>
  <c r="C325" i="2" s="1"/>
  <c r="B326" i="1"/>
  <c r="E325" i="1"/>
  <c r="E522" i="3" s="1"/>
  <c r="D325" i="1"/>
  <c r="H325" i="1" s="1"/>
  <c r="C325" i="1"/>
  <c r="B325" i="1"/>
  <c r="E324" i="1"/>
  <c r="E521" i="3" s="1"/>
  <c r="D324" i="1"/>
  <c r="R324" i="1" s="1"/>
  <c r="C324" i="1"/>
  <c r="C323" i="2" s="1"/>
  <c r="B324" i="1"/>
  <c r="E323" i="1"/>
  <c r="E520" i="3" s="1"/>
  <c r="D323" i="1"/>
  <c r="H323" i="1" s="1"/>
  <c r="C323" i="1"/>
  <c r="B323" i="1"/>
  <c r="B322" i="2" s="1"/>
  <c r="E322" i="1"/>
  <c r="E519" i="3" s="1"/>
  <c r="D322" i="1"/>
  <c r="D321" i="2" s="1"/>
  <c r="F321" i="2" s="1"/>
  <c r="C322" i="1"/>
  <c r="C321" i="2" s="1"/>
  <c r="B322" i="1"/>
  <c r="E321" i="1"/>
  <c r="E518" i="3" s="1"/>
  <c r="D321" i="1"/>
  <c r="L321" i="1" s="1"/>
  <c r="C321" i="1"/>
  <c r="B321" i="1"/>
  <c r="E320" i="1"/>
  <c r="E517" i="3" s="1"/>
  <c r="D320" i="1"/>
  <c r="P320" i="1" s="1"/>
  <c r="C320" i="1"/>
  <c r="B320" i="1"/>
  <c r="E319" i="1"/>
  <c r="E516" i="3" s="1"/>
  <c r="D319" i="1"/>
  <c r="D318" i="2" s="1"/>
  <c r="F318" i="2" s="1"/>
  <c r="C319" i="1"/>
  <c r="C318" i="2" s="1"/>
  <c r="B319" i="1"/>
  <c r="E318" i="1"/>
  <c r="E515" i="3" s="1"/>
  <c r="D318" i="1"/>
  <c r="C318" i="1"/>
  <c r="B318" i="1"/>
  <c r="E317" i="1"/>
  <c r="E514" i="3" s="1"/>
  <c r="D317" i="1"/>
  <c r="L317" i="1" s="1"/>
  <c r="C317" i="1"/>
  <c r="B317" i="1"/>
  <c r="A317" i="1" s="1"/>
  <c r="C342" i="1"/>
  <c r="B342" i="1"/>
  <c r="C341" i="1"/>
  <c r="A340" i="1"/>
  <c r="E314" i="1"/>
  <c r="E513" i="3" s="1"/>
  <c r="D314" i="1"/>
  <c r="C314" i="1"/>
  <c r="C313" i="2" s="1"/>
  <c r="B314" i="1"/>
  <c r="E313" i="1"/>
  <c r="E512" i="3" s="1"/>
  <c r="D313" i="1"/>
  <c r="N313" i="1" s="1"/>
  <c r="C313" i="1"/>
  <c r="B313" i="1"/>
  <c r="E312" i="1"/>
  <c r="E511" i="3" s="1"/>
  <c r="D312" i="1"/>
  <c r="D311" i="2" s="1"/>
  <c r="F311" i="2" s="1"/>
  <c r="C312" i="1"/>
  <c r="C311" i="2" s="1"/>
  <c r="B312" i="1"/>
  <c r="E311" i="1"/>
  <c r="E510" i="3" s="1"/>
  <c r="D311" i="1"/>
  <c r="P311" i="1" s="1"/>
  <c r="C311" i="1"/>
  <c r="C310" i="2" s="1"/>
  <c r="B311" i="1"/>
  <c r="E310" i="1"/>
  <c r="E488" i="3" s="1"/>
  <c r="D310" i="1"/>
  <c r="C310" i="1"/>
  <c r="B310" i="1"/>
  <c r="E309" i="1"/>
  <c r="E487" i="3" s="1"/>
  <c r="D309" i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D306" i="2" s="1"/>
  <c r="F306" i="2" s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E304" i="1"/>
  <c r="E482" i="3" s="1"/>
  <c r="D304" i="1"/>
  <c r="C304" i="1"/>
  <c r="B304" i="1"/>
  <c r="B303" i="2" s="1"/>
  <c r="E303" i="1"/>
  <c r="E481" i="3" s="1"/>
  <c r="D303" i="1"/>
  <c r="C303" i="1"/>
  <c r="C302" i="2" s="1"/>
  <c r="B303" i="1"/>
  <c r="E302" i="1"/>
  <c r="E480" i="3" s="1"/>
  <c r="D302" i="1"/>
  <c r="C302" i="1"/>
  <c r="B302" i="1"/>
  <c r="B301" i="2" s="1"/>
  <c r="E301" i="1"/>
  <c r="E479" i="3" s="1"/>
  <c r="D301" i="1"/>
  <c r="C301" i="1"/>
  <c r="B301" i="1"/>
  <c r="E300" i="1"/>
  <c r="E478" i="3" s="1"/>
  <c r="D300" i="1"/>
  <c r="C300" i="1"/>
  <c r="C299" i="2" s="1"/>
  <c r="B300" i="1"/>
  <c r="E299" i="1"/>
  <c r="E477" i="3" s="1"/>
  <c r="D299" i="1"/>
  <c r="C299" i="1"/>
  <c r="B299" i="1"/>
  <c r="E298" i="1"/>
  <c r="E476" i="3" s="1"/>
  <c r="D298" i="1"/>
  <c r="D297" i="2" s="1"/>
  <c r="F297" i="2" s="1"/>
  <c r="C298" i="1"/>
  <c r="B298" i="1"/>
  <c r="B297" i="2" s="1"/>
  <c r="E297" i="1"/>
  <c r="E475" i="3" s="1"/>
  <c r="D297" i="1"/>
  <c r="C297" i="1"/>
  <c r="B297" i="1"/>
  <c r="E296" i="1"/>
  <c r="E474" i="3" s="1"/>
  <c r="D296" i="1"/>
  <c r="D295" i="2" s="1"/>
  <c r="F295" i="2" s="1"/>
  <c r="C296" i="1"/>
  <c r="B296" i="1"/>
  <c r="E295" i="1"/>
  <c r="E473" i="3" s="1"/>
  <c r="D295" i="1"/>
  <c r="C295" i="1"/>
  <c r="B295" i="1"/>
  <c r="E294" i="1"/>
  <c r="E472" i="3" s="1"/>
  <c r="D294" i="1"/>
  <c r="D293" i="2" s="1"/>
  <c r="F293" i="2" s="1"/>
  <c r="C294" i="1"/>
  <c r="B294" i="1"/>
  <c r="E293" i="1"/>
  <c r="E471" i="3" s="1"/>
  <c r="D293" i="1"/>
  <c r="C293" i="1"/>
  <c r="C292" i="2" s="1"/>
  <c r="B293" i="1"/>
  <c r="E292" i="1"/>
  <c r="E470" i="3" s="1"/>
  <c r="D292" i="1"/>
  <c r="C292" i="1"/>
  <c r="B292" i="1"/>
  <c r="E291" i="1"/>
  <c r="E469" i="3" s="1"/>
  <c r="D291" i="1"/>
  <c r="C291" i="1"/>
  <c r="B291" i="1"/>
  <c r="E288" i="1"/>
  <c r="E468" i="3" s="1"/>
  <c r="D288" i="1"/>
  <c r="D287" i="2" s="1"/>
  <c r="F287" i="2" s="1"/>
  <c r="C288" i="1"/>
  <c r="B288" i="1"/>
  <c r="E287" i="1"/>
  <c r="E467" i="3" s="1"/>
  <c r="D287" i="1"/>
  <c r="D286" i="2" s="1"/>
  <c r="F286" i="2" s="1"/>
  <c r="C287" i="1"/>
  <c r="B287" i="1"/>
  <c r="E286" i="1"/>
  <c r="E466" i="3" s="1"/>
  <c r="D286" i="1"/>
  <c r="C286" i="1"/>
  <c r="B286" i="1"/>
  <c r="E285" i="1"/>
  <c r="E465" i="3" s="1"/>
  <c r="D285" i="1"/>
  <c r="C515" i="5" s="1"/>
  <c r="F515" i="5" s="1"/>
  <c r="C285" i="1"/>
  <c r="B285" i="1"/>
  <c r="E284" i="1"/>
  <c r="E443" i="3" s="1"/>
  <c r="D284" i="1"/>
  <c r="C284" i="1"/>
  <c r="B284" i="1"/>
  <c r="B514" i="5" s="1"/>
  <c r="E283" i="1"/>
  <c r="E442" i="3" s="1"/>
  <c r="D283" i="1"/>
  <c r="C283" i="1"/>
  <c r="B283" i="1"/>
  <c r="E282" i="1"/>
  <c r="E441" i="3" s="1"/>
  <c r="D282" i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D279" i="2" s="1"/>
  <c r="F279" i="2" s="1"/>
  <c r="C280" i="1"/>
  <c r="B280" i="1"/>
  <c r="E279" i="1"/>
  <c r="E438" i="3" s="1"/>
  <c r="D279" i="1"/>
  <c r="C279" i="1"/>
  <c r="B279" i="1"/>
  <c r="E278" i="1"/>
  <c r="E437" i="3" s="1"/>
  <c r="D278" i="1"/>
  <c r="C278" i="1"/>
  <c r="B278" i="1"/>
  <c r="B277" i="2" s="1"/>
  <c r="E277" i="1"/>
  <c r="E436" i="3" s="1"/>
  <c r="D277" i="1"/>
  <c r="C277" i="1"/>
  <c r="B277" i="1"/>
  <c r="E276" i="1"/>
  <c r="E435" i="3" s="1"/>
  <c r="D276" i="1"/>
  <c r="D275" i="2" s="1"/>
  <c r="F275" i="2" s="1"/>
  <c r="C276" i="1"/>
  <c r="B276" i="1"/>
  <c r="B275" i="2" s="1"/>
  <c r="E275" i="1"/>
  <c r="E434" i="3" s="1"/>
  <c r="D275" i="1"/>
  <c r="D274" i="2" s="1"/>
  <c r="F274" i="2" s="1"/>
  <c r="C275" i="1"/>
  <c r="B275" i="1"/>
  <c r="E274" i="1"/>
  <c r="E433" i="3" s="1"/>
  <c r="D274" i="1"/>
  <c r="C504" i="5" s="1"/>
  <c r="F504" i="5" s="1"/>
  <c r="C274" i="1"/>
  <c r="B274" i="1"/>
  <c r="E273" i="1"/>
  <c r="E432" i="3" s="1"/>
  <c r="D273" i="1"/>
  <c r="C273" i="1"/>
  <c r="B273" i="1"/>
  <c r="E272" i="1"/>
  <c r="E431" i="3" s="1"/>
  <c r="D272" i="1"/>
  <c r="D271" i="2" s="1"/>
  <c r="F271" i="2" s="1"/>
  <c r="C272" i="1"/>
  <c r="B272" i="1"/>
  <c r="B271" i="2" s="1"/>
  <c r="E271" i="1"/>
  <c r="E430" i="3" s="1"/>
  <c r="D271" i="1"/>
  <c r="C271" i="1"/>
  <c r="B271" i="1"/>
  <c r="E270" i="1"/>
  <c r="E429" i="3" s="1"/>
  <c r="D270" i="1"/>
  <c r="D429" i="3" s="1"/>
  <c r="C270" i="1"/>
  <c r="B270" i="1"/>
  <c r="E269" i="1"/>
  <c r="E428" i="3" s="1"/>
  <c r="D269" i="1"/>
  <c r="C269" i="1"/>
  <c r="B269" i="1"/>
  <c r="B268" i="2" s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B265" i="2" s="1"/>
  <c r="E265" i="1"/>
  <c r="E424" i="3" s="1"/>
  <c r="D265" i="1"/>
  <c r="C265" i="1"/>
  <c r="B265" i="1"/>
  <c r="E262" i="1"/>
  <c r="E423" i="3" s="1"/>
  <c r="D262" i="1"/>
  <c r="C262" i="1"/>
  <c r="B262" i="1"/>
  <c r="B261" i="2" s="1"/>
  <c r="E261" i="1"/>
  <c r="E422" i="3" s="1"/>
  <c r="D261" i="1"/>
  <c r="C261" i="1"/>
  <c r="B261" i="1"/>
  <c r="E260" i="1"/>
  <c r="E421" i="3" s="1"/>
  <c r="D260" i="1"/>
  <c r="C260" i="1"/>
  <c r="B260" i="1"/>
  <c r="B259" i="2" s="1"/>
  <c r="E259" i="1"/>
  <c r="E420" i="3" s="1"/>
  <c r="D259" i="1"/>
  <c r="D258" i="2" s="1"/>
  <c r="F258" i="2" s="1"/>
  <c r="C259" i="1"/>
  <c r="B259" i="1"/>
  <c r="E258" i="1"/>
  <c r="E398" i="3" s="1"/>
  <c r="D258" i="1"/>
  <c r="D257" i="2" s="1"/>
  <c r="F257" i="2" s="1"/>
  <c r="C258" i="1"/>
  <c r="B258" i="1"/>
  <c r="B465" i="5" s="1"/>
  <c r="E257" i="1"/>
  <c r="E397" i="3" s="1"/>
  <c r="D257" i="1"/>
  <c r="C257" i="1"/>
  <c r="B257" i="1"/>
  <c r="E256" i="1"/>
  <c r="E396" i="3" s="1"/>
  <c r="D256" i="1"/>
  <c r="C256" i="1"/>
  <c r="B256" i="1"/>
  <c r="B396" i="3" s="1"/>
  <c r="E255" i="1"/>
  <c r="E395" i="3" s="1"/>
  <c r="D255" i="1"/>
  <c r="C255" i="1"/>
  <c r="B255" i="1"/>
  <c r="E254" i="1"/>
  <c r="E394" i="3" s="1"/>
  <c r="D254" i="1"/>
  <c r="C254" i="1"/>
  <c r="B254" i="1"/>
  <c r="B253" i="2" s="1"/>
  <c r="E253" i="1"/>
  <c r="E393" i="3" s="1"/>
  <c r="D253" i="1"/>
  <c r="C253" i="1"/>
  <c r="B253" i="1"/>
  <c r="B252" i="2" s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B249" i="2" s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D246" i="2" s="1"/>
  <c r="F246" i="2" s="1"/>
  <c r="C247" i="1"/>
  <c r="B247" i="1"/>
  <c r="E246" i="1"/>
  <c r="E386" i="3" s="1"/>
  <c r="D246" i="1"/>
  <c r="C246" i="1"/>
  <c r="B246" i="1"/>
  <c r="B453" i="5" s="1"/>
  <c r="E245" i="1"/>
  <c r="E385" i="3" s="1"/>
  <c r="D245" i="1"/>
  <c r="C245" i="1"/>
  <c r="B245" i="1"/>
  <c r="B244" i="2" s="1"/>
  <c r="E244" i="1"/>
  <c r="E384" i="3" s="1"/>
  <c r="D244" i="1"/>
  <c r="C244" i="1"/>
  <c r="B244" i="1"/>
  <c r="E243" i="1"/>
  <c r="E383" i="3" s="1"/>
  <c r="D243" i="1"/>
  <c r="C243" i="1"/>
  <c r="B243" i="1"/>
  <c r="B450" i="5" s="1"/>
  <c r="E242" i="1"/>
  <c r="E382" i="3" s="1"/>
  <c r="D242" i="1"/>
  <c r="C242" i="1"/>
  <c r="B242" i="1"/>
  <c r="E241" i="1"/>
  <c r="E381" i="3" s="1"/>
  <c r="D241" i="1"/>
  <c r="C448" i="5" s="1"/>
  <c r="F448" i="5" s="1"/>
  <c r="C241" i="1"/>
  <c r="B241" i="1"/>
  <c r="E240" i="1"/>
  <c r="E380" i="3" s="1"/>
  <c r="D240" i="1"/>
  <c r="D239" i="2" s="1"/>
  <c r="F239" i="2" s="1"/>
  <c r="C240" i="1"/>
  <c r="B240" i="1"/>
  <c r="E239" i="1"/>
  <c r="E379" i="3" s="1"/>
  <c r="D239" i="1"/>
  <c r="C239" i="1"/>
  <c r="B239" i="1"/>
  <c r="E236" i="1"/>
  <c r="E378" i="3" s="1"/>
  <c r="D236" i="1"/>
  <c r="C236" i="1"/>
  <c r="B236" i="1"/>
  <c r="E235" i="1"/>
  <c r="E377" i="3" s="1"/>
  <c r="D235" i="1"/>
  <c r="C419" i="5" s="1"/>
  <c r="F419" i="5" s="1"/>
  <c r="C235" i="1"/>
  <c r="B235" i="1"/>
  <c r="E234" i="1"/>
  <c r="E376" i="3" s="1"/>
  <c r="D234" i="1"/>
  <c r="C234" i="1"/>
  <c r="B234" i="1"/>
  <c r="E233" i="1"/>
  <c r="E375" i="3" s="1"/>
  <c r="D233" i="1"/>
  <c r="C233" i="1"/>
  <c r="B233" i="1"/>
  <c r="E232" i="1"/>
  <c r="E353" i="3" s="1"/>
  <c r="D232" i="1"/>
  <c r="C232" i="1"/>
  <c r="B232" i="1"/>
  <c r="E231" i="1"/>
  <c r="E352" i="3" s="1"/>
  <c r="D231" i="1"/>
  <c r="C415" i="5" s="1"/>
  <c r="F415" i="5" s="1"/>
  <c r="C231" i="1"/>
  <c r="B231" i="1"/>
  <c r="E230" i="1"/>
  <c r="E351" i="3" s="1"/>
  <c r="D230" i="1"/>
  <c r="C230" i="1"/>
  <c r="B230" i="1"/>
  <c r="E229" i="1"/>
  <c r="E350" i="3" s="1"/>
  <c r="D229" i="1"/>
  <c r="C229" i="1"/>
  <c r="B229" i="1"/>
  <c r="B413" i="5" s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3" i="1"/>
  <c r="E334" i="3" s="1"/>
  <c r="D213" i="1"/>
  <c r="C213" i="1"/>
  <c r="B213" i="1"/>
  <c r="E210" i="1"/>
  <c r="D210" i="1"/>
  <c r="C210" i="1"/>
  <c r="B210" i="1"/>
  <c r="E209" i="1"/>
  <c r="E333" i="3" s="1"/>
  <c r="D209" i="1"/>
  <c r="C209" i="1"/>
  <c r="B209" i="1"/>
  <c r="B333" i="3" s="1"/>
  <c r="E208" i="1"/>
  <c r="E332" i="3" s="1"/>
  <c r="D208" i="1"/>
  <c r="C208" i="1"/>
  <c r="B208" i="1"/>
  <c r="E207" i="1"/>
  <c r="E331" i="3" s="1"/>
  <c r="D207" i="1"/>
  <c r="C207" i="1"/>
  <c r="B207" i="1"/>
  <c r="E206" i="1"/>
  <c r="E330" i="3" s="1"/>
  <c r="D206" i="1"/>
  <c r="C206" i="1"/>
  <c r="B206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D199" i="2" s="1"/>
  <c r="F199" i="2" s="1"/>
  <c r="C200" i="1"/>
  <c r="B200" i="1"/>
  <c r="E199" i="1"/>
  <c r="D199" i="1"/>
  <c r="C199" i="1"/>
  <c r="B199" i="1"/>
  <c r="E198" i="1"/>
  <c r="D198" i="1"/>
  <c r="C198" i="1"/>
  <c r="B198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B194" i="2" s="1"/>
  <c r="E194" i="1"/>
  <c r="D194" i="1"/>
  <c r="C194" i="1"/>
  <c r="B194" i="1"/>
  <c r="E193" i="1"/>
  <c r="D193" i="1"/>
  <c r="C193" i="1"/>
  <c r="C192" i="2" s="1"/>
  <c r="B193" i="1"/>
  <c r="E192" i="1"/>
  <c r="D192" i="1"/>
  <c r="C192" i="1"/>
  <c r="B192" i="1"/>
  <c r="E191" i="1"/>
  <c r="D191" i="1"/>
  <c r="C191" i="1"/>
  <c r="B191" i="1"/>
  <c r="E190" i="1"/>
  <c r="D190" i="1"/>
  <c r="C190" i="1"/>
  <c r="B190" i="1"/>
  <c r="E189" i="1"/>
  <c r="D189" i="1"/>
  <c r="C189" i="1"/>
  <c r="B189" i="1"/>
  <c r="E188" i="1"/>
  <c r="D188" i="1"/>
  <c r="C188" i="1"/>
  <c r="B188" i="1"/>
  <c r="E187" i="1"/>
  <c r="D187" i="1"/>
  <c r="C187" i="1"/>
  <c r="B187" i="1"/>
  <c r="E184" i="1"/>
  <c r="E308" i="3" s="1"/>
  <c r="D184" i="1"/>
  <c r="D308" i="3" s="1"/>
  <c r="C184" i="1"/>
  <c r="C308" i="3" s="1"/>
  <c r="B308" i="3"/>
  <c r="E183" i="1"/>
  <c r="E307" i="3" s="1"/>
  <c r="D183" i="1"/>
  <c r="D307" i="3" s="1"/>
  <c r="C183" i="1"/>
  <c r="C307" i="3" s="1"/>
  <c r="B307" i="3"/>
  <c r="E182" i="1"/>
  <c r="E306" i="3" s="1"/>
  <c r="D182" i="1"/>
  <c r="D306" i="3" s="1"/>
  <c r="C182" i="1"/>
  <c r="C306" i="3" s="1"/>
  <c r="B182" i="1"/>
  <c r="B306" i="3" s="1"/>
  <c r="E181" i="1"/>
  <c r="E305" i="3" s="1"/>
  <c r="D181" i="1"/>
  <c r="D305" i="3" s="1"/>
  <c r="C181" i="1"/>
  <c r="C305" i="3" s="1"/>
  <c r="B181" i="1"/>
  <c r="B305" i="3" s="1"/>
  <c r="E180" i="1"/>
  <c r="E304" i="3" s="1"/>
  <c r="D180" i="1"/>
  <c r="D304" i="3" s="1"/>
  <c r="C180" i="1"/>
  <c r="B180" i="1"/>
  <c r="B304" i="3" s="1"/>
  <c r="E179" i="1"/>
  <c r="E303" i="3" s="1"/>
  <c r="D179" i="1"/>
  <c r="D303" i="3" s="1"/>
  <c r="C179" i="1"/>
  <c r="C303" i="3" s="1"/>
  <c r="B179" i="1"/>
  <c r="B303" i="3" s="1"/>
  <c r="E178" i="1"/>
  <c r="E302" i="3" s="1"/>
  <c r="D178" i="1"/>
  <c r="D302" i="3" s="1"/>
  <c r="C178" i="1"/>
  <c r="B178" i="1"/>
  <c r="B302" i="3" s="1"/>
  <c r="E177" i="1"/>
  <c r="E301" i="3" s="1"/>
  <c r="D177" i="1"/>
  <c r="D301" i="3" s="1"/>
  <c r="C177" i="1"/>
  <c r="C301" i="3" s="1"/>
  <c r="B177" i="1"/>
  <c r="B301" i="3" s="1"/>
  <c r="E176" i="1"/>
  <c r="E300" i="3" s="1"/>
  <c r="D176" i="1"/>
  <c r="C176" i="1"/>
  <c r="C300" i="3" s="1"/>
  <c r="B176" i="1"/>
  <c r="B300" i="3" s="1"/>
  <c r="E175" i="1"/>
  <c r="E299" i="3" s="1"/>
  <c r="D175" i="1"/>
  <c r="D299" i="3" s="1"/>
  <c r="C175" i="1"/>
  <c r="C299" i="3" s="1"/>
  <c r="B175" i="1"/>
  <c r="B299" i="3" s="1"/>
  <c r="E174" i="1"/>
  <c r="E298" i="3" s="1"/>
  <c r="D174" i="1"/>
  <c r="C174" i="1"/>
  <c r="C298" i="3" s="1"/>
  <c r="B174" i="1"/>
  <c r="B298" i="3" s="1"/>
  <c r="E173" i="1"/>
  <c r="E297" i="3" s="1"/>
  <c r="D173" i="1"/>
  <c r="D297" i="3" s="1"/>
  <c r="C173" i="1"/>
  <c r="C297" i="3" s="1"/>
  <c r="B173" i="1"/>
  <c r="B297" i="3" s="1"/>
  <c r="E172" i="1"/>
  <c r="E296" i="3" s="1"/>
  <c r="D172" i="1"/>
  <c r="D296" i="3" s="1"/>
  <c r="C172" i="1"/>
  <c r="C296" i="3" s="1"/>
  <c r="B172" i="1"/>
  <c r="B296" i="3" s="1"/>
  <c r="E171" i="1"/>
  <c r="E295" i="3" s="1"/>
  <c r="D171" i="1"/>
  <c r="D295" i="3" s="1"/>
  <c r="C171" i="1"/>
  <c r="C295" i="3" s="1"/>
  <c r="B171" i="1"/>
  <c r="B295" i="3" s="1"/>
  <c r="E170" i="1"/>
  <c r="E294" i="3" s="1"/>
  <c r="D170" i="1"/>
  <c r="D294" i="3" s="1"/>
  <c r="C170" i="1"/>
  <c r="C294" i="3" s="1"/>
  <c r="B170" i="1"/>
  <c r="B294" i="3" s="1"/>
  <c r="E169" i="1"/>
  <c r="E293" i="3" s="1"/>
  <c r="D169" i="1"/>
  <c r="D293" i="3" s="1"/>
  <c r="C169" i="1"/>
  <c r="C293" i="3" s="1"/>
  <c r="B169" i="1"/>
  <c r="E168" i="1"/>
  <c r="E292" i="3" s="1"/>
  <c r="D168" i="1"/>
  <c r="D292" i="3" s="1"/>
  <c r="C168" i="1"/>
  <c r="C292" i="3" s="1"/>
  <c r="B168" i="1"/>
  <c r="B292" i="3" s="1"/>
  <c r="E167" i="1"/>
  <c r="E291" i="3" s="1"/>
  <c r="D167" i="1"/>
  <c r="D291" i="3" s="1"/>
  <c r="C167" i="1"/>
  <c r="C291" i="3" s="1"/>
  <c r="B167" i="1"/>
  <c r="E166" i="1"/>
  <c r="E290" i="3" s="1"/>
  <c r="D166" i="1"/>
  <c r="D290" i="3" s="1"/>
  <c r="C166" i="1"/>
  <c r="C290" i="3" s="1"/>
  <c r="B166" i="1"/>
  <c r="B290" i="3" s="1"/>
  <c r="E165" i="1"/>
  <c r="E289" i="3" s="1"/>
  <c r="D165" i="1"/>
  <c r="D289" i="3" s="1"/>
  <c r="C165" i="1"/>
  <c r="B165" i="1"/>
  <c r="B289" i="3" s="1"/>
  <c r="E164" i="1"/>
  <c r="E288" i="3" s="1"/>
  <c r="D164" i="1"/>
  <c r="D288" i="3" s="1"/>
  <c r="C164" i="1"/>
  <c r="C288" i="3" s="1"/>
  <c r="B164" i="1"/>
  <c r="B288" i="3" s="1"/>
  <c r="E163" i="1"/>
  <c r="E287" i="3" s="1"/>
  <c r="D163" i="1"/>
  <c r="C163" i="1"/>
  <c r="C287" i="3" s="1"/>
  <c r="B163" i="1"/>
  <c r="B287" i="3" s="1"/>
  <c r="E162" i="1"/>
  <c r="E286" i="3" s="1"/>
  <c r="D162" i="1"/>
  <c r="D286" i="3" s="1"/>
  <c r="C162" i="1"/>
  <c r="C286" i="3" s="1"/>
  <c r="B162" i="1"/>
  <c r="B286" i="3" s="1"/>
  <c r="E161" i="1"/>
  <c r="E285" i="3" s="1"/>
  <c r="D161" i="1"/>
  <c r="D285" i="3" s="1"/>
  <c r="C161" i="1"/>
  <c r="C285" i="3" s="1"/>
  <c r="B161" i="1"/>
  <c r="B285" i="3" s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E144" i="1"/>
  <c r="D144" i="1"/>
  <c r="C144" i="1"/>
  <c r="B144" i="1"/>
  <c r="B316" i="1"/>
  <c r="R314" i="1"/>
  <c r="B290" i="1"/>
  <c r="B264" i="1"/>
  <c r="B238" i="1"/>
  <c r="B212" i="1"/>
  <c r="B186" i="1"/>
  <c r="D316" i="5" l="1"/>
  <c r="C302" i="3"/>
  <c r="C314" i="5"/>
  <c r="D300" i="3"/>
  <c r="C179" i="2"/>
  <c r="C304" i="3"/>
  <c r="C312" i="5"/>
  <c r="D298" i="3"/>
  <c r="C301" i="5"/>
  <c r="D287" i="3"/>
  <c r="F287" i="3" s="1"/>
  <c r="D303" i="5"/>
  <c r="C289" i="3"/>
  <c r="B305" i="5"/>
  <c r="B291" i="3"/>
  <c r="B307" i="5"/>
  <c r="B293" i="3"/>
  <c r="F335" i="1"/>
  <c r="P329" i="1"/>
  <c r="N312" i="1"/>
  <c r="H335" i="1"/>
  <c r="A333" i="1"/>
  <c r="A530" i="3" s="1"/>
  <c r="J337" i="1"/>
  <c r="F329" i="1"/>
  <c r="A332" i="1"/>
  <c r="A529" i="3" s="1"/>
  <c r="R334" i="1"/>
  <c r="L335" i="1"/>
  <c r="A339" i="1"/>
  <c r="A615" i="5" s="1"/>
  <c r="F323" i="1"/>
  <c r="H311" i="1"/>
  <c r="N311" i="1"/>
  <c r="A337" i="1"/>
  <c r="A613" i="5" s="1"/>
  <c r="L331" i="1"/>
  <c r="F312" i="1"/>
  <c r="P317" i="1"/>
  <c r="L319" i="1"/>
  <c r="R313" i="1"/>
  <c r="H339" i="1"/>
  <c r="L313" i="1"/>
  <c r="L333" i="1"/>
  <c r="F321" i="1"/>
  <c r="F311" i="1"/>
  <c r="F313" i="1"/>
  <c r="F314" i="1"/>
  <c r="H317" i="1"/>
  <c r="J319" i="1"/>
  <c r="P319" i="1"/>
  <c r="P321" i="1"/>
  <c r="P323" i="1"/>
  <c r="J325" i="1"/>
  <c r="J327" i="1"/>
  <c r="A329" i="1"/>
  <c r="A605" i="5" s="1"/>
  <c r="H329" i="1"/>
  <c r="A330" i="1"/>
  <c r="A329" i="2" s="1"/>
  <c r="P331" i="1"/>
  <c r="P332" i="1"/>
  <c r="J333" i="1"/>
  <c r="P333" i="1"/>
  <c r="A335" i="1"/>
  <c r="A532" i="3" s="1"/>
  <c r="J335" i="1"/>
  <c r="A336" i="1"/>
  <c r="A612" i="5" s="1"/>
  <c r="H337" i="1"/>
  <c r="A338" i="1"/>
  <c r="A337" i="2" s="1"/>
  <c r="F339" i="1"/>
  <c r="J339" i="1"/>
  <c r="D273" i="2"/>
  <c r="F273" i="2" s="1"/>
  <c r="C328" i="2"/>
  <c r="C329" i="2"/>
  <c r="D331" i="2"/>
  <c r="F331" i="2" s="1"/>
  <c r="B335" i="2"/>
  <c r="B338" i="2"/>
  <c r="C339" i="2"/>
  <c r="B526" i="3"/>
  <c r="D528" i="3"/>
  <c r="B532" i="3"/>
  <c r="D606" i="5"/>
  <c r="D610" i="5"/>
  <c r="D614" i="5"/>
  <c r="F156" i="1"/>
  <c r="F331" i="1"/>
  <c r="F337" i="1"/>
  <c r="B329" i="2"/>
  <c r="D329" i="2"/>
  <c r="F329" i="2" s="1"/>
  <c r="D332" i="2"/>
  <c r="F332" i="2" s="1"/>
  <c r="C336" i="2"/>
  <c r="B339" i="2"/>
  <c r="D339" i="2"/>
  <c r="F339" i="2" s="1"/>
  <c r="B529" i="3"/>
  <c r="D531" i="3"/>
  <c r="F531" i="3" s="1"/>
  <c r="D605" i="5"/>
  <c r="D609" i="5"/>
  <c r="F155" i="1"/>
  <c r="F158" i="1"/>
  <c r="D328" i="2"/>
  <c r="F328" i="2" s="1"/>
  <c r="B332" i="2"/>
  <c r="C335" i="2"/>
  <c r="C338" i="2"/>
  <c r="B528" i="3"/>
  <c r="B531" i="3"/>
  <c r="B606" i="5"/>
  <c r="B610" i="5"/>
  <c r="B614" i="5"/>
  <c r="F429" i="3"/>
  <c r="C332" i="2"/>
  <c r="D335" i="2"/>
  <c r="F335" i="2" s="1"/>
  <c r="D338" i="2"/>
  <c r="F338" i="2" s="1"/>
  <c r="C528" i="3"/>
  <c r="C531" i="3"/>
  <c r="C606" i="5"/>
  <c r="F606" i="5" s="1"/>
  <c r="C610" i="5"/>
  <c r="F610" i="5" s="1"/>
  <c r="C614" i="5"/>
  <c r="F614" i="5" s="1"/>
  <c r="D175" i="2"/>
  <c r="F175" i="2" s="1"/>
  <c r="B336" i="2"/>
  <c r="E528" i="3"/>
  <c r="B607" i="5"/>
  <c r="B611" i="5"/>
  <c r="B333" i="2"/>
  <c r="C607" i="5"/>
  <c r="F607" i="5" s="1"/>
  <c r="C611" i="5"/>
  <c r="F611" i="5" s="1"/>
  <c r="C615" i="5"/>
  <c r="F615" i="5" s="1"/>
  <c r="D316" i="2"/>
  <c r="F316" i="2" s="1"/>
  <c r="D336" i="2"/>
  <c r="F336" i="2" s="1"/>
  <c r="C529" i="3"/>
  <c r="C532" i="3"/>
  <c r="D607" i="5"/>
  <c r="D611" i="5"/>
  <c r="B330" i="2"/>
  <c r="D333" i="2"/>
  <c r="F333" i="2" s="1"/>
  <c r="D526" i="3"/>
  <c r="F526" i="3" s="1"/>
  <c r="D529" i="3"/>
  <c r="F529" i="3" s="1"/>
  <c r="D532" i="3"/>
  <c r="F532" i="3" s="1"/>
  <c r="B608" i="5"/>
  <c r="B612" i="5"/>
  <c r="C608" i="5"/>
  <c r="F608" i="5" s="1"/>
  <c r="C612" i="5"/>
  <c r="F612" i="5" s="1"/>
  <c r="C616" i="5"/>
  <c r="F616" i="5" s="1"/>
  <c r="F157" i="1"/>
  <c r="D330" i="2"/>
  <c r="F330" i="2" s="1"/>
  <c r="B530" i="3"/>
  <c r="D608" i="5"/>
  <c r="D612" i="5"/>
  <c r="D337" i="2"/>
  <c r="F337" i="2" s="1"/>
  <c r="B605" i="5"/>
  <c r="D334" i="2"/>
  <c r="F334" i="2" s="1"/>
  <c r="D527" i="3"/>
  <c r="F527" i="3" s="1"/>
  <c r="D530" i="3"/>
  <c r="F530" i="3" s="1"/>
  <c r="D533" i="3"/>
  <c r="F533" i="3" s="1"/>
  <c r="C605" i="5"/>
  <c r="F605" i="5" s="1"/>
  <c r="C609" i="5"/>
  <c r="F609" i="5" s="1"/>
  <c r="C613" i="5"/>
  <c r="F613" i="5" s="1"/>
  <c r="F152" i="1"/>
  <c r="F150" i="1"/>
  <c r="F148" i="1"/>
  <c r="F149" i="1"/>
  <c r="F147" i="1"/>
  <c r="F144" i="1"/>
  <c r="D309" i="5"/>
  <c r="C170" i="2"/>
  <c r="D319" i="5"/>
  <c r="C180" i="2"/>
  <c r="D356" i="5"/>
  <c r="C194" i="2"/>
  <c r="D397" i="5"/>
  <c r="C212" i="2"/>
  <c r="C334" i="3"/>
  <c r="D403" i="5"/>
  <c r="C340" i="3"/>
  <c r="C218" i="2"/>
  <c r="C352" i="3"/>
  <c r="D415" i="5"/>
  <c r="D446" i="5"/>
  <c r="C379" i="3"/>
  <c r="C238" i="2"/>
  <c r="D452" i="5"/>
  <c r="C385" i="3"/>
  <c r="C244" i="2"/>
  <c r="D458" i="5"/>
  <c r="C391" i="3"/>
  <c r="C250" i="2"/>
  <c r="D462" i="5"/>
  <c r="C395" i="3"/>
  <c r="C254" i="2"/>
  <c r="D468" i="5"/>
  <c r="C260" i="2"/>
  <c r="C422" i="3"/>
  <c r="D499" i="5"/>
  <c r="C428" i="3"/>
  <c r="C268" i="2"/>
  <c r="D503" i="5"/>
  <c r="C432" i="3"/>
  <c r="C272" i="2"/>
  <c r="D507" i="5"/>
  <c r="C436" i="3"/>
  <c r="C276" i="2"/>
  <c r="D511" i="5"/>
  <c r="C440" i="3"/>
  <c r="C280" i="2"/>
  <c r="C316" i="1"/>
  <c r="A593" i="5"/>
  <c r="A538" i="5" s="1"/>
  <c r="A514" i="3"/>
  <c r="A316" i="2"/>
  <c r="F146" i="1"/>
  <c r="C299" i="5"/>
  <c r="F299" i="5" s="1"/>
  <c r="D160" i="2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3" i="5"/>
  <c r="D174" i="2"/>
  <c r="F174" i="2" s="1"/>
  <c r="C315" i="5"/>
  <c r="D176" i="2"/>
  <c r="F176" i="2" s="1"/>
  <c r="C317" i="5"/>
  <c r="D178" i="2"/>
  <c r="F178" i="2" s="1"/>
  <c r="C319" i="5"/>
  <c r="F286" i="3"/>
  <c r="D180" i="2"/>
  <c r="F180" i="2" s="1"/>
  <c r="C321" i="5"/>
  <c r="F288" i="3"/>
  <c r="D182" i="2"/>
  <c r="F182" i="2" s="1"/>
  <c r="C348" i="5"/>
  <c r="F348" i="5" s="1"/>
  <c r="F290" i="3"/>
  <c r="D186" i="2"/>
  <c r="C350" i="5"/>
  <c r="F350" i="5" s="1"/>
  <c r="F292" i="3"/>
  <c r="C352" i="5"/>
  <c r="F352" i="5" s="1"/>
  <c r="F294" i="3"/>
  <c r="C354" i="5"/>
  <c r="F354" i="5" s="1"/>
  <c r="F296" i="3"/>
  <c r="D192" i="2"/>
  <c r="F192" i="2" s="1"/>
  <c r="C356" i="5"/>
  <c r="F356" i="5" s="1"/>
  <c r="F298" i="3"/>
  <c r="D194" i="2"/>
  <c r="F194" i="2" s="1"/>
  <c r="C358" i="5"/>
  <c r="F358" i="5" s="1"/>
  <c r="F300" i="3"/>
  <c r="D196" i="2"/>
  <c r="F196" i="2" s="1"/>
  <c r="C360" i="5"/>
  <c r="F360" i="5" s="1"/>
  <c r="F302" i="3"/>
  <c r="D198" i="2"/>
  <c r="F198" i="2" s="1"/>
  <c r="C362" i="5"/>
  <c r="F362" i="5" s="1"/>
  <c r="F304" i="3"/>
  <c r="D200" i="2"/>
  <c r="F200" i="2" s="1"/>
  <c r="C364" i="5"/>
  <c r="F364" i="5" s="1"/>
  <c r="F306" i="3"/>
  <c r="D202" i="2"/>
  <c r="F202" i="2" s="1"/>
  <c r="C366" i="5"/>
  <c r="F366" i="5" s="1"/>
  <c r="D204" i="2"/>
  <c r="F204" i="2" s="1"/>
  <c r="C368" i="5"/>
  <c r="F368" i="5" s="1"/>
  <c r="D331" i="3"/>
  <c r="F331" i="3" s="1"/>
  <c r="D206" i="2"/>
  <c r="F206" i="2" s="1"/>
  <c r="C370" i="5"/>
  <c r="F370" i="5" s="1"/>
  <c r="D333" i="3"/>
  <c r="F333" i="3" s="1"/>
  <c r="D208" i="2"/>
  <c r="F208" i="2" s="1"/>
  <c r="C397" i="5"/>
  <c r="F397" i="5" s="1"/>
  <c r="D334" i="3"/>
  <c r="F334" i="3" s="1"/>
  <c r="D212" i="2"/>
  <c r="F212" i="2" s="1"/>
  <c r="C399" i="5"/>
  <c r="F399" i="5" s="1"/>
  <c r="D336" i="3"/>
  <c r="F336" i="3" s="1"/>
  <c r="D214" i="2"/>
  <c r="F214" i="2" s="1"/>
  <c r="C401" i="5"/>
  <c r="F401" i="5" s="1"/>
  <c r="D338" i="3"/>
  <c r="F338" i="3" s="1"/>
  <c r="D216" i="2"/>
  <c r="F216" i="2" s="1"/>
  <c r="C403" i="5"/>
  <c r="F403" i="5" s="1"/>
  <c r="D340" i="3"/>
  <c r="F340" i="3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224" i="2"/>
  <c r="F224" i="2" s="1"/>
  <c r="D346" i="3"/>
  <c r="F346" i="3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D162" i="2"/>
  <c r="F162" i="2" s="1"/>
  <c r="C177" i="2"/>
  <c r="C230" i="2"/>
  <c r="D311" i="5"/>
  <c r="C172" i="2"/>
  <c r="D350" i="5"/>
  <c r="C188" i="2"/>
  <c r="D358" i="5"/>
  <c r="C196" i="2"/>
  <c r="D370" i="5"/>
  <c r="C333" i="3"/>
  <c r="C208" i="2"/>
  <c r="D401" i="5"/>
  <c r="C338" i="3"/>
  <c r="D417" i="5"/>
  <c r="C375" i="3"/>
  <c r="C232" i="2"/>
  <c r="D450" i="5"/>
  <c r="C383" i="3"/>
  <c r="C242" i="2"/>
  <c r="C389" i="3"/>
  <c r="D456" i="5"/>
  <c r="C248" i="2"/>
  <c r="D464" i="5"/>
  <c r="C397" i="3"/>
  <c r="C256" i="2"/>
  <c r="D497" i="5"/>
  <c r="C426" i="3"/>
  <c r="C266" i="2"/>
  <c r="D505" i="5"/>
  <c r="C434" i="3"/>
  <c r="C274" i="2"/>
  <c r="C164" i="2"/>
  <c r="F308" i="3"/>
  <c r="D315" i="5"/>
  <c r="C176" i="2"/>
  <c r="D354" i="5"/>
  <c r="D368" i="5"/>
  <c r="C331" i="3"/>
  <c r="C206" i="2"/>
  <c r="D399" i="5"/>
  <c r="C336" i="3"/>
  <c r="C214" i="2"/>
  <c r="D411" i="5"/>
  <c r="C348" i="3"/>
  <c r="C226" i="2"/>
  <c r="D419" i="5"/>
  <c r="C377" i="3"/>
  <c r="C234" i="2"/>
  <c r="D448" i="5"/>
  <c r="C381" i="3"/>
  <c r="C240" i="2"/>
  <c r="D454" i="5"/>
  <c r="C387" i="3"/>
  <c r="C246" i="2"/>
  <c r="D460" i="5"/>
  <c r="C393" i="3"/>
  <c r="C252" i="2"/>
  <c r="D466" i="5"/>
  <c r="C420" i="3"/>
  <c r="C258" i="2"/>
  <c r="D495" i="5"/>
  <c r="C424" i="3"/>
  <c r="C264" i="2"/>
  <c r="D501" i="5"/>
  <c r="C430" i="3"/>
  <c r="C270" i="2"/>
  <c r="D509" i="5"/>
  <c r="C438" i="3"/>
  <c r="C278" i="2"/>
  <c r="F154" i="1"/>
  <c r="B300" i="5"/>
  <c r="B161" i="2"/>
  <c r="B302" i="5"/>
  <c r="B163" i="2"/>
  <c r="B304" i="5"/>
  <c r="B165" i="2"/>
  <c r="B306" i="5"/>
  <c r="B167" i="2"/>
  <c r="B308" i="5"/>
  <c r="B169" i="2"/>
  <c r="B310" i="5"/>
  <c r="B171" i="2"/>
  <c r="B312" i="5"/>
  <c r="B173" i="2"/>
  <c r="B314" i="5"/>
  <c r="B175" i="2"/>
  <c r="B316" i="5"/>
  <c r="B177" i="2"/>
  <c r="B318" i="5"/>
  <c r="B179" i="2"/>
  <c r="B320" i="5"/>
  <c r="B322" i="5"/>
  <c r="B349" i="5"/>
  <c r="B187" i="2"/>
  <c r="B351" i="5"/>
  <c r="B189" i="2"/>
  <c r="B353" i="5"/>
  <c r="B191" i="2"/>
  <c r="B355" i="5"/>
  <c r="B193" i="2"/>
  <c r="B357" i="5"/>
  <c r="B195" i="2"/>
  <c r="B359" i="5"/>
  <c r="B197" i="2"/>
  <c r="B361" i="5"/>
  <c r="B199" i="2"/>
  <c r="B363" i="5"/>
  <c r="B201" i="2"/>
  <c r="B365" i="5"/>
  <c r="B203" i="2"/>
  <c r="B367" i="5"/>
  <c r="B330" i="3"/>
  <c r="B205" i="2"/>
  <c r="B369" i="5"/>
  <c r="B332" i="3"/>
  <c r="B207" i="2"/>
  <c r="B371" i="5"/>
  <c r="B209" i="2"/>
  <c r="B398" i="5"/>
  <c r="B335" i="3"/>
  <c r="B213" i="2"/>
  <c r="B400" i="5"/>
  <c r="B215" i="2"/>
  <c r="B402" i="5"/>
  <c r="B217" i="2"/>
  <c r="B339" i="3"/>
  <c r="B404" i="5"/>
  <c r="B341" i="3"/>
  <c r="B219" i="2"/>
  <c r="B406" i="5"/>
  <c r="B343" i="3"/>
  <c r="B221" i="2"/>
  <c r="B408" i="5"/>
  <c r="B223" i="2"/>
  <c r="B410" i="5"/>
  <c r="B225" i="2"/>
  <c r="B347" i="3"/>
  <c r="B412" i="5"/>
  <c r="B349" i="3"/>
  <c r="B227" i="2"/>
  <c r="B414" i="5"/>
  <c r="B351" i="3"/>
  <c r="B229" i="2"/>
  <c r="B416" i="5"/>
  <c r="B353" i="3"/>
  <c r="B231" i="2"/>
  <c r="B418" i="5"/>
  <c r="B376" i="3"/>
  <c r="B233" i="2"/>
  <c r="B420" i="5"/>
  <c r="B378" i="3"/>
  <c r="B447" i="5"/>
  <c r="B380" i="3"/>
  <c r="B239" i="2"/>
  <c r="B449" i="5"/>
  <c r="B382" i="3"/>
  <c r="B241" i="2"/>
  <c r="B166" i="2"/>
  <c r="B181" i="2"/>
  <c r="C216" i="2"/>
  <c r="B235" i="2"/>
  <c r="D305" i="5"/>
  <c r="C166" i="2"/>
  <c r="D321" i="5"/>
  <c r="C182" i="2"/>
  <c r="D364" i="5"/>
  <c r="C202" i="2"/>
  <c r="D413" i="5"/>
  <c r="C350" i="3"/>
  <c r="C228" i="2"/>
  <c r="D302" i="5"/>
  <c r="C163" i="2"/>
  <c r="D306" i="5"/>
  <c r="C167" i="2"/>
  <c r="D310" i="5"/>
  <c r="C171" i="2"/>
  <c r="D312" i="5"/>
  <c r="C173" i="2"/>
  <c r="D314" i="5"/>
  <c r="C175" i="2"/>
  <c r="D318" i="5"/>
  <c r="D322" i="5"/>
  <c r="C183" i="2"/>
  <c r="D351" i="5"/>
  <c r="C189" i="2"/>
  <c r="D353" i="5"/>
  <c r="C191" i="2"/>
  <c r="D357" i="5"/>
  <c r="C195" i="2"/>
  <c r="D361" i="5"/>
  <c r="C199" i="2"/>
  <c r="D363" i="5"/>
  <c r="D367" i="5"/>
  <c r="C330" i="3"/>
  <c r="C205" i="2"/>
  <c r="D369" i="5"/>
  <c r="C332" i="3"/>
  <c r="C207" i="2"/>
  <c r="D371" i="5"/>
  <c r="C209" i="2"/>
  <c r="D398" i="5"/>
  <c r="C335" i="3"/>
  <c r="C213" i="2"/>
  <c r="D400" i="5"/>
  <c r="C215" i="2"/>
  <c r="C337" i="3"/>
  <c r="D402" i="5"/>
  <c r="C339" i="3"/>
  <c r="C217" i="2"/>
  <c r="D404" i="5"/>
  <c r="C341" i="3"/>
  <c r="C219" i="2"/>
  <c r="D406" i="5"/>
  <c r="C221" i="2"/>
  <c r="C343" i="3"/>
  <c r="D408" i="5"/>
  <c r="C345" i="3"/>
  <c r="D410" i="5"/>
  <c r="C225" i="2"/>
  <c r="C347" i="3"/>
  <c r="D412" i="5"/>
  <c r="C349" i="3"/>
  <c r="C227" i="2"/>
  <c r="D414" i="5"/>
  <c r="C351" i="3"/>
  <c r="C229" i="2"/>
  <c r="D416" i="5"/>
  <c r="C353" i="3"/>
  <c r="C231" i="2"/>
  <c r="D418" i="5"/>
  <c r="C376" i="3"/>
  <c r="C233" i="2"/>
  <c r="D420" i="5"/>
  <c r="C378" i="3"/>
  <c r="C235" i="2"/>
  <c r="D447" i="5"/>
  <c r="C380" i="3"/>
  <c r="C239" i="2"/>
  <c r="D449" i="5"/>
  <c r="C382" i="3"/>
  <c r="C241" i="2"/>
  <c r="D451" i="5"/>
  <c r="C384" i="3"/>
  <c r="C243" i="2"/>
  <c r="D453" i="5"/>
  <c r="C386" i="3"/>
  <c r="C245" i="2"/>
  <c r="D455" i="5"/>
  <c r="C388" i="3"/>
  <c r="C247" i="2"/>
  <c r="D457" i="5"/>
  <c r="C390" i="3"/>
  <c r="C249" i="2"/>
  <c r="D459" i="5"/>
  <c r="C392" i="3"/>
  <c r="C251" i="2"/>
  <c r="D461" i="5"/>
  <c r="C394" i="3"/>
  <c r="C253" i="2"/>
  <c r="D463" i="5"/>
  <c r="C396" i="3"/>
  <c r="C255" i="2"/>
  <c r="D465" i="5"/>
  <c r="C398" i="3"/>
  <c r="C257" i="2"/>
  <c r="D467" i="5"/>
  <c r="C421" i="3"/>
  <c r="C259" i="2"/>
  <c r="D469" i="5"/>
  <c r="C423" i="3"/>
  <c r="C261" i="2"/>
  <c r="D496" i="5"/>
  <c r="C425" i="3"/>
  <c r="C265" i="2"/>
  <c r="D498" i="5"/>
  <c r="C427" i="3"/>
  <c r="C267" i="2"/>
  <c r="D500" i="5"/>
  <c r="C429" i="3"/>
  <c r="C269" i="2"/>
  <c r="D502" i="5"/>
  <c r="C431" i="3"/>
  <c r="C271" i="2"/>
  <c r="D504" i="5"/>
  <c r="C433" i="3"/>
  <c r="C273" i="2"/>
  <c r="D506" i="5"/>
  <c r="C435" i="3"/>
  <c r="C275" i="2"/>
  <c r="D508" i="5"/>
  <c r="C437" i="3"/>
  <c r="C277" i="2"/>
  <c r="D510" i="5"/>
  <c r="C439" i="3"/>
  <c r="C279" i="2"/>
  <c r="D512" i="5"/>
  <c r="C441" i="3"/>
  <c r="C281" i="2"/>
  <c r="D514" i="5"/>
  <c r="C443" i="3"/>
  <c r="C283" i="2"/>
  <c r="D516" i="5"/>
  <c r="C466" i="3"/>
  <c r="C285" i="2"/>
  <c r="D518" i="5"/>
  <c r="C468" i="3"/>
  <c r="C287" i="2"/>
  <c r="D545" i="5"/>
  <c r="C470" i="3"/>
  <c r="C291" i="2"/>
  <c r="D547" i="5"/>
  <c r="C472" i="3"/>
  <c r="C293" i="2"/>
  <c r="D549" i="5"/>
  <c r="C474" i="3"/>
  <c r="C295" i="2"/>
  <c r="D551" i="5"/>
  <c r="C476" i="3"/>
  <c r="C297" i="2"/>
  <c r="B594" i="5"/>
  <c r="B515" i="3"/>
  <c r="B317" i="2"/>
  <c r="B596" i="5"/>
  <c r="B517" i="3"/>
  <c r="B319" i="2"/>
  <c r="B598" i="5"/>
  <c r="B519" i="3"/>
  <c r="B321" i="2"/>
  <c r="B600" i="5"/>
  <c r="B521" i="3"/>
  <c r="B323" i="2"/>
  <c r="B602" i="5"/>
  <c r="B523" i="3"/>
  <c r="B325" i="2"/>
  <c r="B604" i="5"/>
  <c r="B525" i="3"/>
  <c r="B327" i="2"/>
  <c r="B168" i="2"/>
  <c r="B183" i="2"/>
  <c r="D218" i="2"/>
  <c r="F218" i="2" s="1"/>
  <c r="B337" i="3"/>
  <c r="D301" i="5"/>
  <c r="C162" i="2"/>
  <c r="D317" i="5"/>
  <c r="C178" i="2"/>
  <c r="D366" i="5"/>
  <c r="C204" i="2"/>
  <c r="D407" i="5"/>
  <c r="C344" i="3"/>
  <c r="C222" i="2"/>
  <c r="D300" i="5"/>
  <c r="C161" i="2"/>
  <c r="D304" i="5"/>
  <c r="C165" i="2"/>
  <c r="D308" i="5"/>
  <c r="C169" i="2"/>
  <c r="D320" i="5"/>
  <c r="C181" i="2"/>
  <c r="D349" i="5"/>
  <c r="C187" i="2"/>
  <c r="D355" i="5"/>
  <c r="C193" i="2"/>
  <c r="D359" i="5"/>
  <c r="C197" i="2"/>
  <c r="D365" i="5"/>
  <c r="C203" i="2"/>
  <c r="F145" i="1"/>
  <c r="C300" i="5"/>
  <c r="F300" i="5" s="1"/>
  <c r="D161" i="2"/>
  <c r="F161" i="2" s="1"/>
  <c r="C302" i="5"/>
  <c r="D163" i="2"/>
  <c r="F163" i="2" s="1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6" i="5"/>
  <c r="D177" i="2"/>
  <c r="F177" i="2" s="1"/>
  <c r="C318" i="5"/>
  <c r="F285" i="3"/>
  <c r="D179" i="2"/>
  <c r="F179" i="2" s="1"/>
  <c r="C320" i="5"/>
  <c r="D181" i="2"/>
  <c r="F181" i="2" s="1"/>
  <c r="C322" i="5"/>
  <c r="F289" i="3"/>
  <c r="D183" i="2"/>
  <c r="F183" i="2" s="1"/>
  <c r="C349" i="5"/>
  <c r="F349" i="5" s="1"/>
  <c r="D187" i="2"/>
  <c r="F187" i="2" s="1"/>
  <c r="C351" i="5"/>
  <c r="F351" i="5" s="1"/>
  <c r="F293" i="3"/>
  <c r="D189" i="2"/>
  <c r="F189" i="2" s="1"/>
  <c r="C353" i="5"/>
  <c r="F353" i="5" s="1"/>
  <c r="F295" i="3"/>
  <c r="D191" i="2"/>
  <c r="F191" i="2" s="1"/>
  <c r="C355" i="5"/>
  <c r="F355" i="5" s="1"/>
  <c r="D193" i="2"/>
  <c r="F193" i="2" s="1"/>
  <c r="F297" i="3"/>
  <c r="C357" i="5"/>
  <c r="F357" i="5" s="1"/>
  <c r="F299" i="3"/>
  <c r="D195" i="2"/>
  <c r="F195" i="2" s="1"/>
  <c r="C359" i="5"/>
  <c r="F359" i="5" s="1"/>
  <c r="F301" i="3"/>
  <c r="D197" i="2"/>
  <c r="F197" i="2" s="1"/>
  <c r="C361" i="5"/>
  <c r="F361" i="5" s="1"/>
  <c r="F303" i="3"/>
  <c r="C363" i="5"/>
  <c r="F363" i="5" s="1"/>
  <c r="F305" i="3"/>
  <c r="D201" i="2"/>
  <c r="F201" i="2" s="1"/>
  <c r="C365" i="5"/>
  <c r="F365" i="5" s="1"/>
  <c r="F307" i="3"/>
  <c r="C367" i="5"/>
  <c r="F367" i="5" s="1"/>
  <c r="D330" i="3"/>
  <c r="F330" i="3" s="1"/>
  <c r="D205" i="2"/>
  <c r="F205" i="2" s="1"/>
  <c r="C369" i="5"/>
  <c r="F369" i="5" s="1"/>
  <c r="D207" i="2"/>
  <c r="F207" i="2" s="1"/>
  <c r="D332" i="3"/>
  <c r="F332" i="3" s="1"/>
  <c r="C371" i="5"/>
  <c r="F371" i="5" s="1"/>
  <c r="D209" i="2"/>
  <c r="F209" i="2" s="1"/>
  <c r="C398" i="5"/>
  <c r="F398" i="5" s="1"/>
  <c r="D213" i="2"/>
  <c r="F213" i="2" s="1"/>
  <c r="D335" i="3"/>
  <c r="F335" i="3" s="1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D219" i="2"/>
  <c r="F219" i="2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347" i="3"/>
  <c r="F347" i="3" s="1"/>
  <c r="D225" i="2"/>
  <c r="F225" i="2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C416" i="5"/>
  <c r="F416" i="5" s="1"/>
  <c r="D231" i="2"/>
  <c r="F231" i="2" s="1"/>
  <c r="D353" i="3"/>
  <c r="F353" i="3" s="1"/>
  <c r="C418" i="5"/>
  <c r="F418" i="5" s="1"/>
  <c r="D376" i="3"/>
  <c r="F376" i="3" s="1"/>
  <c r="D233" i="2"/>
  <c r="F233" i="2" s="1"/>
  <c r="C420" i="5"/>
  <c r="F420" i="5" s="1"/>
  <c r="D378" i="3"/>
  <c r="F378" i="3" s="1"/>
  <c r="D235" i="2"/>
  <c r="F235" i="2" s="1"/>
  <c r="C447" i="5"/>
  <c r="F447" i="5" s="1"/>
  <c r="D380" i="3"/>
  <c r="F380" i="3" s="1"/>
  <c r="C449" i="5"/>
  <c r="F449" i="5" s="1"/>
  <c r="D382" i="3"/>
  <c r="F382" i="3" s="1"/>
  <c r="C451" i="5"/>
  <c r="F451" i="5" s="1"/>
  <c r="D384" i="3"/>
  <c r="F384" i="3" s="1"/>
  <c r="D243" i="2"/>
  <c r="F243" i="2" s="1"/>
  <c r="C453" i="5"/>
  <c r="F453" i="5" s="1"/>
  <c r="D386" i="3"/>
  <c r="F386" i="3" s="1"/>
  <c r="D245" i="2"/>
  <c r="F245" i="2" s="1"/>
  <c r="C455" i="5"/>
  <c r="F455" i="5" s="1"/>
  <c r="D388" i="3"/>
  <c r="F388" i="3" s="1"/>
  <c r="D247" i="2"/>
  <c r="F247" i="2" s="1"/>
  <c r="C457" i="5"/>
  <c r="F457" i="5" s="1"/>
  <c r="D390" i="3"/>
  <c r="F390" i="3" s="1"/>
  <c r="D249" i="2"/>
  <c r="F249" i="2" s="1"/>
  <c r="C459" i="5"/>
  <c r="F459" i="5" s="1"/>
  <c r="D392" i="3"/>
  <c r="F392" i="3" s="1"/>
  <c r="D251" i="2"/>
  <c r="F251" i="2" s="1"/>
  <c r="C461" i="5"/>
  <c r="F461" i="5" s="1"/>
  <c r="D394" i="3"/>
  <c r="F394" i="3" s="1"/>
  <c r="D253" i="2"/>
  <c r="F253" i="2" s="1"/>
  <c r="C463" i="5"/>
  <c r="F463" i="5" s="1"/>
  <c r="D396" i="3"/>
  <c r="F396" i="3" s="1"/>
  <c r="D255" i="2"/>
  <c r="F255" i="2" s="1"/>
  <c r="C465" i="5"/>
  <c r="F465" i="5" s="1"/>
  <c r="D398" i="3"/>
  <c r="F398" i="3" s="1"/>
  <c r="C467" i="5"/>
  <c r="D421" i="3"/>
  <c r="F421" i="3" s="1"/>
  <c r="D259" i="2"/>
  <c r="F259" i="2" s="1"/>
  <c r="C469" i="5"/>
  <c r="F469" i="5" s="1"/>
  <c r="D423" i="3"/>
  <c r="F423" i="3" s="1"/>
  <c r="D261" i="2"/>
  <c r="F261" i="2" s="1"/>
  <c r="C496" i="5"/>
  <c r="F496" i="5" s="1"/>
  <c r="D425" i="3"/>
  <c r="F425" i="3" s="1"/>
  <c r="D265" i="2"/>
  <c r="F265" i="2" s="1"/>
  <c r="C498" i="5"/>
  <c r="F498" i="5" s="1"/>
  <c r="D427" i="3"/>
  <c r="F427" i="3" s="1"/>
  <c r="D267" i="2"/>
  <c r="F267" i="2" s="1"/>
  <c r="C201" i="2"/>
  <c r="D241" i="2"/>
  <c r="F241" i="2" s="1"/>
  <c r="D307" i="5"/>
  <c r="C168" i="2"/>
  <c r="D348" i="5"/>
  <c r="C186" i="2"/>
  <c r="D360" i="5"/>
  <c r="C198" i="2"/>
  <c r="D405" i="5"/>
  <c r="C220" i="2"/>
  <c r="C342" i="3"/>
  <c r="D188" i="2"/>
  <c r="F188" i="2" s="1"/>
  <c r="D203" i="2"/>
  <c r="F203" i="2" s="1"/>
  <c r="C223" i="2"/>
  <c r="F291" i="3"/>
  <c r="B345" i="3"/>
  <c r="D299" i="5"/>
  <c r="C160" i="2"/>
  <c r="D313" i="5"/>
  <c r="C174" i="2"/>
  <c r="D352" i="5"/>
  <c r="C190" i="2"/>
  <c r="D362" i="5"/>
  <c r="C200" i="2"/>
  <c r="D409" i="5"/>
  <c r="C346" i="3"/>
  <c r="C224" i="2"/>
  <c r="F151" i="1"/>
  <c r="F153" i="1"/>
  <c r="B299" i="5"/>
  <c r="B160" i="2"/>
  <c r="B301" i="5"/>
  <c r="B162" i="2"/>
  <c r="B303" i="5"/>
  <c r="B164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321" i="5"/>
  <c r="B182" i="2"/>
  <c r="B348" i="5"/>
  <c r="B186" i="2"/>
  <c r="B350" i="5"/>
  <c r="B188" i="2"/>
  <c r="B352" i="5"/>
  <c r="B190" i="2"/>
  <c r="B354" i="5"/>
  <c r="B192" i="2"/>
  <c r="B356" i="5"/>
  <c r="B358" i="5"/>
  <c r="B196" i="2"/>
  <c r="B360" i="5"/>
  <c r="B198" i="2"/>
  <c r="B362" i="5"/>
  <c r="B200" i="2"/>
  <c r="B364" i="5"/>
  <c r="B202" i="2"/>
  <c r="B366" i="5"/>
  <c r="B204" i="2"/>
  <c r="B368" i="5"/>
  <c r="B331" i="3"/>
  <c r="B206" i="2"/>
  <c r="B370" i="5"/>
  <c r="B208" i="2"/>
  <c r="B397" i="5"/>
  <c r="B212" i="2"/>
  <c r="B334" i="3"/>
  <c r="B399" i="5"/>
  <c r="B336" i="3"/>
  <c r="B214" i="2"/>
  <c r="B401" i="5"/>
  <c r="B338" i="3"/>
  <c r="B216" i="2"/>
  <c r="B403" i="5"/>
  <c r="B340" i="3"/>
  <c r="B218" i="2"/>
  <c r="B405" i="5"/>
  <c r="B220" i="2"/>
  <c r="B342" i="3"/>
  <c r="B407" i="5"/>
  <c r="B222" i="2"/>
  <c r="B344" i="3"/>
  <c r="B409" i="5"/>
  <c r="B346" i="3"/>
  <c r="B224" i="2"/>
  <c r="B411" i="5"/>
  <c r="B348" i="3"/>
  <c r="B226" i="2"/>
  <c r="D173" i="2"/>
  <c r="F173" i="2" s="1"/>
  <c r="D190" i="2"/>
  <c r="F190" i="2" s="1"/>
  <c r="B415" i="5"/>
  <c r="B230" i="2"/>
  <c r="B417" i="5"/>
  <c r="B375" i="3"/>
  <c r="B232" i="2"/>
  <c r="B419" i="5"/>
  <c r="B377" i="3"/>
  <c r="B446" i="5"/>
  <c r="B379" i="3"/>
  <c r="B448" i="5"/>
  <c r="B381" i="3"/>
  <c r="B240" i="2"/>
  <c r="B452" i="5"/>
  <c r="B385" i="3"/>
  <c r="B454" i="5"/>
  <c r="B387" i="3"/>
  <c r="B456" i="5"/>
  <c r="B389" i="3"/>
  <c r="B458" i="5"/>
  <c r="B391" i="3"/>
  <c r="B460" i="5"/>
  <c r="B393" i="3"/>
  <c r="B462" i="5"/>
  <c r="B395" i="3"/>
  <c r="B464" i="5"/>
  <c r="B397" i="3"/>
  <c r="B466" i="5"/>
  <c r="B420" i="3"/>
  <c r="B468" i="5"/>
  <c r="B422" i="3"/>
  <c r="B260" i="2"/>
  <c r="B495" i="5"/>
  <c r="B424" i="3"/>
  <c r="B264" i="2"/>
  <c r="B497" i="5"/>
  <c r="B426" i="3"/>
  <c r="B499" i="5"/>
  <c r="B428" i="3"/>
  <c r="B501" i="5"/>
  <c r="B430" i="3"/>
  <c r="B503" i="5"/>
  <c r="B432" i="3"/>
  <c r="B272" i="2"/>
  <c r="B505" i="5"/>
  <c r="B434" i="3"/>
  <c r="B507" i="5"/>
  <c r="B436" i="3"/>
  <c r="B276" i="2"/>
  <c r="B509" i="5"/>
  <c r="B438" i="3"/>
  <c r="B278" i="2"/>
  <c r="B511" i="5"/>
  <c r="B440" i="3"/>
  <c r="B513" i="5"/>
  <c r="B442" i="3"/>
  <c r="B515" i="5"/>
  <c r="B465" i="3"/>
  <c r="B517" i="5"/>
  <c r="B467" i="3"/>
  <c r="B544" i="5"/>
  <c r="B469" i="3"/>
  <c r="B546" i="5"/>
  <c r="B471" i="3"/>
  <c r="B292" i="2"/>
  <c r="B548" i="5"/>
  <c r="B473" i="3"/>
  <c r="B550" i="5"/>
  <c r="B475" i="3"/>
  <c r="B552" i="5"/>
  <c r="B477" i="3"/>
  <c r="B298" i="2"/>
  <c r="B554" i="5"/>
  <c r="B479" i="3"/>
  <c r="B300" i="2"/>
  <c r="B556" i="5"/>
  <c r="B481" i="3"/>
  <c r="B302" i="2"/>
  <c r="B558" i="5"/>
  <c r="B483" i="3"/>
  <c r="B304" i="2"/>
  <c r="B560" i="5"/>
  <c r="B485" i="3"/>
  <c r="B562" i="5"/>
  <c r="B487" i="3"/>
  <c r="B564" i="5"/>
  <c r="B510" i="3"/>
  <c r="B310" i="2"/>
  <c r="B566" i="5"/>
  <c r="B312" i="2"/>
  <c r="F317" i="1"/>
  <c r="D594" i="5"/>
  <c r="C515" i="3"/>
  <c r="C317" i="2"/>
  <c r="D596" i="5"/>
  <c r="C517" i="3"/>
  <c r="C319" i="2"/>
  <c r="D598" i="5"/>
  <c r="C519" i="3"/>
  <c r="D600" i="5"/>
  <c r="C521" i="3"/>
  <c r="D602" i="5"/>
  <c r="C523" i="3"/>
  <c r="D604" i="5"/>
  <c r="C525" i="3"/>
  <c r="B228" i="2"/>
  <c r="D230" i="2"/>
  <c r="F230" i="2" s="1"/>
  <c r="B242" i="2"/>
  <c r="B258" i="2"/>
  <c r="B274" i="2"/>
  <c r="B280" i="2"/>
  <c r="B283" i="2"/>
  <c r="B306" i="2"/>
  <c r="B352" i="3"/>
  <c r="D381" i="3"/>
  <c r="F381" i="3" s="1"/>
  <c r="B512" i="3"/>
  <c r="D513" i="5"/>
  <c r="C442" i="3"/>
  <c r="C282" i="2"/>
  <c r="C465" i="3"/>
  <c r="D515" i="5"/>
  <c r="C284" i="2"/>
  <c r="D517" i="5"/>
  <c r="C467" i="3"/>
  <c r="C286" i="2"/>
  <c r="C469" i="3"/>
  <c r="D544" i="5"/>
  <c r="C290" i="2"/>
  <c r="D546" i="5"/>
  <c r="C471" i="3"/>
  <c r="D548" i="5"/>
  <c r="C473" i="3"/>
  <c r="D550" i="5"/>
  <c r="C475" i="3"/>
  <c r="C296" i="2"/>
  <c r="D552" i="5"/>
  <c r="C477" i="3"/>
  <c r="C298" i="2"/>
  <c r="C479" i="3"/>
  <c r="D554" i="5"/>
  <c r="C481" i="3"/>
  <c r="D556" i="5"/>
  <c r="C483" i="3"/>
  <c r="D558" i="5"/>
  <c r="C485" i="3"/>
  <c r="D560" i="5"/>
  <c r="C306" i="2"/>
  <c r="D562" i="5"/>
  <c r="C487" i="3"/>
  <c r="D564" i="5"/>
  <c r="C510" i="3"/>
  <c r="D566" i="5"/>
  <c r="C512" i="3"/>
  <c r="C312" i="2"/>
  <c r="P318" i="1"/>
  <c r="C594" i="5"/>
  <c r="F594" i="5" s="1"/>
  <c r="D515" i="3"/>
  <c r="F515" i="3" s="1"/>
  <c r="D317" i="2"/>
  <c r="F317" i="2" s="1"/>
  <c r="R320" i="1"/>
  <c r="C596" i="5"/>
  <c r="F596" i="5" s="1"/>
  <c r="D517" i="3"/>
  <c r="F517" i="3" s="1"/>
  <c r="D319" i="2"/>
  <c r="F319" i="2" s="1"/>
  <c r="R322" i="1"/>
  <c r="C598" i="5"/>
  <c r="F598" i="5" s="1"/>
  <c r="D519" i="3"/>
  <c r="F519" i="3" s="1"/>
  <c r="P324" i="1"/>
  <c r="C600" i="5"/>
  <c r="F600" i="5" s="1"/>
  <c r="D521" i="3"/>
  <c r="F521" i="3" s="1"/>
  <c r="D323" i="2"/>
  <c r="F323" i="2" s="1"/>
  <c r="C602" i="5"/>
  <c r="F602" i="5" s="1"/>
  <c r="D523" i="3"/>
  <c r="F523" i="3" s="1"/>
  <c r="D325" i="2"/>
  <c r="F325" i="2" s="1"/>
  <c r="P328" i="1"/>
  <c r="C604" i="5"/>
  <c r="F604" i="5" s="1"/>
  <c r="D525" i="3"/>
  <c r="F525" i="3" s="1"/>
  <c r="D327" i="2"/>
  <c r="F327" i="2" s="1"/>
  <c r="B250" i="2"/>
  <c r="B266" i="2"/>
  <c r="D352" i="3"/>
  <c r="F352" i="3" s="1"/>
  <c r="D433" i="3"/>
  <c r="F433" i="3" s="1"/>
  <c r="C417" i="5"/>
  <c r="F417" i="5" s="1"/>
  <c r="D375" i="3"/>
  <c r="F375" i="3" s="1"/>
  <c r="C446" i="5"/>
  <c r="F446" i="5" s="1"/>
  <c r="D379" i="3"/>
  <c r="F379" i="3" s="1"/>
  <c r="D238" i="2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C456" i="5"/>
  <c r="F456" i="5" s="1"/>
  <c r="D389" i="3"/>
  <c r="F389" i="3" s="1"/>
  <c r="C458" i="5"/>
  <c r="F458" i="5" s="1"/>
  <c r="D391" i="3"/>
  <c r="F391" i="3" s="1"/>
  <c r="C460" i="5"/>
  <c r="F460" i="5" s="1"/>
  <c r="D393" i="3"/>
  <c r="F393" i="3" s="1"/>
  <c r="D252" i="2"/>
  <c r="F252" i="2" s="1"/>
  <c r="C462" i="5"/>
  <c r="F462" i="5" s="1"/>
  <c r="D395" i="3"/>
  <c r="F395" i="3" s="1"/>
  <c r="C464" i="5"/>
  <c r="F464" i="5" s="1"/>
  <c r="D397" i="3"/>
  <c r="F397" i="3" s="1"/>
  <c r="C466" i="5"/>
  <c r="F466" i="5" s="1"/>
  <c r="D420" i="3"/>
  <c r="F420" i="3" s="1"/>
  <c r="C468" i="5"/>
  <c r="F468" i="5" s="1"/>
  <c r="D422" i="3"/>
  <c r="F422" i="3" s="1"/>
  <c r="D260" i="2"/>
  <c r="F260" i="2" s="1"/>
  <c r="C495" i="5"/>
  <c r="F495" i="5" s="1"/>
  <c r="D424" i="3"/>
  <c r="F424" i="3" s="1"/>
  <c r="C497" i="5"/>
  <c r="F497" i="5" s="1"/>
  <c r="D426" i="3"/>
  <c r="F426" i="3" s="1"/>
  <c r="C499" i="5"/>
  <c r="F499" i="5" s="1"/>
  <c r="D428" i="3"/>
  <c r="F428" i="3" s="1"/>
  <c r="D268" i="2"/>
  <c r="F268" i="2" s="1"/>
  <c r="C501" i="5"/>
  <c r="F501" i="5" s="1"/>
  <c r="D430" i="3"/>
  <c r="F430" i="3" s="1"/>
  <c r="D270" i="2"/>
  <c r="F270" i="2" s="1"/>
  <c r="C503" i="5"/>
  <c r="F503" i="5" s="1"/>
  <c r="D432" i="3"/>
  <c r="F432" i="3" s="1"/>
  <c r="D272" i="2"/>
  <c r="F272" i="2" s="1"/>
  <c r="C505" i="5"/>
  <c r="F505" i="5" s="1"/>
  <c r="D434" i="3"/>
  <c r="F434" i="3" s="1"/>
  <c r="C507" i="5"/>
  <c r="F507" i="5" s="1"/>
  <c r="D436" i="3"/>
  <c r="F436" i="3" s="1"/>
  <c r="D276" i="2"/>
  <c r="F276" i="2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C517" i="5"/>
  <c r="F517" i="5" s="1"/>
  <c r="D467" i="3"/>
  <c r="F467" i="3" s="1"/>
  <c r="C544" i="5"/>
  <c r="F544" i="5" s="1"/>
  <c r="D469" i="3"/>
  <c r="F469" i="3" s="1"/>
  <c r="C546" i="5"/>
  <c r="F546" i="5" s="1"/>
  <c r="D471" i="3"/>
  <c r="F471" i="3" s="1"/>
  <c r="D292" i="2"/>
  <c r="F292" i="2" s="1"/>
  <c r="C548" i="5"/>
  <c r="F548" i="5" s="1"/>
  <c r="D294" i="2"/>
  <c r="F294" i="2" s="1"/>
  <c r="C550" i="5"/>
  <c r="F550" i="5" s="1"/>
  <c r="D475" i="3"/>
  <c r="F475" i="3" s="1"/>
  <c r="D296" i="2"/>
  <c r="F296" i="2" s="1"/>
  <c r="C552" i="5"/>
  <c r="F552" i="5" s="1"/>
  <c r="D477" i="3"/>
  <c r="F477" i="3" s="1"/>
  <c r="C554" i="5"/>
  <c r="F554" i="5" s="1"/>
  <c r="D479" i="3"/>
  <c r="F479" i="3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C562" i="5"/>
  <c r="F562" i="5" s="1"/>
  <c r="D487" i="3"/>
  <c r="F487" i="3" s="1"/>
  <c r="D308" i="2"/>
  <c r="F308" i="2" s="1"/>
  <c r="R311" i="1"/>
  <c r="C564" i="5"/>
  <c r="F564" i="5" s="1"/>
  <c r="D510" i="3"/>
  <c r="F510" i="3" s="1"/>
  <c r="D310" i="2"/>
  <c r="F310" i="2" s="1"/>
  <c r="J313" i="1"/>
  <c r="C566" i="5"/>
  <c r="F566" i="5" s="1"/>
  <c r="D512" i="3"/>
  <c r="F512" i="3" s="1"/>
  <c r="D312" i="2"/>
  <c r="F312" i="2" s="1"/>
  <c r="R326" i="1"/>
  <c r="B238" i="2"/>
  <c r="D242" i="2"/>
  <c r="F242" i="2" s="1"/>
  <c r="B284" i="2"/>
  <c r="B294" i="2"/>
  <c r="D298" i="2"/>
  <c r="F298" i="2" s="1"/>
  <c r="B383" i="3"/>
  <c r="B398" i="3"/>
  <c r="B593" i="5"/>
  <c r="B514" i="3"/>
  <c r="B316" i="2"/>
  <c r="B595" i="5"/>
  <c r="B516" i="3"/>
  <c r="B318" i="2"/>
  <c r="B597" i="5"/>
  <c r="B518" i="3"/>
  <c r="B320" i="2"/>
  <c r="B599" i="5"/>
  <c r="B520" i="3"/>
  <c r="B601" i="5"/>
  <c r="B522" i="3"/>
  <c r="B603" i="5"/>
  <c r="B524" i="3"/>
  <c r="B326" i="2"/>
  <c r="B234" i="2"/>
  <c r="D240" i="2"/>
  <c r="F240" i="2" s="1"/>
  <c r="B245" i="2"/>
  <c r="D250" i="2"/>
  <c r="F250" i="2" s="1"/>
  <c r="B256" i="2"/>
  <c r="D266" i="2"/>
  <c r="F266" i="2" s="1"/>
  <c r="D284" i="2"/>
  <c r="F284" i="2" s="1"/>
  <c r="B290" i="2"/>
  <c r="C294" i="2"/>
  <c r="B308" i="2"/>
  <c r="B451" i="5"/>
  <c r="B384" i="3"/>
  <c r="B455" i="5"/>
  <c r="B388" i="3"/>
  <c r="B247" i="2"/>
  <c r="B457" i="5"/>
  <c r="B390" i="3"/>
  <c r="B459" i="5"/>
  <c r="B392" i="3"/>
  <c r="B251" i="2"/>
  <c r="B461" i="5"/>
  <c r="B394" i="3"/>
  <c r="B463" i="5"/>
  <c r="B255" i="2"/>
  <c r="B467" i="5"/>
  <c r="B421" i="3"/>
  <c r="B469" i="5"/>
  <c r="B423" i="3"/>
  <c r="B496" i="5"/>
  <c r="B425" i="3"/>
  <c r="B498" i="5"/>
  <c r="B427" i="3"/>
  <c r="B500" i="5"/>
  <c r="B429" i="3"/>
  <c r="B269" i="2"/>
  <c r="B502" i="5"/>
  <c r="B431" i="3"/>
  <c r="B504" i="5"/>
  <c r="B433" i="3"/>
  <c r="B506" i="5"/>
  <c r="B435" i="3"/>
  <c r="B508" i="5"/>
  <c r="B437" i="3"/>
  <c r="B510" i="5"/>
  <c r="B439" i="3"/>
  <c r="B512" i="5"/>
  <c r="B281" i="2"/>
  <c r="B516" i="5"/>
  <c r="B466" i="3"/>
  <c r="B518" i="5"/>
  <c r="B468" i="3"/>
  <c r="B287" i="2"/>
  <c r="B545" i="5"/>
  <c r="B470" i="3"/>
  <c r="B291" i="2"/>
  <c r="B547" i="5"/>
  <c r="B472" i="3"/>
  <c r="B293" i="2"/>
  <c r="B549" i="5"/>
  <c r="B474" i="3"/>
  <c r="B551" i="5"/>
  <c r="B476" i="3"/>
  <c r="B553" i="5"/>
  <c r="B478" i="3"/>
  <c r="B299" i="2"/>
  <c r="B555" i="5"/>
  <c r="B480" i="3"/>
  <c r="B557" i="5"/>
  <c r="B482" i="3"/>
  <c r="B559" i="5"/>
  <c r="B484" i="3"/>
  <c r="B305" i="2"/>
  <c r="B561" i="5"/>
  <c r="B486" i="3"/>
  <c r="B307" i="2"/>
  <c r="B563" i="5"/>
  <c r="B488" i="3"/>
  <c r="B309" i="2"/>
  <c r="B565" i="5"/>
  <c r="B511" i="3"/>
  <c r="B311" i="2"/>
  <c r="B567" i="5"/>
  <c r="B513" i="3"/>
  <c r="B313" i="2"/>
  <c r="R318" i="1"/>
  <c r="A607" i="5"/>
  <c r="A528" i="3"/>
  <c r="A330" i="2"/>
  <c r="D593" i="5"/>
  <c r="C514" i="3"/>
  <c r="D595" i="5"/>
  <c r="C516" i="3"/>
  <c r="D597" i="5"/>
  <c r="C518" i="3"/>
  <c r="D599" i="5"/>
  <c r="C520" i="3"/>
  <c r="C322" i="2"/>
  <c r="D601" i="5"/>
  <c r="C324" i="2"/>
  <c r="C522" i="3"/>
  <c r="D603" i="5"/>
  <c r="C524" i="3"/>
  <c r="C326" i="2"/>
  <c r="B243" i="2"/>
  <c r="B248" i="2"/>
  <c r="D256" i="2"/>
  <c r="F256" i="2" s="1"/>
  <c r="B267" i="2"/>
  <c r="B270" i="2"/>
  <c r="D290" i="2"/>
  <c r="B295" i="2"/>
  <c r="C304" i="2"/>
  <c r="C308" i="2"/>
  <c r="D377" i="3"/>
  <c r="F377" i="3" s="1"/>
  <c r="B386" i="3"/>
  <c r="B441" i="3"/>
  <c r="D553" i="5"/>
  <c r="C478" i="3"/>
  <c r="D555" i="5"/>
  <c r="C480" i="3"/>
  <c r="C301" i="2"/>
  <c r="D557" i="5"/>
  <c r="C482" i="3"/>
  <c r="C303" i="2"/>
  <c r="D559" i="5"/>
  <c r="C484" i="3"/>
  <c r="C305" i="2"/>
  <c r="D561" i="5"/>
  <c r="C486" i="3"/>
  <c r="C307" i="2"/>
  <c r="D563" i="5"/>
  <c r="C488" i="3"/>
  <c r="D565" i="5"/>
  <c r="C511" i="3"/>
  <c r="D567" i="5"/>
  <c r="C513" i="3"/>
  <c r="J317" i="1"/>
  <c r="C593" i="5"/>
  <c r="F593" i="5" s="1"/>
  <c r="D514" i="3"/>
  <c r="F514" i="3" s="1"/>
  <c r="H319" i="1"/>
  <c r="C595" i="5"/>
  <c r="F595" i="5" s="1"/>
  <c r="D516" i="3"/>
  <c r="F516" i="3" s="1"/>
  <c r="J321" i="1"/>
  <c r="C597" i="5"/>
  <c r="F597" i="5" s="1"/>
  <c r="D518" i="3"/>
  <c r="F518" i="3" s="1"/>
  <c r="D320" i="2"/>
  <c r="F320" i="2" s="1"/>
  <c r="L323" i="1"/>
  <c r="D520" i="3"/>
  <c r="F520" i="3" s="1"/>
  <c r="C599" i="5"/>
  <c r="F599" i="5" s="1"/>
  <c r="D322" i="2"/>
  <c r="F322" i="2" s="1"/>
  <c r="P325" i="1"/>
  <c r="C601" i="5"/>
  <c r="F601" i="5" s="1"/>
  <c r="D522" i="3"/>
  <c r="F522" i="3" s="1"/>
  <c r="D324" i="2"/>
  <c r="F324" i="2" s="1"/>
  <c r="P327" i="1"/>
  <c r="D524" i="3"/>
  <c r="F524" i="3" s="1"/>
  <c r="C603" i="5"/>
  <c r="F603" i="5" s="1"/>
  <c r="D326" i="2"/>
  <c r="F326" i="2" s="1"/>
  <c r="D234" i="2"/>
  <c r="F234" i="2" s="1"/>
  <c r="B254" i="2"/>
  <c r="B257" i="2"/>
  <c r="D264" i="2"/>
  <c r="B273" i="2"/>
  <c r="B282" i="2"/>
  <c r="B285" i="2"/>
  <c r="C300" i="2"/>
  <c r="C309" i="2"/>
  <c r="B324" i="2"/>
  <c r="B443" i="3"/>
  <c r="D465" i="3"/>
  <c r="F465" i="3" s="1"/>
  <c r="C500" i="5"/>
  <c r="F500" i="5" s="1"/>
  <c r="D269" i="2"/>
  <c r="F269" i="2" s="1"/>
  <c r="C502" i="5"/>
  <c r="F502" i="5" s="1"/>
  <c r="D431" i="3"/>
  <c r="F431" i="3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C512" i="5"/>
  <c r="F512" i="5" s="1"/>
  <c r="D441" i="3"/>
  <c r="F441" i="3" s="1"/>
  <c r="D281" i="2"/>
  <c r="F281" i="2" s="1"/>
  <c r="C514" i="5"/>
  <c r="F514" i="5" s="1"/>
  <c r="D443" i="3"/>
  <c r="F443" i="3" s="1"/>
  <c r="D283" i="2"/>
  <c r="F283" i="2" s="1"/>
  <c r="C516" i="5"/>
  <c r="F516" i="5" s="1"/>
  <c r="D466" i="3"/>
  <c r="F466" i="3" s="1"/>
  <c r="D285" i="2"/>
  <c r="F285" i="2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C549" i="5"/>
  <c r="F549" i="5" s="1"/>
  <c r="D474" i="3"/>
  <c r="F474" i="3" s="1"/>
  <c r="C551" i="5"/>
  <c r="F551" i="5" s="1"/>
  <c r="D476" i="3"/>
  <c r="F476" i="3" s="1"/>
  <c r="C553" i="5"/>
  <c r="F553" i="5" s="1"/>
  <c r="D478" i="3"/>
  <c r="F478" i="3" s="1"/>
  <c r="D299" i="2"/>
  <c r="F299" i="2" s="1"/>
  <c r="C555" i="5"/>
  <c r="F555" i="5" s="1"/>
  <c r="D480" i="3"/>
  <c r="F480" i="3" s="1"/>
  <c r="D301" i="2"/>
  <c r="F301" i="2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P314" i="1"/>
  <c r="C567" i="5"/>
  <c r="F567" i="5" s="1"/>
  <c r="D513" i="3"/>
  <c r="F513" i="3" s="1"/>
  <c r="D313" i="2"/>
  <c r="F313" i="2" s="1"/>
  <c r="A610" i="5"/>
  <c r="A531" i="3"/>
  <c r="A333" i="2"/>
  <c r="A616" i="5"/>
  <c r="A339" i="2"/>
  <c r="D232" i="2"/>
  <c r="F232" i="2" s="1"/>
  <c r="B246" i="2"/>
  <c r="D248" i="2"/>
  <c r="F248" i="2" s="1"/>
  <c r="D254" i="2"/>
  <c r="F254" i="2" s="1"/>
  <c r="B279" i="2"/>
  <c r="D282" i="2"/>
  <c r="F282" i="2" s="1"/>
  <c r="B286" i="2"/>
  <c r="D291" i="2"/>
  <c r="F291" i="2" s="1"/>
  <c r="B296" i="2"/>
  <c r="D300" i="2"/>
  <c r="F300" i="2" s="1"/>
  <c r="C316" i="2"/>
  <c r="C320" i="2"/>
  <c r="B350" i="3"/>
  <c r="D473" i="3"/>
  <c r="F473" i="3" s="1"/>
  <c r="K379" i="5"/>
  <c r="K426" i="5"/>
  <c r="K377" i="5"/>
  <c r="K622" i="5"/>
  <c r="K623" i="5" s="1"/>
  <c r="K624" i="5"/>
  <c r="K524" i="5"/>
  <c r="K573" i="5"/>
  <c r="K575" i="5"/>
  <c r="K526" i="5"/>
  <c r="K475" i="5"/>
  <c r="K477" i="5"/>
  <c r="F467" i="5"/>
  <c r="K428" i="5"/>
  <c r="P322" i="1"/>
  <c r="F325" i="1"/>
  <c r="F327" i="1"/>
  <c r="P330" i="1"/>
  <c r="P335" i="1"/>
  <c r="R338" i="1"/>
  <c r="F319" i="1"/>
  <c r="H321" i="1"/>
  <c r="J323" i="1"/>
  <c r="L325" i="1"/>
  <c r="L327" i="1"/>
  <c r="J329" i="1"/>
  <c r="H331" i="1"/>
  <c r="F333" i="1"/>
  <c r="P336" i="1"/>
  <c r="P340" i="1"/>
  <c r="A318" i="1"/>
  <c r="N317" i="1"/>
  <c r="F318" i="1"/>
  <c r="N319" i="1"/>
  <c r="F320" i="1"/>
  <c r="N321" i="1"/>
  <c r="F322" i="1"/>
  <c r="N323" i="1"/>
  <c r="F324" i="1"/>
  <c r="N325" i="1"/>
  <c r="F326" i="1"/>
  <c r="N327" i="1"/>
  <c r="F328" i="1"/>
  <c r="N329" i="1"/>
  <c r="F330" i="1"/>
  <c r="N331" i="1"/>
  <c r="F332" i="1"/>
  <c r="N333" i="1"/>
  <c r="F334" i="1"/>
  <c r="N335" i="1"/>
  <c r="F336" i="1"/>
  <c r="N337" i="1"/>
  <c r="F338" i="1"/>
  <c r="N339" i="1"/>
  <c r="F340" i="1"/>
  <c r="H322" i="1"/>
  <c r="H324" i="1"/>
  <c r="H326" i="1"/>
  <c r="H328" i="1"/>
  <c r="H330" i="1"/>
  <c r="H332" i="1"/>
  <c r="H334" i="1"/>
  <c r="H336" i="1"/>
  <c r="P337" i="1"/>
  <c r="H338" i="1"/>
  <c r="P339" i="1"/>
  <c r="H340" i="1"/>
  <c r="H318" i="1"/>
  <c r="R317" i="1"/>
  <c r="J318" i="1"/>
  <c r="R319" i="1"/>
  <c r="J320" i="1"/>
  <c r="R321" i="1"/>
  <c r="J322" i="1"/>
  <c r="R323" i="1"/>
  <c r="J324" i="1"/>
  <c r="R325" i="1"/>
  <c r="J326" i="1"/>
  <c r="R327" i="1"/>
  <c r="J328" i="1"/>
  <c r="R329" i="1"/>
  <c r="J330" i="1"/>
  <c r="R331" i="1"/>
  <c r="J332" i="1"/>
  <c r="R333" i="1"/>
  <c r="J334" i="1"/>
  <c r="R335" i="1"/>
  <c r="J336" i="1"/>
  <c r="R337" i="1"/>
  <c r="J338" i="1"/>
  <c r="R339" i="1"/>
  <c r="J340" i="1"/>
  <c r="H320" i="1"/>
  <c r="L318" i="1"/>
  <c r="L320" i="1"/>
  <c r="L322" i="1"/>
  <c r="L324" i="1"/>
  <c r="L326" i="1"/>
  <c r="L328" i="1"/>
  <c r="L330" i="1"/>
  <c r="L332" i="1"/>
  <c r="L334" i="1"/>
  <c r="L336" i="1"/>
  <c r="L338" i="1"/>
  <c r="L340" i="1"/>
  <c r="C315" i="1"/>
  <c r="N318" i="1"/>
  <c r="N320" i="1"/>
  <c r="N322" i="1"/>
  <c r="N324" i="1"/>
  <c r="N326" i="1"/>
  <c r="N328" i="1"/>
  <c r="N330" i="1"/>
  <c r="N332" i="1"/>
  <c r="N334" i="1"/>
  <c r="N336" i="1"/>
  <c r="N338" i="1"/>
  <c r="N340" i="1"/>
  <c r="J311" i="1"/>
  <c r="P312" i="1"/>
  <c r="P313" i="1"/>
  <c r="L311" i="1"/>
  <c r="H313" i="1"/>
  <c r="N314" i="1"/>
  <c r="H312" i="1"/>
  <c r="H314" i="1"/>
  <c r="J312" i="1"/>
  <c r="J314" i="1"/>
  <c r="L312" i="1"/>
  <c r="L314" i="1"/>
  <c r="I295" i="5"/>
  <c r="I246" i="5"/>
  <c r="I197" i="5"/>
  <c r="B294" i="5"/>
  <c r="B245" i="5"/>
  <c r="B196" i="5"/>
  <c r="K323" i="5"/>
  <c r="K335" i="5" s="1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K299" i="5"/>
  <c r="J299" i="5"/>
  <c r="E299" i="5" s="1"/>
  <c r="I299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E257" i="5" s="1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K252" i="5"/>
  <c r="J252" i="5"/>
  <c r="I252" i="5"/>
  <c r="J251" i="5"/>
  <c r="J250" i="5"/>
  <c r="K274" i="5"/>
  <c r="K286" i="5" s="1"/>
  <c r="K251" i="5"/>
  <c r="I251" i="5"/>
  <c r="K250" i="5"/>
  <c r="I250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K203" i="5"/>
  <c r="J203" i="5"/>
  <c r="I203" i="5"/>
  <c r="J202" i="5"/>
  <c r="J201" i="5"/>
  <c r="J152" i="5"/>
  <c r="J153" i="5"/>
  <c r="I154" i="5"/>
  <c r="J154" i="5"/>
  <c r="K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53" i="5"/>
  <c r="K153" i="5"/>
  <c r="K225" i="5"/>
  <c r="K237" i="5" s="1"/>
  <c r="K202" i="5"/>
  <c r="I202" i="5"/>
  <c r="K201" i="5"/>
  <c r="I201" i="5"/>
  <c r="A614" i="5" l="1"/>
  <c r="A331" i="2"/>
  <c r="A332" i="2"/>
  <c r="A527" i="3"/>
  <c r="A338" i="2"/>
  <c r="A609" i="5"/>
  <c r="A336" i="2"/>
  <c r="A526" i="3"/>
  <c r="A608" i="5"/>
  <c r="A533" i="3"/>
  <c r="F528" i="3"/>
  <c r="A334" i="2"/>
  <c r="A611" i="5"/>
  <c r="A335" i="2"/>
  <c r="A606" i="5"/>
  <c r="A328" i="2"/>
  <c r="C315" i="2"/>
  <c r="C314" i="2"/>
  <c r="F290" i="2"/>
  <c r="A319" i="1"/>
  <c r="A594" i="5"/>
  <c r="A568" i="5" s="1"/>
  <c r="K574" i="5" s="1"/>
  <c r="K576" i="5" s="1"/>
  <c r="K581" i="5" s="1"/>
  <c r="A515" i="3"/>
  <c r="A317" i="2"/>
  <c r="L342" i="1"/>
  <c r="F264" i="2"/>
  <c r="F186" i="2"/>
  <c r="F238" i="2"/>
  <c r="F160" i="2"/>
  <c r="K625" i="5"/>
  <c r="K630" i="5" s="1"/>
  <c r="F342" i="1"/>
  <c r="J341" i="1"/>
  <c r="L341" i="1"/>
  <c r="P341" i="1"/>
  <c r="J342" i="1"/>
  <c r="H342" i="1"/>
  <c r="F341" i="1"/>
  <c r="H341" i="1"/>
  <c r="R342" i="1"/>
  <c r="R341" i="1"/>
  <c r="P342" i="1"/>
  <c r="N342" i="1"/>
  <c r="K328" i="5"/>
  <c r="K330" i="5"/>
  <c r="K279" i="5"/>
  <c r="K281" i="5"/>
  <c r="K230" i="5"/>
  <c r="K232" i="5"/>
  <c r="A320" i="1" l="1"/>
  <c r="A595" i="5"/>
  <c r="A516" i="3"/>
  <c r="A318" i="2"/>
  <c r="A321" i="1" l="1"/>
  <c r="A596" i="5"/>
  <c r="A517" i="3"/>
  <c r="A319" i="2"/>
  <c r="D132" i="1"/>
  <c r="D131" i="2" s="1"/>
  <c r="F131" i="2" s="1"/>
  <c r="D131" i="1"/>
  <c r="D130" i="2" s="1"/>
  <c r="F130" i="2" s="1"/>
  <c r="D130" i="1"/>
  <c r="C222" i="5" s="1"/>
  <c r="D129" i="1"/>
  <c r="C221" i="5" s="1"/>
  <c r="D128" i="1"/>
  <c r="C220" i="5" s="1"/>
  <c r="D127" i="1"/>
  <c r="L127" i="1" s="1"/>
  <c r="D126" i="1"/>
  <c r="H126" i="1" s="1"/>
  <c r="D125" i="1"/>
  <c r="C217" i="5" s="1"/>
  <c r="D124" i="1"/>
  <c r="D123" i="1"/>
  <c r="D209" i="3" s="1"/>
  <c r="D122" i="1"/>
  <c r="C214" i="5" s="1"/>
  <c r="D121" i="1"/>
  <c r="C213" i="5" s="1"/>
  <c r="D120" i="1"/>
  <c r="C212" i="5" s="1"/>
  <c r="D119" i="1"/>
  <c r="D205" i="3" s="1"/>
  <c r="D118" i="1"/>
  <c r="D117" i="2" s="1"/>
  <c r="F117" i="2" s="1"/>
  <c r="D117" i="1"/>
  <c r="C209" i="5" s="1"/>
  <c r="D116" i="1"/>
  <c r="D202" i="3" s="1"/>
  <c r="D115" i="1"/>
  <c r="D114" i="2" s="1"/>
  <c r="F114" i="2" s="1"/>
  <c r="D114" i="1"/>
  <c r="C206" i="5" s="1"/>
  <c r="D113" i="1"/>
  <c r="C205" i="5" s="1"/>
  <c r="D112" i="1"/>
  <c r="C204" i="5" s="1"/>
  <c r="D111" i="1"/>
  <c r="L111" i="1" s="1"/>
  <c r="D110" i="1"/>
  <c r="D109" i="1"/>
  <c r="C201" i="5" s="1"/>
  <c r="E143" i="1"/>
  <c r="E248" i="3" s="1"/>
  <c r="D143" i="1"/>
  <c r="C258" i="5" s="1"/>
  <c r="F258" i="5" s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5" i="1"/>
  <c r="E240" i="3" s="1"/>
  <c r="D135" i="1"/>
  <c r="C250" i="5" s="1"/>
  <c r="C135" i="1"/>
  <c r="D250" i="5" s="1"/>
  <c r="B135" i="1"/>
  <c r="B250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202" i="5" s="1"/>
  <c r="E109" i="1"/>
  <c r="E195" i="3" s="1"/>
  <c r="C109" i="1"/>
  <c r="D201" i="5" s="1"/>
  <c r="B109" i="1"/>
  <c r="B195" i="3" s="1"/>
  <c r="B160" i="1"/>
  <c r="E263" i="3"/>
  <c r="D273" i="5"/>
  <c r="B157" i="2"/>
  <c r="E262" i="3"/>
  <c r="D272" i="5"/>
  <c r="B272" i="5"/>
  <c r="E261" i="3"/>
  <c r="D271" i="5"/>
  <c r="E260" i="3"/>
  <c r="D270" i="5"/>
  <c r="B270" i="5"/>
  <c r="E259" i="3"/>
  <c r="D269" i="5"/>
  <c r="B153" i="2"/>
  <c r="E258" i="3"/>
  <c r="D268" i="5"/>
  <c r="B268" i="5"/>
  <c r="E257" i="3"/>
  <c r="D267" i="5"/>
  <c r="B257" i="3"/>
  <c r="E256" i="3"/>
  <c r="D266" i="5"/>
  <c r="B266" i="5"/>
  <c r="E255" i="3"/>
  <c r="D265" i="5"/>
  <c r="B255" i="3"/>
  <c r="E254" i="3"/>
  <c r="D264" i="5"/>
  <c r="B264" i="5"/>
  <c r="E253" i="3"/>
  <c r="D263" i="5"/>
  <c r="E252" i="3"/>
  <c r="D262" i="5"/>
  <c r="B262" i="5"/>
  <c r="E251" i="3"/>
  <c r="D261" i="5"/>
  <c r="E250" i="3"/>
  <c r="D260" i="5"/>
  <c r="B260" i="5"/>
  <c r="E249" i="3"/>
  <c r="D259" i="5"/>
  <c r="B249" i="3"/>
  <c r="B134" i="1"/>
  <c r="R120" i="1" l="1"/>
  <c r="H120" i="1"/>
  <c r="F141" i="1"/>
  <c r="A322" i="1"/>
  <c r="A597" i="5"/>
  <c r="A518" i="3"/>
  <c r="A320" i="2"/>
  <c r="C135" i="2"/>
  <c r="C138" i="2"/>
  <c r="D127" i="2"/>
  <c r="F127" i="2" s="1"/>
  <c r="J141" i="1"/>
  <c r="P143" i="1"/>
  <c r="H113" i="1"/>
  <c r="J113" i="1"/>
  <c r="L113" i="1"/>
  <c r="H130" i="1"/>
  <c r="R114" i="1"/>
  <c r="H114" i="1"/>
  <c r="L119" i="1"/>
  <c r="L143" i="1"/>
  <c r="C157" i="2"/>
  <c r="B262" i="3"/>
  <c r="C248" i="3"/>
  <c r="H143" i="1"/>
  <c r="C259" i="3"/>
  <c r="F143" i="1"/>
  <c r="J143" i="1"/>
  <c r="B152" i="2"/>
  <c r="D124" i="2"/>
  <c r="F124" i="2" s="1"/>
  <c r="H117" i="1"/>
  <c r="R132" i="1"/>
  <c r="J117" i="1"/>
  <c r="L117" i="1"/>
  <c r="J139" i="1"/>
  <c r="L139" i="1"/>
  <c r="P139" i="1"/>
  <c r="B108" i="2"/>
  <c r="B111" i="2"/>
  <c r="F255" i="5"/>
  <c r="E255" i="5"/>
  <c r="R140" i="1"/>
  <c r="P140" i="1"/>
  <c r="F254" i="5"/>
  <c r="E254" i="5"/>
  <c r="H139" i="1"/>
  <c r="F253" i="5"/>
  <c r="E253" i="5"/>
  <c r="F252" i="5"/>
  <c r="E252" i="5"/>
  <c r="F251" i="5"/>
  <c r="E251" i="5"/>
  <c r="L135" i="1"/>
  <c r="P135" i="1"/>
  <c r="J135" i="1"/>
  <c r="F250" i="5"/>
  <c r="E250" i="5"/>
  <c r="H135" i="1"/>
  <c r="F222" i="5"/>
  <c r="E222" i="5"/>
  <c r="R130" i="1"/>
  <c r="F221" i="5"/>
  <c r="E221" i="5"/>
  <c r="F220" i="5"/>
  <c r="E220" i="5"/>
  <c r="R128" i="1"/>
  <c r="H128" i="1"/>
  <c r="D213" i="3"/>
  <c r="F213" i="3" s="1"/>
  <c r="F217" i="5"/>
  <c r="E217" i="5"/>
  <c r="J125" i="1"/>
  <c r="L125" i="1"/>
  <c r="J123" i="1"/>
  <c r="F214" i="5"/>
  <c r="E214" i="5"/>
  <c r="H122" i="1"/>
  <c r="J121" i="1"/>
  <c r="L121" i="1"/>
  <c r="H121" i="1"/>
  <c r="F213" i="5"/>
  <c r="E213" i="5"/>
  <c r="D120" i="2"/>
  <c r="F120" i="2" s="1"/>
  <c r="D119" i="2"/>
  <c r="F119" i="2" s="1"/>
  <c r="F212" i="5"/>
  <c r="E212" i="5"/>
  <c r="F209" i="5"/>
  <c r="E209" i="5"/>
  <c r="D116" i="2"/>
  <c r="F116" i="2" s="1"/>
  <c r="F202" i="3"/>
  <c r="J115" i="1"/>
  <c r="L115" i="1"/>
  <c r="F206" i="5"/>
  <c r="E206" i="5"/>
  <c r="D200" i="3"/>
  <c r="F200" i="3" s="1"/>
  <c r="F205" i="5"/>
  <c r="E205" i="5"/>
  <c r="F204" i="5"/>
  <c r="E204" i="5"/>
  <c r="R112" i="1"/>
  <c r="H112" i="1"/>
  <c r="D108" i="2"/>
  <c r="F108" i="2" s="1"/>
  <c r="H109" i="1"/>
  <c r="J109" i="1"/>
  <c r="F201" i="5"/>
  <c r="E201" i="5"/>
  <c r="C119" i="2"/>
  <c r="C122" i="2"/>
  <c r="B209" i="3"/>
  <c r="B205" i="3"/>
  <c r="B114" i="2"/>
  <c r="B198" i="3"/>
  <c r="R122" i="1"/>
  <c r="B246" i="3"/>
  <c r="F139" i="1"/>
  <c r="N138" i="1"/>
  <c r="P138" i="1"/>
  <c r="F137" i="1"/>
  <c r="H137" i="1"/>
  <c r="J137" i="1"/>
  <c r="P137" i="1"/>
  <c r="L137" i="1"/>
  <c r="N136" i="1"/>
  <c r="D241" i="3"/>
  <c r="F241" i="3" s="1"/>
  <c r="P136" i="1"/>
  <c r="B241" i="3"/>
  <c r="B218" i="3"/>
  <c r="B130" i="2"/>
  <c r="J129" i="1"/>
  <c r="L129" i="1"/>
  <c r="D128" i="2"/>
  <c r="F128" i="2" s="1"/>
  <c r="B128" i="2"/>
  <c r="F205" i="3"/>
  <c r="F209" i="3"/>
  <c r="B271" i="5"/>
  <c r="R110" i="1"/>
  <c r="C202" i="5"/>
  <c r="C116" i="2"/>
  <c r="C140" i="2"/>
  <c r="C143" i="2"/>
  <c r="C146" i="2"/>
  <c r="B196" i="3"/>
  <c r="C211" i="3"/>
  <c r="C243" i="3"/>
  <c r="C250" i="3"/>
  <c r="B261" i="5"/>
  <c r="H141" i="1"/>
  <c r="C256" i="5"/>
  <c r="J111" i="1"/>
  <c r="C203" i="5"/>
  <c r="L123" i="1"/>
  <c r="C215" i="5"/>
  <c r="C108" i="2"/>
  <c r="C111" i="2"/>
  <c r="B122" i="2"/>
  <c r="C130" i="2"/>
  <c r="B135" i="2"/>
  <c r="B138" i="2"/>
  <c r="D140" i="2"/>
  <c r="F140" i="2" s="1"/>
  <c r="C196" i="3"/>
  <c r="C198" i="3"/>
  <c r="B207" i="3"/>
  <c r="C209" i="3"/>
  <c r="D211" i="3"/>
  <c r="F211" i="3" s="1"/>
  <c r="C241" i="3"/>
  <c r="D243" i="3"/>
  <c r="F243" i="3" s="1"/>
  <c r="B248" i="3"/>
  <c r="C257" i="3"/>
  <c r="B273" i="5"/>
  <c r="H124" i="1"/>
  <c r="C216" i="5"/>
  <c r="D111" i="2"/>
  <c r="F111" i="2" s="1"/>
  <c r="B125" i="2"/>
  <c r="B149" i="2"/>
  <c r="D196" i="3"/>
  <c r="F196" i="3" s="1"/>
  <c r="D198" i="3"/>
  <c r="F198" i="3" s="1"/>
  <c r="C207" i="3"/>
  <c r="B216" i="3"/>
  <c r="B263" i="5"/>
  <c r="C114" i="2"/>
  <c r="B117" i="2"/>
  <c r="B120" i="2"/>
  <c r="D122" i="2"/>
  <c r="F122" i="2" s="1"/>
  <c r="C125" i="2"/>
  <c r="C128" i="2"/>
  <c r="D135" i="2"/>
  <c r="F135" i="2" s="1"/>
  <c r="D138" i="2"/>
  <c r="F138" i="2" s="1"/>
  <c r="B141" i="2"/>
  <c r="B144" i="2"/>
  <c r="C149" i="2"/>
  <c r="C152" i="2"/>
  <c r="B155" i="2"/>
  <c r="B203" i="3"/>
  <c r="C205" i="3"/>
  <c r="D207" i="3"/>
  <c r="F207" i="3" s="1"/>
  <c r="C216" i="3"/>
  <c r="C218" i="3"/>
  <c r="C246" i="3"/>
  <c r="D248" i="3"/>
  <c r="F248" i="3" s="1"/>
  <c r="B253" i="3"/>
  <c r="C255" i="3"/>
  <c r="C262" i="3"/>
  <c r="R126" i="1"/>
  <c r="C218" i="5"/>
  <c r="B109" i="2"/>
  <c r="B112" i="2"/>
  <c r="C117" i="2"/>
  <c r="C120" i="2"/>
  <c r="D125" i="2"/>
  <c r="F125" i="2" s="1"/>
  <c r="C141" i="2"/>
  <c r="C144" i="2"/>
  <c r="B147" i="2"/>
  <c r="C155" i="2"/>
  <c r="B201" i="3"/>
  <c r="C203" i="3"/>
  <c r="B212" i="3"/>
  <c r="B214" i="3"/>
  <c r="D216" i="3"/>
  <c r="F216" i="3" s="1"/>
  <c r="D218" i="3"/>
  <c r="F218" i="3" s="1"/>
  <c r="B244" i="3"/>
  <c r="D246" i="3"/>
  <c r="F246" i="3" s="1"/>
  <c r="C253" i="3"/>
  <c r="B260" i="3"/>
  <c r="B265" i="5"/>
  <c r="P142" i="1"/>
  <c r="C257" i="5"/>
  <c r="F257" i="5" s="1"/>
  <c r="C207" i="5"/>
  <c r="C219" i="5"/>
  <c r="C109" i="2"/>
  <c r="C112" i="2"/>
  <c r="B131" i="2"/>
  <c r="B136" i="2"/>
  <c r="D141" i="2"/>
  <c r="F141" i="2" s="1"/>
  <c r="C147" i="2"/>
  <c r="B199" i="3"/>
  <c r="C201" i="3"/>
  <c r="D203" i="3"/>
  <c r="F203" i="3" s="1"/>
  <c r="C212" i="3"/>
  <c r="C214" i="3"/>
  <c r="B242" i="3"/>
  <c r="C244" i="3"/>
  <c r="B251" i="3"/>
  <c r="B258" i="3"/>
  <c r="C260" i="3"/>
  <c r="H116" i="1"/>
  <c r="C208" i="5"/>
  <c r="D109" i="2"/>
  <c r="F109" i="2" s="1"/>
  <c r="D112" i="2"/>
  <c r="F112" i="2" s="1"/>
  <c r="B123" i="2"/>
  <c r="B126" i="2"/>
  <c r="C131" i="2"/>
  <c r="C136" i="2"/>
  <c r="B139" i="2"/>
  <c r="B150" i="2"/>
  <c r="B197" i="3"/>
  <c r="C199" i="3"/>
  <c r="D201" i="3"/>
  <c r="F201" i="3" s="1"/>
  <c r="B208" i="3"/>
  <c r="B210" i="3"/>
  <c r="D212" i="3"/>
  <c r="F212" i="3" s="1"/>
  <c r="D214" i="3"/>
  <c r="F214" i="3" s="1"/>
  <c r="C242" i="3"/>
  <c r="D244" i="3"/>
  <c r="F244" i="3" s="1"/>
  <c r="C251" i="3"/>
  <c r="C258" i="3"/>
  <c r="B267" i="5"/>
  <c r="B115" i="2"/>
  <c r="B118" i="2"/>
  <c r="C123" i="2"/>
  <c r="C126" i="2"/>
  <c r="B129" i="2"/>
  <c r="D136" i="2"/>
  <c r="F136" i="2" s="1"/>
  <c r="C139" i="2"/>
  <c r="B142" i="2"/>
  <c r="B145" i="2"/>
  <c r="C150" i="2"/>
  <c r="C153" i="2"/>
  <c r="C197" i="3"/>
  <c r="D199" i="3"/>
  <c r="F199" i="3" s="1"/>
  <c r="C208" i="3"/>
  <c r="C210" i="3"/>
  <c r="B240" i="3"/>
  <c r="D242" i="3"/>
  <c r="F242" i="3" s="1"/>
  <c r="C249" i="3"/>
  <c r="B256" i="3"/>
  <c r="H118" i="1"/>
  <c r="C210" i="5"/>
  <c r="B110" i="2"/>
  <c r="C115" i="2"/>
  <c r="C118" i="2"/>
  <c r="B121" i="2"/>
  <c r="D123" i="2"/>
  <c r="F123" i="2" s="1"/>
  <c r="D126" i="2"/>
  <c r="F126" i="2" s="1"/>
  <c r="C129" i="2"/>
  <c r="D139" i="2"/>
  <c r="F139" i="2" s="1"/>
  <c r="C142" i="2"/>
  <c r="C145" i="2"/>
  <c r="B156" i="2"/>
  <c r="C195" i="3"/>
  <c r="D197" i="3"/>
  <c r="F197" i="3" s="1"/>
  <c r="B204" i="3"/>
  <c r="B206" i="3"/>
  <c r="D208" i="3"/>
  <c r="F208" i="3" s="1"/>
  <c r="D210" i="3"/>
  <c r="F210" i="3" s="1"/>
  <c r="B217" i="3"/>
  <c r="C240" i="3"/>
  <c r="B247" i="3"/>
  <c r="B254" i="3"/>
  <c r="C256" i="3"/>
  <c r="B263" i="3"/>
  <c r="B269" i="5"/>
  <c r="J119" i="1"/>
  <c r="C211" i="5"/>
  <c r="J131" i="1"/>
  <c r="C223" i="5"/>
  <c r="C110" i="2"/>
  <c r="B113" i="2"/>
  <c r="D115" i="2"/>
  <c r="F115" i="2" s="1"/>
  <c r="D118" i="2"/>
  <c r="F118" i="2" s="1"/>
  <c r="C121" i="2"/>
  <c r="D129" i="2"/>
  <c r="F129" i="2" s="1"/>
  <c r="B134" i="2"/>
  <c r="B137" i="2"/>
  <c r="D142" i="2"/>
  <c r="F142" i="2" s="1"/>
  <c r="B148" i="2"/>
  <c r="C156" i="2"/>
  <c r="D195" i="3"/>
  <c r="F195" i="3" s="1"/>
  <c r="C204" i="3"/>
  <c r="C206" i="3"/>
  <c r="B215" i="3"/>
  <c r="C217" i="3"/>
  <c r="D240" i="3"/>
  <c r="F240" i="3" s="1"/>
  <c r="B245" i="3"/>
  <c r="C247" i="3"/>
  <c r="C254" i="3"/>
  <c r="B261" i="3"/>
  <c r="C263" i="3"/>
  <c r="B201" i="5"/>
  <c r="H132" i="1"/>
  <c r="C224" i="5"/>
  <c r="D110" i="2"/>
  <c r="F110" i="2" s="1"/>
  <c r="C113" i="2"/>
  <c r="D121" i="2"/>
  <c r="F121" i="2" s="1"/>
  <c r="B124" i="2"/>
  <c r="B127" i="2"/>
  <c r="C134" i="2"/>
  <c r="C137" i="2"/>
  <c r="C148" i="2"/>
  <c r="B151" i="2"/>
  <c r="B154" i="2"/>
  <c r="B200" i="3"/>
  <c r="B202" i="3"/>
  <c r="D204" i="3"/>
  <c r="F204" i="3" s="1"/>
  <c r="D206" i="3"/>
  <c r="F206" i="3" s="1"/>
  <c r="B213" i="3"/>
  <c r="C215" i="3"/>
  <c r="D217" i="3"/>
  <c r="F217" i="3" s="1"/>
  <c r="C245" i="3"/>
  <c r="D247" i="3"/>
  <c r="F247" i="3" s="1"/>
  <c r="B252" i="3"/>
  <c r="C261" i="3"/>
  <c r="B259" i="5"/>
  <c r="D113" i="2"/>
  <c r="F113" i="2" s="1"/>
  <c r="B116" i="2"/>
  <c r="B119" i="2"/>
  <c r="C124" i="2"/>
  <c r="C127" i="2"/>
  <c r="D134" i="2"/>
  <c r="F134" i="2" s="1"/>
  <c r="D137" i="2"/>
  <c r="F137" i="2" s="1"/>
  <c r="B140" i="2"/>
  <c r="B143" i="2"/>
  <c r="B146" i="2"/>
  <c r="C151" i="2"/>
  <c r="C154" i="2"/>
  <c r="C200" i="3"/>
  <c r="C202" i="3"/>
  <c r="B211" i="3"/>
  <c r="C213" i="3"/>
  <c r="D215" i="3"/>
  <c r="F215" i="3" s="1"/>
  <c r="B243" i="3"/>
  <c r="D245" i="3"/>
  <c r="F245" i="3" s="1"/>
  <c r="B250" i="3"/>
  <c r="C252" i="3"/>
  <c r="B259" i="3"/>
  <c r="H115" i="1"/>
  <c r="R118" i="1"/>
  <c r="H110" i="1"/>
  <c r="R124" i="1"/>
  <c r="J127" i="1"/>
  <c r="H111" i="1"/>
  <c r="R116" i="1"/>
  <c r="H119" i="1"/>
  <c r="L131" i="1"/>
  <c r="R142" i="1"/>
  <c r="P141" i="1"/>
  <c r="L141" i="1"/>
  <c r="F135" i="1"/>
  <c r="L109" i="1"/>
  <c r="N135" i="1"/>
  <c r="F136" i="1"/>
  <c r="N137" i="1"/>
  <c r="F138" i="1"/>
  <c r="N139" i="1"/>
  <c r="F140" i="1"/>
  <c r="N141" i="1"/>
  <c r="F142" i="1"/>
  <c r="N143" i="1"/>
  <c r="R138" i="1"/>
  <c r="H142" i="1"/>
  <c r="R137" i="1"/>
  <c r="R139" i="1"/>
  <c r="J140" i="1"/>
  <c r="R135" i="1"/>
  <c r="J136" i="1"/>
  <c r="J138" i="1"/>
  <c r="R141" i="1"/>
  <c r="J142" i="1"/>
  <c r="R143" i="1"/>
  <c r="L136" i="1"/>
  <c r="L138" i="1"/>
  <c r="L140" i="1"/>
  <c r="L142" i="1"/>
  <c r="R136" i="1"/>
  <c r="H136" i="1"/>
  <c r="H138" i="1"/>
  <c r="H140" i="1"/>
  <c r="N140" i="1"/>
  <c r="N142" i="1"/>
  <c r="N109" i="1"/>
  <c r="F110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R115" i="1"/>
  <c r="J116" i="1"/>
  <c r="R117" i="1"/>
  <c r="J118" i="1"/>
  <c r="R119" i="1"/>
  <c r="J120" i="1"/>
  <c r="R121" i="1"/>
  <c r="J122" i="1"/>
  <c r="R123" i="1"/>
  <c r="J124" i="1"/>
  <c r="R125" i="1"/>
  <c r="J126" i="1"/>
  <c r="R127" i="1"/>
  <c r="J128" i="1"/>
  <c r="R129" i="1"/>
  <c r="J130" i="1"/>
  <c r="R131" i="1"/>
  <c r="J132" i="1"/>
  <c r="L114" i="1"/>
  <c r="L124" i="1"/>
  <c r="L126" i="1"/>
  <c r="L128" i="1"/>
  <c r="L130" i="1"/>
  <c r="L132" i="1"/>
  <c r="J110" i="1"/>
  <c r="J112" i="1"/>
  <c r="R113" i="1"/>
  <c r="J114" i="1"/>
  <c r="L112" i="1"/>
  <c r="L116" i="1"/>
  <c r="L120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R109" i="1"/>
  <c r="R111" i="1"/>
  <c r="L110" i="1"/>
  <c r="L118" i="1"/>
  <c r="L122" i="1"/>
  <c r="F109" i="1"/>
  <c r="H123" i="1"/>
  <c r="H125" i="1"/>
  <c r="H127" i="1"/>
  <c r="H129" i="1"/>
  <c r="H131" i="1"/>
  <c r="A323" i="1" l="1"/>
  <c r="A598" i="5"/>
  <c r="A519" i="3"/>
  <c r="A321" i="2"/>
  <c r="F256" i="5"/>
  <c r="E256" i="5"/>
  <c r="F224" i="5"/>
  <c r="E224" i="5"/>
  <c r="F223" i="5"/>
  <c r="E223" i="5"/>
  <c r="F219" i="5"/>
  <c r="E219" i="5"/>
  <c r="F218" i="5"/>
  <c r="E218" i="5"/>
  <c r="F216" i="5"/>
  <c r="E216" i="5"/>
  <c r="F215" i="5"/>
  <c r="E215" i="5"/>
  <c r="F211" i="5"/>
  <c r="E211" i="5"/>
  <c r="F210" i="5"/>
  <c r="E210" i="5"/>
  <c r="F208" i="5"/>
  <c r="E208" i="5"/>
  <c r="F207" i="5"/>
  <c r="E207" i="5"/>
  <c r="F203" i="5"/>
  <c r="E203" i="5"/>
  <c r="F202" i="5"/>
  <c r="E202" i="5"/>
  <c r="R134" i="1"/>
  <c r="R133" i="1"/>
  <c r="B83" i="1"/>
  <c r="B150" i="3" s="1"/>
  <c r="B57" i="1"/>
  <c r="B56" i="2" s="1"/>
  <c r="B31" i="1"/>
  <c r="B60" i="3" s="1"/>
  <c r="B32" i="1"/>
  <c r="B31" i="2" s="1"/>
  <c r="B33" i="1"/>
  <c r="B62" i="3" s="1"/>
  <c r="B34" i="1"/>
  <c r="B33" i="2" s="1"/>
  <c r="B35" i="1"/>
  <c r="B34" i="2" s="1"/>
  <c r="B36" i="1"/>
  <c r="B35" i="2" s="1"/>
  <c r="B37" i="1"/>
  <c r="B36" i="2" s="1"/>
  <c r="B38" i="1"/>
  <c r="B37" i="2" s="1"/>
  <c r="B39" i="1"/>
  <c r="B62" i="5" s="1"/>
  <c r="B40" i="1"/>
  <c r="B69" i="3" s="1"/>
  <c r="B41" i="1"/>
  <c r="B40" i="2" s="1"/>
  <c r="B42" i="1"/>
  <c r="B65" i="5" s="1"/>
  <c r="B43" i="1"/>
  <c r="B42" i="2" s="1"/>
  <c r="B44" i="1"/>
  <c r="B73" i="3" s="1"/>
  <c r="B45" i="1"/>
  <c r="B68" i="5" s="1"/>
  <c r="B46" i="1"/>
  <c r="B45" i="2" s="1"/>
  <c r="B47" i="1"/>
  <c r="B70" i="5" s="1"/>
  <c r="B48" i="1"/>
  <c r="B77" i="3" s="1"/>
  <c r="B49" i="1"/>
  <c r="B72" i="5" s="1"/>
  <c r="B50" i="1"/>
  <c r="B73" i="5" s="1"/>
  <c r="B51" i="1"/>
  <c r="B74" i="5" s="1"/>
  <c r="B52" i="1"/>
  <c r="B53" i="1"/>
  <c r="B76" i="5" s="1"/>
  <c r="B54" i="1"/>
  <c r="B53" i="2" s="1"/>
  <c r="D31" i="1"/>
  <c r="D60" i="3" s="1"/>
  <c r="E31" i="1"/>
  <c r="E60" i="3" s="1"/>
  <c r="D38" i="1"/>
  <c r="D67" i="3" s="1"/>
  <c r="E38" i="1"/>
  <c r="E67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32" i="1"/>
  <c r="D61" i="3" s="1"/>
  <c r="E32" i="1"/>
  <c r="E61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L26" i="1"/>
  <c r="E26" i="1"/>
  <c r="E36" i="3" s="1"/>
  <c r="D27" i="1"/>
  <c r="L27" i="1" s="1"/>
  <c r="E27" i="1"/>
  <c r="E37" i="3" s="1"/>
  <c r="D28" i="1"/>
  <c r="D27" i="2" s="1"/>
  <c r="F27" i="2" s="1"/>
  <c r="E28" i="1"/>
  <c r="E38" i="3" s="1"/>
  <c r="D57" i="1"/>
  <c r="D105" i="3" s="1"/>
  <c r="E57" i="1"/>
  <c r="E105" i="3" s="1"/>
  <c r="D58" i="1"/>
  <c r="R58" i="1" s="1"/>
  <c r="E58" i="1"/>
  <c r="E106" i="3" s="1"/>
  <c r="D59" i="1"/>
  <c r="D107" i="3" s="1"/>
  <c r="E59" i="1"/>
  <c r="E107" i="3" s="1"/>
  <c r="D60" i="1"/>
  <c r="N60" i="1" s="1"/>
  <c r="E60" i="1"/>
  <c r="E108" i="3" s="1"/>
  <c r="D61" i="1"/>
  <c r="D109" i="3" s="1"/>
  <c r="E61" i="1"/>
  <c r="E109" i="3" s="1"/>
  <c r="D62" i="1"/>
  <c r="D110" i="3" s="1"/>
  <c r="E62" i="1"/>
  <c r="E110" i="3" s="1"/>
  <c r="D111" i="3"/>
  <c r="E63" i="1"/>
  <c r="E111" i="3" s="1"/>
  <c r="D64" i="1"/>
  <c r="H64" i="1" s="1"/>
  <c r="E64" i="1"/>
  <c r="E112" i="3" s="1"/>
  <c r="D65" i="1"/>
  <c r="D113" i="3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C115" i="5" s="1"/>
  <c r="F115" i="5" s="1"/>
  <c r="E69" i="1"/>
  <c r="E117" i="3" s="1"/>
  <c r="D70" i="1"/>
  <c r="D118" i="3" s="1"/>
  <c r="E70" i="1"/>
  <c r="E118" i="3" s="1"/>
  <c r="D71" i="1"/>
  <c r="D119" i="3" s="1"/>
  <c r="E71" i="1"/>
  <c r="E119" i="3" s="1"/>
  <c r="D72" i="1"/>
  <c r="R72" i="1" s="1"/>
  <c r="E72" i="1"/>
  <c r="E120" i="3" s="1"/>
  <c r="D73" i="1"/>
  <c r="D121" i="3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C123" i="5" s="1"/>
  <c r="F123" i="5" s="1"/>
  <c r="E77" i="1"/>
  <c r="E125" i="3" s="1"/>
  <c r="D78" i="1"/>
  <c r="D126" i="3" s="1"/>
  <c r="E78" i="1"/>
  <c r="E126" i="3" s="1"/>
  <c r="D79" i="1"/>
  <c r="D127" i="3" s="1"/>
  <c r="E79" i="1"/>
  <c r="E127" i="3" s="1"/>
  <c r="D80" i="1"/>
  <c r="P80" i="1" s="1"/>
  <c r="E80" i="1"/>
  <c r="E128" i="3" s="1"/>
  <c r="D83" i="1"/>
  <c r="N83" i="1" s="1"/>
  <c r="E83" i="1"/>
  <c r="E150" i="3" s="1"/>
  <c r="D84" i="1"/>
  <c r="C153" i="5" s="1"/>
  <c r="E84" i="1"/>
  <c r="E151" i="3" s="1"/>
  <c r="D85" i="1"/>
  <c r="R85" i="1" s="1"/>
  <c r="E85" i="1"/>
  <c r="E152" i="3" s="1"/>
  <c r="D86" i="1"/>
  <c r="C155" i="5" s="1"/>
  <c r="E86" i="1"/>
  <c r="E153" i="3" s="1"/>
  <c r="D87" i="1"/>
  <c r="E87" i="1"/>
  <c r="E154" i="3" s="1"/>
  <c r="D88" i="1"/>
  <c r="D87" i="2" s="1"/>
  <c r="F87" i="2" s="1"/>
  <c r="E88" i="1"/>
  <c r="E155" i="3" s="1"/>
  <c r="D89" i="1"/>
  <c r="C158" i="5" s="1"/>
  <c r="E89" i="1"/>
  <c r="E156" i="3" s="1"/>
  <c r="D90" i="1"/>
  <c r="J90" i="1" s="1"/>
  <c r="E90" i="1"/>
  <c r="E157" i="3" s="1"/>
  <c r="D91" i="1"/>
  <c r="N91" i="1" s="1"/>
  <c r="E91" i="1"/>
  <c r="E158" i="3" s="1"/>
  <c r="D92" i="1"/>
  <c r="E92" i="1"/>
  <c r="E159" i="3" s="1"/>
  <c r="D93" i="1"/>
  <c r="R93" i="1" s="1"/>
  <c r="E93" i="1"/>
  <c r="E160" i="3" s="1"/>
  <c r="D94" i="1"/>
  <c r="L94" i="1" s="1"/>
  <c r="E94" i="1"/>
  <c r="E161" i="3" s="1"/>
  <c r="D95" i="1"/>
  <c r="C164" i="5" s="1"/>
  <c r="E95" i="1"/>
  <c r="E162" i="3" s="1"/>
  <c r="D96" i="1"/>
  <c r="E96" i="1"/>
  <c r="E163" i="3" s="1"/>
  <c r="D97" i="1"/>
  <c r="C166" i="5" s="1"/>
  <c r="E97" i="1"/>
  <c r="E164" i="3" s="1"/>
  <c r="D98" i="1"/>
  <c r="H98" i="1" s="1"/>
  <c r="E98" i="1"/>
  <c r="E165" i="3" s="1"/>
  <c r="D99" i="1"/>
  <c r="D98" i="2" s="1"/>
  <c r="F98" i="2" s="1"/>
  <c r="E99" i="1"/>
  <c r="E166" i="3" s="1"/>
  <c r="D100" i="1"/>
  <c r="R100" i="1" s="1"/>
  <c r="E100" i="1"/>
  <c r="E167" i="3" s="1"/>
  <c r="D101" i="1"/>
  <c r="D100" i="2" s="1"/>
  <c r="F100" i="2" s="1"/>
  <c r="E101" i="1"/>
  <c r="E168" i="3" s="1"/>
  <c r="D102" i="1"/>
  <c r="C171" i="5" s="1"/>
  <c r="E102" i="1"/>
  <c r="E169" i="3" s="1"/>
  <c r="D103" i="1"/>
  <c r="N103" i="1" s="1"/>
  <c r="E103" i="1"/>
  <c r="E170" i="3" s="1"/>
  <c r="D104" i="1"/>
  <c r="E104" i="1"/>
  <c r="E171" i="3" s="1"/>
  <c r="D105" i="1"/>
  <c r="H105" i="1" s="1"/>
  <c r="E105" i="1"/>
  <c r="E172" i="3" s="1"/>
  <c r="D106" i="1"/>
  <c r="C175" i="5" s="1"/>
  <c r="E106" i="1"/>
  <c r="E173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B58" i="1"/>
  <c r="B59" i="1"/>
  <c r="B60" i="1"/>
  <c r="B61" i="1"/>
  <c r="B107" i="5" s="1"/>
  <c r="B62" i="1"/>
  <c r="B108" i="5" s="1"/>
  <c r="B63" i="1"/>
  <c r="B109" i="5" s="1"/>
  <c r="B64" i="1"/>
  <c r="B63" i="2" s="1"/>
  <c r="B65" i="1"/>
  <c r="B66" i="1"/>
  <c r="B112" i="5" s="1"/>
  <c r="B67" i="1"/>
  <c r="B113" i="5" s="1"/>
  <c r="B68" i="1"/>
  <c r="B69" i="1"/>
  <c r="B115" i="5" s="1"/>
  <c r="B70" i="1"/>
  <c r="B116" i="5" s="1"/>
  <c r="B71" i="1"/>
  <c r="B70" i="2" s="1"/>
  <c r="B72" i="1"/>
  <c r="B71" i="2" s="1"/>
  <c r="B73" i="1"/>
  <c r="B74" i="1"/>
  <c r="B120" i="5" s="1"/>
  <c r="B75" i="1"/>
  <c r="B74" i="2" s="1"/>
  <c r="B76" i="1"/>
  <c r="B122" i="5" s="1"/>
  <c r="B77" i="1"/>
  <c r="B125" i="3" s="1"/>
  <c r="B78" i="1"/>
  <c r="B124" i="5" s="1"/>
  <c r="B79" i="1"/>
  <c r="B78" i="2" s="1"/>
  <c r="B80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8" i="2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25" i="2" s="1"/>
  <c r="C26" i="1"/>
  <c r="D27" i="5" s="1"/>
  <c r="B27" i="1"/>
  <c r="C27" i="1"/>
  <c r="C37" i="3" s="1"/>
  <c r="B28" i="1"/>
  <c r="B27" i="2" s="1"/>
  <c r="C28" i="1"/>
  <c r="C38" i="3" s="1"/>
  <c r="C31" i="1"/>
  <c r="C30" i="2" s="1"/>
  <c r="C32" i="1"/>
  <c r="C33" i="1"/>
  <c r="C62" i="3" s="1"/>
  <c r="C34" i="1"/>
  <c r="C33" i="2" s="1"/>
  <c r="C35" i="1"/>
  <c r="C34" i="2" s="1"/>
  <c r="C36" i="1"/>
  <c r="C37" i="1"/>
  <c r="C66" i="3" s="1"/>
  <c r="C38" i="1"/>
  <c r="C67" i="3" s="1"/>
  <c r="C39" i="1"/>
  <c r="C38" i="2" s="1"/>
  <c r="C40" i="1"/>
  <c r="C39" i="2" s="1"/>
  <c r="C41" i="1"/>
  <c r="C70" i="3" s="1"/>
  <c r="C42" i="1"/>
  <c r="C71" i="3" s="1"/>
  <c r="C43" i="1"/>
  <c r="C42" i="2" s="1"/>
  <c r="C44" i="1"/>
  <c r="D67" i="5" s="1"/>
  <c r="C45" i="1"/>
  <c r="C44" i="2" s="1"/>
  <c r="C46" i="1"/>
  <c r="C75" i="3" s="1"/>
  <c r="C47" i="1"/>
  <c r="C46" i="2" s="1"/>
  <c r="C48" i="1"/>
  <c r="C49" i="1"/>
  <c r="C78" i="3" s="1"/>
  <c r="C50" i="1"/>
  <c r="C79" i="3" s="1"/>
  <c r="C51" i="1"/>
  <c r="C50" i="2" s="1"/>
  <c r="C52" i="1"/>
  <c r="C51" i="2" s="1"/>
  <c r="C53" i="1"/>
  <c r="C82" i="3" s="1"/>
  <c r="C54" i="1"/>
  <c r="C83" i="3" s="1"/>
  <c r="C57" i="1"/>
  <c r="C56" i="2" s="1"/>
  <c r="C58" i="1"/>
  <c r="C59" i="1"/>
  <c r="C107" i="3" s="1"/>
  <c r="C60" i="1"/>
  <c r="C59" i="2" s="1"/>
  <c r="C61" i="1"/>
  <c r="C60" i="2" s="1"/>
  <c r="C62" i="1"/>
  <c r="D108" i="5" s="1"/>
  <c r="C63" i="1"/>
  <c r="D109" i="5" s="1"/>
  <c r="C64" i="1"/>
  <c r="C112" i="3" s="1"/>
  <c r="C65" i="1"/>
  <c r="C64" i="2" s="1"/>
  <c r="C66" i="1"/>
  <c r="C67" i="1"/>
  <c r="C115" i="3" s="1"/>
  <c r="C68" i="1"/>
  <c r="C116" i="3" s="1"/>
  <c r="C69" i="1"/>
  <c r="C68" i="2" s="1"/>
  <c r="C70" i="1"/>
  <c r="C71" i="1"/>
  <c r="C70" i="2" s="1"/>
  <c r="C72" i="1"/>
  <c r="C120" i="3" s="1"/>
  <c r="C73" i="1"/>
  <c r="C72" i="2" s="1"/>
  <c r="C74" i="1"/>
  <c r="C122" i="3" s="1"/>
  <c r="C75" i="1"/>
  <c r="C123" i="3" s="1"/>
  <c r="C76" i="1"/>
  <c r="C75" i="2" s="1"/>
  <c r="C77" i="1"/>
  <c r="C125" i="3" s="1"/>
  <c r="C78" i="1"/>
  <c r="C126" i="3" s="1"/>
  <c r="C79" i="1"/>
  <c r="C127" i="3" s="1"/>
  <c r="C80" i="1"/>
  <c r="C128" i="3" s="1"/>
  <c r="C83" i="1"/>
  <c r="B84" i="1"/>
  <c r="B153" i="5" s="1"/>
  <c r="C84" i="1"/>
  <c r="D153" i="5" s="1"/>
  <c r="B85" i="1"/>
  <c r="C85" i="1"/>
  <c r="B86" i="1"/>
  <c r="B155" i="5" s="1"/>
  <c r="C86" i="1"/>
  <c r="B87" i="1"/>
  <c r="B86" i="2" s="1"/>
  <c r="C87" i="1"/>
  <c r="B88" i="1"/>
  <c r="C88" i="1"/>
  <c r="C87" i="2" s="1"/>
  <c r="B89" i="1"/>
  <c r="B88" i="2" s="1"/>
  <c r="C89" i="1"/>
  <c r="B90" i="1"/>
  <c r="C90" i="1"/>
  <c r="D159" i="5" s="1"/>
  <c r="B91" i="1"/>
  <c r="B90" i="2" s="1"/>
  <c r="C91" i="1"/>
  <c r="B92" i="1"/>
  <c r="C92" i="1"/>
  <c r="D161" i="5" s="1"/>
  <c r="B93" i="1"/>
  <c r="B92" i="2" s="1"/>
  <c r="C93" i="1"/>
  <c r="B94" i="1"/>
  <c r="C94" i="1"/>
  <c r="D163" i="5" s="1"/>
  <c r="B95" i="1"/>
  <c r="C95" i="1"/>
  <c r="B96" i="1"/>
  <c r="C96" i="1"/>
  <c r="C95" i="2" s="1"/>
  <c r="B97" i="1"/>
  <c r="C97" i="1"/>
  <c r="C96" i="2" s="1"/>
  <c r="B98" i="1"/>
  <c r="B167" i="5" s="1"/>
  <c r="C98" i="1"/>
  <c r="C97" i="2" s="1"/>
  <c r="B99" i="1"/>
  <c r="B98" i="2" s="1"/>
  <c r="C99" i="1"/>
  <c r="B100" i="1"/>
  <c r="C100" i="1"/>
  <c r="C99" i="2" s="1"/>
  <c r="B101" i="1"/>
  <c r="B170" i="5" s="1"/>
  <c r="C101" i="1"/>
  <c r="D170" i="5" s="1"/>
  <c r="B102" i="1"/>
  <c r="B169" i="3" s="1"/>
  <c r="C102" i="1"/>
  <c r="C101" i="2" s="1"/>
  <c r="B103" i="1"/>
  <c r="C103" i="1"/>
  <c r="B104" i="1"/>
  <c r="B173" i="5" s="1"/>
  <c r="C104" i="1"/>
  <c r="C103" i="2" s="1"/>
  <c r="B105" i="1"/>
  <c r="C105" i="1"/>
  <c r="B106" i="1"/>
  <c r="C106" i="1"/>
  <c r="C105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8" i="3" s="1"/>
  <c r="D93" i="3" s="1"/>
  <c r="D138" i="3" s="1"/>
  <c r="D183" i="3" s="1"/>
  <c r="D228" i="3" s="1"/>
  <c r="D273" i="3" s="1"/>
  <c r="D318" i="3" s="1"/>
  <c r="D363" i="3" s="1"/>
  <c r="D408" i="3" s="1"/>
  <c r="D453" i="3" s="1"/>
  <c r="D498" i="3" s="1"/>
  <c r="E46" i="3"/>
  <c r="E91" i="3" s="1"/>
  <c r="E136" i="3" s="1"/>
  <c r="E181" i="3" s="1"/>
  <c r="E226" i="3" s="1"/>
  <c r="E271" i="3" s="1"/>
  <c r="E316" i="3" s="1"/>
  <c r="E361" i="3" s="1"/>
  <c r="E406" i="3" s="1"/>
  <c r="E451" i="3" s="1"/>
  <c r="E496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A49" i="3"/>
  <c r="A94" i="3" s="1"/>
  <c r="A139" i="3" s="1"/>
  <c r="A184" i="3" s="1"/>
  <c r="A229" i="3" s="1"/>
  <c r="A274" i="3" s="1"/>
  <c r="A319" i="3" s="1"/>
  <c r="A364" i="3" s="1"/>
  <c r="A409" i="3" s="1"/>
  <c r="A454" i="3" s="1"/>
  <c r="A499" i="3" s="1"/>
  <c r="B3" i="5"/>
  <c r="B4" i="5"/>
  <c r="J54" i="5"/>
  <c r="J55" i="5"/>
  <c r="E55" i="5" s="1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E73" i="5" s="1"/>
  <c r="J74" i="5"/>
  <c r="J75" i="5"/>
  <c r="J76" i="5"/>
  <c r="J77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J103" i="5"/>
  <c r="K103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E111" i="5" s="1"/>
  <c r="K111" i="5"/>
  <c r="J112" i="5"/>
  <c r="E112" i="5" s="1"/>
  <c r="K112" i="5"/>
  <c r="J113" i="5"/>
  <c r="K113" i="5"/>
  <c r="J114" i="5"/>
  <c r="K114" i="5"/>
  <c r="J115" i="5"/>
  <c r="E115" i="5" s="1"/>
  <c r="K115" i="5"/>
  <c r="J116" i="5"/>
  <c r="E116" i="5" s="1"/>
  <c r="K116" i="5"/>
  <c r="J117" i="5"/>
  <c r="K117" i="5"/>
  <c r="J118" i="5"/>
  <c r="K118" i="5"/>
  <c r="J119" i="5"/>
  <c r="K119" i="5"/>
  <c r="J120" i="5"/>
  <c r="E120" i="5" s="1"/>
  <c r="K120" i="5"/>
  <c r="J121" i="5"/>
  <c r="K121" i="5"/>
  <c r="J122" i="5"/>
  <c r="K122" i="5"/>
  <c r="J123" i="5"/>
  <c r="K123" i="5"/>
  <c r="J124" i="5"/>
  <c r="K124" i="5"/>
  <c r="J125" i="5"/>
  <c r="K125" i="5"/>
  <c r="J126" i="5"/>
  <c r="K126" i="5"/>
  <c r="K152" i="5"/>
  <c r="B49" i="5"/>
  <c r="B98" i="5" s="1"/>
  <c r="B147" i="5" s="1"/>
  <c r="I50" i="5"/>
  <c r="I99" i="5" s="1"/>
  <c r="I148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52" i="5"/>
  <c r="I8" i="5"/>
  <c r="I9" i="5"/>
  <c r="I10" i="5"/>
  <c r="I11" i="5"/>
  <c r="I12" i="5"/>
  <c r="I13" i="5"/>
  <c r="I14" i="5"/>
  <c r="I15" i="5"/>
  <c r="I16" i="5"/>
  <c r="I7" i="5"/>
  <c r="B24" i="5"/>
  <c r="C67" i="5"/>
  <c r="F67" i="5" s="1"/>
  <c r="D20" i="5"/>
  <c r="D76" i="5"/>
  <c r="A3" i="2"/>
  <c r="A2" i="2"/>
  <c r="C78" i="2"/>
  <c r="C66" i="2"/>
  <c r="C52" i="2"/>
  <c r="D59" i="2"/>
  <c r="F59" i="2" s="1"/>
  <c r="B44" i="2"/>
  <c r="B22" i="2"/>
  <c r="B16" i="2"/>
  <c r="B13" i="2"/>
  <c r="H106" i="1"/>
  <c r="R98" i="1"/>
  <c r="H77" i="1"/>
  <c r="J72" i="1"/>
  <c r="P65" i="1"/>
  <c r="N65" i="1"/>
  <c r="P60" i="1"/>
  <c r="L60" i="1"/>
  <c r="J60" i="1"/>
  <c r="J45" i="1"/>
  <c r="N44" i="1"/>
  <c r="L44" i="1"/>
  <c r="J44" i="1"/>
  <c r="H44" i="1"/>
  <c r="F44" i="1"/>
  <c r="P39" i="1"/>
  <c r="J39" i="1"/>
  <c r="J38" i="1"/>
  <c r="L34" i="1"/>
  <c r="J34" i="1"/>
  <c r="P14" i="1"/>
  <c r="P9" i="1"/>
  <c r="N9" i="1"/>
  <c r="L14" i="1"/>
  <c r="L9" i="1"/>
  <c r="J9" i="1"/>
  <c r="H14" i="1"/>
  <c r="H9" i="1"/>
  <c r="B108" i="1"/>
  <c r="B82" i="1"/>
  <c r="B56" i="1"/>
  <c r="B30" i="1"/>
  <c r="H72" i="1" l="1"/>
  <c r="L72" i="1"/>
  <c r="D71" i="2"/>
  <c r="F71" i="2" s="1"/>
  <c r="R60" i="1"/>
  <c r="N72" i="1"/>
  <c r="P72" i="1"/>
  <c r="H60" i="1"/>
  <c r="L45" i="1"/>
  <c r="R45" i="1"/>
  <c r="R44" i="1"/>
  <c r="D43" i="2"/>
  <c r="F43" i="2" s="1"/>
  <c r="P44" i="1"/>
  <c r="B121" i="5"/>
  <c r="P52" i="1"/>
  <c r="N50" i="1"/>
  <c r="R52" i="1"/>
  <c r="D118" i="5"/>
  <c r="H25" i="1"/>
  <c r="J79" i="1"/>
  <c r="N90" i="1"/>
  <c r="R90" i="1"/>
  <c r="B19" i="3"/>
  <c r="L90" i="1"/>
  <c r="J64" i="1"/>
  <c r="H102" i="1"/>
  <c r="L64" i="1"/>
  <c r="F76" i="1"/>
  <c r="J102" i="1"/>
  <c r="D63" i="2"/>
  <c r="F63" i="2" s="1"/>
  <c r="N64" i="1"/>
  <c r="J76" i="1"/>
  <c r="L102" i="1"/>
  <c r="B14" i="2"/>
  <c r="P64" i="1"/>
  <c r="N76" i="1"/>
  <c r="R102" i="1"/>
  <c r="R64" i="1"/>
  <c r="P76" i="1"/>
  <c r="B10" i="5"/>
  <c r="N17" i="1"/>
  <c r="B20" i="2"/>
  <c r="R76" i="1"/>
  <c r="D101" i="2"/>
  <c r="F101" i="2" s="1"/>
  <c r="D89" i="2"/>
  <c r="F89" i="2" s="1"/>
  <c r="H90" i="1"/>
  <c r="B47" i="2"/>
  <c r="B46" i="2"/>
  <c r="B69" i="5"/>
  <c r="B60" i="5"/>
  <c r="C91" i="2"/>
  <c r="D121" i="5"/>
  <c r="C63" i="2"/>
  <c r="B36" i="3"/>
  <c r="D110" i="5"/>
  <c r="C8" i="2"/>
  <c r="C37" i="2"/>
  <c r="F60" i="1"/>
  <c r="R95" i="1"/>
  <c r="B67" i="3"/>
  <c r="L83" i="1"/>
  <c r="F68" i="1"/>
  <c r="L69" i="1"/>
  <c r="B83" i="3"/>
  <c r="P69" i="1"/>
  <c r="D31" i="2"/>
  <c r="F31" i="2" s="1"/>
  <c r="B117" i="5"/>
  <c r="D16" i="5"/>
  <c r="C14" i="2"/>
  <c r="C20" i="2"/>
  <c r="D113" i="5"/>
  <c r="B27" i="5"/>
  <c r="B103" i="2"/>
  <c r="C161" i="3"/>
  <c r="R80" i="1"/>
  <c r="C16" i="2"/>
  <c r="J106" i="1"/>
  <c r="L106" i="1"/>
  <c r="N106" i="1"/>
  <c r="D79" i="2"/>
  <c r="F79" i="2" s="1"/>
  <c r="D29" i="5"/>
  <c r="F80" i="1"/>
  <c r="N28" i="1"/>
  <c r="R106" i="1"/>
  <c r="H80" i="1"/>
  <c r="D18" i="5"/>
  <c r="B19" i="5"/>
  <c r="J80" i="1"/>
  <c r="L80" i="1"/>
  <c r="B66" i="2"/>
  <c r="B125" i="5"/>
  <c r="N80" i="1"/>
  <c r="J14" i="1"/>
  <c r="N102" i="1"/>
  <c r="D75" i="2"/>
  <c r="F75" i="2" s="1"/>
  <c r="C74" i="2"/>
  <c r="C122" i="5"/>
  <c r="F122" i="5" s="1"/>
  <c r="N14" i="1"/>
  <c r="H76" i="1"/>
  <c r="B62" i="2"/>
  <c r="D39" i="2"/>
  <c r="F39" i="2" s="1"/>
  <c r="D14" i="5"/>
  <c r="L76" i="1"/>
  <c r="D13" i="2"/>
  <c r="F13" i="2" s="1"/>
  <c r="D125" i="5"/>
  <c r="P26" i="1"/>
  <c r="C69" i="5"/>
  <c r="F69" i="5" s="1"/>
  <c r="J50" i="1"/>
  <c r="C73" i="5"/>
  <c r="F73" i="5" s="1"/>
  <c r="P38" i="1"/>
  <c r="C18" i="2"/>
  <c r="C49" i="2"/>
  <c r="D73" i="5"/>
  <c r="J88" i="1"/>
  <c r="C120" i="5"/>
  <c r="F120" i="5" s="1"/>
  <c r="F58" i="1"/>
  <c r="F42" i="1"/>
  <c r="A324" i="1"/>
  <c r="A599" i="5"/>
  <c r="A520" i="3"/>
  <c r="A322" i="2"/>
  <c r="B345" i="5"/>
  <c r="B541" i="5"/>
  <c r="B443" i="5"/>
  <c r="B590" i="5"/>
  <c r="B394" i="5"/>
  <c r="B492" i="5"/>
  <c r="B344" i="5"/>
  <c r="B540" i="5"/>
  <c r="B442" i="5"/>
  <c r="B393" i="5"/>
  <c r="B589" i="5"/>
  <c r="B491" i="5"/>
  <c r="F65" i="1"/>
  <c r="F49" i="1"/>
  <c r="F14" i="1"/>
  <c r="N34" i="1"/>
  <c r="N45" i="1"/>
  <c r="H65" i="1"/>
  <c r="R69" i="1"/>
  <c r="H95" i="1"/>
  <c r="P45" i="1"/>
  <c r="J65" i="1"/>
  <c r="L95" i="1"/>
  <c r="D33" i="2"/>
  <c r="F33" i="2" s="1"/>
  <c r="J16" i="1"/>
  <c r="R14" i="1"/>
  <c r="H49" i="1"/>
  <c r="H99" i="1"/>
  <c r="D11" i="2"/>
  <c r="F11" i="2" s="1"/>
  <c r="R16" i="1"/>
  <c r="H45" i="1"/>
  <c r="J69" i="1"/>
  <c r="D58" i="2"/>
  <c r="F58" i="2" s="1"/>
  <c r="R91" i="1"/>
  <c r="D94" i="2"/>
  <c r="F94" i="2" s="1"/>
  <c r="D44" i="2"/>
  <c r="F44" i="2" s="1"/>
  <c r="B75" i="3"/>
  <c r="B77" i="5"/>
  <c r="B32" i="2"/>
  <c r="B56" i="5"/>
  <c r="F12" i="1"/>
  <c r="R12" i="1"/>
  <c r="H84" i="1"/>
  <c r="D50" i="2"/>
  <c r="F50" i="2" s="1"/>
  <c r="C112" i="5"/>
  <c r="F112" i="5" s="1"/>
  <c r="N35" i="1"/>
  <c r="J58" i="1"/>
  <c r="H66" i="1"/>
  <c r="D73" i="2"/>
  <c r="F73" i="2" s="1"/>
  <c r="H59" i="1"/>
  <c r="J70" i="1"/>
  <c r="N19" i="1"/>
  <c r="L88" i="1"/>
  <c r="H19" i="1"/>
  <c r="L32" i="1"/>
  <c r="F51" i="1"/>
  <c r="R66" i="1"/>
  <c r="J89" i="1"/>
  <c r="D42" i="2"/>
  <c r="F42" i="2" s="1"/>
  <c r="H20" i="1"/>
  <c r="N32" i="1"/>
  <c r="H51" i="1"/>
  <c r="J59" i="1"/>
  <c r="R67" i="1"/>
  <c r="N70" i="1"/>
  <c r="D105" i="2"/>
  <c r="F105" i="2" s="1"/>
  <c r="D69" i="2"/>
  <c r="F69" i="2" s="1"/>
  <c r="R35" i="1"/>
  <c r="H70" i="1"/>
  <c r="R32" i="1"/>
  <c r="N59" i="1"/>
  <c r="L71" i="1"/>
  <c r="D34" i="2"/>
  <c r="F34" i="2" s="1"/>
  <c r="C55" i="5"/>
  <c r="F55" i="5" s="1"/>
  <c r="P12" i="1"/>
  <c r="L51" i="1"/>
  <c r="F74" i="1"/>
  <c r="L39" i="1"/>
  <c r="H46" i="1"/>
  <c r="P51" i="1"/>
  <c r="R59" i="1"/>
  <c r="L63" i="1"/>
  <c r="N71" i="1"/>
  <c r="J74" i="1"/>
  <c r="L97" i="1"/>
  <c r="C11" i="5"/>
  <c r="F11" i="5" s="1"/>
  <c r="N99" i="1"/>
  <c r="L105" i="1"/>
  <c r="D104" i="2"/>
  <c r="F104" i="2" s="1"/>
  <c r="R99" i="1"/>
  <c r="R97" i="1"/>
  <c r="D96" i="2"/>
  <c r="F96" i="2" s="1"/>
  <c r="J97" i="1"/>
  <c r="B58" i="2"/>
  <c r="B104" i="5"/>
  <c r="B57" i="5"/>
  <c r="B9" i="5"/>
  <c r="B18" i="3"/>
  <c r="B68" i="2"/>
  <c r="H12" i="1"/>
  <c r="J12" i="1"/>
  <c r="L12" i="1"/>
  <c r="N26" i="1"/>
  <c r="P32" i="1"/>
  <c r="H38" i="1"/>
  <c r="N39" i="1"/>
  <c r="H50" i="1"/>
  <c r="J51" i="1"/>
  <c r="H58" i="1"/>
  <c r="L59" i="1"/>
  <c r="R65" i="1"/>
  <c r="L70" i="1"/>
  <c r="P71" i="1"/>
  <c r="H74" i="1"/>
  <c r="F84" i="1"/>
  <c r="H89" i="1"/>
  <c r="J95" i="1"/>
  <c r="N97" i="1"/>
  <c r="H101" i="1"/>
  <c r="D92" i="2"/>
  <c r="F92" i="2" s="1"/>
  <c r="D70" i="2"/>
  <c r="F70" i="2" s="1"/>
  <c r="D57" i="2"/>
  <c r="F57" i="2" s="1"/>
  <c r="D38" i="2"/>
  <c r="F38" i="2" s="1"/>
  <c r="C116" i="5"/>
  <c r="F116" i="5" s="1"/>
  <c r="C74" i="5"/>
  <c r="F74" i="5" s="1"/>
  <c r="R19" i="1"/>
  <c r="N38" i="1"/>
  <c r="R39" i="1"/>
  <c r="L50" i="1"/>
  <c r="N51" i="1"/>
  <c r="L58" i="1"/>
  <c r="P59" i="1"/>
  <c r="J66" i="1"/>
  <c r="P70" i="1"/>
  <c r="L74" i="1"/>
  <c r="J84" i="1"/>
  <c r="L89" i="1"/>
  <c r="F93" i="1"/>
  <c r="N95" i="1"/>
  <c r="D68" i="2"/>
  <c r="F68" i="2" s="1"/>
  <c r="D49" i="2"/>
  <c r="F49" i="2" s="1"/>
  <c r="C111" i="5"/>
  <c r="F111" i="5" s="1"/>
  <c r="D45" i="2"/>
  <c r="F45" i="2" s="1"/>
  <c r="F23" i="1"/>
  <c r="N58" i="1"/>
  <c r="L66" i="1"/>
  <c r="L93" i="1"/>
  <c r="F19" i="1"/>
  <c r="N12" i="1"/>
  <c r="P50" i="1"/>
  <c r="P58" i="1"/>
  <c r="H71" i="1"/>
  <c r="P74" i="1"/>
  <c r="N84" i="1"/>
  <c r="N93" i="1"/>
  <c r="F97" i="1"/>
  <c r="J99" i="1"/>
  <c r="D99" i="2"/>
  <c r="F99" i="2" s="1"/>
  <c r="D64" i="2"/>
  <c r="F64" i="2" s="1"/>
  <c r="D19" i="2"/>
  <c r="F19" i="2" s="1"/>
  <c r="C57" i="5"/>
  <c r="F57" i="5" s="1"/>
  <c r="J19" i="1"/>
  <c r="F32" i="1"/>
  <c r="R70" i="1"/>
  <c r="N74" i="1"/>
  <c r="L84" i="1"/>
  <c r="R89" i="1"/>
  <c r="D83" i="2"/>
  <c r="F83" i="2" s="1"/>
  <c r="D65" i="2"/>
  <c r="F65" i="2" s="1"/>
  <c r="C105" i="5"/>
  <c r="F105" i="5" s="1"/>
  <c r="H24" i="1"/>
  <c r="J24" i="1"/>
  <c r="H32" i="1"/>
  <c r="R38" i="1"/>
  <c r="H43" i="1"/>
  <c r="L46" i="1"/>
  <c r="R51" i="1"/>
  <c r="N66" i="1"/>
  <c r="J32" i="1"/>
  <c r="J35" i="1"/>
  <c r="H39" i="1"/>
  <c r="N43" i="1"/>
  <c r="R46" i="1"/>
  <c r="R50" i="1"/>
  <c r="L65" i="1"/>
  <c r="P66" i="1"/>
  <c r="F70" i="1"/>
  <c r="J71" i="1"/>
  <c r="R74" i="1"/>
  <c r="F77" i="1"/>
  <c r="R84" i="1"/>
  <c r="H97" i="1"/>
  <c r="L99" i="1"/>
  <c r="D17" i="2"/>
  <c r="F17" i="2" s="1"/>
  <c r="C58" i="5"/>
  <c r="F58" i="5" s="1"/>
  <c r="C68" i="5"/>
  <c r="F68" i="5" s="1"/>
  <c r="B58" i="5"/>
  <c r="B75" i="2"/>
  <c r="B124" i="3"/>
  <c r="B76" i="2"/>
  <c r="B109" i="3"/>
  <c r="F25" i="1"/>
  <c r="F31" i="1"/>
  <c r="F39" i="1"/>
  <c r="F45" i="1"/>
  <c r="F46" i="1"/>
  <c r="F66" i="1"/>
  <c r="F95" i="1"/>
  <c r="F102" i="1"/>
  <c r="F106" i="1"/>
  <c r="F175" i="5"/>
  <c r="E175" i="5"/>
  <c r="F171" i="5"/>
  <c r="E171" i="5"/>
  <c r="H100" i="1"/>
  <c r="J100" i="1"/>
  <c r="L100" i="1"/>
  <c r="N100" i="1"/>
  <c r="F166" i="5"/>
  <c r="E166" i="5"/>
  <c r="F164" i="5"/>
  <c r="E164" i="5"/>
  <c r="D90" i="2"/>
  <c r="F90" i="2" s="1"/>
  <c r="H91" i="1"/>
  <c r="L91" i="1"/>
  <c r="J91" i="1"/>
  <c r="N89" i="1"/>
  <c r="F158" i="5"/>
  <c r="E158" i="5"/>
  <c r="D88" i="2"/>
  <c r="F88" i="2" s="1"/>
  <c r="F89" i="1"/>
  <c r="F155" i="5"/>
  <c r="E155" i="5"/>
  <c r="F85" i="1"/>
  <c r="H85" i="1"/>
  <c r="J85" i="1"/>
  <c r="D84" i="2"/>
  <c r="F84" i="2" s="1"/>
  <c r="L85" i="1"/>
  <c r="N85" i="1"/>
  <c r="F153" i="5"/>
  <c r="E153" i="5"/>
  <c r="D82" i="2"/>
  <c r="F82" i="2" s="1"/>
  <c r="H83" i="1"/>
  <c r="F83" i="1"/>
  <c r="J83" i="1"/>
  <c r="R83" i="1"/>
  <c r="E123" i="5"/>
  <c r="J77" i="1"/>
  <c r="P77" i="1"/>
  <c r="R77" i="1"/>
  <c r="E122" i="5"/>
  <c r="L75" i="1"/>
  <c r="P75" i="1"/>
  <c r="E113" i="5"/>
  <c r="E106" i="5"/>
  <c r="D62" i="2"/>
  <c r="F62" i="2" s="1"/>
  <c r="J63" i="1"/>
  <c r="N63" i="1"/>
  <c r="E105" i="5"/>
  <c r="N57" i="1"/>
  <c r="R57" i="1"/>
  <c r="N52" i="1"/>
  <c r="D51" i="2"/>
  <c r="F51" i="2" s="1"/>
  <c r="H52" i="1"/>
  <c r="C75" i="5"/>
  <c r="F75" i="5" s="1"/>
  <c r="J52" i="1"/>
  <c r="L52" i="1"/>
  <c r="E74" i="5"/>
  <c r="E72" i="5"/>
  <c r="D48" i="2"/>
  <c r="F48" i="2" s="1"/>
  <c r="J49" i="1"/>
  <c r="L49" i="1"/>
  <c r="C72" i="5"/>
  <c r="F72" i="5" s="1"/>
  <c r="N49" i="1"/>
  <c r="P49" i="1"/>
  <c r="R49" i="1"/>
  <c r="E69" i="5"/>
  <c r="E68" i="5"/>
  <c r="E67" i="5"/>
  <c r="L43" i="1"/>
  <c r="P43" i="1"/>
  <c r="R43" i="1"/>
  <c r="C66" i="5"/>
  <c r="F66" i="5" s="1"/>
  <c r="E66" i="5"/>
  <c r="F43" i="1"/>
  <c r="J43" i="1"/>
  <c r="E64" i="5"/>
  <c r="D37" i="2"/>
  <c r="F37" i="2" s="1"/>
  <c r="L38" i="1"/>
  <c r="C61" i="5"/>
  <c r="F61" i="5" s="1"/>
  <c r="P36" i="1"/>
  <c r="C59" i="5"/>
  <c r="F59" i="5" s="1"/>
  <c r="E58" i="5"/>
  <c r="E57" i="5"/>
  <c r="H33" i="1"/>
  <c r="J33" i="1"/>
  <c r="N33" i="1"/>
  <c r="R33" i="1"/>
  <c r="C56" i="5"/>
  <c r="F56" i="5" s="1"/>
  <c r="L31" i="1"/>
  <c r="C54" i="5"/>
  <c r="F54" i="5" s="1"/>
  <c r="P31" i="1"/>
  <c r="J31" i="1"/>
  <c r="R31" i="1"/>
  <c r="N31" i="1"/>
  <c r="D30" i="2"/>
  <c r="F30" i="2" s="1"/>
  <c r="H31" i="1"/>
  <c r="E28" i="5"/>
  <c r="E27" i="5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5" i="2"/>
  <c r="C36" i="3"/>
  <c r="C48" i="2"/>
  <c r="D72" i="5"/>
  <c r="D114" i="5"/>
  <c r="C67" i="2"/>
  <c r="C76" i="2"/>
  <c r="C159" i="3"/>
  <c r="B49" i="2"/>
  <c r="B82" i="2"/>
  <c r="B60" i="2"/>
  <c r="B66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7" i="1"/>
  <c r="P22" i="1"/>
  <c r="R22" i="1"/>
  <c r="J73" i="1"/>
  <c r="B12" i="2"/>
  <c r="D52" i="2"/>
  <c r="F52" i="2" s="1"/>
  <c r="C58" i="2"/>
  <c r="D56" i="5"/>
  <c r="C124" i="5"/>
  <c r="F124" i="5" s="1"/>
  <c r="B61" i="5"/>
  <c r="C74" i="3"/>
  <c r="C162" i="3"/>
  <c r="D164" i="5"/>
  <c r="C156" i="3"/>
  <c r="D158" i="5"/>
  <c r="C150" i="3"/>
  <c r="D152" i="5"/>
  <c r="L103" i="1"/>
  <c r="C172" i="5"/>
  <c r="D158" i="3"/>
  <c r="F158" i="3" s="1"/>
  <c r="C160" i="5"/>
  <c r="J22" i="1"/>
  <c r="F53" i="1"/>
  <c r="L73" i="1"/>
  <c r="F91" i="1"/>
  <c r="D35" i="2"/>
  <c r="F35" i="2" s="1"/>
  <c r="C70" i="5"/>
  <c r="F70" i="5" s="1"/>
  <c r="B164" i="5"/>
  <c r="B158" i="5"/>
  <c r="D152" i="3"/>
  <c r="F152" i="3" s="1"/>
  <c r="C154" i="5"/>
  <c r="R36" i="1"/>
  <c r="D68" i="5"/>
  <c r="B95" i="2"/>
  <c r="B165" i="5"/>
  <c r="F35" i="1"/>
  <c r="H53" i="1"/>
  <c r="N73" i="1"/>
  <c r="F78" i="1"/>
  <c r="F86" i="1"/>
  <c r="B83" i="2"/>
  <c r="C173" i="3"/>
  <c r="D175" i="5"/>
  <c r="C167" i="3"/>
  <c r="D169" i="5"/>
  <c r="C155" i="3"/>
  <c r="D157" i="5"/>
  <c r="C17" i="5"/>
  <c r="F17" i="5" s="1"/>
  <c r="D163" i="3"/>
  <c r="F163" i="3" s="1"/>
  <c r="C165" i="5"/>
  <c r="D157" i="3"/>
  <c r="F157" i="3" s="1"/>
  <c r="C159" i="5"/>
  <c r="N92" i="1"/>
  <c r="C161" i="5"/>
  <c r="N16" i="1"/>
  <c r="F47" i="1"/>
  <c r="J53" i="1"/>
  <c r="P73" i="1"/>
  <c r="H78" i="1"/>
  <c r="H86" i="1"/>
  <c r="D85" i="2"/>
  <c r="F85" i="2" s="1"/>
  <c r="D15" i="2"/>
  <c r="F15" i="2" s="1"/>
  <c r="D117" i="5"/>
  <c r="D25" i="5"/>
  <c r="C119" i="5"/>
  <c r="F119" i="5" s="1"/>
  <c r="B105" i="5"/>
  <c r="B51" i="5"/>
  <c r="B100" i="5" s="1"/>
  <c r="B296" i="5"/>
  <c r="B247" i="5"/>
  <c r="B198" i="5"/>
  <c r="B79" i="3"/>
  <c r="C119" i="3"/>
  <c r="B175" i="5"/>
  <c r="B169" i="5"/>
  <c r="B163" i="5"/>
  <c r="B87" i="2"/>
  <c r="B157" i="5"/>
  <c r="D171" i="3"/>
  <c r="F171" i="3" s="1"/>
  <c r="C173" i="5"/>
  <c r="B50" i="2"/>
  <c r="D72" i="2"/>
  <c r="F72" i="2" s="1"/>
  <c r="C89" i="2"/>
  <c r="H27" i="1"/>
  <c r="H47" i="1"/>
  <c r="L53" i="1"/>
  <c r="F72" i="1"/>
  <c r="R73" i="1"/>
  <c r="J78" i="1"/>
  <c r="J86" i="1"/>
  <c r="B38" i="2"/>
  <c r="D66" i="2"/>
  <c r="F66" i="2" s="1"/>
  <c r="C23" i="2"/>
  <c r="B50" i="5"/>
  <c r="B99" i="5" s="1"/>
  <c r="B148" i="5" s="1"/>
  <c r="B295" i="5"/>
  <c r="B246" i="5"/>
  <c r="B197" i="5"/>
  <c r="C151" i="3"/>
  <c r="C104" i="2"/>
  <c r="D174" i="5"/>
  <c r="C166" i="3"/>
  <c r="D168" i="5"/>
  <c r="C160" i="3"/>
  <c r="D162" i="5"/>
  <c r="C154" i="3"/>
  <c r="D156" i="5"/>
  <c r="D168" i="3"/>
  <c r="F168" i="3" s="1"/>
  <c r="C170" i="5"/>
  <c r="F13" i="1"/>
  <c r="H10" i="1"/>
  <c r="J27" i="1"/>
  <c r="P10" i="1"/>
  <c r="P27" i="1"/>
  <c r="J47" i="1"/>
  <c r="N53" i="1"/>
  <c r="H67" i="1"/>
  <c r="L78" i="1"/>
  <c r="L86" i="1"/>
  <c r="D46" i="2"/>
  <c r="F46" i="2" s="1"/>
  <c r="C113" i="5"/>
  <c r="F113" i="5" s="1"/>
  <c r="C157" i="3"/>
  <c r="B104" i="2"/>
  <c r="B174" i="5"/>
  <c r="B168" i="5"/>
  <c r="B162" i="5"/>
  <c r="B156" i="5"/>
  <c r="D173" i="3"/>
  <c r="F173" i="3" s="1"/>
  <c r="D150" i="3"/>
  <c r="F150" i="3" s="1"/>
  <c r="C152" i="5"/>
  <c r="C163" i="3"/>
  <c r="D165" i="5"/>
  <c r="D165" i="3"/>
  <c r="F165" i="3" s="1"/>
  <c r="C167" i="5"/>
  <c r="H73" i="1"/>
  <c r="B171" i="5"/>
  <c r="F27" i="1"/>
  <c r="L22" i="1"/>
  <c r="R27" i="1"/>
  <c r="H36" i="1"/>
  <c r="L47" i="1"/>
  <c r="F52" i="1"/>
  <c r="P53" i="1"/>
  <c r="J67" i="1"/>
  <c r="N78" i="1"/>
  <c r="N86" i="1"/>
  <c r="J98" i="1"/>
  <c r="B24" i="2"/>
  <c r="D26" i="2"/>
  <c r="F26" i="2" s="1"/>
  <c r="D9" i="2"/>
  <c r="F9" i="2" s="1"/>
  <c r="C32" i="2"/>
  <c r="C76" i="5"/>
  <c r="F76" i="5" s="1"/>
  <c r="B119" i="3"/>
  <c r="C171" i="3"/>
  <c r="D173" i="5"/>
  <c r="C165" i="3"/>
  <c r="D167" i="5"/>
  <c r="C153" i="3"/>
  <c r="D155" i="5"/>
  <c r="D167" i="3"/>
  <c r="F167" i="3" s="1"/>
  <c r="C169" i="5"/>
  <c r="D93" i="2"/>
  <c r="F93" i="2" s="1"/>
  <c r="C163" i="5"/>
  <c r="J10" i="1"/>
  <c r="N22" i="1"/>
  <c r="R10" i="1"/>
  <c r="J36" i="1"/>
  <c r="N47" i="1"/>
  <c r="R53" i="1"/>
  <c r="L67" i="1"/>
  <c r="P78" i="1"/>
  <c r="L98" i="1"/>
  <c r="F103" i="1"/>
  <c r="D97" i="2"/>
  <c r="F97" i="2" s="1"/>
  <c r="D105" i="5"/>
  <c r="B26" i="5"/>
  <c r="B91" i="2"/>
  <c r="B161" i="5"/>
  <c r="C23" i="5"/>
  <c r="F23" i="5" s="1"/>
  <c r="D155" i="3"/>
  <c r="F155" i="3" s="1"/>
  <c r="C157" i="5"/>
  <c r="C169" i="3"/>
  <c r="D171" i="5"/>
  <c r="L36" i="1"/>
  <c r="P47" i="1"/>
  <c r="N67" i="1"/>
  <c r="R78" i="1"/>
  <c r="R86" i="1"/>
  <c r="H92" i="1"/>
  <c r="N98" i="1"/>
  <c r="B101" i="2"/>
  <c r="D77" i="2"/>
  <c r="F77" i="2" s="1"/>
  <c r="C170" i="3"/>
  <c r="D172" i="5"/>
  <c r="C164" i="3"/>
  <c r="D166" i="5"/>
  <c r="C158" i="3"/>
  <c r="D160" i="5"/>
  <c r="C152" i="3"/>
  <c r="D154" i="5"/>
  <c r="R105" i="1"/>
  <c r="C174" i="5"/>
  <c r="D166" i="3"/>
  <c r="F166" i="3" s="1"/>
  <c r="C168" i="5"/>
  <c r="D160" i="3"/>
  <c r="C162" i="5"/>
  <c r="B152" i="5"/>
  <c r="F10" i="1"/>
  <c r="B157" i="3"/>
  <c r="B159" i="5"/>
  <c r="H16" i="1"/>
  <c r="L10" i="1"/>
  <c r="P16" i="1"/>
  <c r="N36" i="1"/>
  <c r="R47" i="1"/>
  <c r="P67" i="1"/>
  <c r="L104" i="1"/>
  <c r="C83" i="2"/>
  <c r="B102" i="2"/>
  <c r="B172" i="5"/>
  <c r="B166" i="5"/>
  <c r="B160" i="5"/>
  <c r="B154" i="5"/>
  <c r="D154" i="3"/>
  <c r="F154" i="3" s="1"/>
  <c r="C156" i="5"/>
  <c r="B105" i="2"/>
  <c r="F105" i="1"/>
  <c r="J105" i="1"/>
  <c r="N105" i="1"/>
  <c r="H104" i="1"/>
  <c r="J104" i="1"/>
  <c r="N104" i="1"/>
  <c r="D103" i="2"/>
  <c r="F103" i="2" s="1"/>
  <c r="R104" i="1"/>
  <c r="B100" i="2"/>
  <c r="F100" i="1"/>
  <c r="F99" i="1"/>
  <c r="B96" i="2"/>
  <c r="F96" i="1"/>
  <c r="B94" i="2"/>
  <c r="C93" i="2"/>
  <c r="H93" i="1"/>
  <c r="J93" i="1"/>
  <c r="C90" i="2"/>
  <c r="B158" i="3"/>
  <c r="F90" i="1"/>
  <c r="F88" i="1"/>
  <c r="H88" i="1"/>
  <c r="N88" i="1"/>
  <c r="R88" i="1"/>
  <c r="N87" i="1"/>
  <c r="B154" i="3"/>
  <c r="C85" i="2"/>
  <c r="C84" i="2"/>
  <c r="B84" i="2"/>
  <c r="B152" i="3"/>
  <c r="D126" i="5"/>
  <c r="C79" i="2"/>
  <c r="B126" i="5"/>
  <c r="B128" i="3"/>
  <c r="B79" i="2"/>
  <c r="D78" i="2"/>
  <c r="F78" i="2" s="1"/>
  <c r="H79" i="1"/>
  <c r="N79" i="1"/>
  <c r="P79" i="1"/>
  <c r="R79" i="1"/>
  <c r="L79" i="1"/>
  <c r="C125" i="5"/>
  <c r="F125" i="5" s="1"/>
  <c r="L77" i="1"/>
  <c r="N77" i="1"/>
  <c r="D76" i="2"/>
  <c r="F76" i="2" s="1"/>
  <c r="D122" i="5"/>
  <c r="C124" i="3"/>
  <c r="F75" i="1"/>
  <c r="H75" i="1"/>
  <c r="J75" i="1"/>
  <c r="N75" i="1"/>
  <c r="R75" i="1"/>
  <c r="C121" i="5"/>
  <c r="F121" i="5" s="1"/>
  <c r="D74" i="2"/>
  <c r="F74" i="2" s="1"/>
  <c r="B121" i="3"/>
  <c r="B72" i="2"/>
  <c r="B119" i="5"/>
  <c r="C71" i="2"/>
  <c r="B120" i="3"/>
  <c r="B118" i="5"/>
  <c r="F71" i="1"/>
  <c r="C117" i="5"/>
  <c r="F117" i="5" s="1"/>
  <c r="R71" i="1"/>
  <c r="F69" i="1"/>
  <c r="H69" i="1"/>
  <c r="N69" i="1"/>
  <c r="B67" i="2"/>
  <c r="B114" i="5"/>
  <c r="F67" i="1"/>
  <c r="F64" i="1"/>
  <c r="B110" i="5"/>
  <c r="B112" i="3"/>
  <c r="R63" i="1"/>
  <c r="P63" i="1"/>
  <c r="F63" i="1"/>
  <c r="C109" i="5"/>
  <c r="F109" i="5" s="1"/>
  <c r="H63" i="1"/>
  <c r="C111" i="3"/>
  <c r="C62" i="2"/>
  <c r="J62" i="1"/>
  <c r="R62" i="1"/>
  <c r="F61" i="1"/>
  <c r="H61" i="1"/>
  <c r="D60" i="2"/>
  <c r="F60" i="2" s="1"/>
  <c r="J61" i="1"/>
  <c r="C107" i="5"/>
  <c r="F107" i="5" s="1"/>
  <c r="N61" i="1"/>
  <c r="L61" i="1"/>
  <c r="P61" i="1"/>
  <c r="R61" i="1"/>
  <c r="C108" i="3"/>
  <c r="D106" i="5"/>
  <c r="B106" i="5"/>
  <c r="B108" i="3"/>
  <c r="B59" i="2"/>
  <c r="F59" i="1"/>
  <c r="F57" i="1"/>
  <c r="D56" i="2"/>
  <c r="F56" i="2" s="1"/>
  <c r="H57" i="1"/>
  <c r="C103" i="5"/>
  <c r="F103" i="5" s="1"/>
  <c r="J57" i="1"/>
  <c r="L57" i="1"/>
  <c r="P57" i="1"/>
  <c r="B103" i="5"/>
  <c r="B105" i="3"/>
  <c r="F54" i="1"/>
  <c r="D77" i="5"/>
  <c r="C53" i="2"/>
  <c r="B52" i="2"/>
  <c r="B81" i="3"/>
  <c r="B75" i="5"/>
  <c r="B51" i="2"/>
  <c r="F50" i="1"/>
  <c r="B48" i="2"/>
  <c r="R48" i="1"/>
  <c r="J48" i="1"/>
  <c r="J46" i="1"/>
  <c r="N46" i="1"/>
  <c r="P46" i="1"/>
  <c r="D69" i="5"/>
  <c r="C45" i="2"/>
  <c r="C73" i="3"/>
  <c r="B43" i="2"/>
  <c r="B67" i="5"/>
  <c r="D65" i="5"/>
  <c r="C41" i="2"/>
  <c r="B41" i="2"/>
  <c r="B71" i="3"/>
  <c r="P41" i="1"/>
  <c r="R41" i="1"/>
  <c r="F41" i="1"/>
  <c r="D40" i="2"/>
  <c r="F40" i="2" s="1"/>
  <c r="H41" i="1"/>
  <c r="C64" i="5"/>
  <c r="F64" i="5" s="1"/>
  <c r="L41" i="1"/>
  <c r="J41" i="1"/>
  <c r="N41" i="1"/>
  <c r="C40" i="2"/>
  <c r="D64" i="5"/>
  <c r="J40" i="1"/>
  <c r="P40" i="1"/>
  <c r="N40" i="1"/>
  <c r="R40" i="1"/>
  <c r="C63" i="5"/>
  <c r="F63" i="5" s="1"/>
  <c r="F40" i="1"/>
  <c r="H40" i="1"/>
  <c r="L40" i="1"/>
  <c r="B39" i="2"/>
  <c r="C62" i="5"/>
  <c r="F62" i="5" s="1"/>
  <c r="F38" i="1"/>
  <c r="D61" i="5"/>
  <c r="D60" i="5"/>
  <c r="C36" i="2"/>
  <c r="F36" i="1"/>
  <c r="B65" i="3"/>
  <c r="B59" i="5"/>
  <c r="H35" i="1"/>
  <c r="L35" i="1"/>
  <c r="P35" i="1"/>
  <c r="P34" i="1"/>
  <c r="R34" i="1"/>
  <c r="F34" i="1"/>
  <c r="H34" i="1"/>
  <c r="D57" i="5"/>
  <c r="C63" i="3"/>
  <c r="B63" i="3"/>
  <c r="P33" i="1"/>
  <c r="D32" i="2"/>
  <c r="F32" i="2" s="1"/>
  <c r="F33" i="1"/>
  <c r="L33" i="1"/>
  <c r="B30" i="2"/>
  <c r="B54" i="5"/>
  <c r="C27" i="2"/>
  <c r="B29" i="5"/>
  <c r="F26" i="1"/>
  <c r="H26" i="1"/>
  <c r="D25" i="2"/>
  <c r="F25" i="2" s="1"/>
  <c r="J26" i="1"/>
  <c r="R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7" i="1"/>
  <c r="H42" i="1"/>
  <c r="H54" i="1"/>
  <c r="H68" i="1"/>
  <c r="F104" i="1"/>
  <c r="C65" i="5"/>
  <c r="F65" i="5" s="1"/>
  <c r="C77" i="5"/>
  <c r="F77" i="5" s="1"/>
  <c r="B64" i="5"/>
  <c r="B17" i="5"/>
  <c r="F28" i="1"/>
  <c r="N11" i="1"/>
  <c r="N23" i="1"/>
  <c r="H37" i="1"/>
  <c r="J42" i="1"/>
  <c r="J54" i="1"/>
  <c r="J68" i="1"/>
  <c r="D123" i="5"/>
  <c r="C114" i="5"/>
  <c r="F114" i="5" s="1"/>
  <c r="B123" i="5"/>
  <c r="B160" i="3"/>
  <c r="L11" i="1"/>
  <c r="L23" i="1"/>
  <c r="J37" i="1"/>
  <c r="L42" i="1"/>
  <c r="L54" i="1"/>
  <c r="L68" i="1"/>
  <c r="B9" i="2"/>
  <c r="B64" i="2"/>
  <c r="C86" i="2"/>
  <c r="C98" i="2"/>
  <c r="C60" i="5"/>
  <c r="F60" i="5" s="1"/>
  <c r="B117" i="3"/>
  <c r="C168" i="3"/>
  <c r="J11" i="1"/>
  <c r="J23" i="1"/>
  <c r="L37" i="1"/>
  <c r="N42" i="1"/>
  <c r="N54" i="1"/>
  <c r="N68" i="1"/>
  <c r="D36" i="2"/>
  <c r="F36" i="2" s="1"/>
  <c r="B28" i="5"/>
  <c r="B11" i="5"/>
  <c r="B173" i="3"/>
  <c r="H11" i="1"/>
  <c r="H23" i="1"/>
  <c r="N37" i="1"/>
  <c r="P42" i="1"/>
  <c r="P54" i="1"/>
  <c r="P68" i="1"/>
  <c r="F79" i="1"/>
  <c r="B11" i="2"/>
  <c r="D61" i="2"/>
  <c r="F61" i="2" s="1"/>
  <c r="D47" i="2"/>
  <c r="F47" i="2" s="1"/>
  <c r="D10" i="2"/>
  <c r="F10" i="2" s="1"/>
  <c r="C88" i="2"/>
  <c r="C100" i="2"/>
  <c r="F17" i="1"/>
  <c r="R17" i="1"/>
  <c r="R28" i="1"/>
  <c r="P37" i="1"/>
  <c r="R42" i="1"/>
  <c r="F48" i="1"/>
  <c r="R54" i="1"/>
  <c r="F62" i="1"/>
  <c r="R68" i="1"/>
  <c r="F98" i="1"/>
  <c r="B23" i="2"/>
  <c r="P17" i="1"/>
  <c r="P28" i="1"/>
  <c r="R37" i="1"/>
  <c r="H48" i="1"/>
  <c r="H62" i="1"/>
  <c r="C108" i="5"/>
  <c r="F108" i="5" s="1"/>
  <c r="C71" i="5"/>
  <c r="F71" i="5" s="1"/>
  <c r="B8" i="5"/>
  <c r="B26" i="3"/>
  <c r="L17" i="1"/>
  <c r="L28" i="1"/>
  <c r="L48" i="1"/>
  <c r="L62" i="1"/>
  <c r="C92" i="2"/>
  <c r="C12" i="5"/>
  <c r="F12" i="5" s="1"/>
  <c r="J28" i="1"/>
  <c r="N48" i="1"/>
  <c r="N62" i="1"/>
  <c r="B26" i="2"/>
  <c r="J17" i="1"/>
  <c r="H17" i="1"/>
  <c r="H28" i="1"/>
  <c r="P48" i="1"/>
  <c r="P62" i="1"/>
  <c r="F73" i="1"/>
  <c r="F87" i="1"/>
  <c r="D67" i="2"/>
  <c r="F67" i="2" s="1"/>
  <c r="D53" i="2"/>
  <c r="F53" i="2" s="1"/>
  <c r="D41" i="2"/>
  <c r="F41" i="2" s="1"/>
  <c r="D16" i="2"/>
  <c r="F16" i="2" s="1"/>
  <c r="C82" i="2"/>
  <c r="C94" i="2"/>
  <c r="B111" i="5"/>
  <c r="B37" i="3"/>
  <c r="R96" i="1"/>
  <c r="B65" i="2"/>
  <c r="C19" i="2"/>
  <c r="C13" i="5"/>
  <c r="F13" i="5" s="1"/>
  <c r="D124" i="5"/>
  <c r="B113" i="3"/>
  <c r="B156" i="3"/>
  <c r="C172" i="3"/>
  <c r="F101" i="1"/>
  <c r="B99" i="2"/>
  <c r="C102" i="2"/>
  <c r="B116" i="3"/>
  <c r="C25" i="5"/>
  <c r="F25" i="5" s="1"/>
  <c r="H96" i="1"/>
  <c r="J101" i="1"/>
  <c r="D95" i="2"/>
  <c r="F95" i="2" s="1"/>
  <c r="C26" i="2"/>
  <c r="D120" i="5"/>
  <c r="B161" i="3"/>
  <c r="J96" i="1"/>
  <c r="L101" i="1"/>
  <c r="B162" i="3"/>
  <c r="L96" i="1"/>
  <c r="N101" i="1"/>
  <c r="D15" i="5"/>
  <c r="B167" i="3"/>
  <c r="N96" i="1"/>
  <c r="R101" i="1"/>
  <c r="F6" i="1"/>
  <c r="H6" i="1"/>
  <c r="J6" i="1"/>
  <c r="L6" i="1"/>
  <c r="N6" i="1"/>
  <c r="P6" i="1"/>
  <c r="R6" i="1"/>
  <c r="B165" i="3"/>
  <c r="C114" i="3"/>
  <c r="D112" i="5"/>
  <c r="C61" i="3"/>
  <c r="D55" i="5"/>
  <c r="J87" i="1"/>
  <c r="R87" i="1"/>
  <c r="L92" i="1"/>
  <c r="H94" i="1"/>
  <c r="J103" i="1"/>
  <c r="R103" i="1"/>
  <c r="B57" i="2"/>
  <c r="B73" i="2"/>
  <c r="B89" i="2"/>
  <c r="B93" i="2"/>
  <c r="B97" i="2"/>
  <c r="D102" i="2"/>
  <c r="F102" i="2" s="1"/>
  <c r="D86" i="2"/>
  <c r="F86" i="2" s="1"/>
  <c r="C21" i="2"/>
  <c r="D28" i="5"/>
  <c r="C30" i="3"/>
  <c r="C110" i="3"/>
  <c r="D169" i="3"/>
  <c r="F169" i="3" s="1"/>
  <c r="D162" i="3"/>
  <c r="F162" i="3" s="1"/>
  <c r="D153" i="3"/>
  <c r="F153" i="3" s="1"/>
  <c r="D128" i="3"/>
  <c r="F128" i="3" s="1"/>
  <c r="C126" i="5"/>
  <c r="F126" i="5" s="1"/>
  <c r="D120" i="3"/>
  <c r="F120" i="3" s="1"/>
  <c r="C118" i="5"/>
  <c r="F118" i="5" s="1"/>
  <c r="B71" i="5"/>
  <c r="B63" i="5"/>
  <c r="B61" i="3"/>
  <c r="B55" i="5"/>
  <c r="B163" i="3"/>
  <c r="B159" i="3"/>
  <c r="C118" i="3"/>
  <c r="D116" i="5"/>
  <c r="C106" i="3"/>
  <c r="D104" i="5"/>
  <c r="C77" i="3"/>
  <c r="D71" i="5"/>
  <c r="C65" i="3"/>
  <c r="D59" i="5"/>
  <c r="D11" i="5"/>
  <c r="C20" i="3"/>
  <c r="L87" i="1"/>
  <c r="F92" i="1"/>
  <c r="J94" i="1"/>
  <c r="R94" i="1"/>
  <c r="B69" i="2"/>
  <c r="B85" i="2"/>
  <c r="C9" i="2"/>
  <c r="C13" i="2"/>
  <c r="C31" i="2"/>
  <c r="C35" i="2"/>
  <c r="C43" i="2"/>
  <c r="C47" i="2"/>
  <c r="C57" i="2"/>
  <c r="C61" i="2"/>
  <c r="C65" i="2"/>
  <c r="C69" i="2"/>
  <c r="C73" i="2"/>
  <c r="C77" i="2"/>
  <c r="D9" i="5"/>
  <c r="B27" i="3"/>
  <c r="B18" i="5"/>
  <c r="B127" i="3"/>
  <c r="B115" i="3"/>
  <c r="B111" i="3"/>
  <c r="D156" i="3"/>
  <c r="F156" i="3" s="1"/>
  <c r="B155" i="3"/>
  <c r="C81" i="3"/>
  <c r="D75" i="5"/>
  <c r="C69" i="3"/>
  <c r="D63" i="5"/>
  <c r="C26" i="3"/>
  <c r="D17" i="5"/>
  <c r="D170" i="3"/>
  <c r="F170" i="3" s="1"/>
  <c r="D161" i="3"/>
  <c r="F161" i="3" s="1"/>
  <c r="D159" i="3"/>
  <c r="F159" i="3" s="1"/>
  <c r="H87" i="1"/>
  <c r="J92" i="1"/>
  <c r="R92" i="1"/>
  <c r="F94" i="1"/>
  <c r="N94" i="1"/>
  <c r="H103" i="1"/>
  <c r="B61" i="2"/>
  <c r="B77" i="2"/>
  <c r="D91" i="2"/>
  <c r="F91" i="2" s="1"/>
  <c r="C7" i="2"/>
  <c r="C11" i="2"/>
  <c r="D23" i="5"/>
  <c r="G57" i="7"/>
  <c r="B172" i="3"/>
  <c r="B170" i="3"/>
  <c r="C121" i="3"/>
  <c r="D119" i="5"/>
  <c r="C117" i="3"/>
  <c r="D115" i="5"/>
  <c r="C113" i="3"/>
  <c r="D111" i="5"/>
  <c r="C109" i="3"/>
  <c r="D107" i="5"/>
  <c r="C105" i="3"/>
  <c r="D103" i="5"/>
  <c r="C80" i="3"/>
  <c r="D74" i="5"/>
  <c r="C76" i="3"/>
  <c r="D70" i="5"/>
  <c r="C72" i="3"/>
  <c r="D66" i="5"/>
  <c r="C68" i="3"/>
  <c r="D62" i="5"/>
  <c r="C64" i="3"/>
  <c r="D58" i="5"/>
  <c r="C60" i="3"/>
  <c r="D54" i="5"/>
  <c r="D125" i="3"/>
  <c r="F125" i="3" s="1"/>
  <c r="D117" i="3"/>
  <c r="F117" i="3" s="1"/>
  <c r="D112" i="3"/>
  <c r="F112" i="3" s="1"/>
  <c r="C110" i="5"/>
  <c r="F110" i="5" s="1"/>
  <c r="D108" i="3"/>
  <c r="F108" i="3" s="1"/>
  <c r="C106" i="5"/>
  <c r="F106" i="5" s="1"/>
  <c r="D106" i="3"/>
  <c r="F106" i="3" s="1"/>
  <c r="C104" i="5"/>
  <c r="F104" i="5" s="1"/>
  <c r="D38" i="3"/>
  <c r="F38" i="3" s="1"/>
  <c r="C29" i="5"/>
  <c r="F29" i="5" s="1"/>
  <c r="D36" i="3"/>
  <c r="F36" i="3" s="1"/>
  <c r="C27" i="5"/>
  <c r="F27" i="5" s="1"/>
  <c r="D35" i="3"/>
  <c r="F35" i="3" s="1"/>
  <c r="C26" i="5"/>
  <c r="F26" i="5" s="1"/>
  <c r="F57" i="7"/>
  <c r="F113" i="3"/>
  <c r="F111" i="3"/>
  <c r="F109" i="3"/>
  <c r="F107" i="3"/>
  <c r="F105" i="3"/>
  <c r="F34" i="3"/>
  <c r="F32" i="3"/>
  <c r="F65" i="3"/>
  <c r="F63" i="3"/>
  <c r="F61" i="3"/>
  <c r="F82" i="3"/>
  <c r="F80" i="3"/>
  <c r="F78" i="3"/>
  <c r="F76" i="3"/>
  <c r="F74" i="3"/>
  <c r="F72" i="3"/>
  <c r="F70" i="3"/>
  <c r="F68" i="3"/>
  <c r="F60" i="3"/>
  <c r="B17" i="3"/>
  <c r="C10" i="5"/>
  <c r="F10" i="5" s="1"/>
  <c r="F18" i="3"/>
  <c r="B107" i="3"/>
  <c r="B123" i="3"/>
  <c r="B153" i="3"/>
  <c r="B166" i="3"/>
  <c r="C31" i="3"/>
  <c r="B34" i="3"/>
  <c r="C28" i="3"/>
  <c r="D19" i="5"/>
  <c r="B126" i="3"/>
  <c r="B122" i="3"/>
  <c r="B118" i="3"/>
  <c r="B114" i="3"/>
  <c r="B110" i="3"/>
  <c r="B106" i="3"/>
  <c r="B168" i="3"/>
  <c r="B38" i="3"/>
  <c r="B23" i="5"/>
  <c r="B24" i="3"/>
  <c r="B13" i="5"/>
  <c r="D151" i="3"/>
  <c r="F151" i="3" s="1"/>
  <c r="D37" i="3"/>
  <c r="F37" i="3" s="1"/>
  <c r="C28" i="5"/>
  <c r="F28" i="5" s="1"/>
  <c r="D30" i="3"/>
  <c r="F30" i="3" s="1"/>
  <c r="C21" i="5"/>
  <c r="F21" i="5" s="1"/>
  <c r="D28" i="3"/>
  <c r="F28" i="3" s="1"/>
  <c r="C19" i="5"/>
  <c r="F19" i="5" s="1"/>
  <c r="B80" i="3"/>
  <c r="B76" i="3"/>
  <c r="B72" i="3"/>
  <c r="B68" i="3"/>
  <c r="B64" i="3"/>
  <c r="B171" i="3"/>
  <c r="B151" i="3"/>
  <c r="D172" i="3"/>
  <c r="F172" i="3" s="1"/>
  <c r="D164" i="3"/>
  <c r="F164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6" i="3"/>
  <c r="F62" i="3"/>
  <c r="F81" i="3"/>
  <c r="F77" i="3"/>
  <c r="F73" i="3"/>
  <c r="F69" i="3"/>
  <c r="B82" i="3"/>
  <c r="B78" i="3"/>
  <c r="B74" i="3"/>
  <c r="B70" i="3"/>
  <c r="B66" i="3"/>
  <c r="F27" i="3"/>
  <c r="C18" i="5"/>
  <c r="F18" i="5" s="1"/>
  <c r="F26" i="3"/>
  <c r="F24" i="3"/>
  <c r="F22" i="3"/>
  <c r="F20" i="3"/>
  <c r="C8" i="5"/>
  <c r="F8" i="5" s="1"/>
  <c r="F16" i="3"/>
  <c r="D5" i="2"/>
  <c r="C7" i="5"/>
  <c r="F7" i="5" s="1"/>
  <c r="A7" i="1"/>
  <c r="A8" i="1" s="1"/>
  <c r="A16" i="3"/>
  <c r="A7" i="5"/>
  <c r="F160" i="3"/>
  <c r="F124" i="3"/>
  <c r="F116" i="3"/>
  <c r="F127" i="3"/>
  <c r="F123" i="3"/>
  <c r="F121" i="3"/>
  <c r="F119" i="3"/>
  <c r="F115" i="3"/>
  <c r="B28" i="3"/>
  <c r="B30" i="3"/>
  <c r="B32" i="3"/>
  <c r="B164" i="3"/>
  <c r="F126" i="3"/>
  <c r="F122" i="3"/>
  <c r="F118" i="3"/>
  <c r="F114" i="3"/>
  <c r="F110" i="3"/>
  <c r="F29" i="3"/>
  <c r="F25" i="3"/>
  <c r="F21" i="3"/>
  <c r="F17" i="3"/>
  <c r="F64" i="3"/>
  <c r="F83" i="3"/>
  <c r="F79" i="3"/>
  <c r="F75" i="3"/>
  <c r="F71" i="3"/>
  <c r="F67" i="3"/>
  <c r="P30" i="1" l="1"/>
  <c r="F30" i="1"/>
  <c r="F56" i="1" s="1"/>
  <c r="F82" i="1" s="1"/>
  <c r="F108" i="1" s="1"/>
  <c r="F134" i="1" s="1"/>
  <c r="F5" i="2"/>
  <c r="F28" i="2" s="1"/>
  <c r="F54" i="2" s="1"/>
  <c r="F80" i="2" s="1"/>
  <c r="F106" i="2" s="1"/>
  <c r="F132" i="2" s="1"/>
  <c r="F29" i="2"/>
  <c r="F55" i="2" s="1"/>
  <c r="F81" i="2" s="1"/>
  <c r="F107" i="2" s="1"/>
  <c r="F133" i="2" s="1"/>
  <c r="A325" i="1"/>
  <c r="A600" i="5"/>
  <c r="A521" i="3"/>
  <c r="A323" i="2"/>
  <c r="B149" i="5"/>
  <c r="F174" i="5"/>
  <c r="E174" i="5"/>
  <c r="F173" i="5"/>
  <c r="E173" i="5"/>
  <c r="F172" i="5"/>
  <c r="E172" i="5"/>
  <c r="F170" i="5"/>
  <c r="E170" i="5"/>
  <c r="F169" i="5"/>
  <c r="E169" i="5"/>
  <c r="F168" i="5"/>
  <c r="E168" i="5"/>
  <c r="F167" i="5"/>
  <c r="E167" i="5"/>
  <c r="F165" i="5"/>
  <c r="E165" i="5"/>
  <c r="F163" i="5"/>
  <c r="E163" i="5"/>
  <c r="F162" i="5"/>
  <c r="E162" i="5"/>
  <c r="F161" i="5"/>
  <c r="E161" i="5"/>
  <c r="F160" i="5"/>
  <c r="E160" i="5"/>
  <c r="F159" i="5"/>
  <c r="E159" i="5"/>
  <c r="F157" i="5"/>
  <c r="E157" i="5"/>
  <c r="F156" i="5"/>
  <c r="E156" i="5"/>
  <c r="F154" i="5"/>
  <c r="E154" i="5"/>
  <c r="F152" i="5"/>
  <c r="E152" i="5"/>
  <c r="E126" i="5"/>
  <c r="E125" i="5"/>
  <c r="E124" i="5"/>
  <c r="E121" i="5"/>
  <c r="E119" i="5"/>
  <c r="E118" i="5"/>
  <c r="E117" i="5"/>
  <c r="E114" i="5"/>
  <c r="E110" i="5"/>
  <c r="E109" i="5"/>
  <c r="P81" i="1"/>
  <c r="P107" i="1" s="1"/>
  <c r="P133" i="1" s="1"/>
  <c r="E108" i="5"/>
  <c r="E107" i="5"/>
  <c r="E104" i="5"/>
  <c r="E103" i="5"/>
  <c r="E77" i="5"/>
  <c r="E76" i="5"/>
  <c r="E75" i="5"/>
  <c r="E71" i="5"/>
  <c r="E70" i="5"/>
  <c r="E65" i="5"/>
  <c r="E63" i="5"/>
  <c r="E62" i="5"/>
  <c r="E61" i="5"/>
  <c r="E60" i="5"/>
  <c r="E59" i="5"/>
  <c r="E56" i="5"/>
  <c r="E54" i="5"/>
  <c r="E29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2" i="1"/>
  <c r="P108" i="1" s="1"/>
  <c r="P134" i="1" s="1"/>
  <c r="R82" i="1"/>
  <c r="R81" i="1"/>
  <c r="R56" i="1"/>
  <c r="P56" i="1"/>
  <c r="R55" i="1"/>
  <c r="P55" i="1"/>
  <c r="R29" i="1"/>
  <c r="L29" i="1"/>
  <c r="L55" i="1" s="1"/>
  <c r="L81" i="1" s="1"/>
  <c r="L107" i="1" s="1"/>
  <c r="L133" i="1" s="1"/>
  <c r="H29" i="1"/>
  <c r="H55" i="1" s="1"/>
  <c r="H107" i="1" s="1"/>
  <c r="H133" i="1" s="1"/>
  <c r="H56" i="1"/>
  <c r="H108" i="1" s="1"/>
  <c r="H134" i="1" s="1"/>
  <c r="N56" i="1"/>
  <c r="N82" i="1" s="1"/>
  <c r="N108" i="1" s="1"/>
  <c r="N134" i="1" s="1"/>
  <c r="J82" i="1"/>
  <c r="J108" i="1" s="1"/>
  <c r="J134" i="1" s="1"/>
  <c r="F29" i="1"/>
  <c r="F55" i="1" s="1"/>
  <c r="F81" i="1" s="1"/>
  <c r="F107" i="1" s="1"/>
  <c r="F133" i="1" s="1"/>
  <c r="N29" i="1"/>
  <c r="N55" i="1" s="1"/>
  <c r="N81" i="1" s="1"/>
  <c r="N107" i="1" s="1"/>
  <c r="N133" i="1" s="1"/>
  <c r="N159" i="1" s="1"/>
  <c r="N185" i="1" s="1"/>
  <c r="L56" i="1"/>
  <c r="L82" i="1" s="1"/>
  <c r="L108" i="1" s="1"/>
  <c r="L134" i="1" s="1"/>
  <c r="J29" i="1"/>
  <c r="J55" i="1" s="1"/>
  <c r="J81" i="1" s="1"/>
  <c r="J107" i="1" s="1"/>
  <c r="J133" i="1" s="1"/>
  <c r="R108" i="1"/>
  <c r="P29" i="1"/>
  <c r="R30" i="1"/>
  <c r="E7" i="5"/>
  <c r="F58" i="7"/>
  <c r="R107" i="1"/>
  <c r="A7" i="2"/>
  <c r="A9" i="1"/>
  <c r="A9" i="5"/>
  <c r="A18" i="3"/>
  <c r="F39" i="3"/>
  <c r="F84" i="3" s="1"/>
  <c r="F129" i="3" s="1"/>
  <c r="F174" i="3" s="1"/>
  <c r="F219" i="3" s="1"/>
  <c r="A17" i="3"/>
  <c r="A8" i="5"/>
  <c r="A6" i="2"/>
  <c r="A326" i="1" l="1"/>
  <c r="A601" i="5"/>
  <c r="A522" i="3"/>
  <c r="A324" i="2"/>
  <c r="P144" i="1"/>
  <c r="C259" i="5"/>
  <c r="F259" i="5" s="1"/>
  <c r="L144" i="1"/>
  <c r="N144" i="1"/>
  <c r="D143" i="2"/>
  <c r="F143" i="2" s="1"/>
  <c r="J144" i="1"/>
  <c r="H144" i="1"/>
  <c r="R144" i="1"/>
  <c r="D249" i="3"/>
  <c r="F249" i="3" s="1"/>
  <c r="E176" i="5"/>
  <c r="E30" i="5"/>
  <c r="K30" i="5" s="1"/>
  <c r="E127" i="5"/>
  <c r="E78" i="5"/>
  <c r="A19" i="3"/>
  <c r="A10" i="5"/>
  <c r="A8" i="2"/>
  <c r="A10" i="1"/>
  <c r="A327" i="1" l="1"/>
  <c r="A602" i="5"/>
  <c r="A523" i="3"/>
  <c r="A325" i="2"/>
  <c r="D144" i="2"/>
  <c r="F144" i="2" s="1"/>
  <c r="R145" i="1"/>
  <c r="P145" i="1"/>
  <c r="N145" i="1"/>
  <c r="H145" i="1"/>
  <c r="L145" i="1"/>
  <c r="C260" i="5"/>
  <c r="F260" i="5" s="1"/>
  <c r="D250" i="3"/>
  <c r="F250" i="3" s="1"/>
  <c r="J145" i="1"/>
  <c r="E225" i="5"/>
  <c r="E274" i="5" s="1"/>
  <c r="E323" i="5" s="1"/>
  <c r="E372" i="5" s="1"/>
  <c r="E421" i="5" s="1"/>
  <c r="E470" i="5" s="1"/>
  <c r="E519" i="5" s="1"/>
  <c r="E568" i="5" s="1"/>
  <c r="E617" i="5" s="1"/>
  <c r="K176" i="5"/>
  <c r="K78" i="5"/>
  <c r="K127" i="5"/>
  <c r="K41" i="5"/>
  <c r="K36" i="5"/>
  <c r="K34" i="5"/>
  <c r="A9" i="2"/>
  <c r="A20" i="3"/>
  <c r="A11" i="5"/>
  <c r="A11" i="1"/>
  <c r="A328" i="1" l="1"/>
  <c r="A603" i="5"/>
  <c r="A524" i="3"/>
  <c r="A326" i="2"/>
  <c r="L146" i="1"/>
  <c r="J146" i="1"/>
  <c r="R146" i="1"/>
  <c r="D145" i="2"/>
  <c r="F145" i="2" s="1"/>
  <c r="N146" i="1"/>
  <c r="C261" i="5"/>
  <c r="F261" i="5" s="1"/>
  <c r="D251" i="3"/>
  <c r="F251" i="3" s="1"/>
  <c r="H146" i="1"/>
  <c r="P146" i="1"/>
  <c r="K134" i="5"/>
  <c r="K139" i="5"/>
  <c r="K132" i="5"/>
  <c r="K90" i="5"/>
  <c r="K85" i="5"/>
  <c r="K83" i="5"/>
  <c r="K188" i="5"/>
  <c r="K183" i="5"/>
  <c r="K181" i="5"/>
  <c r="A10" i="2"/>
  <c r="A12" i="1"/>
  <c r="A21" i="3"/>
  <c r="A12" i="5"/>
  <c r="A604" i="5" l="1"/>
  <c r="A525" i="3"/>
  <c r="A327" i="2"/>
  <c r="D146" i="2"/>
  <c r="P147" i="1"/>
  <c r="R147" i="1"/>
  <c r="D252" i="3"/>
  <c r="F252" i="3" s="1"/>
  <c r="L147" i="1"/>
  <c r="H147" i="1"/>
  <c r="J147" i="1"/>
  <c r="N147" i="1"/>
  <c r="C262" i="5"/>
  <c r="F262" i="5" s="1"/>
  <c r="A11" i="2"/>
  <c r="A13" i="5"/>
  <c r="A13" i="1"/>
  <c r="A22" i="3"/>
  <c r="R148" i="1" l="1"/>
  <c r="C263" i="5"/>
  <c r="F263" i="5" s="1"/>
  <c r="H148" i="1"/>
  <c r="L148" i="1"/>
  <c r="J148" i="1"/>
  <c r="N148" i="1"/>
  <c r="D253" i="3"/>
  <c r="F253" i="3" s="1"/>
  <c r="D147" i="2"/>
  <c r="F147" i="2" s="1"/>
  <c r="P148" i="1"/>
  <c r="F146" i="2"/>
  <c r="A23" i="3"/>
  <c r="A12" i="2"/>
  <c r="A14" i="5"/>
  <c r="A14" i="1"/>
  <c r="D254" i="3" l="1"/>
  <c r="F254" i="3" s="1"/>
  <c r="P149" i="1"/>
  <c r="R149" i="1"/>
  <c r="L149" i="1"/>
  <c r="H149" i="1"/>
  <c r="D148" i="2"/>
  <c r="N149" i="1"/>
  <c r="J149" i="1"/>
  <c r="C264" i="5"/>
  <c r="F264" i="5" s="1"/>
  <c r="A24" i="3"/>
  <c r="A15" i="5"/>
  <c r="A15" i="1"/>
  <c r="A13" i="2"/>
  <c r="D255" i="3" l="1"/>
  <c r="F255" i="3" s="1"/>
  <c r="C265" i="5"/>
  <c r="F265" i="5" s="1"/>
  <c r="N150" i="1"/>
  <c r="R150" i="1"/>
  <c r="J150" i="1"/>
  <c r="D149" i="2"/>
  <c r="F149" i="2" s="1"/>
  <c r="H150" i="1"/>
  <c r="L150" i="1"/>
  <c r="P150" i="1"/>
  <c r="F148" i="2"/>
  <c r="A16" i="5"/>
  <c r="A14" i="2"/>
  <c r="A25" i="3"/>
  <c r="A16" i="1"/>
  <c r="L151" i="1" l="1"/>
  <c r="P151" i="1"/>
  <c r="H151" i="1"/>
  <c r="D256" i="3"/>
  <c r="F256" i="3" s="1"/>
  <c r="C266" i="5"/>
  <c r="F266" i="5" s="1"/>
  <c r="R151" i="1"/>
  <c r="J151" i="1"/>
  <c r="N151" i="1"/>
  <c r="D150" i="2"/>
  <c r="F150" i="2" s="1"/>
  <c r="A15" i="2"/>
  <c r="A26" i="3"/>
  <c r="A17" i="1"/>
  <c r="A17" i="5"/>
  <c r="D257" i="3" l="1"/>
  <c r="F257" i="3" s="1"/>
  <c r="D151" i="2"/>
  <c r="N152" i="1"/>
  <c r="J152" i="1"/>
  <c r="P152" i="1"/>
  <c r="L152" i="1"/>
  <c r="R152" i="1"/>
  <c r="C267" i="5"/>
  <c r="F267" i="5" s="1"/>
  <c r="H152" i="1"/>
  <c r="A27" i="3"/>
  <c r="A18" i="5"/>
  <c r="A16" i="2"/>
  <c r="A18" i="1"/>
  <c r="A19" i="1" s="1"/>
  <c r="F151" i="2" l="1"/>
  <c r="P153" i="1"/>
  <c r="D152" i="2"/>
  <c r="F152" i="2" s="1"/>
  <c r="H153" i="1"/>
  <c r="L153" i="1"/>
  <c r="R153" i="1"/>
  <c r="C268" i="5"/>
  <c r="F268" i="5" s="1"/>
  <c r="N153" i="1"/>
  <c r="D258" i="3"/>
  <c r="F258" i="3" s="1"/>
  <c r="J153" i="1"/>
  <c r="A20" i="1"/>
  <c r="A18" i="2"/>
  <c r="A20" i="5"/>
  <c r="A29" i="3"/>
  <c r="A19" i="5"/>
  <c r="A28" i="3"/>
  <c r="A17" i="2"/>
  <c r="D153" i="2" l="1"/>
  <c r="F153" i="2" s="1"/>
  <c r="D259" i="3"/>
  <c r="F259" i="3" s="1"/>
  <c r="H154" i="1"/>
  <c r="R154" i="1"/>
  <c r="J154" i="1"/>
  <c r="N154" i="1"/>
  <c r="P154" i="1"/>
  <c r="L154" i="1"/>
  <c r="C269" i="5"/>
  <c r="F269" i="5" s="1"/>
  <c r="A30" i="3"/>
  <c r="A19" i="2"/>
  <c r="A21" i="5"/>
  <c r="A21" i="1"/>
  <c r="P155" i="1" l="1"/>
  <c r="J155" i="1"/>
  <c r="D154" i="2"/>
  <c r="C270" i="5"/>
  <c r="F270" i="5" s="1"/>
  <c r="D260" i="3"/>
  <c r="F260" i="3" s="1"/>
  <c r="H155" i="1"/>
  <c r="N155" i="1"/>
  <c r="L155" i="1"/>
  <c r="R155" i="1"/>
  <c r="A20" i="2"/>
  <c r="A22" i="5"/>
  <c r="A22" i="1"/>
  <c r="A31" i="3"/>
  <c r="F154" i="2" l="1"/>
  <c r="D261" i="3"/>
  <c r="F261" i="3" s="1"/>
  <c r="J156" i="1"/>
  <c r="R156" i="1"/>
  <c r="C271" i="5"/>
  <c r="F271" i="5" s="1"/>
  <c r="P156" i="1"/>
  <c r="H156" i="1"/>
  <c r="N156" i="1"/>
  <c r="D155" i="2"/>
  <c r="F155" i="2" s="1"/>
  <c r="L156" i="1"/>
  <c r="A23" i="1"/>
  <c r="A23" i="5"/>
  <c r="A21" i="2"/>
  <c r="A32" i="3"/>
  <c r="D262" i="3" l="1"/>
  <c r="F262" i="3" s="1"/>
  <c r="J157" i="1"/>
  <c r="N157" i="1"/>
  <c r="C272" i="5"/>
  <c r="F272" i="5" s="1"/>
  <c r="R157" i="1"/>
  <c r="L157" i="1"/>
  <c r="H157" i="1"/>
  <c r="P157" i="1"/>
  <c r="D156" i="2"/>
  <c r="A22" i="2"/>
  <c r="A24" i="5"/>
  <c r="A24" i="1"/>
  <c r="A33" i="3"/>
  <c r="D157" i="2" l="1"/>
  <c r="F157" i="2" s="1"/>
  <c r="D263" i="3"/>
  <c r="F263" i="3" s="1"/>
  <c r="F264" i="3" s="1"/>
  <c r="F309" i="3" s="1"/>
  <c r="F354" i="3" s="1"/>
  <c r="F399" i="3" s="1"/>
  <c r="F444" i="3" s="1"/>
  <c r="F489" i="3" s="1"/>
  <c r="F534" i="3" s="1"/>
  <c r="N158" i="1"/>
  <c r="N160" i="1" s="1"/>
  <c r="P158" i="1"/>
  <c r="H158" i="1"/>
  <c r="J158" i="1"/>
  <c r="L158" i="1"/>
  <c r="R158" i="1"/>
  <c r="C273" i="5"/>
  <c r="F273" i="5" s="1"/>
  <c r="F156" i="2"/>
  <c r="A25" i="1"/>
  <c r="A26" i="1" s="1"/>
  <c r="A25" i="5"/>
  <c r="A23" i="2"/>
  <c r="A34" i="3"/>
  <c r="F159" i="2" l="1"/>
  <c r="F185" i="2" s="1"/>
  <c r="F211" i="2" s="1"/>
  <c r="F237" i="2" s="1"/>
  <c r="F263" i="2" s="1"/>
  <c r="F289" i="2" s="1"/>
  <c r="F315" i="2" s="1"/>
  <c r="F341" i="2" s="1"/>
  <c r="R160" i="1"/>
  <c r="R159" i="1"/>
  <c r="H160" i="1"/>
  <c r="H159" i="1"/>
  <c r="J159" i="1"/>
  <c r="J160" i="1"/>
  <c r="P161" i="1"/>
  <c r="N161" i="1"/>
  <c r="J161" i="1"/>
  <c r="H161" i="1"/>
  <c r="R161" i="1"/>
  <c r="L161" i="1"/>
  <c r="F161" i="1"/>
  <c r="L160" i="1"/>
  <c r="L159" i="1"/>
  <c r="P160" i="1"/>
  <c r="P159" i="1"/>
  <c r="F159" i="1"/>
  <c r="F160" i="1"/>
  <c r="F158" i="2"/>
  <c r="F184" i="2" s="1"/>
  <c r="F210" i="2" s="1"/>
  <c r="F236" i="2" s="1"/>
  <c r="F262" i="2" s="1"/>
  <c r="F288" i="2" s="1"/>
  <c r="F314" i="2" s="1"/>
  <c r="F340" i="2" s="1"/>
  <c r="A24" i="2"/>
  <c r="A35" i="3"/>
  <c r="A26" i="5"/>
  <c r="L162" i="1" l="1"/>
  <c r="F162" i="1"/>
  <c r="P162" i="1"/>
  <c r="N162" i="1"/>
  <c r="R162" i="1"/>
  <c r="H162" i="1"/>
  <c r="J162" i="1"/>
  <c r="R163" i="1" l="1"/>
  <c r="N163" i="1"/>
  <c r="F163" i="1"/>
  <c r="P163" i="1"/>
  <c r="J163" i="1"/>
  <c r="H163" i="1"/>
  <c r="L163" i="1"/>
  <c r="A27" i="1"/>
  <c r="A36" i="3"/>
  <c r="A27" i="5"/>
  <c r="A25" i="2"/>
  <c r="H164" i="1" l="1"/>
  <c r="N164" i="1"/>
  <c r="P164" i="1"/>
  <c r="F164" i="1"/>
  <c r="L164" i="1"/>
  <c r="R164" i="1"/>
  <c r="J164" i="1"/>
  <c r="A26" i="2"/>
  <c r="A28" i="1"/>
  <c r="A31" i="1" s="1"/>
  <c r="A28" i="5"/>
  <c r="A37" i="3"/>
  <c r="P165" i="1" l="1"/>
  <c r="F165" i="1"/>
  <c r="H165" i="1"/>
  <c r="R165" i="1"/>
  <c r="N165" i="1"/>
  <c r="J165" i="1"/>
  <c r="L165" i="1"/>
  <c r="A27" i="2"/>
  <c r="A29" i="5"/>
  <c r="A38" i="3"/>
  <c r="H166" i="1" l="1"/>
  <c r="N166" i="1"/>
  <c r="F166" i="1"/>
  <c r="L166" i="1"/>
  <c r="P166" i="1"/>
  <c r="R166" i="1"/>
  <c r="J166" i="1"/>
  <c r="A60" i="3"/>
  <c r="E39" i="3" s="1"/>
  <c r="A32" i="1"/>
  <c r="C30" i="1"/>
  <c r="A30" i="2"/>
  <c r="A54" i="5"/>
  <c r="C29" i="1"/>
  <c r="H167" i="1" l="1"/>
  <c r="N167" i="1"/>
  <c r="P167" i="1"/>
  <c r="J167" i="1"/>
  <c r="F167" i="1"/>
  <c r="R167" i="1"/>
  <c r="L167" i="1"/>
  <c r="A30" i="5"/>
  <c r="K35" i="5" s="1"/>
  <c r="K37" i="5" s="1"/>
  <c r="K42" i="5" s="1"/>
  <c r="C28" i="2"/>
  <c r="C29" i="2"/>
  <c r="A33" i="1"/>
  <c r="A31" i="2"/>
  <c r="A61" i="3"/>
  <c r="A55" i="5"/>
  <c r="L168" i="1" l="1"/>
  <c r="P168" i="1"/>
  <c r="F168" i="1"/>
  <c r="H168" i="1"/>
  <c r="N168" i="1"/>
  <c r="J168" i="1"/>
  <c r="R168" i="1"/>
  <c r="A62" i="3"/>
  <c r="A32" i="2"/>
  <c r="A34" i="1"/>
  <c r="A56" i="5"/>
  <c r="N169" i="1" l="1"/>
  <c r="F169" i="1"/>
  <c r="H169" i="1"/>
  <c r="J169" i="1"/>
  <c r="P169" i="1"/>
  <c r="R169" i="1"/>
  <c r="L169" i="1"/>
  <c r="A63" i="3"/>
  <c r="A33" i="2"/>
  <c r="A35" i="1"/>
  <c r="A57" i="5"/>
  <c r="N170" i="1" l="1"/>
  <c r="P170" i="1"/>
  <c r="H170" i="1"/>
  <c r="F170" i="1"/>
  <c r="L170" i="1"/>
  <c r="J170" i="1"/>
  <c r="R170" i="1"/>
  <c r="A36" i="1"/>
  <c r="A64" i="3"/>
  <c r="A58" i="5"/>
  <c r="A34" i="2"/>
  <c r="H171" i="1" l="1"/>
  <c r="F171" i="1"/>
  <c r="R171" i="1"/>
  <c r="J171" i="1"/>
  <c r="P171" i="1"/>
  <c r="N171" i="1"/>
  <c r="L171" i="1"/>
  <c r="A65" i="3"/>
  <c r="A37" i="1"/>
  <c r="A35" i="2"/>
  <c r="A59" i="5"/>
  <c r="L172" i="1" l="1"/>
  <c r="P172" i="1"/>
  <c r="F172" i="1"/>
  <c r="N172" i="1"/>
  <c r="H172" i="1"/>
  <c r="R172" i="1"/>
  <c r="J172" i="1"/>
  <c r="A38" i="1"/>
  <c r="A36" i="2"/>
  <c r="A66" i="3"/>
  <c r="A60" i="5"/>
  <c r="J173" i="1" l="1"/>
  <c r="N173" i="1"/>
  <c r="H173" i="1"/>
  <c r="F173" i="1"/>
  <c r="R173" i="1"/>
  <c r="P173" i="1"/>
  <c r="L173" i="1"/>
  <c r="A67" i="3"/>
  <c r="A37" i="2"/>
  <c r="A39" i="1"/>
  <c r="A61" i="5"/>
  <c r="H174" i="1" l="1"/>
  <c r="F174" i="1"/>
  <c r="R174" i="1"/>
  <c r="L174" i="1"/>
  <c r="J174" i="1"/>
  <c r="P174" i="1"/>
  <c r="N174" i="1"/>
  <c r="A40" i="1"/>
  <c r="A38" i="2"/>
  <c r="A62" i="5"/>
  <c r="A68" i="3"/>
  <c r="P175" i="1" l="1"/>
  <c r="F175" i="1"/>
  <c r="R175" i="1"/>
  <c r="N175" i="1"/>
  <c r="J175" i="1"/>
  <c r="H175" i="1"/>
  <c r="L175" i="1"/>
  <c r="A41" i="1"/>
  <c r="A69" i="3"/>
  <c r="A63" i="5"/>
  <c r="A39" i="2"/>
  <c r="N176" i="1" l="1"/>
  <c r="L176" i="1"/>
  <c r="P176" i="1"/>
  <c r="H176" i="1"/>
  <c r="F176" i="1"/>
  <c r="R176" i="1"/>
  <c r="J176" i="1"/>
  <c r="A42" i="1"/>
  <c r="A64" i="5"/>
  <c r="A40" i="2"/>
  <c r="A70" i="3"/>
  <c r="J177" i="1" l="1"/>
  <c r="P177" i="1"/>
  <c r="R177" i="1"/>
  <c r="F177" i="1"/>
  <c r="L177" i="1"/>
  <c r="N177" i="1"/>
  <c r="H177" i="1"/>
  <c r="A71" i="3"/>
  <c r="A41" i="2"/>
  <c r="A65" i="5"/>
  <c r="A43" i="1"/>
  <c r="F178" i="1" l="1"/>
  <c r="H178" i="1"/>
  <c r="L178" i="1"/>
  <c r="P178" i="1"/>
  <c r="N178" i="1"/>
  <c r="R178" i="1"/>
  <c r="J178" i="1"/>
  <c r="A44" i="1"/>
  <c r="A72" i="3"/>
  <c r="A42" i="2"/>
  <c r="A66" i="5"/>
  <c r="N179" i="1" l="1"/>
  <c r="R179" i="1"/>
  <c r="P179" i="1"/>
  <c r="J179" i="1"/>
  <c r="H179" i="1"/>
  <c r="F179" i="1"/>
  <c r="L179" i="1"/>
  <c r="A73" i="3"/>
  <c r="A45" i="1"/>
  <c r="A67" i="5"/>
  <c r="A43" i="2"/>
  <c r="H180" i="1" l="1"/>
  <c r="L180" i="1"/>
  <c r="F180" i="1"/>
  <c r="N180" i="1"/>
  <c r="P180" i="1"/>
  <c r="R180" i="1"/>
  <c r="J180" i="1"/>
  <c r="A46" i="1"/>
  <c r="A74" i="3"/>
  <c r="A68" i="5"/>
  <c r="A44" i="2"/>
  <c r="F181" i="1" l="1"/>
  <c r="P181" i="1"/>
  <c r="H181" i="1"/>
  <c r="N181" i="1"/>
  <c r="J181" i="1"/>
  <c r="R181" i="1"/>
  <c r="L181" i="1"/>
  <c r="A75" i="3"/>
  <c r="A69" i="5"/>
  <c r="A45" i="2"/>
  <c r="A47" i="1"/>
  <c r="P182" i="1" l="1"/>
  <c r="N182" i="1"/>
  <c r="R182" i="1"/>
  <c r="H182" i="1"/>
  <c r="L182" i="1"/>
  <c r="J182" i="1"/>
  <c r="F182" i="1"/>
  <c r="A48" i="1"/>
  <c r="A76" i="3"/>
  <c r="A70" i="5"/>
  <c r="A46" i="2"/>
  <c r="H183" i="1" l="1"/>
  <c r="J183" i="1"/>
  <c r="R183" i="1"/>
  <c r="F183" i="1"/>
  <c r="P183" i="1"/>
  <c r="N183" i="1"/>
  <c r="L183" i="1"/>
  <c r="A49" i="1"/>
  <c r="A71" i="5"/>
  <c r="A77" i="3"/>
  <c r="A47" i="2"/>
  <c r="P184" i="1" l="1"/>
  <c r="F184" i="1"/>
  <c r="J184" i="1"/>
  <c r="N184" i="1"/>
  <c r="N186" i="1" s="1"/>
  <c r="R184" i="1"/>
  <c r="H184" i="1"/>
  <c r="L184" i="1"/>
  <c r="A50" i="1"/>
  <c r="A72" i="5"/>
  <c r="A78" i="3"/>
  <c r="A48" i="2"/>
  <c r="R186" i="1" l="1"/>
  <c r="R185" i="1"/>
  <c r="P186" i="1"/>
  <c r="J186" i="1"/>
  <c r="J185" i="1"/>
  <c r="F186" i="1"/>
  <c r="F185" i="1"/>
  <c r="L186" i="1"/>
  <c r="L185" i="1"/>
  <c r="H186" i="1"/>
  <c r="H185" i="1"/>
  <c r="R187" i="1"/>
  <c r="N187" i="1"/>
  <c r="H187" i="1"/>
  <c r="J187" i="1"/>
  <c r="L187" i="1"/>
  <c r="F187" i="1"/>
  <c r="F301" i="5"/>
  <c r="P187" i="1"/>
  <c r="A79" i="3"/>
  <c r="A73" i="5"/>
  <c r="A49" i="2"/>
  <c r="A51" i="1"/>
  <c r="J188" i="1" l="1"/>
  <c r="F188" i="1"/>
  <c r="L188" i="1"/>
  <c r="N188" i="1"/>
  <c r="P188" i="1"/>
  <c r="H188" i="1"/>
  <c r="R188" i="1"/>
  <c r="F302" i="5"/>
  <c r="A52" i="1"/>
  <c r="A80" i="3"/>
  <c r="A50" i="2"/>
  <c r="A74" i="5"/>
  <c r="R189" i="1" l="1"/>
  <c r="H189" i="1"/>
  <c r="F189" i="1"/>
  <c r="N189" i="1"/>
  <c r="P189" i="1"/>
  <c r="F303" i="5"/>
  <c r="J189" i="1"/>
  <c r="L189" i="1"/>
  <c r="A75" i="5"/>
  <c r="A53" i="1"/>
  <c r="A51" i="2"/>
  <c r="A81" i="3"/>
  <c r="J190" i="1" l="1"/>
  <c r="H190" i="1"/>
  <c r="F190" i="1"/>
  <c r="R190" i="1"/>
  <c r="P190" i="1"/>
  <c r="L190" i="1"/>
  <c r="N190" i="1"/>
  <c r="F304" i="5"/>
  <c r="A54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3"/>
  <c r="A76" i="5"/>
  <c r="A52" i="2"/>
  <c r="R191" i="1" l="1"/>
  <c r="N191" i="1"/>
  <c r="H191" i="1"/>
  <c r="L191" i="1"/>
  <c r="F191" i="1"/>
  <c r="P191" i="1"/>
  <c r="J191" i="1"/>
  <c r="F305" i="5"/>
  <c r="A53" i="2"/>
  <c r="A77" i="5"/>
  <c r="A83" i="3"/>
  <c r="J192" i="1" l="1"/>
  <c r="H192" i="1"/>
  <c r="L192" i="1"/>
  <c r="N192" i="1"/>
  <c r="F306" i="5"/>
  <c r="F192" i="1"/>
  <c r="R192" i="1"/>
  <c r="P192" i="1"/>
  <c r="A105" i="3"/>
  <c r="E84" i="3" s="1"/>
  <c r="A103" i="5"/>
  <c r="A56" i="2"/>
  <c r="C55" i="1"/>
  <c r="C56" i="1"/>
  <c r="R193" i="1" l="1"/>
  <c r="J193" i="1"/>
  <c r="L193" i="1"/>
  <c r="F193" i="1"/>
  <c r="H193" i="1"/>
  <c r="N193" i="1"/>
  <c r="P193" i="1"/>
  <c r="F307" i="5"/>
  <c r="C54" i="2"/>
  <c r="C55" i="2"/>
  <c r="A78" i="5"/>
  <c r="K84" i="5" s="1"/>
  <c r="K86" i="5" s="1"/>
  <c r="K91" i="5" s="1"/>
  <c r="A57" i="2"/>
  <c r="A104" i="5"/>
  <c r="A106" i="3"/>
  <c r="R194" i="1" l="1"/>
  <c r="P194" i="1"/>
  <c r="F194" i="1"/>
  <c r="H194" i="1"/>
  <c r="N194" i="1"/>
  <c r="F308" i="5"/>
  <c r="J194" i="1"/>
  <c r="L194" i="1"/>
  <c r="A58" i="2"/>
  <c r="A107" i="3"/>
  <c r="A105" i="5"/>
  <c r="R195" i="1" l="1"/>
  <c r="F195" i="1"/>
  <c r="H195" i="1"/>
  <c r="P195" i="1"/>
  <c r="J195" i="1"/>
  <c r="L195" i="1"/>
  <c r="F309" i="5"/>
  <c r="N195" i="1"/>
  <c r="A59" i="2"/>
  <c r="A108" i="3"/>
  <c r="A106" i="5"/>
  <c r="A60" i="2" l="1"/>
  <c r="A107" i="5"/>
  <c r="A109" i="3"/>
  <c r="A61" i="2" l="1"/>
  <c r="A110" i="3"/>
  <c r="A108" i="5"/>
  <c r="A62" i="2" l="1"/>
  <c r="A111" i="3"/>
  <c r="A109" i="5"/>
  <c r="A63" i="2" l="1"/>
  <c r="A110" i="5"/>
  <c r="A112" i="3"/>
  <c r="J196" i="1" l="1"/>
  <c r="F196" i="1"/>
  <c r="P196" i="1"/>
  <c r="L196" i="1"/>
  <c r="N196" i="1"/>
  <c r="H196" i="1"/>
  <c r="F310" i="5"/>
  <c r="R196" i="1"/>
  <c r="A64" i="2"/>
  <c r="A113" i="3"/>
  <c r="A111" i="5"/>
  <c r="R197" i="1" l="1"/>
  <c r="N197" i="1"/>
  <c r="H197" i="1"/>
  <c r="F197" i="1"/>
  <c r="L197" i="1"/>
  <c r="P197" i="1"/>
  <c r="J197" i="1"/>
  <c r="F311" i="5"/>
  <c r="A65" i="2"/>
  <c r="A114" i="3"/>
  <c r="A112" i="5"/>
  <c r="R198" i="1" l="1"/>
  <c r="F198" i="1"/>
  <c r="N198" i="1"/>
  <c r="P198" i="1"/>
  <c r="J198" i="1"/>
  <c r="H198" i="1"/>
  <c r="L198" i="1"/>
  <c r="F312" i="5"/>
  <c r="A66" i="2"/>
  <c r="A113" i="5"/>
  <c r="A115" i="3"/>
  <c r="R199" i="1" l="1"/>
  <c r="H199" i="1"/>
  <c r="N199" i="1"/>
  <c r="F199" i="1"/>
  <c r="J199" i="1"/>
  <c r="P199" i="1"/>
  <c r="L199" i="1"/>
  <c r="F313" i="5"/>
  <c r="A67" i="2"/>
  <c r="A116" i="3"/>
  <c r="A114" i="5"/>
  <c r="R200" i="1" l="1"/>
  <c r="F200" i="1"/>
  <c r="L200" i="1"/>
  <c r="H200" i="1"/>
  <c r="N200" i="1"/>
  <c r="F314" i="5"/>
  <c r="P200" i="1"/>
  <c r="J200" i="1"/>
  <c r="A68" i="2"/>
  <c r="A117" i="3"/>
  <c r="A115" i="5"/>
  <c r="R201" i="1" l="1"/>
  <c r="H201" i="1"/>
  <c r="P201" i="1"/>
  <c r="N201" i="1"/>
  <c r="J201" i="1"/>
  <c r="L201" i="1"/>
  <c r="F315" i="5"/>
  <c r="F201" i="1"/>
  <c r="A69" i="2"/>
  <c r="A116" i="5"/>
  <c r="A118" i="3"/>
  <c r="R202" i="1" l="1"/>
  <c r="P202" i="1"/>
  <c r="F202" i="1"/>
  <c r="L202" i="1"/>
  <c r="J202" i="1"/>
  <c r="H202" i="1"/>
  <c r="N202" i="1"/>
  <c r="F316" i="5"/>
  <c r="A70" i="2"/>
  <c r="A119" i="3"/>
  <c r="A117" i="5"/>
  <c r="R203" i="1" l="1"/>
  <c r="J203" i="1"/>
  <c r="N203" i="1"/>
  <c r="H203" i="1"/>
  <c r="F317" i="5"/>
  <c r="P203" i="1"/>
  <c r="L203" i="1"/>
  <c r="F203" i="1"/>
  <c r="A71" i="2"/>
  <c r="A120" i="3"/>
  <c r="A118" i="5"/>
  <c r="R204" i="1" l="1"/>
  <c r="F204" i="1"/>
  <c r="N204" i="1"/>
  <c r="L204" i="1"/>
  <c r="J204" i="1"/>
  <c r="P204" i="1"/>
  <c r="F318" i="5"/>
  <c r="H204" i="1"/>
  <c r="A72" i="2"/>
  <c r="A121" i="3"/>
  <c r="A119" i="5"/>
  <c r="R205" i="1" l="1"/>
  <c r="H205" i="1"/>
  <c r="J205" i="1"/>
  <c r="N205" i="1"/>
  <c r="F205" i="1"/>
  <c r="P205" i="1"/>
  <c r="L205" i="1"/>
  <c r="F319" i="5"/>
  <c r="A73" i="2"/>
  <c r="A120" i="5"/>
  <c r="A122" i="3"/>
  <c r="R206" i="1" l="1"/>
  <c r="F206" i="1"/>
  <c r="L206" i="1"/>
  <c r="H206" i="1"/>
  <c r="F320" i="5"/>
  <c r="J206" i="1"/>
  <c r="P206" i="1"/>
  <c r="N206" i="1"/>
  <c r="A74" i="2"/>
  <c r="A123" i="3"/>
  <c r="A121" i="5"/>
  <c r="R207" i="1" l="1"/>
  <c r="N207" i="1"/>
  <c r="H207" i="1"/>
  <c r="L207" i="1"/>
  <c r="F207" i="1"/>
  <c r="F321" i="5"/>
  <c r="P207" i="1"/>
  <c r="J207" i="1"/>
  <c r="A75" i="2"/>
  <c r="A124" i="3"/>
  <c r="A122" i="5"/>
  <c r="R208" i="1" l="1"/>
  <c r="N208" i="1"/>
  <c r="J208" i="1"/>
  <c r="F208" i="1"/>
  <c r="H208" i="1"/>
  <c r="P208" i="1"/>
  <c r="L208" i="1"/>
  <c r="F322" i="5"/>
  <c r="A76" i="2"/>
  <c r="A125" i="3"/>
  <c r="A123" i="5"/>
  <c r="R209" i="1" l="1"/>
  <c r="P209" i="1"/>
  <c r="H209" i="1"/>
  <c r="J209" i="1"/>
  <c r="L209" i="1"/>
  <c r="F209" i="1"/>
  <c r="N209" i="1"/>
  <c r="R213" i="1"/>
  <c r="J213" i="1"/>
  <c r="L213" i="1"/>
  <c r="P213" i="1"/>
  <c r="F213" i="1"/>
  <c r="N213" i="1"/>
  <c r="H213" i="1"/>
  <c r="A77" i="2"/>
  <c r="A124" i="5"/>
  <c r="A126" i="3"/>
  <c r="R214" i="1" l="1"/>
  <c r="P214" i="1"/>
  <c r="L214" i="1"/>
  <c r="J214" i="1"/>
  <c r="F214" i="1"/>
  <c r="H214" i="1"/>
  <c r="N214" i="1"/>
  <c r="R210" i="1"/>
  <c r="L210" i="1"/>
  <c r="P210" i="1"/>
  <c r="H210" i="1"/>
  <c r="J210" i="1"/>
  <c r="F210" i="1"/>
  <c r="N210" i="1"/>
  <c r="N212" i="1" s="1"/>
  <c r="A78" i="2"/>
  <c r="A127" i="3"/>
  <c r="A125" i="5"/>
  <c r="R212" i="1" l="1"/>
  <c r="R211" i="1"/>
  <c r="H211" i="1"/>
  <c r="H212" i="1"/>
  <c r="P212" i="1"/>
  <c r="P211" i="1"/>
  <c r="L212" i="1"/>
  <c r="L211" i="1"/>
  <c r="F211" i="1"/>
  <c r="F212" i="1"/>
  <c r="R215" i="1"/>
  <c r="N215" i="1"/>
  <c r="L215" i="1"/>
  <c r="J215" i="1"/>
  <c r="F215" i="1"/>
  <c r="H215" i="1"/>
  <c r="P215" i="1"/>
  <c r="J212" i="1"/>
  <c r="J211" i="1"/>
  <c r="A79" i="2"/>
  <c r="A126" i="5"/>
  <c r="A128" i="3"/>
  <c r="A83" i="1"/>
  <c r="R216" i="1" l="1"/>
  <c r="L216" i="1"/>
  <c r="P216" i="1"/>
  <c r="J216" i="1"/>
  <c r="F216" i="1"/>
  <c r="N216" i="1"/>
  <c r="H216" i="1"/>
  <c r="A150" i="3"/>
  <c r="E129" i="3" s="1"/>
  <c r="A152" i="5"/>
  <c r="C82" i="1"/>
  <c r="A82" i="2"/>
  <c r="A84" i="1"/>
  <c r="C81" i="1"/>
  <c r="R217" i="1" l="1"/>
  <c r="L217" i="1"/>
  <c r="N217" i="1"/>
  <c r="P217" i="1"/>
  <c r="F217" i="1"/>
  <c r="H217" i="1"/>
  <c r="J217" i="1"/>
  <c r="A83" i="2"/>
  <c r="A153" i="5"/>
  <c r="A85" i="1"/>
  <c r="A151" i="3"/>
  <c r="C81" i="2"/>
  <c r="C80" i="2"/>
  <c r="A127" i="5"/>
  <c r="K133" i="5" s="1"/>
  <c r="K135" i="5" s="1"/>
  <c r="K140" i="5" s="1"/>
  <c r="R218" i="1" l="1"/>
  <c r="P218" i="1"/>
  <c r="F218" i="1"/>
  <c r="N218" i="1"/>
  <c r="J218" i="1"/>
  <c r="H218" i="1"/>
  <c r="L218" i="1"/>
  <c r="A152" i="3"/>
  <c r="A154" i="5"/>
  <c r="A84" i="2"/>
  <c r="A86" i="1"/>
  <c r="R219" i="1" l="1"/>
  <c r="N219" i="1"/>
  <c r="J219" i="1"/>
  <c r="P219" i="1"/>
  <c r="H219" i="1"/>
  <c r="L219" i="1"/>
  <c r="F219" i="1"/>
  <c r="A153" i="3"/>
  <c r="A155" i="5"/>
  <c r="A87" i="1"/>
  <c r="A85" i="2"/>
  <c r="R220" i="1" l="1"/>
  <c r="L220" i="1"/>
  <c r="F220" i="1"/>
  <c r="N220" i="1"/>
  <c r="H220" i="1"/>
  <c r="P220" i="1"/>
  <c r="J220" i="1"/>
  <c r="A154" i="3"/>
  <c r="A156" i="5"/>
  <c r="A86" i="2"/>
  <c r="A88" i="1"/>
  <c r="R221" i="1" l="1"/>
  <c r="N221" i="1"/>
  <c r="J221" i="1"/>
  <c r="L221" i="1"/>
  <c r="H221" i="1"/>
  <c r="P221" i="1"/>
  <c r="F221" i="1"/>
  <c r="A87" i="2"/>
  <c r="A157" i="5"/>
  <c r="A89" i="1"/>
  <c r="A155" i="3"/>
  <c r="A156" i="3" l="1"/>
  <c r="A158" i="5"/>
  <c r="A88" i="2"/>
  <c r="A90" i="1"/>
  <c r="A159" i="5" l="1"/>
  <c r="A91" i="1"/>
  <c r="A157" i="3"/>
  <c r="A89" i="2"/>
  <c r="A158" i="3" l="1"/>
  <c r="A160" i="5"/>
  <c r="A92" i="1"/>
  <c r="A90" i="2"/>
  <c r="A91" i="2" l="1"/>
  <c r="A161" i="5"/>
  <c r="A93" i="1"/>
  <c r="A159" i="3"/>
  <c r="R222" i="1" l="1"/>
  <c r="P222" i="1"/>
  <c r="H222" i="1"/>
  <c r="L222" i="1"/>
  <c r="F222" i="1"/>
  <c r="J222" i="1"/>
  <c r="N222" i="1"/>
  <c r="A160" i="3"/>
  <c r="A162" i="5"/>
  <c r="A94" i="1"/>
  <c r="A92" i="2"/>
  <c r="R223" i="1" l="1"/>
  <c r="F223" i="1"/>
  <c r="P223" i="1"/>
  <c r="N223" i="1"/>
  <c r="L223" i="1"/>
  <c r="J223" i="1"/>
  <c r="H223" i="1"/>
  <c r="A163" i="5"/>
  <c r="A161" i="3"/>
  <c r="A95" i="1"/>
  <c r="A93" i="2"/>
  <c r="R224" i="1" l="1"/>
  <c r="H224" i="1"/>
  <c r="F224" i="1"/>
  <c r="N224" i="1"/>
  <c r="L224" i="1"/>
  <c r="P224" i="1"/>
  <c r="J224" i="1"/>
  <c r="A162" i="3"/>
  <c r="A164" i="5"/>
  <c r="A94" i="2"/>
  <c r="A96" i="1"/>
  <c r="R225" i="1" l="1"/>
  <c r="J225" i="1"/>
  <c r="P225" i="1"/>
  <c r="F225" i="1"/>
  <c r="H225" i="1"/>
  <c r="L225" i="1"/>
  <c r="N225" i="1"/>
  <c r="A95" i="2"/>
  <c r="A165" i="5"/>
  <c r="A97" i="1"/>
  <c r="A163" i="3"/>
  <c r="R226" i="1" l="1"/>
  <c r="P226" i="1"/>
  <c r="H226" i="1"/>
  <c r="L226" i="1"/>
  <c r="J226" i="1"/>
  <c r="F226" i="1"/>
  <c r="N226" i="1"/>
  <c r="A164" i="3"/>
  <c r="A166" i="5"/>
  <c r="A96" i="2"/>
  <c r="A98" i="1"/>
  <c r="R227" i="1" l="1"/>
  <c r="J227" i="1"/>
  <c r="L227" i="1"/>
  <c r="H227" i="1"/>
  <c r="N227" i="1"/>
  <c r="P227" i="1"/>
  <c r="F227" i="1"/>
  <c r="A167" i="5"/>
  <c r="A99" i="1"/>
  <c r="A97" i="2"/>
  <c r="A165" i="3"/>
  <c r="R228" i="1" l="1"/>
  <c r="L228" i="1"/>
  <c r="J228" i="1"/>
  <c r="P228" i="1"/>
  <c r="H228" i="1"/>
  <c r="N228" i="1"/>
  <c r="F228" i="1"/>
  <c r="A166" i="3"/>
  <c r="A168" i="5"/>
  <c r="A98" i="2"/>
  <c r="A100" i="1"/>
  <c r="R229" i="1" l="1"/>
  <c r="L229" i="1"/>
  <c r="P229" i="1"/>
  <c r="F229" i="1"/>
  <c r="N229" i="1"/>
  <c r="H229" i="1"/>
  <c r="J229" i="1"/>
  <c r="A99" i="2"/>
  <c r="A169" i="5"/>
  <c r="A101" i="1"/>
  <c r="A167" i="3"/>
  <c r="R230" i="1" l="1"/>
  <c r="P230" i="1"/>
  <c r="J230" i="1"/>
  <c r="H230" i="1"/>
  <c r="N230" i="1"/>
  <c r="L230" i="1"/>
  <c r="F230" i="1"/>
  <c r="A170" i="5"/>
  <c r="A102" i="1"/>
  <c r="A100" i="2"/>
  <c r="A168" i="3"/>
  <c r="R231" i="1" l="1"/>
  <c r="J231" i="1"/>
  <c r="P231" i="1"/>
  <c r="L231" i="1"/>
  <c r="F231" i="1"/>
  <c r="H231" i="1"/>
  <c r="N231" i="1"/>
  <c r="A171" i="5"/>
  <c r="A103" i="1"/>
  <c r="A169" i="3"/>
  <c r="A101" i="2"/>
  <c r="R232" i="1" l="1"/>
  <c r="P232" i="1"/>
  <c r="F232" i="1"/>
  <c r="H232" i="1"/>
  <c r="J232" i="1"/>
  <c r="L232" i="1"/>
  <c r="N232" i="1"/>
  <c r="A172" i="5"/>
  <c r="A104" i="1"/>
  <c r="A170" i="3"/>
  <c r="A102" i="2"/>
  <c r="R233" i="1" l="1"/>
  <c r="P233" i="1"/>
  <c r="F233" i="1"/>
  <c r="J233" i="1"/>
  <c r="N233" i="1"/>
  <c r="L233" i="1"/>
  <c r="H233" i="1"/>
  <c r="A103" i="2"/>
  <c r="A173" i="5"/>
  <c r="A105" i="1"/>
  <c r="A171" i="3"/>
  <c r="R234" i="1" l="1"/>
  <c r="N234" i="1"/>
  <c r="F234" i="1"/>
  <c r="J234" i="1"/>
  <c r="H234" i="1"/>
  <c r="P234" i="1"/>
  <c r="L234" i="1"/>
  <c r="A174" i="5"/>
  <c r="A106" i="1"/>
  <c r="A172" i="3"/>
  <c r="A104" i="2"/>
  <c r="H239" i="1" l="1"/>
  <c r="J239" i="1"/>
  <c r="L239" i="1"/>
  <c r="N239" i="1"/>
  <c r="R239" i="1"/>
  <c r="F239" i="1"/>
  <c r="P239" i="1"/>
  <c r="R235" i="1"/>
  <c r="P235" i="1"/>
  <c r="J235" i="1"/>
  <c r="L235" i="1"/>
  <c r="N235" i="1"/>
  <c r="F235" i="1"/>
  <c r="H235" i="1"/>
  <c r="A175" i="5"/>
  <c r="A109" i="1"/>
  <c r="A105" i="2"/>
  <c r="A173" i="3"/>
  <c r="R236" i="1" l="1"/>
  <c r="P236" i="1"/>
  <c r="N236" i="1"/>
  <c r="N238" i="1" s="1"/>
  <c r="L236" i="1"/>
  <c r="J236" i="1"/>
  <c r="H236" i="1"/>
  <c r="F236" i="1"/>
  <c r="P240" i="1"/>
  <c r="F240" i="1"/>
  <c r="J240" i="1"/>
  <c r="L240" i="1"/>
  <c r="N240" i="1"/>
  <c r="H240" i="1"/>
  <c r="R240" i="1"/>
  <c r="A110" i="1"/>
  <c r="A201" i="5"/>
  <c r="A108" i="2"/>
  <c r="A195" i="3"/>
  <c r="C107" i="1"/>
  <c r="C108" i="1"/>
  <c r="R238" i="1" l="1"/>
  <c r="R237" i="1"/>
  <c r="J237" i="1"/>
  <c r="J238" i="1"/>
  <c r="L237" i="1"/>
  <c r="L238" i="1"/>
  <c r="P238" i="1"/>
  <c r="P237" i="1"/>
  <c r="H241" i="1"/>
  <c r="L241" i="1"/>
  <c r="P241" i="1"/>
  <c r="N241" i="1"/>
  <c r="R241" i="1"/>
  <c r="J241" i="1"/>
  <c r="F241" i="1"/>
  <c r="F238" i="1"/>
  <c r="F237" i="1"/>
  <c r="H238" i="1"/>
  <c r="H237" i="1"/>
  <c r="C106" i="2"/>
  <c r="C107" i="2"/>
  <c r="A202" i="5"/>
  <c r="A176" i="5" s="1"/>
  <c r="K182" i="5" s="1"/>
  <c r="K184" i="5" s="1"/>
  <c r="K189" i="5" s="1"/>
  <c r="A196" i="3"/>
  <c r="A109" i="2"/>
  <c r="A111" i="1"/>
  <c r="R242" i="1" l="1"/>
  <c r="H242" i="1"/>
  <c r="N242" i="1"/>
  <c r="P242" i="1"/>
  <c r="J242" i="1"/>
  <c r="F242" i="1"/>
  <c r="L242" i="1"/>
  <c r="A112" i="1"/>
  <c r="A203" i="5"/>
  <c r="A110" i="2"/>
  <c r="A197" i="3"/>
  <c r="H243" i="1" l="1"/>
  <c r="N243" i="1"/>
  <c r="P243" i="1"/>
  <c r="F243" i="1"/>
  <c r="J243" i="1"/>
  <c r="R243" i="1"/>
  <c r="L243" i="1"/>
  <c r="A113" i="1"/>
  <c r="A204" i="5"/>
  <c r="A198" i="3"/>
  <c r="A111" i="2"/>
  <c r="R244" i="1" l="1"/>
  <c r="L244" i="1"/>
  <c r="F244" i="1"/>
  <c r="H244" i="1"/>
  <c r="N244" i="1"/>
  <c r="P244" i="1"/>
  <c r="J244" i="1"/>
  <c r="A114" i="1"/>
  <c r="A205" i="5"/>
  <c r="A199" i="3"/>
  <c r="A112" i="2"/>
  <c r="H245" i="1" l="1"/>
  <c r="J245" i="1"/>
  <c r="N245" i="1"/>
  <c r="P245" i="1"/>
  <c r="F245" i="1"/>
  <c r="R245" i="1"/>
  <c r="L245" i="1"/>
  <c r="A115" i="1"/>
  <c r="A206" i="5"/>
  <c r="A200" i="3"/>
  <c r="A113" i="2"/>
  <c r="R246" i="1" l="1"/>
  <c r="J246" i="1"/>
  <c r="L246" i="1"/>
  <c r="F246" i="1"/>
  <c r="P246" i="1"/>
  <c r="H246" i="1"/>
  <c r="N246" i="1"/>
  <c r="A116" i="1"/>
  <c r="A207" i="5"/>
  <c r="A201" i="3"/>
  <c r="A114" i="2"/>
  <c r="H247" i="1" l="1"/>
  <c r="J247" i="1"/>
  <c r="R247" i="1"/>
  <c r="L247" i="1"/>
  <c r="P247" i="1"/>
  <c r="N247" i="1"/>
  <c r="F247" i="1"/>
  <c r="A117" i="1"/>
  <c r="A208" i="5"/>
  <c r="A202" i="3"/>
  <c r="A115" i="2"/>
  <c r="A118" i="1" l="1"/>
  <c r="A209" i="5"/>
  <c r="A116" i="2"/>
  <c r="A203" i="3"/>
  <c r="A119" i="1" l="1"/>
  <c r="A210" i="5"/>
  <c r="A204" i="3"/>
  <c r="A117" i="2"/>
  <c r="A120" i="1" l="1"/>
  <c r="A211" i="5"/>
  <c r="A118" i="2"/>
  <c r="A205" i="3"/>
  <c r="A121" i="1" l="1"/>
  <c r="A212" i="5"/>
  <c r="A119" i="2"/>
  <c r="A206" i="3"/>
  <c r="R248" i="1" l="1"/>
  <c r="L248" i="1"/>
  <c r="J248" i="1"/>
  <c r="P248" i="1"/>
  <c r="F248" i="1"/>
  <c r="N248" i="1"/>
  <c r="H248" i="1"/>
  <c r="A122" i="1"/>
  <c r="A213" i="5"/>
  <c r="A120" i="2"/>
  <c r="A207" i="3"/>
  <c r="H249" i="1" l="1"/>
  <c r="L249" i="1"/>
  <c r="R249" i="1"/>
  <c r="F249" i="1"/>
  <c r="P249" i="1"/>
  <c r="J249" i="1"/>
  <c r="N249" i="1"/>
  <c r="A123" i="1"/>
  <c r="A214" i="5"/>
  <c r="A121" i="2"/>
  <c r="A208" i="3"/>
  <c r="R250" i="1" l="1"/>
  <c r="H250" i="1"/>
  <c r="N250" i="1"/>
  <c r="L250" i="1"/>
  <c r="F250" i="1"/>
  <c r="J250" i="1"/>
  <c r="P250" i="1"/>
  <c r="A124" i="1"/>
  <c r="A215" i="5"/>
  <c r="A209" i="3"/>
  <c r="A122" i="2"/>
  <c r="H251" i="1" l="1"/>
  <c r="N251" i="1"/>
  <c r="P251" i="1"/>
  <c r="F251" i="1"/>
  <c r="R251" i="1"/>
  <c r="L251" i="1"/>
  <c r="J251" i="1"/>
  <c r="A125" i="1"/>
  <c r="A216" i="5"/>
  <c r="A210" i="3"/>
  <c r="A123" i="2"/>
  <c r="R252" i="1" l="1"/>
  <c r="F252" i="1"/>
  <c r="H252" i="1"/>
  <c r="N252" i="1"/>
  <c r="P252" i="1"/>
  <c r="L252" i="1"/>
  <c r="J252" i="1"/>
  <c r="A126" i="1"/>
  <c r="A217" i="5"/>
  <c r="A211" i="3"/>
  <c r="A124" i="2"/>
  <c r="H253" i="1" l="1"/>
  <c r="J253" i="1"/>
  <c r="N253" i="1"/>
  <c r="P253" i="1"/>
  <c r="F253" i="1"/>
  <c r="L253" i="1"/>
  <c r="R253" i="1"/>
  <c r="A127" i="1"/>
  <c r="A218" i="5"/>
  <c r="A212" i="3"/>
  <c r="A125" i="2"/>
  <c r="R254" i="1" l="1"/>
  <c r="F254" i="1"/>
  <c r="J254" i="1"/>
  <c r="N254" i="1"/>
  <c r="L254" i="1"/>
  <c r="P254" i="1"/>
  <c r="H254" i="1"/>
  <c r="A128" i="1"/>
  <c r="A219" i="5"/>
  <c r="A213" i="3"/>
  <c r="A126" i="2"/>
  <c r="H255" i="1" l="1"/>
  <c r="J255" i="1"/>
  <c r="L255" i="1"/>
  <c r="R255" i="1"/>
  <c r="N255" i="1"/>
  <c r="F255" i="1"/>
  <c r="P255" i="1"/>
  <c r="A129" i="1"/>
  <c r="A220" i="5"/>
  <c r="A127" i="2"/>
  <c r="A214" i="3"/>
  <c r="R256" i="1" l="1"/>
  <c r="P256" i="1"/>
  <c r="J256" i="1"/>
  <c r="H256" i="1"/>
  <c r="F256" i="1"/>
  <c r="N256" i="1"/>
  <c r="L256" i="1"/>
  <c r="A130" i="1"/>
  <c r="A221" i="5"/>
  <c r="A215" i="3"/>
  <c r="A128" i="2"/>
  <c r="H257" i="1" l="1"/>
  <c r="J257" i="1"/>
  <c r="R257" i="1"/>
  <c r="L257" i="1"/>
  <c r="P257" i="1"/>
  <c r="N257" i="1"/>
  <c r="F257" i="1"/>
  <c r="A131" i="1"/>
  <c r="A222" i="5"/>
  <c r="A129" i="2"/>
  <c r="A216" i="3"/>
  <c r="R258" i="1" l="1"/>
  <c r="H258" i="1"/>
  <c r="N258" i="1"/>
  <c r="P258" i="1"/>
  <c r="J258" i="1"/>
  <c r="L258" i="1"/>
  <c r="F258" i="1"/>
  <c r="A132" i="1"/>
  <c r="A223" i="5"/>
  <c r="A130" i="2"/>
  <c r="A217" i="3"/>
  <c r="H259" i="1" l="1"/>
  <c r="L259" i="1"/>
  <c r="N259" i="1"/>
  <c r="R259" i="1"/>
  <c r="P259" i="1"/>
  <c r="F259" i="1"/>
  <c r="J259" i="1"/>
  <c r="A135" i="1"/>
  <c r="A224" i="5"/>
  <c r="A131" i="2"/>
  <c r="A218" i="3"/>
  <c r="R260" i="1" l="1"/>
  <c r="L260" i="1"/>
  <c r="F260" i="1"/>
  <c r="H260" i="1"/>
  <c r="N260" i="1"/>
  <c r="P260" i="1"/>
  <c r="J260" i="1"/>
  <c r="C133" i="1"/>
  <c r="A250" i="5"/>
  <c r="A134" i="2"/>
  <c r="A240" i="3"/>
  <c r="A136" i="1"/>
  <c r="C134" i="1"/>
  <c r="H261" i="1" l="1"/>
  <c r="J261" i="1"/>
  <c r="N261" i="1"/>
  <c r="P261" i="1"/>
  <c r="F261" i="1"/>
  <c r="L261" i="1"/>
  <c r="R261" i="1"/>
  <c r="J265" i="1"/>
  <c r="L265" i="1"/>
  <c r="N265" i="1"/>
  <c r="F265" i="1"/>
  <c r="P265" i="1"/>
  <c r="H265" i="1"/>
  <c r="R265" i="1"/>
  <c r="A137" i="1"/>
  <c r="A251" i="5"/>
  <c r="A225" i="5" s="1"/>
  <c r="K231" i="5" s="1"/>
  <c r="K233" i="5" s="1"/>
  <c r="K238" i="5" s="1"/>
  <c r="A241" i="3"/>
  <c r="A135" i="2"/>
  <c r="C133" i="2"/>
  <c r="C132" i="2"/>
  <c r="R262" i="1" l="1"/>
  <c r="L262" i="1"/>
  <c r="F262" i="1"/>
  <c r="P262" i="1"/>
  <c r="H262" i="1"/>
  <c r="J262" i="1"/>
  <c r="N262" i="1"/>
  <c r="N264" i="1" s="1"/>
  <c r="R266" i="1"/>
  <c r="L266" i="1"/>
  <c r="P266" i="1"/>
  <c r="J266" i="1"/>
  <c r="H266" i="1"/>
  <c r="F266" i="1"/>
  <c r="N266" i="1"/>
  <c r="A138" i="1"/>
  <c r="A252" i="5"/>
  <c r="A242" i="3"/>
  <c r="A136" i="2"/>
  <c r="H264" i="1" l="1"/>
  <c r="H263" i="1"/>
  <c r="P264" i="1"/>
  <c r="P263" i="1"/>
  <c r="F263" i="1"/>
  <c r="F264" i="1"/>
  <c r="L264" i="1"/>
  <c r="L263" i="1"/>
  <c r="R263" i="1"/>
  <c r="R264" i="1"/>
  <c r="J263" i="1"/>
  <c r="J264" i="1"/>
  <c r="J267" i="1"/>
  <c r="L267" i="1"/>
  <c r="R267" i="1"/>
  <c r="N267" i="1"/>
  <c r="F267" i="1"/>
  <c r="H267" i="1"/>
  <c r="P267" i="1"/>
  <c r="A139" i="1"/>
  <c r="A253" i="5"/>
  <c r="A243" i="3"/>
  <c r="A137" i="2"/>
  <c r="R268" i="1" l="1"/>
  <c r="L268" i="1"/>
  <c r="P268" i="1"/>
  <c r="N268" i="1"/>
  <c r="J268" i="1"/>
  <c r="H268" i="1"/>
  <c r="F268" i="1"/>
  <c r="A140" i="1"/>
  <c r="A254" i="5"/>
  <c r="A244" i="3"/>
  <c r="A138" i="2"/>
  <c r="J269" i="1" l="1"/>
  <c r="H269" i="1"/>
  <c r="R269" i="1"/>
  <c r="L269" i="1"/>
  <c r="N269" i="1"/>
  <c r="F269" i="1"/>
  <c r="P269" i="1"/>
  <c r="A255" i="5"/>
  <c r="A245" i="3"/>
  <c r="A139" i="2"/>
  <c r="A141" i="1"/>
  <c r="R270" i="1" l="1"/>
  <c r="P270" i="1"/>
  <c r="H270" i="1"/>
  <c r="F270" i="1"/>
  <c r="L270" i="1"/>
  <c r="J270" i="1"/>
  <c r="N270" i="1"/>
  <c r="A256" i="5"/>
  <c r="A140" i="2"/>
  <c r="A142" i="1"/>
  <c r="A143" i="1" s="1"/>
  <c r="A246" i="3"/>
  <c r="J271" i="1" l="1"/>
  <c r="P271" i="1"/>
  <c r="R271" i="1"/>
  <c r="H271" i="1"/>
  <c r="L271" i="1"/>
  <c r="N271" i="1"/>
  <c r="F271" i="1"/>
  <c r="A258" i="5"/>
  <c r="A142" i="2"/>
  <c r="A248" i="3"/>
  <c r="A144" i="1"/>
  <c r="A257" i="5"/>
  <c r="A247" i="3"/>
  <c r="A141" i="2"/>
  <c r="B6" i="1"/>
  <c r="B7" i="5" s="1"/>
  <c r="R272" i="1" l="1"/>
  <c r="H272" i="1"/>
  <c r="L272" i="1"/>
  <c r="F272" i="1"/>
  <c r="P272" i="1"/>
  <c r="N272" i="1"/>
  <c r="J272" i="1"/>
  <c r="A145" i="1"/>
  <c r="A143" i="2"/>
  <c r="A249" i="3"/>
  <c r="A259" i="5"/>
  <c r="B16" i="3"/>
  <c r="B5" i="2"/>
  <c r="J273" i="1" l="1"/>
  <c r="L273" i="1"/>
  <c r="P273" i="1"/>
  <c r="R273" i="1"/>
  <c r="H273" i="1"/>
  <c r="F273" i="1"/>
  <c r="N273" i="1"/>
  <c r="A146" i="1"/>
  <c r="A144" i="2"/>
  <c r="A260" i="5"/>
  <c r="A250" i="3"/>
  <c r="A147" i="1" l="1"/>
  <c r="A261" i="5"/>
  <c r="A145" i="2"/>
  <c r="A251" i="3"/>
  <c r="A262" i="5" l="1"/>
  <c r="A252" i="3"/>
  <c r="A148" i="1"/>
  <c r="A146" i="2"/>
  <c r="A149" i="1" l="1"/>
  <c r="A147" i="2"/>
  <c r="A263" i="5"/>
  <c r="A253" i="3"/>
  <c r="A264" i="5" l="1"/>
  <c r="A148" i="2"/>
  <c r="A150" i="1"/>
  <c r="A254" i="3"/>
  <c r="R274" i="1" l="1"/>
  <c r="J274" i="1"/>
  <c r="L274" i="1"/>
  <c r="P274" i="1"/>
  <c r="H274" i="1"/>
  <c r="N274" i="1"/>
  <c r="F274" i="1"/>
  <c r="A151" i="1"/>
  <c r="A265" i="5"/>
  <c r="A255" i="3"/>
  <c r="A149" i="2"/>
  <c r="J275" i="1" l="1"/>
  <c r="F275" i="1"/>
  <c r="P275" i="1"/>
  <c r="L275" i="1"/>
  <c r="R275" i="1"/>
  <c r="H275" i="1"/>
  <c r="N275" i="1"/>
  <c r="A152" i="1"/>
  <c r="A266" i="5"/>
  <c r="A256" i="3"/>
  <c r="A150" i="2"/>
  <c r="R276" i="1" l="1"/>
  <c r="J276" i="1"/>
  <c r="L276" i="1"/>
  <c r="N276" i="1"/>
  <c r="H276" i="1"/>
  <c r="F276" i="1"/>
  <c r="P276" i="1"/>
  <c r="A153" i="1"/>
  <c r="A267" i="5"/>
  <c r="A257" i="3"/>
  <c r="A151" i="2"/>
  <c r="J277" i="1" l="1"/>
  <c r="F277" i="1"/>
  <c r="P277" i="1"/>
  <c r="N277" i="1"/>
  <c r="R277" i="1"/>
  <c r="H277" i="1"/>
  <c r="L277" i="1"/>
  <c r="A268" i="5"/>
  <c r="A154" i="1"/>
  <c r="A152" i="2"/>
  <c r="A258" i="3"/>
  <c r="R278" i="1" l="1"/>
  <c r="F278" i="1"/>
  <c r="L278" i="1"/>
  <c r="J278" i="1"/>
  <c r="H278" i="1"/>
  <c r="N278" i="1"/>
  <c r="P278" i="1"/>
  <c r="A155" i="1"/>
  <c r="A153" i="2"/>
  <c r="A259" i="3"/>
  <c r="A269" i="5"/>
  <c r="J279" i="1" l="1"/>
  <c r="L279" i="1"/>
  <c r="N279" i="1"/>
  <c r="F279" i="1"/>
  <c r="R279" i="1"/>
  <c r="H279" i="1"/>
  <c r="P279" i="1"/>
  <c r="A270" i="5"/>
  <c r="A260" i="3"/>
  <c r="A154" i="2"/>
  <c r="A156" i="1"/>
  <c r="R280" i="1" l="1"/>
  <c r="J280" i="1"/>
  <c r="H280" i="1"/>
  <c r="L280" i="1"/>
  <c r="F280" i="1"/>
  <c r="N280" i="1"/>
  <c r="P280" i="1"/>
  <c r="A157" i="1"/>
  <c r="A271" i="5"/>
  <c r="A261" i="3"/>
  <c r="A155" i="2"/>
  <c r="J281" i="1" l="1"/>
  <c r="H281" i="1"/>
  <c r="N281" i="1"/>
  <c r="L281" i="1"/>
  <c r="R281" i="1"/>
  <c r="F281" i="1"/>
  <c r="P281" i="1"/>
  <c r="A272" i="5"/>
  <c r="A158" i="1"/>
  <c r="A161" i="1" s="1"/>
  <c r="A285" i="3" s="1"/>
  <c r="A156" i="2"/>
  <c r="A262" i="3"/>
  <c r="A299" i="5" l="1"/>
  <c r="A160" i="2"/>
  <c r="R282" i="1"/>
  <c r="L282" i="1"/>
  <c r="J282" i="1"/>
  <c r="H282" i="1"/>
  <c r="P282" i="1"/>
  <c r="F282" i="1"/>
  <c r="N282" i="1"/>
  <c r="A162" i="1"/>
  <c r="A286" i="3" s="1"/>
  <c r="C160" i="1"/>
  <c r="C159" i="1"/>
  <c r="A273" i="5"/>
  <c r="A263" i="3"/>
  <c r="A157" i="2"/>
  <c r="C159" i="2" l="1"/>
  <c r="C158" i="2"/>
  <c r="A163" i="1"/>
  <c r="A287" i="3" s="1"/>
  <c r="A300" i="5"/>
  <c r="A274" i="5" s="1"/>
  <c r="K280" i="5" s="1"/>
  <c r="K282" i="5" s="1"/>
  <c r="K287" i="5" s="1"/>
  <c r="A161" i="2"/>
  <c r="J283" i="1"/>
  <c r="L283" i="1"/>
  <c r="R283" i="1"/>
  <c r="F283" i="1"/>
  <c r="N283" i="1"/>
  <c r="H283" i="1"/>
  <c r="P283" i="1"/>
  <c r="A188" i="1"/>
  <c r="A349" i="5" l="1"/>
  <c r="A323" i="5" s="1"/>
  <c r="K329" i="5" s="1"/>
  <c r="K331" i="5" s="1"/>
  <c r="K336" i="5" s="1"/>
  <c r="A187" i="2"/>
  <c r="A164" i="1"/>
  <c r="A288" i="3" s="1"/>
  <c r="A301" i="5"/>
  <c r="A162" i="2"/>
  <c r="R284" i="1"/>
  <c r="J284" i="1"/>
  <c r="N284" i="1"/>
  <c r="H284" i="1"/>
  <c r="P284" i="1"/>
  <c r="L284" i="1"/>
  <c r="F284" i="1"/>
  <c r="A189" i="1"/>
  <c r="A350" i="5" l="1"/>
  <c r="A188" i="2"/>
  <c r="A165" i="1"/>
  <c r="A289" i="3" s="1"/>
  <c r="A302" i="5"/>
  <c r="A163" i="2"/>
  <c r="J285" i="1"/>
  <c r="F285" i="1"/>
  <c r="R285" i="1"/>
  <c r="N285" i="1"/>
  <c r="L285" i="1"/>
  <c r="P285" i="1"/>
  <c r="H285" i="1"/>
  <c r="A190" i="1"/>
  <c r="A351" i="5" l="1"/>
  <c r="A189" i="2"/>
  <c r="A166" i="1"/>
  <c r="A290" i="3" s="1"/>
  <c r="A303" i="5"/>
  <c r="A164" i="2"/>
  <c r="R286" i="1"/>
  <c r="L286" i="1"/>
  <c r="H286" i="1"/>
  <c r="F286" i="1"/>
  <c r="N286" i="1"/>
  <c r="J286" i="1"/>
  <c r="P286" i="1"/>
  <c r="A191" i="1"/>
  <c r="A352" i="5" l="1"/>
  <c r="A190" i="2"/>
  <c r="A167" i="1"/>
  <c r="A291" i="3" s="1"/>
  <c r="A304" i="5"/>
  <c r="A165" i="2"/>
  <c r="J287" i="1"/>
  <c r="L287" i="1"/>
  <c r="P287" i="1"/>
  <c r="R287" i="1"/>
  <c r="N287" i="1"/>
  <c r="H287" i="1"/>
  <c r="F287" i="1"/>
  <c r="R291" i="1"/>
  <c r="N291" i="1"/>
  <c r="L291" i="1"/>
  <c r="H291" i="1"/>
  <c r="P291" i="1"/>
  <c r="J291" i="1"/>
  <c r="F291" i="1"/>
  <c r="A192" i="1"/>
  <c r="A168" i="1" l="1"/>
  <c r="A292" i="3" s="1"/>
  <c r="A305" i="5"/>
  <c r="A166" i="2"/>
  <c r="A353" i="5"/>
  <c r="A191" i="2"/>
  <c r="R288" i="1"/>
  <c r="J288" i="1"/>
  <c r="L288" i="1"/>
  <c r="F288" i="1"/>
  <c r="H288" i="1"/>
  <c r="P288" i="1"/>
  <c r="N288" i="1"/>
  <c r="N290" i="1" s="1"/>
  <c r="L292" i="1"/>
  <c r="N292" i="1"/>
  <c r="P292" i="1"/>
  <c r="F292" i="1"/>
  <c r="J292" i="1"/>
  <c r="R292" i="1"/>
  <c r="H292" i="1"/>
  <c r="A193" i="1"/>
  <c r="A354" i="5" l="1"/>
  <c r="A192" i="2"/>
  <c r="A169" i="1"/>
  <c r="A293" i="3" s="1"/>
  <c r="A306" i="5"/>
  <c r="A167" i="2"/>
  <c r="R293" i="1"/>
  <c r="J293" i="1"/>
  <c r="N293" i="1"/>
  <c r="F293" i="1"/>
  <c r="H293" i="1"/>
  <c r="L293" i="1"/>
  <c r="P293" i="1"/>
  <c r="R290" i="1"/>
  <c r="R289" i="1"/>
  <c r="H289" i="1"/>
  <c r="H290" i="1"/>
  <c r="F290" i="1"/>
  <c r="F289" i="1"/>
  <c r="L289" i="1"/>
  <c r="L290" i="1"/>
  <c r="J289" i="1"/>
  <c r="J290" i="1"/>
  <c r="P290" i="1"/>
  <c r="P289" i="1"/>
  <c r="A194" i="1"/>
  <c r="A170" i="1" l="1"/>
  <c r="A294" i="3" s="1"/>
  <c r="A307" i="5"/>
  <c r="A168" i="2"/>
  <c r="A355" i="5"/>
  <c r="A193" i="2"/>
  <c r="L294" i="1"/>
  <c r="R294" i="1"/>
  <c r="N294" i="1"/>
  <c r="H294" i="1"/>
  <c r="F294" i="1"/>
  <c r="J294" i="1"/>
  <c r="P294" i="1"/>
  <c r="A195" i="1"/>
  <c r="A356" i="5" l="1"/>
  <c r="A194" i="2"/>
  <c r="A171" i="1"/>
  <c r="A295" i="3" s="1"/>
  <c r="A308" i="5"/>
  <c r="A169" i="2"/>
  <c r="R295" i="1"/>
  <c r="L295" i="1"/>
  <c r="F295" i="1"/>
  <c r="N295" i="1"/>
  <c r="J295" i="1"/>
  <c r="H295" i="1"/>
  <c r="P295" i="1"/>
  <c r="A196" i="1"/>
  <c r="A357" i="5" l="1"/>
  <c r="A195" i="2"/>
  <c r="A172" i="1"/>
  <c r="A296" i="3" s="1"/>
  <c r="A309" i="5"/>
  <c r="A170" i="2"/>
  <c r="R296" i="1"/>
  <c r="L296" i="1"/>
  <c r="N296" i="1"/>
  <c r="H296" i="1"/>
  <c r="F296" i="1"/>
  <c r="J296" i="1"/>
  <c r="P296" i="1"/>
  <c r="A197" i="1"/>
  <c r="A358" i="5" l="1"/>
  <c r="A196" i="2"/>
  <c r="A173" i="1"/>
  <c r="A297" i="3" s="1"/>
  <c r="A310" i="5"/>
  <c r="A171" i="2"/>
  <c r="R297" i="1"/>
  <c r="P297" i="1"/>
  <c r="J297" i="1"/>
  <c r="H297" i="1"/>
  <c r="F297" i="1"/>
  <c r="N297" i="1"/>
  <c r="L297" i="1"/>
  <c r="A198" i="1"/>
  <c r="A359" i="5" l="1"/>
  <c r="A197" i="2"/>
  <c r="A174" i="1"/>
  <c r="A298" i="3" s="1"/>
  <c r="A311" i="5"/>
  <c r="A172" i="2"/>
  <c r="R298" i="1"/>
  <c r="N298" i="1"/>
  <c r="L298" i="1"/>
  <c r="F298" i="1"/>
  <c r="H298" i="1"/>
  <c r="J298" i="1"/>
  <c r="P298" i="1"/>
  <c r="A199" i="1"/>
  <c r="A360" i="5" l="1"/>
  <c r="A198" i="2"/>
  <c r="A175" i="1"/>
  <c r="A299" i="3" s="1"/>
  <c r="A312" i="5"/>
  <c r="A173" i="2"/>
  <c r="R299" i="1"/>
  <c r="J299" i="1"/>
  <c r="N299" i="1"/>
  <c r="H299" i="1"/>
  <c r="P299" i="1"/>
  <c r="F299" i="1"/>
  <c r="L299" i="1"/>
  <c r="A200" i="1"/>
  <c r="A361" i="5" l="1"/>
  <c r="A199" i="2"/>
  <c r="A176" i="1"/>
  <c r="A300" i="3" s="1"/>
  <c r="A313" i="5"/>
  <c r="A174" i="2"/>
  <c r="A201" i="1"/>
  <c r="A362" i="5" l="1"/>
  <c r="A200" i="2"/>
  <c r="A177" i="1"/>
  <c r="A301" i="3" s="1"/>
  <c r="A314" i="5"/>
  <c r="A175" i="2"/>
  <c r="A202" i="1"/>
  <c r="A363" i="5" l="1"/>
  <c r="A201" i="2"/>
  <c r="A178" i="1"/>
  <c r="A302" i="3" s="1"/>
  <c r="A315" i="5"/>
  <c r="A176" i="2"/>
  <c r="A203" i="1"/>
  <c r="A364" i="5" l="1"/>
  <c r="A202" i="2"/>
  <c r="A179" i="1"/>
  <c r="A303" i="3" s="1"/>
  <c r="A316" i="5"/>
  <c r="A177" i="2"/>
  <c r="A204" i="1"/>
  <c r="A365" i="5" l="1"/>
  <c r="A203" i="2"/>
  <c r="A180" i="1"/>
  <c r="A304" i="3" s="1"/>
  <c r="A317" i="5"/>
  <c r="A178" i="2"/>
  <c r="L300" i="1"/>
  <c r="N300" i="1"/>
  <c r="F300" i="1"/>
  <c r="R300" i="1"/>
  <c r="P300" i="1"/>
  <c r="J300" i="1"/>
  <c r="H300" i="1"/>
  <c r="A205" i="1"/>
  <c r="A366" i="5" l="1"/>
  <c r="A204" i="2"/>
  <c r="A181" i="1"/>
  <c r="A305" i="3" s="1"/>
  <c r="A318" i="5"/>
  <c r="A179" i="2"/>
  <c r="R301" i="1"/>
  <c r="P301" i="1"/>
  <c r="H301" i="1"/>
  <c r="J301" i="1"/>
  <c r="L301" i="1"/>
  <c r="N301" i="1"/>
  <c r="F301" i="1"/>
  <c r="A206" i="1"/>
  <c r="A367" i="5" l="1"/>
  <c r="A205" i="2"/>
  <c r="A330" i="3"/>
  <c r="A182" i="1"/>
  <c r="A306" i="3" s="1"/>
  <c r="A319" i="5"/>
  <c r="A180" i="2"/>
  <c r="R302" i="1"/>
  <c r="F302" i="1"/>
  <c r="L302" i="1"/>
  <c r="N302" i="1"/>
  <c r="H302" i="1"/>
  <c r="J302" i="1"/>
  <c r="P302" i="1"/>
  <c r="A207" i="1"/>
  <c r="A368" i="5" l="1"/>
  <c r="A331" i="3"/>
  <c r="A206" i="2"/>
  <c r="A183" i="1"/>
  <c r="A307" i="3" s="1"/>
  <c r="A320" i="5"/>
  <c r="A181" i="2"/>
  <c r="R303" i="1"/>
  <c r="N303" i="1"/>
  <c r="F303" i="1"/>
  <c r="H303" i="1"/>
  <c r="P303" i="1"/>
  <c r="J303" i="1"/>
  <c r="L303" i="1"/>
  <c r="A208" i="1"/>
  <c r="A369" i="5" l="1"/>
  <c r="A332" i="3"/>
  <c r="A207" i="2"/>
  <c r="A184" i="1"/>
  <c r="A308" i="3" s="1"/>
  <c r="A321" i="5"/>
  <c r="A182" i="2"/>
  <c r="R304" i="1"/>
  <c r="P304" i="1"/>
  <c r="N304" i="1"/>
  <c r="J304" i="1"/>
  <c r="L304" i="1"/>
  <c r="H304" i="1"/>
  <c r="F304" i="1"/>
  <c r="A209" i="1"/>
  <c r="A187" i="1" l="1"/>
  <c r="A322" i="5"/>
  <c r="A183" i="2"/>
  <c r="A210" i="1"/>
  <c r="A370" i="5"/>
  <c r="A333" i="3"/>
  <c r="A208" i="2"/>
  <c r="R305" i="1"/>
  <c r="H305" i="1"/>
  <c r="P305" i="1"/>
  <c r="J305" i="1"/>
  <c r="L305" i="1"/>
  <c r="F305" i="1"/>
  <c r="N305" i="1"/>
  <c r="A214" i="1"/>
  <c r="A213" i="1" l="1"/>
  <c r="A371" i="5"/>
  <c r="A209" i="2"/>
  <c r="A215" i="1"/>
  <c r="A398" i="5"/>
  <c r="A372" i="5" s="1"/>
  <c r="K378" i="5" s="1"/>
  <c r="K380" i="5" s="1"/>
  <c r="K385" i="5" s="1"/>
  <c r="A335" i="3"/>
  <c r="A213" i="2"/>
  <c r="A348" i="5"/>
  <c r="A186" i="2"/>
  <c r="C186" i="1"/>
  <c r="C185" i="1"/>
  <c r="R306" i="1"/>
  <c r="H306" i="1"/>
  <c r="J306" i="1"/>
  <c r="F306" i="1"/>
  <c r="L306" i="1"/>
  <c r="N306" i="1"/>
  <c r="P306" i="1"/>
  <c r="A240" i="1"/>
  <c r="A241" i="1" l="1"/>
  <c r="A447" i="5"/>
  <c r="A421" i="5" s="1"/>
  <c r="K427" i="5" s="1"/>
  <c r="K429" i="5" s="1"/>
  <c r="K434" i="5" s="1"/>
  <c r="A380" i="3"/>
  <c r="A239" i="2"/>
  <c r="A216" i="1"/>
  <c r="A399" i="5"/>
  <c r="A336" i="3"/>
  <c r="A214" i="2"/>
  <c r="C185" i="2"/>
  <c r="C184" i="2"/>
  <c r="A397" i="5"/>
  <c r="A334" i="3"/>
  <c r="A212" i="2"/>
  <c r="C212" i="1"/>
  <c r="C211" i="1"/>
  <c r="R307" i="1"/>
  <c r="L307" i="1"/>
  <c r="N307" i="1"/>
  <c r="J307" i="1"/>
  <c r="P307" i="1"/>
  <c r="F307" i="1"/>
  <c r="H307" i="1"/>
  <c r="A266" i="1"/>
  <c r="C211" i="2" l="1"/>
  <c r="C210" i="2"/>
  <c r="A217" i="1"/>
  <c r="A400" i="5"/>
  <c r="A337" i="3"/>
  <c r="A215" i="2"/>
  <c r="A267" i="1"/>
  <c r="A496" i="5"/>
  <c r="A470" i="5" s="1"/>
  <c r="K476" i="5" s="1"/>
  <c r="K478" i="5" s="1"/>
  <c r="K483" i="5" s="1"/>
  <c r="A425" i="3"/>
  <c r="A265" i="2"/>
  <c r="A242" i="1"/>
  <c r="A448" i="5"/>
  <c r="A381" i="3"/>
  <c r="A240" i="2"/>
  <c r="R308" i="1"/>
  <c r="N308" i="1"/>
  <c r="P308" i="1"/>
  <c r="F308" i="1"/>
  <c r="J308" i="1"/>
  <c r="L308" i="1"/>
  <c r="H308" i="1"/>
  <c r="A292" i="1"/>
  <c r="A218" i="1" l="1"/>
  <c r="A401" i="5"/>
  <c r="A338" i="3"/>
  <c r="A216" i="2"/>
  <c r="A268" i="1"/>
  <c r="A497" i="5"/>
  <c r="A426" i="3"/>
  <c r="A266" i="2"/>
  <c r="A243" i="1"/>
  <c r="A449" i="5"/>
  <c r="A382" i="3"/>
  <c r="A241" i="2"/>
  <c r="A293" i="1"/>
  <c r="A545" i="5"/>
  <c r="A519" i="5" s="1"/>
  <c r="K525" i="5" s="1"/>
  <c r="K527" i="5" s="1"/>
  <c r="K532" i="5" s="1"/>
  <c r="A470" i="3"/>
  <c r="A291" i="2"/>
  <c r="R309" i="1"/>
  <c r="F309" i="1"/>
  <c r="N309" i="1"/>
  <c r="J309" i="1"/>
  <c r="P309" i="1"/>
  <c r="H309" i="1"/>
  <c r="L309" i="1"/>
  <c r="A294" i="1" l="1"/>
  <c r="A546" i="5"/>
  <c r="A471" i="3"/>
  <c r="A292" i="2"/>
  <c r="A269" i="1"/>
  <c r="A498" i="5"/>
  <c r="A427" i="3"/>
  <c r="A267" i="2"/>
  <c r="A244" i="1"/>
  <c r="A450" i="5"/>
  <c r="A242" i="2"/>
  <c r="A383" i="3"/>
  <c r="A219" i="1"/>
  <c r="A402" i="5"/>
  <c r="A339" i="3"/>
  <c r="A217" i="2"/>
  <c r="R310" i="1"/>
  <c r="F310" i="1"/>
  <c r="P310" i="1"/>
  <c r="J310" i="1"/>
  <c r="N310" i="1"/>
  <c r="N316" i="1" s="1"/>
  <c r="L310" i="1"/>
  <c r="H310" i="1"/>
  <c r="A270" i="1" l="1"/>
  <c r="A499" i="5"/>
  <c r="A428" i="3"/>
  <c r="A268" i="2"/>
  <c r="A220" i="1"/>
  <c r="A403" i="5"/>
  <c r="A340" i="3"/>
  <c r="A218" i="2"/>
  <c r="A245" i="1"/>
  <c r="A451" i="5"/>
  <c r="A384" i="3"/>
  <c r="A243" i="2"/>
  <c r="A295" i="1"/>
  <c r="A547" i="5"/>
  <c r="A472" i="3"/>
  <c r="A293" i="2"/>
  <c r="H315" i="1"/>
  <c r="H316" i="1"/>
  <c r="L316" i="1"/>
  <c r="L315" i="1"/>
  <c r="P316" i="1"/>
  <c r="P315" i="1"/>
  <c r="J315" i="1"/>
  <c r="J316" i="1"/>
  <c r="F315" i="1"/>
  <c r="F316" i="1"/>
  <c r="R316" i="1"/>
  <c r="R315" i="1"/>
  <c r="A221" i="1" l="1"/>
  <c r="A404" i="5"/>
  <c r="A219" i="2"/>
  <c r="A341" i="3"/>
  <c r="A296" i="1"/>
  <c r="A548" i="5"/>
  <c r="A473" i="3"/>
  <c r="A294" i="2"/>
  <c r="A246" i="1"/>
  <c r="A452" i="5"/>
  <c r="A385" i="3"/>
  <c r="A244" i="2"/>
  <c r="A271" i="1"/>
  <c r="A500" i="5"/>
  <c r="A429" i="3"/>
  <c r="A269" i="2"/>
  <c r="A297" i="1" l="1"/>
  <c r="A549" i="5"/>
  <c r="A295" i="2"/>
  <c r="A474" i="3"/>
  <c r="A272" i="1"/>
  <c r="A501" i="5"/>
  <c r="A430" i="3"/>
  <c r="A270" i="2"/>
  <c r="A247" i="1"/>
  <c r="A453" i="5"/>
  <c r="A386" i="3"/>
  <c r="A245" i="2"/>
  <c r="A222" i="1"/>
  <c r="A405" i="5"/>
  <c r="A220" i="2"/>
  <c r="A342" i="3"/>
  <c r="A223" i="1" l="1"/>
  <c r="A406" i="5"/>
  <c r="A343" i="3"/>
  <c r="A221" i="2"/>
  <c r="A273" i="1"/>
  <c r="A502" i="5"/>
  <c r="A431" i="3"/>
  <c r="A271" i="2"/>
  <c r="A248" i="1"/>
  <c r="A454" i="5"/>
  <c r="A387" i="3"/>
  <c r="A246" i="2"/>
  <c r="A298" i="1"/>
  <c r="A550" i="5"/>
  <c r="A475" i="3"/>
  <c r="A296" i="2"/>
  <c r="A299" i="1" l="1"/>
  <c r="A551" i="5"/>
  <c r="A476" i="3"/>
  <c r="A297" i="2"/>
  <c r="A274" i="1"/>
  <c r="A503" i="5"/>
  <c r="A432" i="3"/>
  <c r="A272" i="2"/>
  <c r="A249" i="1"/>
  <c r="A455" i="5"/>
  <c r="A388" i="3"/>
  <c r="A247" i="2"/>
  <c r="A224" i="1"/>
  <c r="A407" i="5"/>
  <c r="A344" i="3"/>
  <c r="A222" i="2"/>
  <c r="A225" i="1" l="1"/>
  <c r="A408" i="5"/>
  <c r="A345" i="3"/>
  <c r="A223" i="2"/>
  <c r="A275" i="1"/>
  <c r="A504" i="5"/>
  <c r="A433" i="3"/>
  <c r="A273" i="2"/>
  <c r="A250" i="1"/>
  <c r="A456" i="5"/>
  <c r="A389" i="3"/>
  <c r="A248" i="2"/>
  <c r="A300" i="1"/>
  <c r="A552" i="5"/>
  <c r="A477" i="3"/>
  <c r="A298" i="2"/>
  <c r="A276" i="1" l="1"/>
  <c r="A505" i="5"/>
  <c r="A434" i="3"/>
  <c r="A274" i="2"/>
  <c r="A301" i="1"/>
  <c r="A553" i="5"/>
  <c r="A478" i="3"/>
  <c r="A299" i="2"/>
  <c r="A251" i="1"/>
  <c r="A457" i="5"/>
  <c r="A390" i="3"/>
  <c r="A249" i="2"/>
  <c r="A226" i="1"/>
  <c r="A409" i="5"/>
  <c r="A346" i="3"/>
  <c r="A224" i="2"/>
  <c r="A227" i="1" l="1"/>
  <c r="A410" i="5"/>
  <c r="A225" i="2"/>
  <c r="A347" i="3"/>
  <c r="A302" i="1"/>
  <c r="A554" i="5"/>
  <c r="A479" i="3"/>
  <c r="A300" i="2"/>
  <c r="A252" i="1"/>
  <c r="A458" i="5"/>
  <c r="A391" i="3"/>
  <c r="A250" i="2"/>
  <c r="A277" i="1"/>
  <c r="A506" i="5"/>
  <c r="A435" i="3"/>
  <c r="A275" i="2"/>
  <c r="A303" i="1" l="1"/>
  <c r="A555" i="5"/>
  <c r="A480" i="3"/>
  <c r="A301" i="2"/>
  <c r="A278" i="1"/>
  <c r="A507" i="5"/>
  <c r="A436" i="3"/>
  <c r="A276" i="2"/>
  <c r="A253" i="1"/>
  <c r="A459" i="5"/>
  <c r="A392" i="3"/>
  <c r="A251" i="2"/>
  <c r="A228" i="1"/>
  <c r="A411" i="5"/>
  <c r="A348" i="3"/>
  <c r="A226" i="2"/>
  <c r="A229" i="1" l="1"/>
  <c r="A412" i="5"/>
  <c r="A349" i="3"/>
  <c r="A227" i="2"/>
  <c r="A279" i="1"/>
  <c r="A508" i="5"/>
  <c r="A437" i="3"/>
  <c r="A277" i="2"/>
  <c r="A254" i="1"/>
  <c r="A460" i="5"/>
  <c r="A252" i="2"/>
  <c r="A393" i="3"/>
  <c r="A304" i="1"/>
  <c r="A556" i="5"/>
  <c r="A481" i="3"/>
  <c r="A302" i="2"/>
  <c r="A305" i="1" l="1"/>
  <c r="A557" i="5"/>
  <c r="A303" i="2"/>
  <c r="A482" i="3"/>
  <c r="A280" i="1"/>
  <c r="A509" i="5"/>
  <c r="A438" i="3"/>
  <c r="A278" i="2"/>
  <c r="A255" i="1"/>
  <c r="A461" i="5"/>
  <c r="A394" i="3"/>
  <c r="A253" i="2"/>
  <c r="A230" i="1"/>
  <c r="A413" i="5"/>
  <c r="A350" i="3"/>
  <c r="A228" i="2"/>
  <c r="A231" i="1" l="1"/>
  <c r="A414" i="5"/>
  <c r="A351" i="3"/>
  <c r="A229" i="2"/>
  <c r="A281" i="1"/>
  <c r="A510" i="5"/>
  <c r="A439" i="3"/>
  <c r="A279" i="2"/>
  <c r="A256" i="1"/>
  <c r="A462" i="5"/>
  <c r="A395" i="3"/>
  <c r="A254" i="2"/>
  <c r="A306" i="1"/>
  <c r="A558" i="5"/>
  <c r="A483" i="3"/>
  <c r="A304" i="2"/>
  <c r="A307" i="1" l="1"/>
  <c r="A559" i="5"/>
  <c r="A484" i="3"/>
  <c r="A305" i="2"/>
  <c r="A282" i="1"/>
  <c r="A511" i="5"/>
  <c r="A440" i="3"/>
  <c r="A280" i="2"/>
  <c r="A257" i="1"/>
  <c r="A463" i="5"/>
  <c r="A396" i="3"/>
  <c r="A255" i="2"/>
  <c r="A232" i="1"/>
  <c r="A415" i="5"/>
  <c r="A230" i="2"/>
  <c r="A352" i="3"/>
  <c r="A233" i="1" l="1"/>
  <c r="A416" i="5"/>
  <c r="A353" i="3"/>
  <c r="A231" i="2"/>
  <c r="A283" i="1"/>
  <c r="A512" i="5"/>
  <c r="A441" i="3"/>
  <c r="A281" i="2"/>
  <c r="A258" i="1"/>
  <c r="A464" i="5"/>
  <c r="A397" i="3"/>
  <c r="A256" i="2"/>
  <c r="A308" i="1"/>
  <c r="A560" i="5"/>
  <c r="A485" i="3"/>
  <c r="A306" i="2"/>
  <c r="A309" i="1" l="1"/>
  <c r="A561" i="5"/>
  <c r="A486" i="3"/>
  <c r="A307" i="2"/>
  <c r="A284" i="1"/>
  <c r="A513" i="5"/>
  <c r="A442" i="3"/>
  <c r="A282" i="2"/>
  <c r="A259" i="1"/>
  <c r="A465" i="5"/>
  <c r="A398" i="3"/>
  <c r="A257" i="2"/>
  <c r="A234" i="1"/>
  <c r="A417" i="5"/>
  <c r="A375" i="3"/>
  <c r="A232" i="2"/>
  <c r="A235" i="1" l="1"/>
  <c r="A418" i="5"/>
  <c r="A376" i="3"/>
  <c r="A233" i="2"/>
  <c r="A285" i="1"/>
  <c r="A514" i="5"/>
  <c r="A443" i="3"/>
  <c r="A283" i="2"/>
  <c r="A260" i="1"/>
  <c r="A466" i="5"/>
  <c r="A420" i="3"/>
  <c r="A258" i="2"/>
  <c r="A310" i="1"/>
  <c r="A562" i="5"/>
  <c r="A487" i="3"/>
  <c r="A308" i="2"/>
  <c r="A311" i="1" l="1"/>
  <c r="A563" i="5"/>
  <c r="A488" i="3"/>
  <c r="A309" i="2"/>
  <c r="A286" i="1"/>
  <c r="A515" i="5"/>
  <c r="A465" i="3"/>
  <c r="A284" i="2"/>
  <c r="A261" i="1"/>
  <c r="A467" i="5"/>
  <c r="A421" i="3"/>
  <c r="A259" i="2"/>
  <c r="A236" i="1"/>
  <c r="A419" i="5"/>
  <c r="A377" i="3"/>
  <c r="A234" i="2"/>
  <c r="A287" i="1" l="1"/>
  <c r="A516" i="5"/>
  <c r="A466" i="3"/>
  <c r="A285" i="2"/>
  <c r="A239" i="1"/>
  <c r="A420" i="5"/>
  <c r="A378" i="3"/>
  <c r="A235" i="2"/>
  <c r="A262" i="1"/>
  <c r="A468" i="5"/>
  <c r="A422" i="3"/>
  <c r="A260" i="2"/>
  <c r="A312" i="1"/>
  <c r="A564" i="5"/>
  <c r="A510" i="3"/>
  <c r="A310" i="2"/>
  <c r="A446" i="5" l="1"/>
  <c r="A379" i="3"/>
  <c r="A238" i="2"/>
  <c r="C238" i="1"/>
  <c r="C237" i="1"/>
  <c r="A313" i="1"/>
  <c r="A565" i="5"/>
  <c r="A511" i="3"/>
  <c r="A311" i="2"/>
  <c r="A265" i="1"/>
  <c r="A469" i="5"/>
  <c r="A423" i="3"/>
  <c r="A261" i="2"/>
  <c r="A288" i="1"/>
  <c r="A517" i="5"/>
  <c r="A467" i="3"/>
  <c r="A286" i="2"/>
  <c r="A291" i="1" l="1"/>
  <c r="A518" i="5"/>
  <c r="A468" i="3"/>
  <c r="A287" i="2"/>
  <c r="A314" i="1"/>
  <c r="A566" i="5"/>
  <c r="A512" i="3"/>
  <c r="A312" i="2"/>
  <c r="C237" i="2"/>
  <c r="C236" i="2"/>
  <c r="A495" i="5"/>
  <c r="A440" i="5" s="1"/>
  <c r="A391" i="5" s="1"/>
  <c r="A342" i="5" s="1"/>
  <c r="A293" i="5" s="1"/>
  <c r="A244" i="5" s="1"/>
  <c r="A195" i="5" s="1"/>
  <c r="A146" i="5" s="1"/>
  <c r="A97" i="5" s="1"/>
  <c r="A48" i="5" s="1"/>
  <c r="A1" i="5" s="1"/>
  <c r="A424" i="3"/>
  <c r="A264" i="2"/>
  <c r="C263" i="1"/>
  <c r="C264" i="1"/>
  <c r="K194" i="5" l="1"/>
  <c r="K341" i="5"/>
  <c r="K145" i="5"/>
  <c r="K292" i="5"/>
  <c r="K96" i="5"/>
  <c r="K47" i="5"/>
  <c r="K243" i="5"/>
  <c r="A567" i="5"/>
  <c r="A513" i="3"/>
  <c r="A313" i="2"/>
  <c r="C262" i="2"/>
  <c r="C263" i="2"/>
  <c r="A544" i="5"/>
  <c r="A489" i="5" s="1"/>
  <c r="A469" i="3"/>
  <c r="A290" i="2"/>
  <c r="C290" i="1"/>
  <c r="C289" i="1"/>
  <c r="G109" i="5" l="1"/>
  <c r="G123" i="5"/>
  <c r="G108" i="5"/>
  <c r="G120" i="5"/>
  <c r="G105" i="5"/>
  <c r="G106" i="5"/>
  <c r="G103" i="5"/>
  <c r="G107" i="5"/>
  <c r="G110" i="5"/>
  <c r="G126" i="5"/>
  <c r="G111" i="5"/>
  <c r="G113" i="5"/>
  <c r="G122" i="5"/>
  <c r="G118" i="5"/>
  <c r="G117" i="5"/>
  <c r="G115" i="5"/>
  <c r="G104" i="5"/>
  <c r="G112" i="5"/>
  <c r="G114" i="5"/>
  <c r="G121" i="5"/>
  <c r="G124" i="5"/>
  <c r="G125" i="5"/>
  <c r="G116" i="5"/>
  <c r="G119" i="5"/>
  <c r="G71" i="5"/>
  <c r="G60" i="5"/>
  <c r="G62" i="5"/>
  <c r="G77" i="5"/>
  <c r="G61" i="5"/>
  <c r="G54" i="5"/>
  <c r="G55" i="5"/>
  <c r="G73" i="5"/>
  <c r="G69" i="5"/>
  <c r="G64" i="5"/>
  <c r="G58" i="5"/>
  <c r="G67" i="5"/>
  <c r="G70" i="5"/>
  <c r="G63" i="5"/>
  <c r="G76" i="5"/>
  <c r="G57" i="5"/>
  <c r="G75" i="5"/>
  <c r="G72" i="5"/>
  <c r="G66" i="5"/>
  <c r="G74" i="5"/>
  <c r="G65" i="5"/>
  <c r="G59" i="5"/>
  <c r="G56" i="5"/>
  <c r="G68" i="5"/>
  <c r="G10" i="5"/>
  <c r="G18" i="5"/>
  <c r="G22" i="5"/>
  <c r="G20" i="5"/>
  <c r="G15" i="5"/>
  <c r="G16" i="5"/>
  <c r="G24" i="5"/>
  <c r="G28" i="5"/>
  <c r="G21" i="5"/>
  <c r="G19" i="5"/>
  <c r="G27" i="5"/>
  <c r="G25" i="5"/>
  <c r="G9" i="5"/>
  <c r="G14" i="5"/>
  <c r="G26" i="5"/>
  <c r="G23" i="5"/>
  <c r="G29" i="5"/>
  <c r="G13" i="5"/>
  <c r="G11" i="5"/>
  <c r="G8" i="5"/>
  <c r="G7" i="5"/>
  <c r="G17" i="5"/>
  <c r="G12" i="5"/>
  <c r="G607" i="5"/>
  <c r="G460" i="5"/>
  <c r="G603" i="5"/>
  <c r="G415" i="5"/>
  <c r="G401" i="5"/>
  <c r="G450" i="5"/>
  <c r="G609" i="5"/>
  <c r="G467" i="5"/>
  <c r="G360" i="5"/>
  <c r="G205" i="5"/>
  <c r="G315" i="5"/>
  <c r="G156" i="5"/>
  <c r="G321" i="5"/>
  <c r="G310" i="5"/>
  <c r="G305" i="5"/>
  <c r="G309" i="5"/>
  <c r="G261" i="5"/>
  <c r="G158" i="5"/>
  <c r="G219" i="5"/>
  <c r="G169" i="5"/>
  <c r="G303" i="5"/>
  <c r="G160" i="5"/>
  <c r="G299" i="5"/>
  <c r="G546" i="5"/>
  <c r="G456" i="5"/>
  <c r="G566" i="5"/>
  <c r="G408" i="5"/>
  <c r="G406" i="5"/>
  <c r="G462" i="5"/>
  <c r="G602" i="5"/>
  <c r="G597" i="5"/>
  <c r="G356" i="5"/>
  <c r="G153" i="5"/>
  <c r="G263" i="5"/>
  <c r="G221" i="5"/>
  <c r="G209" i="5"/>
  <c r="G216" i="5"/>
  <c r="G322" i="5"/>
  <c r="G302" i="5"/>
  <c r="G224" i="5"/>
  <c r="G159" i="5"/>
  <c r="G306" i="5"/>
  <c r="G266" i="5"/>
  <c r="G155" i="5"/>
  <c r="G217" i="5"/>
  <c r="G504" i="5"/>
  <c r="G452" i="5"/>
  <c r="G559" i="5"/>
  <c r="G608" i="5"/>
  <c r="G505" i="5"/>
  <c r="G518" i="5"/>
  <c r="G506" i="5"/>
  <c r="G510" i="5"/>
  <c r="G352" i="5"/>
  <c r="G152" i="5"/>
  <c r="G203" i="5"/>
  <c r="G318" i="5"/>
  <c r="G218" i="5"/>
  <c r="G250" i="5"/>
  <c r="G167" i="5"/>
  <c r="G311" i="5"/>
  <c r="G215" i="5"/>
  <c r="G164" i="5"/>
  <c r="G316" i="5"/>
  <c r="G254" i="5"/>
  <c r="G495" i="5"/>
  <c r="G449" i="5"/>
  <c r="G500" i="5"/>
  <c r="G599" i="5"/>
  <c r="G418" i="5"/>
  <c r="G548" i="5"/>
  <c r="G552" i="5"/>
  <c r="G410" i="5"/>
  <c r="G348" i="5"/>
  <c r="G157" i="5"/>
  <c r="G211" i="5"/>
  <c r="G301" i="5"/>
  <c r="G154" i="5"/>
  <c r="G170" i="5"/>
  <c r="G223" i="5"/>
  <c r="G220" i="5"/>
  <c r="G214" i="5"/>
  <c r="G265" i="5"/>
  <c r="G201" i="5"/>
  <c r="G258" i="5"/>
  <c r="G267" i="5"/>
  <c r="G202" i="5"/>
  <c r="G166" i="5"/>
  <c r="G469" i="5"/>
  <c r="G399" i="5"/>
  <c r="G416" i="5"/>
  <c r="G554" i="5"/>
  <c r="G454" i="5"/>
  <c r="G513" i="5"/>
  <c r="G616" i="5"/>
  <c r="G497" i="5"/>
  <c r="G371" i="5"/>
  <c r="G320" i="5"/>
  <c r="G165" i="5"/>
  <c r="G304" i="5"/>
  <c r="G163" i="5"/>
  <c r="G168" i="5"/>
  <c r="G312" i="5"/>
  <c r="G222" i="5"/>
  <c r="G300" i="5"/>
  <c r="G317" i="5"/>
  <c r="G465" i="5"/>
  <c r="G550" i="5"/>
  <c r="G600" i="5"/>
  <c r="G547" i="5"/>
  <c r="G613" i="5"/>
  <c r="G614" i="5"/>
  <c r="G405" i="5"/>
  <c r="G553" i="5"/>
  <c r="G367" i="5"/>
  <c r="G256" i="5"/>
  <c r="G175" i="5"/>
  <c r="G253" i="5"/>
  <c r="G162" i="5"/>
  <c r="G271" i="5"/>
  <c r="G161" i="5"/>
  <c r="G259" i="5"/>
  <c r="G273" i="5"/>
  <c r="G461" i="5"/>
  <c r="G507" i="5"/>
  <c r="G562" i="5"/>
  <c r="G496" i="5"/>
  <c r="G414" i="5"/>
  <c r="G557" i="5"/>
  <c r="G501" i="5"/>
  <c r="G455" i="5"/>
  <c r="G363" i="5"/>
  <c r="G268" i="5"/>
  <c r="G308" i="5"/>
  <c r="G457" i="5"/>
  <c r="G400" i="5"/>
  <c r="G555" i="5"/>
  <c r="G411" i="5"/>
  <c r="G417" i="5"/>
  <c r="G502" i="5"/>
  <c r="G601" i="5"/>
  <c r="G606" i="5"/>
  <c r="G359" i="5"/>
  <c r="G272" i="5"/>
  <c r="G204" i="5"/>
  <c r="G207" i="5"/>
  <c r="G252" i="5"/>
  <c r="G269" i="5"/>
  <c r="G307" i="5"/>
  <c r="G255" i="5"/>
  <c r="G172" i="5"/>
  <c r="G174" i="5"/>
  <c r="G251" i="5"/>
  <c r="G313" i="5"/>
  <c r="G453" i="5"/>
  <c r="G615" i="5"/>
  <c r="G511" i="5"/>
  <c r="G404" i="5"/>
  <c r="G447" i="5"/>
  <c r="G564" i="5"/>
  <c r="G560" i="5"/>
  <c r="G369" i="5"/>
  <c r="G355" i="5"/>
  <c r="G257" i="5"/>
  <c r="G403" i="5"/>
  <c r="G563" i="5"/>
  <c r="G419" i="5"/>
  <c r="G596" i="5"/>
  <c r="G398" i="5"/>
  <c r="G451" i="5"/>
  <c r="G565" i="5"/>
  <c r="G365" i="5"/>
  <c r="G351" i="5"/>
  <c r="G212" i="5"/>
  <c r="G319" i="5"/>
  <c r="G171" i="5"/>
  <c r="G260" i="5"/>
  <c r="G366" i="5"/>
  <c r="G210" i="5"/>
  <c r="G604" i="5"/>
  <c r="G512" i="5"/>
  <c r="G412" i="5"/>
  <c r="G407" i="5"/>
  <c r="G459" i="5"/>
  <c r="G463" i="5"/>
  <c r="G594" i="5"/>
  <c r="G361" i="5"/>
  <c r="G370" i="5"/>
  <c r="G208" i="5"/>
  <c r="G314" i="5"/>
  <c r="G173" i="5"/>
  <c r="G206" i="5"/>
  <c r="G595" i="5"/>
  <c r="G503" i="5"/>
  <c r="G611" i="5"/>
  <c r="G413" i="5"/>
  <c r="G402" i="5"/>
  <c r="G544" i="5"/>
  <c r="G466" i="5"/>
  <c r="G357" i="5"/>
  <c r="G567" i="5"/>
  <c r="G448" i="5"/>
  <c r="G558" i="5"/>
  <c r="G610" i="5"/>
  <c r="G498" i="5"/>
  <c r="G549" i="5"/>
  <c r="G545" i="5"/>
  <c r="G353" i="5"/>
  <c r="G362" i="5"/>
  <c r="G262" i="5"/>
  <c r="G270" i="5"/>
  <c r="G264" i="5"/>
  <c r="G515" i="5"/>
  <c r="G420" i="5"/>
  <c r="G551" i="5"/>
  <c r="G446" i="5"/>
  <c r="G509" i="5"/>
  <c r="G517" i="5"/>
  <c r="G598" i="5"/>
  <c r="G349" i="5"/>
  <c r="G358" i="5"/>
  <c r="G213" i="5"/>
  <c r="G468" i="5"/>
  <c r="G516" i="5"/>
  <c r="G508" i="5"/>
  <c r="G397" i="5"/>
  <c r="G556" i="5"/>
  <c r="G561" i="5"/>
  <c r="G409" i="5"/>
  <c r="G368" i="5"/>
  <c r="G354" i="5"/>
  <c r="G464" i="5"/>
  <c r="G612" i="5"/>
  <c r="G499" i="5"/>
  <c r="G458" i="5"/>
  <c r="G514" i="5"/>
  <c r="G593" i="5"/>
  <c r="G605" i="5"/>
  <c r="G364" i="5"/>
  <c r="G350" i="5"/>
  <c r="C289" i="2"/>
  <c r="C288" i="2"/>
</calcChain>
</file>

<file path=xl/sharedStrings.xml><?xml version="1.0" encoding="utf-8"?>
<sst xmlns="http://schemas.openxmlformats.org/spreadsheetml/2006/main" count="1188" uniqueCount="335">
  <si>
    <t>No.</t>
  </si>
  <si>
    <t>Item</t>
  </si>
  <si>
    <t>Units</t>
  </si>
  <si>
    <t>Quant.</t>
  </si>
  <si>
    <t>Unit Price</t>
  </si>
  <si>
    <t>Total</t>
  </si>
  <si>
    <t>TREE REMOVAL ( 6 TO 15 UNITS DIAMETER)</t>
  </si>
  <si>
    <r>
      <rPr>
        <sz val="10"/>
        <color rgb="FF231F20"/>
        <rFont val="Arial"/>
        <family val="2"/>
      </rPr>
      <t>INCH</t>
    </r>
  </si>
  <si>
    <t>TREE REMOVAL (OVER 15 UNITS DIAMETER)</t>
  </si>
  <si>
    <t>TREE TRUNK PROTECTION</t>
  </si>
  <si>
    <r>
      <rPr>
        <sz val="10"/>
        <color rgb="FF231F20"/>
        <rFont val="Arial"/>
        <family val="2"/>
      </rPr>
      <t>EACH</t>
    </r>
  </si>
  <si>
    <t>EARTH EXCAVATION</t>
  </si>
  <si>
    <r>
      <rPr>
        <sz val="10"/>
        <color rgb="FF231F20"/>
        <rFont val="Arial"/>
        <family val="2"/>
      </rPr>
      <t>CU YD</t>
    </r>
  </si>
  <si>
    <t>REMOVAL AND DISPOSAL OF UNSUITABLE MATERIAL</t>
  </si>
  <si>
    <t>TRENCH BACKFILL</t>
  </si>
  <si>
    <t>GEOTEXTILE FABRIC FOR GROUND STABILIZATION</t>
  </si>
  <si>
    <r>
      <rPr>
        <sz val="10"/>
        <color rgb="FF231F20"/>
        <rFont val="Arial"/>
        <family val="2"/>
      </rPr>
      <t>SQ YD</t>
    </r>
  </si>
  <si>
    <t>TOPSOIL, FURNISH AND PLACE, 4"</t>
  </si>
  <si>
    <t>SEEDING, CLASS 1</t>
  </si>
  <si>
    <r>
      <rPr>
        <sz val="10"/>
        <color rgb="FF231F20"/>
        <rFont val="Arial"/>
        <family val="2"/>
      </rPr>
      <t>ACRE</t>
    </r>
  </si>
  <si>
    <t>NITROGEN FERTILIZER NUTRIENT</t>
  </si>
  <si>
    <r>
      <rPr>
        <sz val="10"/>
        <color rgb="FF231F20"/>
        <rFont val="Arial"/>
        <family val="2"/>
      </rPr>
      <t>POUND</t>
    </r>
  </si>
  <si>
    <t>PHOSPHORUS FERTILIZER NUTRIENT</t>
  </si>
  <si>
    <t>POTASSIUM FERTILIZER NUTRIENT</t>
  </si>
  <si>
    <t>EROSION CONTROL BLANKET</t>
  </si>
  <si>
    <t>SQ YD</t>
  </si>
  <si>
    <t>TEMPORARY EROSION CONTROL SEEDING</t>
  </si>
  <si>
    <t>POUND</t>
  </si>
  <si>
    <t>PERIMETER EROSION BARRIER</t>
  </si>
  <si>
    <r>
      <rPr>
        <sz val="10"/>
        <color rgb="FF231F20"/>
        <rFont val="Arial"/>
        <family val="2"/>
      </rPr>
      <t>FOOT</t>
    </r>
  </si>
  <si>
    <t>INLET AND PIPE PROTECTION</t>
  </si>
  <si>
    <t>AGGREGATE SUBGRADE IMPROVEMENT</t>
  </si>
  <si>
    <r>
      <rPr>
        <sz val="10"/>
        <color rgb="FF231F20"/>
        <rFont val="Arial"/>
        <family val="2"/>
      </rPr>
      <t>TON</t>
    </r>
  </si>
  <si>
    <t>AGGREGATE BASE COURSE, TYPE B</t>
  </si>
  <si>
    <t>HOT-MIX ASPHALT BINDER COURSE, IL-9.5, N50</t>
  </si>
  <si>
    <t>HOT-MIX ASPHALT BINDER COURSE, IL-19.0, N90</t>
  </si>
  <si>
    <t>HOT-MIX ASPHALT SURFACE COURSE, IL-9.5, MIX "D", N50</t>
  </si>
  <si>
    <t>HOT-MIX ASPHALT SURFACE COURSE, IL-9.5, MIX "D", N70</t>
  </si>
  <si>
    <t>BITUMINOUS MATERIALS (PRIME COAT)</t>
  </si>
  <si>
    <t>GALLON</t>
  </si>
  <si>
    <t>PORTLAND CEMENT CONCRETE PAVEMENT, 9 3/4" (JOINTED)</t>
  </si>
  <si>
    <t>PORTLAND CEMENT CONCRETE DRIVEWAY PAVEMENT, 6-INCH</t>
  </si>
  <si>
    <t>PORTLAND CEMENT CONCRETE DRIVEWAY PAVEMENT, 8-INCH</t>
  </si>
  <si>
    <t>PORTLAND CEMENT CONCRETE SIDEWALK, 4-INCH</t>
  </si>
  <si>
    <r>
      <rPr>
        <sz val="10"/>
        <color rgb="FF231F20"/>
        <rFont val="Arial"/>
        <family val="2"/>
      </rPr>
      <t>SQ FT</t>
    </r>
  </si>
  <si>
    <t>DETECTABLE WARNINGS</t>
  </si>
  <si>
    <t>DRIVEWAY PAVEMENT REMOVAL</t>
  </si>
  <si>
    <t>COMBINATION CURB AND GUTTER REMOVAL</t>
  </si>
  <si>
    <t>SIDEWALK REMOVAL</t>
  </si>
  <si>
    <t>550A0050</t>
  </si>
  <si>
    <t>STORM SEWERS, CLASS A, TYPE 1, 12"</t>
  </si>
  <si>
    <t>550A0070</t>
  </si>
  <si>
    <t>STORM SEWERS, CLASS A, TYPE 1, 15"</t>
  </si>
  <si>
    <t>550A0090</t>
  </si>
  <si>
    <t>STORM SEWERS, CLASS A, TYPE 1, 18"</t>
  </si>
  <si>
    <t>FOOT</t>
  </si>
  <si>
    <t>550A0120</t>
  </si>
  <si>
    <t>STORM SEWERS, CLASS A, TYPE 1, 24"</t>
  </si>
  <si>
    <t>550A0340</t>
  </si>
  <si>
    <t>STORM SEWERS, CLASS A, TYPE 2, 12"</t>
  </si>
  <si>
    <t>550A0360</t>
  </si>
  <si>
    <t>STORM SEWERS, CLASS A, TYPE 2, 15"</t>
  </si>
  <si>
    <t>550A0380</t>
  </si>
  <si>
    <t>STORM SEWERS, CLASS A, TYPE 2, 18"</t>
  </si>
  <si>
    <t>STORM SEWER REMOVAL, 12"</t>
  </si>
  <si>
    <t>STORM SEWER REMOVAL, 15"</t>
  </si>
  <si>
    <t>STORM SEWER REMOVAL, 18"</t>
  </si>
  <si>
    <t>WATER VALVES TO BE ADJUSTED</t>
  </si>
  <si>
    <t>DOMESTIC WATER SERVICE BOXES TO BE ADJUSTED</t>
  </si>
  <si>
    <t>MANHOLES, TYPE A, 4'-DIAMETER, TYPE 1 FRAME, CLOSED LID</t>
  </si>
  <si>
    <t>MANHOLES TO BE ADJUSTED</t>
  </si>
  <si>
    <t>INLETS TO BE RECONSTRUCTED</t>
  </si>
  <si>
    <t>VALVE VAULT TO BE ADJUSTED</t>
  </si>
  <si>
    <t>VALVE BOXES TO BE ADJUSTED</t>
  </si>
  <si>
    <t>REMOVING INLETS</t>
  </si>
  <si>
    <t>EACH</t>
  </si>
  <si>
    <t>COMBINATION CONCRETE CURB AND GUTTER, TYPE M-6.06</t>
  </si>
  <si>
    <t>COMBINATION CONCRETE CURB AND GUTTER, TYPE M-6.18 (MODIFIED)</t>
  </si>
  <si>
    <t>COMBINATION CONCRETE CURB AND GUTTER, TYPE M-6.24</t>
  </si>
  <si>
    <t>CONCRETE MEDIAN SURFACE, 4-INCH</t>
  </si>
  <si>
    <t>STEEL PLATE BEAM GUARDRAIL, TYPE A, 6-FOOT POSTS</t>
  </si>
  <si>
    <t>GUARDRAIL REMOVAL</t>
  </si>
  <si>
    <t>NON-SPECIAL WASTE DISPOSAL</t>
  </si>
  <si>
    <t>SPECIAL WASTE DISPOSAL</t>
  </si>
  <si>
    <t>SOIL DISPOSAL ANALYSIS</t>
  </si>
  <si>
    <t>MOBILIZATION</t>
  </si>
  <si>
    <r>
      <rPr>
        <sz val="10"/>
        <color rgb="FF231F20"/>
        <rFont val="Arial"/>
        <family val="2"/>
      </rPr>
      <t>L SUM</t>
    </r>
  </si>
  <si>
    <t>TEMPORARY PAVEMENT MARKING - LINE 4" - PAINT</t>
  </si>
  <si>
    <t>TEMPORARY CONCRETE BARRIER</t>
  </si>
  <si>
    <t>RELOCATE TEMPORARY CONCRETE BARRIER</t>
  </si>
  <si>
    <t>SIGN PANEL - TYPE 1</t>
  </si>
  <si>
    <t>TELESCOPING STEEL SIGN SUPPORT</t>
  </si>
  <si>
    <t>THERMOPLASTIC PAVEMENT MARKING-LETTERS AND SYMBOLS</t>
  </si>
  <si>
    <t>THERMOPLASTIC PAVEMENT MARKING-LINE 4"</t>
  </si>
  <si>
    <t>THERMOPLASTIC PAVEMENT MARKING-LINE 6"</t>
  </si>
  <si>
    <t>THERMOPLASTIC PAVEMENT MARKING-LINE 12"</t>
  </si>
  <si>
    <t>THERMOPLASTIC PAVEMENT MARKING-LINE 24"</t>
  </si>
  <si>
    <t>EPOXY PAVEMENT MARKING-LETTERS AND SYMBOLS</t>
  </si>
  <si>
    <t>EPOXY PAVEMENT MARKING-LINE 4"</t>
  </si>
  <si>
    <t>EPOXY PAVEMENT MARKING-LINE 6"</t>
  </si>
  <si>
    <t>EPOXY PAVEMENT MARKING-LINE 12"</t>
  </si>
  <si>
    <t>EPOXY PAVEMENT MARKING-LINE 24"</t>
  </si>
  <si>
    <t>ELECTRICAL SERVICE INSTALLATION</t>
  </si>
  <si>
    <t>SERVICE INSTALLATION, TYPE A</t>
  </si>
  <si>
    <t>UNDERGROUND CONDUIT, GALVANIZED STEEL, 1" DIA.</t>
  </si>
  <si>
    <t>UNDERGROUND CONDUIT, GALVANIZED STEEL, 1 1/4" DIA.</t>
  </si>
  <si>
    <t>UNDERGROUND CONDUIT, GALVANIZED STEEL, 1 1/2" DIA.</t>
  </si>
  <si>
    <t>UNDERGROUND CONDUIT, GALVANIZED STEEL, 5" DIA.</t>
  </si>
  <si>
    <t>UNDERGROUND CONDUIT, PVC, 1/2" DIA.</t>
  </si>
  <si>
    <t>UNDERGROUND CONDUIT, PVC, 2 1/2" DIA.</t>
  </si>
  <si>
    <t>UNDERGROUND CONDUIT, PVC, 3" DIA.</t>
  </si>
  <si>
    <t>UNDERGROUND CONDUIT, PVC, 3 1/2" DIA.</t>
  </si>
  <si>
    <t>UNDERGROUND CONDUIT, PVC, 4" DIA.</t>
  </si>
  <si>
    <t>UNDERGROUND CONDUIT, COILABLE NONMETALIC CONDUIT, 4" DIA.</t>
  </si>
  <si>
    <t>HANDHOLE</t>
  </si>
  <si>
    <t>DOUBLE HANDHOLE</t>
  </si>
  <si>
    <t>ELECTRIC CABLE IN CONDUIT, 600V (XLP-TYPE USE) 3-1/C NO. 10</t>
  </si>
  <si>
    <t>LUMINAIRE, LED, ROADWAY, OUTPUT DESIGNATION G</t>
  </si>
  <si>
    <t>LIGHTING CONTROLLER, POLE MOUNTED, 240VOLT, 30 AMP</t>
  </si>
  <si>
    <t>LIGHT POLE, GALVANIZED STEEL, 40 FT. M.H., 8 FT. MAST ARM</t>
  </si>
  <si>
    <t>LIGHT POLE FOUNDATION, 30" DIA.</t>
  </si>
  <si>
    <t>FULL-ACTUATED CONTROLLER AND TYPE IV CABINET</t>
  </si>
  <si>
    <t>ELECTRIC CABLE IN CONDUIT, SIGNAL, NO. 14, 2C</t>
  </si>
  <si>
    <t>ELECTRIC CABLE IN CONDUIT, SIGNAL, NO. 14, 3C</t>
  </si>
  <si>
    <t>ELECTRIC CABLE IN CONDUIT, SIGNAL, NO. 14, 5C</t>
  </si>
  <si>
    <t>ELECTRIC CABLE IN CONDUIT, SIGNAL, NO. 14, 7C</t>
  </si>
  <si>
    <t>ELECTRIC CABLE IN CONDUIT, SIGNAL, NO. 20, 3C</t>
  </si>
  <si>
    <t>ELECTRIC CABLE IN CONDUIT, LEAD-IN, NO. 16, 3 PAIR</t>
  </si>
  <si>
    <t>TRAFFIC SIGNAL POST, GALVANIZED STEEL, 10-FT</t>
  </si>
  <si>
    <t>TRAFFIC SIGNAL POST, GLAVANIZED STEEL, 16-FT</t>
  </si>
  <si>
    <t>STEEL COMBINATION MAST ARM ASSEMBLY AND POLE, 34-FT.</t>
  </si>
  <si>
    <t>STEEL COMBINATION MAST ARM ASSEMBLY AND POLE, 42-FT.</t>
  </si>
  <si>
    <t>STEEL COMBINATION MAST ARM ASSEMBLY AND POLE, 44-FT.</t>
  </si>
  <si>
    <t>STEEL COMBINATION MAST ARM ASSEMBLY AND POLE, 54-FT.</t>
  </si>
  <si>
    <t>STEEL COMBINATION MAST ARM ASSEMBLY AND POLE, 55-FT.</t>
  </si>
  <si>
    <t>CONCRETE FOUNDATION, TYPE A</t>
  </si>
  <si>
    <t>CONCRETE FOUNDATION, TYPE D</t>
  </si>
  <si>
    <t>CONCRETE FOUNDATION, TYPE E, 36" DIAMETER</t>
  </si>
  <si>
    <t>SIGNAL HEAD, POLYCARBONATE, LED, 1-FACE, 1-SECTION, BRACKET MOUNTED</t>
  </si>
  <si>
    <t>SIGNAL HEAD, POLYCARBONATE, LED, 1-FACE, 3-SECTION, BRACKET MOUNTED</t>
  </si>
  <si>
    <t>SIGNAL HEAD, POLYCARBONATE, LED, 1-FACE, 3-SECTION, MAST ARM MOUNTED</t>
  </si>
  <si>
    <t>SIGNAL HEAD, POLYCARBONATE, LED, 1-FACE, 4-SECTION, BRACKET MOUNTED</t>
  </si>
  <si>
    <t>SIGNAL HEAD, POLYCARBONATE, LED, 1-FACE, 4-SECTION, MAST ARM MOUNTED</t>
  </si>
  <si>
    <t>PEDESTRIAN SIGNAL HEAD, POLYCARBONATE, LED, 1-FACE, BRACKET MOUNTED WITH COUNT DOWN TIMER</t>
  </si>
  <si>
    <t>PEDESTRIAN SIGNAL HEAD, POLYCARBONATE, LED, 2-FACE, BRACKET MOUNTED WITH COUNT DOWN TIMER</t>
  </si>
  <si>
    <t>TRAFFIC SIGNAL BACKPLATE</t>
  </si>
  <si>
    <t>LIGHT DETECTOR</t>
  </si>
  <si>
    <t>LIGHT DETECTOR AMPLIFIER</t>
  </si>
  <si>
    <t>PEDESTRIAN PUSH-BUTTON</t>
  </si>
  <si>
    <t>TEMPORARY TRAFFIC SIGNAL INSTALLATION</t>
  </si>
  <si>
    <t>REMOVE EXISTING TRAFFIC SIGNAL EQUIPMENT</t>
  </si>
  <si>
    <t>REMOVE EXISTING HANDHOLE</t>
  </si>
  <si>
    <t>REMOVE EXISTING CONCRETE FOUNDATION</t>
  </si>
  <si>
    <t>X0100019</t>
  </si>
  <si>
    <t>SPECIAL WASTE PLANS AND REPORTS (SPECIAL)</t>
  </si>
  <si>
    <t>L SUM</t>
  </si>
  <si>
    <t>X0322281</t>
  </si>
  <si>
    <t>WIDE AREA VIDEO DETECTION SYSTEM, COMPLETE</t>
  </si>
  <si>
    <t>X0322916</t>
  </si>
  <si>
    <t>PROPOSED STORM SEWER CONNECTION TO EXISTING STORM SEWER</t>
  </si>
  <si>
    <t>X0322917</t>
  </si>
  <si>
    <t>PROPOSED STORM SEWER CONNECTION TO EXISTING MANHOLE</t>
  </si>
  <si>
    <t>X0322918</t>
  </si>
  <si>
    <t>PROPOSED MANHOLE/CATCH BASIN CONNECTION OVER EXISTING STORM SEWER</t>
  </si>
  <si>
    <t>X0326806</t>
  </si>
  <si>
    <t>WASHOUT BASIN</t>
  </si>
  <si>
    <t>X2300007</t>
  </si>
  <si>
    <t>TRAFFIC BARRIER TERMINAL, TYPE 1</t>
  </si>
  <si>
    <t>X4403300</t>
  </si>
  <si>
    <t>CONCRETE MEDIAN REMOVAL</t>
  </si>
  <si>
    <t>SQ FT</t>
  </si>
  <si>
    <t>X6024244</t>
  </si>
  <si>
    <t>INLETS, SPECIAL NO. 2</t>
  </si>
  <si>
    <t>X6026108</t>
  </si>
  <si>
    <t>INLETS TO BE RECONSTRUCTED WITH NEW FRAME AND GRATE, SPECIAL</t>
  </si>
  <si>
    <t>X7010216</t>
  </si>
  <si>
    <t>TRAFFIC CONTROL AND PROTECTION (SPECIAL)</t>
  </si>
  <si>
    <t>X7240207</t>
  </si>
  <si>
    <t>REMOVE EXISTING SIGN, COMPLETE</t>
  </si>
  <si>
    <t>Z0013797</t>
  </si>
  <si>
    <t>STABILIZED CONSTRUCTION ENTRANCE</t>
  </si>
  <si>
    <t>Z0013798</t>
  </si>
  <si>
    <t>CONSTRUCTION LAYOUT</t>
  </si>
  <si>
    <t>Z0062456</t>
  </si>
  <si>
    <t>TEMPORARY PAVEMENT</t>
  </si>
  <si>
    <t>XXX00142</t>
  </si>
  <si>
    <t>MANHOLES TO BE RECONSTRUCTED WITH NEW FRAME AND GRATE, SPECIAL</t>
  </si>
  <si>
    <t>XXX00143</t>
  </si>
  <si>
    <t>INLETS, TYPE 700</t>
  </si>
  <si>
    <t>XXX00144</t>
  </si>
  <si>
    <t>SANITARY MANHOLES TO BE ADJUSTED</t>
  </si>
  <si>
    <t>XXX00145</t>
  </si>
  <si>
    <t>SANITARY MANHOLES TO BE ADJUSTED WITH NEW TYPE 1 FRAME, CLOSED LID</t>
  </si>
  <si>
    <t>XXX00146</t>
  </si>
  <si>
    <t>SANITARY MANHOLES TO BE RECONSTRUCTED WITH NEW TYPE 1 FRAME, CLOSED LID</t>
  </si>
  <si>
    <t>XXX00147</t>
  </si>
  <si>
    <t>SANITARY MANHOLES TO BE REMOVED</t>
  </si>
  <si>
    <t>XXX00148</t>
  </si>
  <si>
    <t>SANITARY SEWER MANHOLES TO BE REMOVED &amp; REPLACED, 4' DIA.</t>
  </si>
  <si>
    <t>XXX00149</t>
  </si>
  <si>
    <t>SANITARY MANHOLES, 4' DIA.</t>
  </si>
  <si>
    <t>XXX00150</t>
  </si>
  <si>
    <t>SANITARY SEWER, PVC SDR 26, WATER MAIN QUALITY, 8" DIA.</t>
  </si>
  <si>
    <t>XXX00151</t>
  </si>
  <si>
    <t>SANITARY SEWER MAIN LINE REPAIR, 8" DIA.</t>
  </si>
  <si>
    <t>XXX00152</t>
  </si>
  <si>
    <t>SANITARY SEWER SERVICE RECONNECTION, 4" DIA.</t>
  </si>
  <si>
    <t>XXX00153</t>
  </si>
  <si>
    <t>SANITARY SEWER SERVICE REPLACEMENT, 4" DIA.</t>
  </si>
  <si>
    <t>XXX00154</t>
  </si>
  <si>
    <t>SANITARY SEWER SERVICE REPLACEMENT, 6" DIA.</t>
  </si>
  <si>
    <t>XXX00155</t>
  </si>
  <si>
    <t>SANITARY SEWER SERVICE RISER TO BE LOWERED AND CAPPED</t>
  </si>
  <si>
    <t>XXX00156</t>
  </si>
  <si>
    <t>SANITARY SEWER SERVICE 4" DIA.</t>
  </si>
  <si>
    <t>NAME AND ADDRESS OF BIDDER:</t>
  </si>
  <si>
    <t xml:space="preserve"> </t>
  </si>
  <si>
    <t>City of Rockford</t>
  </si>
  <si>
    <t>Charles Street Reconstruction 2022</t>
  </si>
  <si>
    <t>Item No.</t>
  </si>
  <si>
    <t>Items</t>
  </si>
  <si>
    <t>Quantity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</si>
  <si>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</si>
  <si>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</si>
  <si>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Page 1</t>
  </si>
  <si>
    <t>As read</t>
  </si>
  <si>
    <t>As corrected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</si>
  <si>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</si>
  <si>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</si>
  <si>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</si>
  <si>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</si>
  <si>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</si>
  <si>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</si>
  <si>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</si>
  <si>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</si>
  <si>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</si>
  <si>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</si>
  <si>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</si>
  <si>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</si>
  <si>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SCHEDULE OF PRICES</t>
  </si>
  <si>
    <t>Municipality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</si>
  <si>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</si>
  <si>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</si>
  <si>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</si>
  <si>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</si>
  <si>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</si>
  <si>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</si>
  <si>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</si>
  <si>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</si>
  <si>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</si>
  <si>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</si>
  <si>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</si>
  <si>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</si>
  <si>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Made by:</t>
  </si>
  <si>
    <t>Date:</t>
  </si>
  <si>
    <t>Checked by:</t>
  </si>
  <si>
    <t>BLR 5730 (Rev 8/87)</t>
  </si>
  <si>
    <t xml:space="preserve">Made by: </t>
  </si>
  <si>
    <t>Page 112</t>
  </si>
  <si>
    <t xml:space="preserve">Estimate No. 1 from   to  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</si>
  <si>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</si>
  <si>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</si>
  <si>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</si>
  <si>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</si>
  <si>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</si>
  <si>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</si>
  <si>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</si>
  <si>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</si>
  <si>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</si>
  <si>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TOTAL VALUE OF COMPLETED WORK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</si>
  <si>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</si>
  <si>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</si>
  <si>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</si>
  <si>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</si>
  <si>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</si>
  <si>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</si>
  <si>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, 2022  BY:</t>
  </si>
  <si>
    <t>TITLE</t>
  </si>
  <si>
    <t xml:space="preserve">APPROVED </t>
  </si>
  <si>
    <t>Request for Approval</t>
  </si>
  <si>
    <t>of Change In Plans</t>
  </si>
  <si>
    <t>Township</t>
  </si>
  <si>
    <t>To:</t>
  </si>
  <si>
    <t>Logistics Parkway - Phase II</t>
  </si>
  <si>
    <t>Department of Transportation</t>
  </si>
  <si>
    <t>Request No.</t>
  </si>
  <si>
    <t>Dixon, Illinois</t>
  </si>
  <si>
    <t>Contractor</t>
  </si>
  <si>
    <t>I recommend that (a deduction an addition) be made to the above contract.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</si>
  <si>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</si>
  <si>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</si>
  <si>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</si>
  <si>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</si>
  <si>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</si>
  <si>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</si>
  <si>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 xml:space="preserve">Total net (deduction addition) to date ____ which is __% of Contract price. 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</si>
  <si>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</si>
  <si>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</si>
  <si>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</si>
  <si>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</si>
  <si>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</si>
  <si>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increased or decreased by 30 days or more, one of the following statement shall be checked.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</si>
  <si>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</si>
  <si>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</si>
  <si>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</si>
  <si>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</si>
  <si>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</si>
  <si>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</si>
  <si>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, 2013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</si>
  <si>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</si>
  <si>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</si>
  <si>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</si>
  <si>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</si>
  <si>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</si>
  <si>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</si>
  <si>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</si>
  <si>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</si>
  <si>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</si>
  <si>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</si>
  <si>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</si>
  <si>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</si>
  <si>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William Charles</t>
  </si>
  <si>
    <t>TABULATION OF BIDS - BID NO. 622-PW-065</t>
  </si>
  <si>
    <t>Rockford, IL</t>
  </si>
  <si>
    <t>N-TRAK Group</t>
  </si>
  <si>
    <t>Loves Park, IL</t>
  </si>
  <si>
    <t>Sjostrom &amp; Sons</t>
  </si>
  <si>
    <t>Fischer Excavating</t>
  </si>
  <si>
    <t>Freeport, IL</t>
  </si>
  <si>
    <t>Martam Construction</t>
  </si>
  <si>
    <t>Elgin, IL</t>
  </si>
  <si>
    <t>Bid Bond</t>
  </si>
  <si>
    <t>BID NO. 622-PW-065 VENDORS NOTIFIED: 112</t>
  </si>
  <si>
    <t xml:space="preserve"> √ AS CORRECTED</t>
  </si>
  <si>
    <t>* AS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</si>
</sst>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sz val="10"/>
      <name val="Arial"/>
    </font>
    <font>
      <sz val="11"/>
      <name val="Arial"/>
      <family val="2"/>
    </font>
    <font>
      <sz val="10"/>
      <color rgb="FF231F20"/>
      <name val="Arial"/>
      <family val="2"/>
    </font>
    <font>
      <sz val="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C000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2" fillId="0" borderId="0"/>
    <xf numFmtId="0" fontId="18" fillId="0" borderId="0"/>
  </cellStyleXfs>
  <cellXfs count="39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8" fontId="3" fillId="2" borderId="9" xfId="1" applyNumberFormat="1" applyFont="1" applyFill="1" applyBorder="1" applyAlignment="1" applyProtection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Continuous"/>
    </xf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3" fontId="3" fillId="2" borderId="10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5" xfId="0" applyFont="1" applyFill="1" applyBorder="1" applyAlignment="1">
      <alignment horizontal="centerContinuous"/>
    </xf>
    <xf numFmtId="0" fontId="3" fillId="2" borderId="10" xfId="0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left" vertical="top"/>
    </xf>
    <xf numFmtId="3" fontId="3" fillId="2" borderId="17" xfId="0" applyNumberFormat="1" applyFont="1" applyFill="1" applyBorder="1" applyAlignment="1">
      <alignment horizontal="centerContinuous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Continuous" vertical="top"/>
    </xf>
    <xf numFmtId="0" fontId="3" fillId="2" borderId="0" xfId="0" applyFont="1" applyFill="1" applyAlignment="1">
      <alignment horizontal="centerContinuous" vertical="top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/>
    </xf>
    <xf numFmtId="0" fontId="11" fillId="0" borderId="0" xfId="0" applyFont="1"/>
    <xf numFmtId="8" fontId="3" fillId="2" borderId="17" xfId="2" applyNumberFormat="1" applyFont="1" applyFill="1" applyBorder="1" applyAlignment="1">
      <alignment vertical="center"/>
    </xf>
    <xf numFmtId="8" fontId="3" fillId="2" borderId="24" xfId="2" applyNumberFormat="1" applyFont="1" applyFill="1" applyBorder="1" applyAlignment="1">
      <alignment horizontal="right" vertical="center"/>
    </xf>
    <xf numFmtId="8" fontId="3" fillId="2" borderId="25" xfId="2" applyNumberFormat="1" applyFont="1" applyFill="1" applyBorder="1" applyAlignment="1">
      <alignment horizontal="right" vertical="center"/>
    </xf>
    <xf numFmtId="0" fontId="3" fillId="2" borderId="17" xfId="2" applyFont="1" applyFill="1" applyBorder="1" applyAlignment="1">
      <alignment horizontal="left" vertical="center" wrapText="1"/>
    </xf>
    <xf numFmtId="0" fontId="11" fillId="2" borderId="1" xfId="0" applyFont="1" applyFill="1" applyBorder="1"/>
    <xf numFmtId="8" fontId="3" fillId="2" borderId="26" xfId="2" applyNumberFormat="1" applyFont="1" applyFill="1" applyBorder="1" applyAlignment="1">
      <alignment horizontal="centerContinuous" vertical="center"/>
    </xf>
    <xf numFmtId="8" fontId="3" fillId="2" borderId="27" xfId="2" applyNumberFormat="1" applyFont="1" applyFill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8" fontId="3" fillId="2" borderId="21" xfId="1" applyNumberFormat="1" applyFont="1" applyFill="1" applyBorder="1" applyAlignment="1" applyProtection="1">
      <alignment horizontal="left"/>
    </xf>
    <xf numFmtId="8" fontId="3" fillId="2" borderId="32" xfId="1" applyNumberFormat="1" applyFont="1" applyFill="1" applyBorder="1" applyAlignment="1" applyProtection="1">
      <alignment horizontal="right" vertical="center" wrapText="1"/>
    </xf>
    <xf numFmtId="0" fontId="3" fillId="2" borderId="32" xfId="0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0" fontId="3" fillId="2" borderId="35" xfId="2" applyFont="1" applyFill="1" applyBorder="1" applyAlignment="1">
      <alignment horizontal="centerContinuous"/>
    </xf>
    <xf numFmtId="0" fontId="3" fillId="2" borderId="36" xfId="2" applyFont="1" applyFill="1" applyBorder="1" applyAlignment="1">
      <alignment horizontal="centerContinuous"/>
    </xf>
    <xf numFmtId="0" fontId="3" fillId="2" borderId="39" xfId="2" applyFont="1" applyFill="1" applyBorder="1" applyAlignment="1">
      <alignment horizontal="center" wrapText="1"/>
    </xf>
    <xf numFmtId="3" fontId="3" fillId="2" borderId="39" xfId="2" applyNumberFormat="1" applyFont="1" applyFill="1" applyBorder="1" applyAlignment="1">
      <alignment horizontal="center" wrapText="1"/>
    </xf>
    <xf numFmtId="8" fontId="3" fillId="2" borderId="39" xfId="2" applyNumberFormat="1" applyFont="1" applyFill="1" applyBorder="1" applyAlignment="1">
      <alignment horizontal="center" wrapText="1"/>
    </xf>
    <xf numFmtId="0" fontId="3" fillId="2" borderId="17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Continuous"/>
    </xf>
    <xf numFmtId="0" fontId="4" fillId="2" borderId="41" xfId="2" applyFont="1" applyFill="1" applyBorder="1" applyAlignment="1">
      <alignment horizontal="center" vertical="center" wrapText="1"/>
    </xf>
    <xf numFmtId="8" fontId="3" fillId="2" borderId="42" xfId="2" applyNumberFormat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horizontal="centerContinuous"/>
    </xf>
    <xf numFmtId="0" fontId="4" fillId="2" borderId="25" xfId="2" applyFont="1" applyFill="1" applyBorder="1" applyAlignment="1">
      <alignment horizontal="centerContinuous" vertical="center" wrapText="1"/>
    </xf>
    <xf numFmtId="0" fontId="4" fillId="2" borderId="43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Continuous" vertical="center"/>
    </xf>
    <xf numFmtId="8" fontId="3" fillId="2" borderId="12" xfId="2" applyNumberFormat="1" applyFont="1" applyFill="1" applyBorder="1" applyAlignment="1">
      <alignment horizontal="right" vertical="center"/>
    </xf>
    <xf numFmtId="8" fontId="6" fillId="0" borderId="0" xfId="2" applyNumberFormat="1" applyFont="1"/>
    <xf numFmtId="0" fontId="6" fillId="0" borderId="0" xfId="2" applyFont="1"/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8" fontId="3" fillId="3" borderId="17" xfId="2" applyNumberFormat="1" applyFont="1" applyFill="1" applyBorder="1" applyAlignment="1" applyProtection="1">
      <alignment vertical="center"/>
      <protection locked="0"/>
    </xf>
    <xf numFmtId="7" fontId="3" fillId="3" borderId="47" xfId="2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8" fontId="3" fillId="3" borderId="17" xfId="1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4" fillId="2" borderId="50" xfId="2" applyFont="1" applyFill="1" applyBorder="1" applyAlignment="1">
      <alignment horizontal="left" vertical="center"/>
    </xf>
    <xf numFmtId="0" fontId="4" fillId="2" borderId="26" xfId="2" applyFont="1" applyFill="1" applyBorder="1" applyAlignment="1">
      <alignment horizontal="left" vertical="center"/>
    </xf>
    <xf numFmtId="0" fontId="3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3" fontId="6" fillId="0" borderId="0" xfId="2" applyNumberFormat="1" applyFont="1" applyAlignment="1">
      <alignment horizontal="center"/>
    </xf>
    <xf numFmtId="0" fontId="3" fillId="2" borderId="13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left" vertical="center" wrapText="1"/>
    </xf>
    <xf numFmtId="8" fontId="3" fillId="2" borderId="13" xfId="2" applyNumberFormat="1" applyFont="1" applyFill="1" applyBorder="1" applyAlignment="1">
      <alignment vertical="center"/>
    </xf>
    <xf numFmtId="0" fontId="3" fillId="2" borderId="47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left" vertical="center" wrapText="1"/>
    </xf>
    <xf numFmtId="8" fontId="3" fillId="2" borderId="47" xfId="2" applyNumberFormat="1" applyFont="1" applyFill="1" applyBorder="1" applyAlignment="1">
      <alignment vertical="center"/>
    </xf>
    <xf numFmtId="0" fontId="3" fillId="2" borderId="52" xfId="2" applyFont="1" applyFill="1" applyBorder="1" applyAlignment="1">
      <alignment horizontal="center" wrapText="1"/>
    </xf>
    <xf numFmtId="8" fontId="3" fillId="2" borderId="42" xfId="2" applyNumberFormat="1" applyFont="1" applyFill="1" applyBorder="1" applyAlignment="1">
      <alignment horizontal="centerContinuous" vertical="center"/>
    </xf>
    <xf numFmtId="8" fontId="3" fillId="2" borderId="12" xfId="2" applyNumberFormat="1" applyFont="1" applyFill="1" applyBorder="1" applyAlignment="1">
      <alignment horizontal="centerContinuous" vertical="center"/>
    </xf>
    <xf numFmtId="0" fontId="3" fillId="3" borderId="36" xfId="2" applyFont="1" applyFill="1" applyBorder="1" applyAlignment="1" applyProtection="1">
      <alignment horizontal="centerContinuous" vertical="center"/>
      <protection locked="0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center" vertical="center"/>
    </xf>
    <xf numFmtId="8" fontId="6" fillId="0" borderId="0" xfId="2" applyNumberFormat="1" applyFont="1" applyAlignment="1">
      <alignment vertical="center"/>
    </xf>
    <xf numFmtId="8" fontId="3" fillId="2" borderId="16" xfId="1" applyNumberFormat="1" applyFont="1" applyFill="1" applyBorder="1" applyAlignment="1" applyProtection="1">
      <alignment horizontal="right"/>
    </xf>
    <xf numFmtId="8" fontId="4" fillId="2" borderId="21" xfId="2" applyNumberFormat="1" applyFont="1" applyFill="1" applyBorder="1" applyAlignment="1">
      <alignment horizontal="center" wrapText="1"/>
    </xf>
    <xf numFmtId="8" fontId="4" fillId="2" borderId="53" xfId="2" applyNumberFormat="1" applyFont="1" applyFill="1" applyBorder="1" applyAlignment="1">
      <alignment horizontal="center" wrapText="1"/>
    </xf>
    <xf numFmtId="0" fontId="3" fillId="2" borderId="27" xfId="2" applyFont="1" applyFill="1" applyBorder="1" applyAlignment="1">
      <alignment horizontal="centerContinuous" vertical="center"/>
    </xf>
    <xf numFmtId="0" fontId="3" fillId="2" borderId="7" xfId="2" applyFont="1" applyFill="1" applyBorder="1" applyAlignment="1">
      <alignment horizontal="left" vertical="center" wrapText="1"/>
    </xf>
    <xf numFmtId="8" fontId="3" fillId="2" borderId="33" xfId="2" applyNumberFormat="1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left" vertical="center" wrapText="1"/>
    </xf>
    <xf numFmtId="0" fontId="3" fillId="2" borderId="49" xfId="2" applyFont="1" applyFill="1" applyBorder="1" applyAlignment="1">
      <alignment horizontal="left" vertical="center" wrapText="1"/>
    </xf>
    <xf numFmtId="0" fontId="11" fillId="2" borderId="1" xfId="0" applyFont="1" applyFill="1" applyBorder="1" applyProtection="1">
      <protection locked="0"/>
    </xf>
    <xf numFmtId="8" fontId="3" fillId="2" borderId="55" xfId="1" applyNumberFormat="1" applyFont="1" applyFill="1" applyBorder="1" applyAlignment="1" applyProtection="1">
      <alignment horizontal="right" vertical="center" wrapText="1"/>
    </xf>
    <xf numFmtId="0" fontId="3" fillId="2" borderId="55" xfId="0" applyFont="1" applyFill="1" applyBorder="1" applyAlignment="1">
      <alignment horizontal="center" vertical="center" wrapText="1"/>
    </xf>
    <xf numFmtId="8" fontId="3" fillId="2" borderId="33" xfId="1" applyNumberFormat="1" applyFont="1" applyFill="1" applyBorder="1" applyAlignment="1" applyProtection="1">
      <alignment horizontal="right" vertical="center" wrapText="1"/>
    </xf>
    <xf numFmtId="0" fontId="3" fillId="2" borderId="33" xfId="0" applyFont="1" applyFill="1" applyBorder="1" applyAlignment="1">
      <alignment horizontal="center" vertical="center" wrapText="1"/>
    </xf>
    <xf numFmtId="8" fontId="3" fillId="2" borderId="34" xfId="1" applyNumberFormat="1" applyFont="1" applyFill="1" applyBorder="1" applyAlignment="1" applyProtection="1">
      <alignment horizontal="right" vertical="center" wrapText="1"/>
    </xf>
    <xf numFmtId="0" fontId="3" fillId="2" borderId="34" xfId="0" applyFont="1" applyFill="1" applyBorder="1" applyAlignment="1">
      <alignment horizontal="center" vertical="center" wrapText="1"/>
    </xf>
    <xf numFmtId="8" fontId="3" fillId="2" borderId="56" xfId="1" applyNumberFormat="1" applyFont="1" applyFill="1" applyBorder="1" applyAlignment="1" applyProtection="1">
      <alignment horizontal="right" vertical="center" wrapText="1"/>
    </xf>
    <xf numFmtId="0" fontId="3" fillId="2" borderId="56" xfId="0" applyFont="1" applyFill="1" applyBorder="1" applyAlignment="1">
      <alignment horizontal="center" vertical="center" wrapText="1"/>
    </xf>
    <xf numFmtId="8" fontId="3" fillId="2" borderId="19" xfId="1" applyNumberFormat="1" applyFont="1" applyFill="1" applyBorder="1" applyAlignment="1" applyProtection="1">
      <alignment horizontal="right"/>
    </xf>
    <xf numFmtId="3" fontId="3" fillId="2" borderId="59" xfId="0" applyNumberFormat="1" applyFont="1" applyFill="1" applyBorder="1" applyAlignment="1">
      <alignment horizontal="center"/>
    </xf>
    <xf numFmtId="3" fontId="3" fillId="2" borderId="60" xfId="0" applyNumberFormat="1" applyFont="1" applyFill="1" applyBorder="1" applyAlignment="1">
      <alignment horizontal="center"/>
    </xf>
    <xf numFmtId="3" fontId="3" fillId="2" borderId="61" xfId="0" applyNumberFormat="1" applyFont="1" applyFill="1" applyBorder="1" applyAlignment="1">
      <alignment horizontal="center"/>
    </xf>
    <xf numFmtId="8" fontId="3" fillId="2" borderId="61" xfId="1" applyNumberFormat="1" applyFont="1" applyFill="1" applyBorder="1" applyAlignment="1" applyProtection="1">
      <alignment horizontal="right"/>
    </xf>
    <xf numFmtId="8" fontId="3" fillId="2" borderId="6" xfId="1" applyNumberFormat="1" applyFont="1" applyFill="1" applyBorder="1" applyAlignment="1" applyProtection="1">
      <alignment horizontal="right"/>
    </xf>
    <xf numFmtId="8" fontId="3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167" fontId="7" fillId="0" borderId="0" xfId="0" applyNumberFormat="1" applyFont="1"/>
    <xf numFmtId="0" fontId="15" fillId="0" borderId="0" xfId="0" applyFont="1" applyAlignment="1">
      <alignment horizontal="center" vertical="center"/>
    </xf>
    <xf numFmtId="0" fontId="3" fillId="4" borderId="17" xfId="0" applyFont="1" applyFill="1" applyBorder="1" applyAlignment="1">
      <alignment vertical="center" wrapText="1"/>
    </xf>
    <xf numFmtId="3" fontId="3" fillId="4" borderId="17" xfId="0" applyNumberFormat="1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Continuous" vertical="center"/>
    </xf>
    <xf numFmtId="0" fontId="3" fillId="2" borderId="19" xfId="2" applyFont="1" applyFill="1" applyBorder="1" applyAlignment="1">
      <alignment horizontal="center"/>
    </xf>
    <xf numFmtId="0" fontId="3" fillId="2" borderId="53" xfId="2" applyFont="1" applyFill="1" applyBorder="1" applyAlignment="1">
      <alignment horizontal="center"/>
    </xf>
    <xf numFmtId="167" fontId="14" fillId="2" borderId="39" xfId="0" applyNumberFormat="1" applyFont="1" applyFill="1" applyBorder="1" applyAlignment="1">
      <alignment vertical="center"/>
    </xf>
    <xf numFmtId="0" fontId="3" fillId="2" borderId="5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left" vertical="center" wrapText="1"/>
    </xf>
    <xf numFmtId="3" fontId="3" fillId="4" borderId="17" xfId="0" applyNumberFormat="1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11" fillId="2" borderId="0" xfId="0" applyFont="1" applyFill="1"/>
    <xf numFmtId="0" fontId="11" fillId="2" borderId="31" xfId="0" applyFont="1" applyFill="1" applyBorder="1"/>
    <xf numFmtId="0" fontId="11" fillId="2" borderId="32" xfId="0" applyFont="1" applyFill="1" applyBorder="1"/>
    <xf numFmtId="0" fontId="11" fillId="3" borderId="0" xfId="0" applyFont="1" applyFill="1" applyProtection="1">
      <protection locked="0"/>
    </xf>
    <xf numFmtId="8" fontId="0" fillId="2" borderId="49" xfId="0" applyNumberFormat="1" applyFill="1" applyBorder="1"/>
    <xf numFmtId="0" fontId="11" fillId="2" borderId="0" xfId="0" applyFont="1" applyFill="1" applyProtection="1">
      <protection locked="0"/>
    </xf>
    <xf numFmtId="0" fontId="0" fillId="0" borderId="31" xfId="0" applyBorder="1"/>
    <xf numFmtId="0" fontId="4" fillId="2" borderId="44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7" xfId="8" applyFont="1" applyBorder="1" applyAlignment="1">
      <alignment horizontal="center"/>
    </xf>
    <xf numFmtId="0" fontId="2" fillId="0" borderId="17" xfId="8" applyFont="1" applyBorder="1"/>
    <xf numFmtId="44" fontId="2" fillId="0" borderId="17" xfId="8" applyNumberFormat="1" applyFont="1" applyBorder="1" applyAlignment="1">
      <alignment horizontal="center"/>
    </xf>
    <xf numFmtId="0" fontId="2" fillId="0" borderId="17" xfId="8" applyFont="1" applyBorder="1" applyAlignment="1">
      <alignment horizontal="right"/>
    </xf>
    <xf numFmtId="0" fontId="2" fillId="0" borderId="17" xfId="8" applyFont="1" applyBorder="1" applyAlignment="1">
      <alignment wrapText="1"/>
    </xf>
    <xf numFmtId="168" fontId="3" fillId="4" borderId="17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168" fontId="3" fillId="4" borderId="17" xfId="0" applyNumberFormat="1" applyFont="1" applyFill="1" applyBorder="1" applyAlignment="1">
      <alignment horizontal="right" vertical="center" wrapText="1"/>
    </xf>
    <xf numFmtId="0" fontId="2" fillId="0" borderId="17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167" fontId="2" fillId="0" borderId="0" xfId="0" applyNumberFormat="1" applyFont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167" fontId="2" fillId="0" borderId="17" xfId="0" applyNumberFormat="1" applyFont="1" applyBorder="1" applyAlignment="1">
      <alignment horizontal="center"/>
    </xf>
    <xf numFmtId="167" fontId="2" fillId="2" borderId="17" xfId="0" applyNumberFormat="1" applyFont="1" applyFill="1" applyBorder="1" applyAlignment="1">
      <alignment horizontal="center"/>
    </xf>
    <xf numFmtId="0" fontId="2" fillId="0" borderId="66" xfId="0" applyFont="1" applyBorder="1" applyAlignment="1">
      <alignment horizontal="center" vertical="center" wrapText="1"/>
    </xf>
    <xf numFmtId="3" fontId="2" fillId="0" borderId="17" xfId="0" applyNumberFormat="1" applyFont="1" applyBorder="1" applyAlignment="1" applyProtection="1">
      <alignment horizontal="right"/>
      <protection locked="0"/>
    </xf>
    <xf numFmtId="167" fontId="2" fillId="0" borderId="17" xfId="0" applyNumberFormat="1" applyFont="1" applyBorder="1" applyAlignment="1" applyProtection="1">
      <alignment horizontal="right"/>
      <protection locked="0"/>
    </xf>
    <xf numFmtId="167" fontId="2" fillId="2" borderId="17" xfId="0" applyNumberFormat="1" applyFont="1" applyFill="1" applyBorder="1" applyAlignment="1">
      <alignment horizontal="right"/>
    </xf>
    <xf numFmtId="4" fontId="2" fillId="0" borderId="17" xfId="0" applyNumberFormat="1" applyFont="1" applyBorder="1" applyAlignment="1" applyProtection="1">
      <alignment horizontal="right"/>
      <protection locked="0"/>
    </xf>
    <xf numFmtId="0" fontId="19" fillId="0" borderId="66" xfId="0" applyFont="1" applyBorder="1" applyAlignment="1">
      <alignment horizontal="center" vertical="center" wrapText="1"/>
    </xf>
    <xf numFmtId="168" fontId="2" fillId="0" borderId="17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wrapText="1"/>
      <protection locked="0"/>
    </xf>
    <xf numFmtId="0" fontId="2" fillId="5" borderId="6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Protection="1">
      <protection locked="0"/>
    </xf>
    <xf numFmtId="1" fontId="19" fillId="0" borderId="17" xfId="0" applyNumberFormat="1" applyFont="1" applyBorder="1" applyAlignment="1">
      <alignment horizontal="center" vertical="center" shrinkToFit="1"/>
    </xf>
    <xf numFmtId="1" fontId="19" fillId="5" borderId="17" xfId="0" applyNumberFormat="1" applyFont="1" applyFill="1" applyBorder="1" applyAlignment="1">
      <alignment horizontal="center" vertical="center" shrinkToFit="1"/>
    </xf>
    <xf numFmtId="1" fontId="19" fillId="6" borderId="17" xfId="0" applyNumberFormat="1" applyFont="1" applyFill="1" applyBorder="1" applyAlignment="1">
      <alignment horizontal="center" vertical="center" shrinkToFit="1"/>
    </xf>
    <xf numFmtId="0" fontId="2" fillId="6" borderId="17" xfId="0" applyFont="1" applyFill="1" applyBorder="1" applyProtection="1">
      <protection locked="0"/>
    </xf>
    <xf numFmtId="0" fontId="2" fillId="6" borderId="66" xfId="0" applyFont="1" applyFill="1" applyBorder="1" applyAlignment="1">
      <alignment horizontal="center" vertical="center" wrapText="1"/>
    </xf>
    <xf numFmtId="3" fontId="2" fillId="6" borderId="17" xfId="0" applyNumberFormat="1" applyFont="1" applyFill="1" applyBorder="1" applyAlignment="1" applyProtection="1">
      <alignment horizontal="right"/>
      <protection locked="0"/>
    </xf>
    <xf numFmtId="167" fontId="2" fillId="6" borderId="17" xfId="0" applyNumberFormat="1" applyFont="1" applyFill="1" applyBorder="1" applyAlignment="1" applyProtection="1">
      <alignment horizontal="right"/>
      <protection locked="0"/>
    </xf>
    <xf numFmtId="0" fontId="2" fillId="6" borderId="17" xfId="0" applyFont="1" applyFill="1" applyBorder="1" applyAlignment="1" applyProtection="1">
      <alignment wrapText="1"/>
      <protection locked="0"/>
    </xf>
    <xf numFmtId="1" fontId="2" fillId="7" borderId="17" xfId="0" applyNumberFormat="1" applyFont="1" applyFill="1" applyBorder="1" applyAlignment="1">
      <alignment horizontal="center" vertical="center" shrinkToFit="1"/>
    </xf>
    <xf numFmtId="0" fontId="2" fillId="7" borderId="17" xfId="0" applyFont="1" applyFill="1" applyBorder="1" applyProtection="1">
      <protection locked="0"/>
    </xf>
    <xf numFmtId="0" fontId="2" fillId="7" borderId="66" xfId="0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 applyProtection="1">
      <alignment horizontal="right"/>
      <protection locked="0"/>
    </xf>
    <xf numFmtId="167" fontId="2" fillId="7" borderId="17" xfId="0" applyNumberFormat="1" applyFont="1" applyFill="1" applyBorder="1" applyAlignment="1" applyProtection="1">
      <alignment horizontal="right"/>
      <protection locked="0"/>
    </xf>
    <xf numFmtId="1" fontId="19" fillId="7" borderId="17" xfId="0" applyNumberFormat="1" applyFont="1" applyFill="1" applyBorder="1" applyAlignment="1">
      <alignment horizontal="center" vertical="center" shrinkToFit="1"/>
    </xf>
    <xf numFmtId="0" fontId="4" fillId="2" borderId="28" xfId="2" applyFont="1" applyFill="1" applyBorder="1" applyAlignment="1">
      <alignment vertical="center"/>
    </xf>
    <xf numFmtId="0" fontId="3" fillId="2" borderId="63" xfId="2" applyFont="1" applyFill="1" applyBorder="1" applyAlignment="1">
      <alignment horizontal="centerContinuous" vertical="center"/>
    </xf>
    <xf numFmtId="0" fontId="3" fillId="2" borderId="29" xfId="2" applyFont="1" applyFill="1" applyBorder="1" applyAlignment="1">
      <alignment horizontal="centerContinuous" vertical="center"/>
    </xf>
    <xf numFmtId="0" fontId="3" fillId="2" borderId="0" xfId="2" applyFont="1" applyFill="1" applyAlignment="1">
      <alignment horizontal="centerContinuous" vertical="center"/>
    </xf>
    <xf numFmtId="0" fontId="3" fillId="2" borderId="31" xfId="2" applyFont="1" applyFill="1" applyBorder="1" applyAlignment="1">
      <alignment horizontal="centerContinuous" vertical="center"/>
    </xf>
    <xf numFmtId="0" fontId="3" fillId="3" borderId="38" xfId="2" applyFont="1" applyFill="1" applyBorder="1" applyAlignment="1" applyProtection="1">
      <alignment horizontal="centerContinuous" vertical="center"/>
      <protection locked="0"/>
    </xf>
    <xf numFmtId="0" fontId="12" fillId="2" borderId="26" xfId="2" applyFont="1" applyFill="1" applyBorder="1" applyAlignment="1">
      <alignment horizontal="centerContinuous" vertical="center"/>
    </xf>
    <xf numFmtId="0" fontId="3" fillId="2" borderId="25" xfId="2" applyFont="1" applyFill="1" applyBorder="1" applyAlignment="1">
      <alignment horizontal="centerContinuous" vertical="center"/>
    </xf>
    <xf numFmtId="0" fontId="4" fillId="2" borderId="40" xfId="2" applyFont="1" applyFill="1" applyBorder="1"/>
    <xf numFmtId="0" fontId="3" fillId="2" borderId="45" xfId="2" applyFont="1" applyFill="1" applyBorder="1" applyAlignment="1">
      <alignment horizontal="centerContinuous"/>
    </xf>
    <xf numFmtId="0" fontId="3" fillId="2" borderId="44" xfId="2" applyFont="1" applyFill="1" applyBorder="1" applyAlignment="1">
      <alignment horizontal="centerContinuous"/>
    </xf>
    <xf numFmtId="0" fontId="3" fillId="2" borderId="0" xfId="2" applyFont="1" applyFill="1" applyAlignment="1">
      <alignment horizontal="centerContinuous"/>
    </xf>
    <xf numFmtId="0" fontId="3" fillId="2" borderId="46" xfId="2" applyFont="1" applyFill="1" applyBorder="1" applyAlignment="1">
      <alignment horizontal="centerContinuous"/>
    </xf>
    <xf numFmtId="0" fontId="3" fillId="2" borderId="37" xfId="2" applyFont="1" applyFill="1" applyBorder="1" applyAlignment="1">
      <alignment horizontal="centerContinuous"/>
    </xf>
    <xf numFmtId="0" fontId="3" fillId="2" borderId="38" xfId="2" applyFont="1" applyFill="1" applyBorder="1" applyAlignment="1">
      <alignment horizontal="centerContinuous"/>
    </xf>
    <xf numFmtId="0" fontId="3" fillId="2" borderId="12" xfId="2" applyFont="1" applyFill="1" applyBorder="1" applyAlignment="1">
      <alignment horizontal="centerContinuous"/>
    </xf>
    <xf numFmtId="0" fontId="3" fillId="2" borderId="25" xfId="2" applyFont="1" applyFill="1" applyBorder="1" applyAlignment="1">
      <alignment horizontal="centerContinuous"/>
    </xf>
    <xf numFmtId="0" fontId="2" fillId="2" borderId="28" xfId="0" applyFont="1" applyFill="1" applyBorder="1"/>
    <xf numFmtId="0" fontId="2" fillId="2" borderId="29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Continuous" vertical="center"/>
    </xf>
    <xf numFmtId="0" fontId="2" fillId="2" borderId="34" xfId="0" applyFont="1" applyFill="1" applyBorder="1" applyAlignment="1">
      <alignment horizontal="centerContinuous" vertical="center"/>
    </xf>
    <xf numFmtId="0" fontId="2" fillId="2" borderId="30" xfId="0" applyFont="1" applyFill="1" applyBorder="1"/>
    <xf numFmtId="0" fontId="2" fillId="2" borderId="31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31" xfId="0" applyFont="1" applyFill="1" applyBorder="1"/>
    <xf numFmtId="0" fontId="2" fillId="2" borderId="15" xfId="0" applyFont="1" applyFill="1" applyBorder="1"/>
    <xf numFmtId="0" fontId="2" fillId="2" borderId="32" xfId="0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wrapText="1"/>
    </xf>
    <xf numFmtId="8" fontId="2" fillId="2" borderId="9" xfId="2" applyNumberFormat="1" applyFont="1" applyFill="1" applyBorder="1" applyAlignment="1">
      <alignment horizontal="center" wrapText="1"/>
    </xf>
    <xf numFmtId="0" fontId="2" fillId="2" borderId="47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3" fontId="2" fillId="2" borderId="47" xfId="2" applyNumberFormat="1" applyFont="1" applyFill="1" applyBorder="1" applyAlignment="1">
      <alignment horizontal="center" vertical="center"/>
    </xf>
    <xf numFmtId="8" fontId="2" fillId="2" borderId="47" xfId="2" applyNumberFormat="1" applyFont="1" applyFill="1" applyBorder="1" applyAlignment="1" applyProtection="1">
      <alignment vertical="center"/>
      <protection locked="0"/>
    </xf>
    <xf numFmtId="8" fontId="2" fillId="2" borderId="47" xfId="2" applyNumberFormat="1" applyFont="1" applyFill="1" applyBorder="1" applyAlignment="1">
      <alignment vertical="center"/>
    </xf>
    <xf numFmtId="0" fontId="2" fillId="2" borderId="17" xfId="2" applyFont="1" applyFill="1" applyBorder="1" applyAlignment="1">
      <alignment horizontal="center" vertical="center"/>
    </xf>
    <xf numFmtId="3" fontId="2" fillId="2" borderId="17" xfId="2" applyNumberFormat="1" applyFont="1" applyFill="1" applyBorder="1" applyAlignment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  <protection locked="0"/>
    </xf>
    <xf numFmtId="8" fontId="2" fillId="2" borderId="17" xfId="2" applyNumberFormat="1" applyFont="1" applyFill="1" applyBorder="1" applyAlignment="1">
      <alignment vertical="center"/>
    </xf>
    <xf numFmtId="4" fontId="2" fillId="2" borderId="17" xfId="2" applyNumberFormat="1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54" xfId="2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8" fontId="2" fillId="2" borderId="7" xfId="2" applyNumberFormat="1" applyFont="1" applyFill="1" applyBorder="1" applyAlignment="1" applyProtection="1">
      <alignment vertical="center"/>
      <protection locked="0"/>
    </xf>
    <xf numFmtId="8" fontId="2" fillId="2" borderId="7" xfId="2" applyNumberFormat="1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/>
    </xf>
    <xf numFmtId="3" fontId="2" fillId="2" borderId="12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3" fontId="2" fillId="2" borderId="0" xfId="2" applyNumberFormat="1" applyFont="1" applyFill="1" applyAlignment="1">
      <alignment horizontal="center" vertical="center"/>
    </xf>
    <xf numFmtId="8" fontId="2" fillId="2" borderId="0" xfId="2" applyNumberFormat="1" applyFont="1" applyFill="1" applyAlignment="1">
      <alignment vertical="center"/>
    </xf>
    <xf numFmtId="8" fontId="2" fillId="2" borderId="31" xfId="2" applyNumberFormat="1" applyFont="1" applyFill="1" applyBorder="1" applyAlignment="1">
      <alignment vertical="center"/>
    </xf>
    <xf numFmtId="0" fontId="2" fillId="2" borderId="32" xfId="0" applyFont="1" applyFill="1" applyBorder="1"/>
    <xf numFmtId="0" fontId="2" fillId="2" borderId="0" xfId="0" applyFont="1" applyFill="1"/>
    <xf numFmtId="0" fontId="2" fillId="2" borderId="3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Continuous" vertical="center"/>
    </xf>
    <xf numFmtId="0" fontId="2" fillId="2" borderId="32" xfId="0" applyFont="1" applyFill="1" applyBorder="1" applyAlignment="1">
      <alignment horizontal="centerContinuous" vertical="center"/>
    </xf>
    <xf numFmtId="168" fontId="2" fillId="2" borderId="17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3" fontId="2" fillId="2" borderId="42" xfId="2" applyNumberFormat="1" applyFont="1" applyFill="1" applyBorder="1" applyAlignment="1">
      <alignment horizontal="center" vertical="center"/>
    </xf>
    <xf numFmtId="3" fontId="2" fillId="2" borderId="5" xfId="2" applyNumberFormat="1" applyFont="1" applyFill="1" applyBorder="1" applyAlignment="1">
      <alignment horizontal="center" vertical="center"/>
    </xf>
    <xf numFmtId="8" fontId="2" fillId="2" borderId="5" xfId="2" applyNumberFormat="1" applyFont="1" applyFill="1" applyBorder="1" applyAlignment="1" applyProtection="1">
      <alignment vertical="center"/>
      <protection locked="0"/>
    </xf>
    <xf numFmtId="3" fontId="2" fillId="2" borderId="1" xfId="2" applyNumberFormat="1" applyFont="1" applyFill="1" applyBorder="1" applyAlignment="1">
      <alignment horizontal="center" vertical="center"/>
    </xf>
    <xf numFmtId="168" fontId="2" fillId="2" borderId="47" xfId="2" applyNumberFormat="1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center" vertical="center"/>
    </xf>
    <xf numFmtId="3" fontId="2" fillId="2" borderId="49" xfId="2" applyNumberFormat="1" applyFont="1" applyFill="1" applyBorder="1" applyAlignment="1">
      <alignment horizontal="center" vertical="center"/>
    </xf>
    <xf numFmtId="8" fontId="2" fillId="2" borderId="49" xfId="2" applyNumberFormat="1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>
      <alignment horizontal="centerContinuous"/>
    </xf>
    <xf numFmtId="0" fontId="3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9" fontId="3" fillId="3" borderId="18" xfId="3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Alignment="1">
      <alignment horizontal="center"/>
    </xf>
    <xf numFmtId="3" fontId="3" fillId="2" borderId="5" xfId="0" applyNumberFormat="1" applyFont="1" applyFill="1" applyBorder="1" applyAlignment="1">
      <alignment horizontal="centerContinuous"/>
    </xf>
    <xf numFmtId="3" fontId="3" fillId="2" borderId="2" xfId="0" applyNumberFormat="1" applyFont="1" applyFill="1" applyBorder="1" applyAlignment="1">
      <alignment horizontal="centerContinuous"/>
    </xf>
    <xf numFmtId="3" fontId="3" fillId="2" borderId="57" xfId="0" applyNumberFormat="1" applyFont="1" applyFill="1" applyBorder="1" applyAlignment="1">
      <alignment horizontal="center"/>
    </xf>
    <xf numFmtId="0" fontId="3" fillId="3" borderId="18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>
      <alignment horizontal="left"/>
    </xf>
    <xf numFmtId="3" fontId="3" fillId="2" borderId="11" xfId="0" applyNumberFormat="1" applyFont="1" applyFill="1" applyBorder="1" applyAlignment="1">
      <alignment horizontal="left"/>
    </xf>
    <xf numFmtId="8" fontId="3" fillId="3" borderId="18" xfId="1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>
      <alignment horizontal="left"/>
    </xf>
    <xf numFmtId="3" fontId="3" fillId="2" borderId="12" xfId="0" applyNumberFormat="1" applyFont="1" applyFill="1" applyBorder="1" applyAlignment="1">
      <alignment horizontal="left"/>
    </xf>
    <xf numFmtId="8" fontId="3" fillId="3" borderId="58" xfId="1" applyNumberFormat="1" applyFont="1" applyFill="1" applyBorder="1" applyAlignment="1" applyProtection="1">
      <alignment horizontal="right"/>
      <protection locked="0"/>
    </xf>
    <xf numFmtId="14" fontId="3" fillId="2" borderId="0" xfId="0" applyNumberFormat="1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left" vertical="top"/>
    </xf>
    <xf numFmtId="9" fontId="3" fillId="3" borderId="17" xfId="3" applyFont="1" applyFill="1" applyBorder="1" applyAlignment="1" applyProtection="1">
      <alignment horizontal="center"/>
      <protection locked="0"/>
    </xf>
    <xf numFmtId="3" fontId="3" fillId="2" borderId="5" xfId="0" applyNumberFormat="1" applyFont="1" applyFill="1" applyBorder="1" applyAlignment="1">
      <alignment horizontal="center"/>
    </xf>
    <xf numFmtId="8" fontId="3" fillId="3" borderId="7" xfId="1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>
      <alignment horizontal="right"/>
    </xf>
    <xf numFmtId="0" fontId="2" fillId="3" borderId="0" xfId="0" applyFont="1" applyFill="1" applyProtection="1">
      <protection locked="0"/>
    </xf>
    <xf numFmtId="0" fontId="2" fillId="2" borderId="21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16" xfId="0" applyFont="1" applyFill="1" applyBorder="1" applyAlignment="1">
      <alignment horizontal="centerContinuous"/>
    </xf>
    <xf numFmtId="0" fontId="2" fillId="2" borderId="20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48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Protection="1">
      <protection locked="0"/>
    </xf>
    <xf numFmtId="0" fontId="2" fillId="3" borderId="32" xfId="0" applyFont="1" applyFill="1" applyBorder="1" applyAlignment="1" applyProtection="1">
      <alignment horizontal="center"/>
      <protection locked="0"/>
    </xf>
    <xf numFmtId="7" fontId="2" fillId="3" borderId="47" xfId="1" applyNumberFormat="1" applyFont="1" applyFill="1" applyBorder="1" applyProtection="1">
      <protection locked="0"/>
    </xf>
    <xf numFmtId="7" fontId="2" fillId="2" borderId="47" xfId="1" applyNumberFormat="1" applyFont="1" applyFill="1" applyBorder="1" applyProtection="1"/>
    <xf numFmtId="164" fontId="2" fillId="2" borderId="51" xfId="1" applyNumberFormat="1" applyFont="1" applyFill="1" applyBorder="1" applyProtection="1"/>
    <xf numFmtId="0" fontId="2" fillId="3" borderId="1" xfId="0" applyFont="1" applyFill="1" applyBorder="1" applyProtection="1">
      <protection locked="0"/>
    </xf>
    <xf numFmtId="0" fontId="2" fillId="3" borderId="32" xfId="0" applyFont="1" applyFill="1" applyBorder="1" applyProtection="1">
      <protection locked="0"/>
    </xf>
    <xf numFmtId="0" fontId="2" fillId="3" borderId="48" xfId="0" applyFont="1" applyFill="1" applyBorder="1" applyProtection="1">
      <protection locked="0"/>
    </xf>
    <xf numFmtId="0" fontId="2" fillId="3" borderId="2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33" xfId="0" applyFont="1" applyFill="1" applyBorder="1" applyProtection="1">
      <protection locked="0"/>
    </xf>
    <xf numFmtId="7" fontId="2" fillId="3" borderId="49" xfId="1" applyNumberFormat="1" applyFont="1" applyFill="1" applyBorder="1" applyProtection="1">
      <protection locked="0"/>
    </xf>
    <xf numFmtId="7" fontId="2" fillId="2" borderId="49" xfId="1" applyNumberFormat="1" applyFont="1" applyFill="1" applyBorder="1" applyProtection="1"/>
    <xf numFmtId="0" fontId="2" fillId="2" borderId="22" xfId="0" applyFont="1" applyFill="1" applyBorder="1" applyAlignment="1">
      <alignment horizontal="center"/>
    </xf>
    <xf numFmtId="7" fontId="2" fillId="2" borderId="5" xfId="0" applyNumberFormat="1" applyFont="1" applyFill="1" applyBorder="1"/>
    <xf numFmtId="166" fontId="2" fillId="2" borderId="6" xfId="0" applyNumberFormat="1" applyFont="1" applyFill="1" applyBorder="1"/>
    <xf numFmtId="0" fontId="2" fillId="2" borderId="23" xfId="0" applyFont="1" applyFill="1" applyBorder="1" applyAlignment="1">
      <alignment horizontal="center"/>
    </xf>
    <xf numFmtId="164" fontId="2" fillId="2" borderId="7" xfId="1" applyNumberFormat="1" applyFont="1" applyFill="1" applyBorder="1" applyProtection="1"/>
    <xf numFmtId="164" fontId="2" fillId="2" borderId="8" xfId="1" applyNumberFormat="1" applyFont="1" applyFill="1" applyBorder="1" applyProtection="1"/>
    <xf numFmtId="0" fontId="4" fillId="8" borderId="30" xfId="2" applyFont="1" applyFill="1" applyBorder="1" applyAlignment="1" applyProtection="1">
      <alignment horizontal="left" vertical="center"/>
      <protection locked="0"/>
    </xf>
    <xf numFmtId="0" fontId="3" fillId="3" borderId="72" xfId="2" applyFont="1" applyFill="1" applyBorder="1" applyAlignment="1" applyProtection="1">
      <alignment horizontal="centerContinuous" vertical="center"/>
      <protection locked="0"/>
    </xf>
    <xf numFmtId="0" fontId="3" fillId="3" borderId="26" xfId="2" applyFont="1" applyFill="1" applyBorder="1" applyAlignment="1" applyProtection="1">
      <alignment horizontal="centerContinuous" vertical="center"/>
      <protection locked="0"/>
    </xf>
    <xf numFmtId="0" fontId="3" fillId="3" borderId="25" xfId="2" applyFont="1" applyFill="1" applyBorder="1" applyAlignment="1" applyProtection="1">
      <alignment horizontal="centerContinuous" vertical="center"/>
      <protection locked="0"/>
    </xf>
    <xf numFmtId="0" fontId="3" fillId="3" borderId="67" xfId="2" applyFont="1" applyFill="1" applyBorder="1" applyAlignment="1" applyProtection="1">
      <alignment horizontal="centerContinuous" vertical="center"/>
      <protection locked="0"/>
    </xf>
    <xf numFmtId="8" fontId="3" fillId="9" borderId="25" xfId="2" applyNumberFormat="1" applyFont="1" applyFill="1" applyBorder="1" applyAlignment="1">
      <alignment horizontal="right" vertical="center"/>
    </xf>
    <xf numFmtId="8" fontId="3" fillId="10" borderId="24" xfId="2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3" fillId="3" borderId="64" xfId="2" applyFont="1" applyFill="1" applyBorder="1" applyAlignment="1" applyProtection="1">
      <alignment horizontal="center" vertical="center"/>
      <protection locked="0"/>
    </xf>
    <xf numFmtId="0" fontId="3" fillId="3" borderId="71" xfId="2" applyFont="1" applyFill="1" applyBorder="1" applyAlignment="1" applyProtection="1">
      <alignment horizontal="center" vertical="center"/>
      <protection locked="0"/>
    </xf>
    <xf numFmtId="0" fontId="3" fillId="3" borderId="64" xfId="2" applyFont="1" applyFill="1" applyBorder="1" applyAlignment="1" applyProtection="1">
      <alignment horizontal="center"/>
      <protection locked="0"/>
    </xf>
    <xf numFmtId="0" fontId="3" fillId="3" borderId="71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>
      <alignment horizontal="center" vertical="center" wrapText="1"/>
    </xf>
    <xf numFmtId="0" fontId="12" fillId="2" borderId="44" xfId="2" applyFont="1" applyFill="1" applyBorder="1" applyAlignment="1">
      <alignment horizontal="center" vertical="center" wrapText="1"/>
    </xf>
    <xf numFmtId="0" fontId="12" fillId="2" borderId="50" xfId="2" applyFont="1" applyFill="1" applyBorder="1" applyAlignment="1">
      <alignment horizontal="center" vertical="center" wrapText="1"/>
    </xf>
    <xf numFmtId="0" fontId="12" fillId="2" borderId="46" xfId="2" applyFont="1" applyFill="1" applyBorder="1" applyAlignment="1">
      <alignment horizontal="center" vertical="center" wrapText="1"/>
    </xf>
    <xf numFmtId="0" fontId="3" fillId="3" borderId="68" xfId="2" applyFont="1" applyFill="1" applyBorder="1" applyAlignment="1" applyProtection="1">
      <alignment horizontal="center" vertical="center"/>
      <protection locked="0"/>
    </xf>
    <xf numFmtId="0" fontId="3" fillId="3" borderId="69" xfId="2" applyFont="1" applyFill="1" applyBorder="1" applyAlignment="1" applyProtection="1">
      <alignment horizontal="center" vertical="center"/>
      <protection locked="0"/>
    </xf>
    <xf numFmtId="0" fontId="3" fillId="3" borderId="65" xfId="2" applyFont="1" applyFill="1" applyBorder="1" applyAlignment="1" applyProtection="1">
      <alignment horizontal="center" vertical="center"/>
      <protection locked="0"/>
    </xf>
    <xf numFmtId="0" fontId="3" fillId="3" borderId="70" xfId="2" applyFont="1" applyFill="1" applyBorder="1" applyAlignment="1" applyProtection="1">
      <alignment horizontal="center" vertical="center"/>
      <protection locked="0"/>
    </xf>
    <xf numFmtId="0" fontId="3" fillId="3" borderId="68" xfId="2" applyFont="1" applyFill="1" applyBorder="1" applyAlignment="1" applyProtection="1">
      <alignment horizontal="center"/>
      <protection locked="0"/>
    </xf>
    <xf numFmtId="0" fontId="3" fillId="3" borderId="69" xfId="2" applyFont="1" applyFill="1" applyBorder="1" applyAlignment="1" applyProtection="1">
      <alignment horizontal="center"/>
      <protection locked="0"/>
    </xf>
    <xf numFmtId="0" fontId="3" fillId="3" borderId="65" xfId="2" applyFont="1" applyFill="1" applyBorder="1" applyAlignment="1" applyProtection="1">
      <alignment horizontal="center"/>
      <protection locked="0"/>
    </xf>
    <xf numFmtId="0" fontId="3" fillId="3" borderId="70" xfId="2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shrinkToFit="1"/>
    </xf>
    <xf numFmtId="0" fontId="3" fillId="2" borderId="6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45" xfId="0" applyFont="1" applyFill="1" applyBorder="1" applyAlignment="1" applyProtection="1">
      <alignment horizontal="left" vertical="center" wrapText="1"/>
      <protection locked="0"/>
    </xf>
    <xf numFmtId="0" fontId="2" fillId="3" borderId="44" xfId="0" applyFont="1" applyFill="1" applyBorder="1" applyAlignment="1" applyProtection="1">
      <alignment horizontal="left" vertical="center" wrapText="1"/>
      <protection locked="0"/>
    </xf>
    <xf numFmtId="0" fontId="2" fillId="3" borderId="26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25" xfId="0" applyFont="1" applyFill="1" applyBorder="1" applyAlignment="1" applyProtection="1">
      <alignment horizontal="left" vertical="center" wrapText="1"/>
      <protection locked="0"/>
    </xf>
    <xf numFmtId="0" fontId="20" fillId="12" borderId="17" xfId="0" applyFont="1" applyFill="1" applyBorder="1" applyAlignment="1">
      <alignment vertical="center" wrapText="1"/>
    </xf>
    <xf numFmtId="0" fontId="20" fillId="11" borderId="17" xfId="0" applyFont="1" applyFill="1" applyBorder="1" applyAlignment="1">
      <alignment vertical="center" wrapText="1"/>
    </xf>
  </cellXfs>
  <cellStyles count="9">
    <cellStyle name="Currency" xfId="1" builtinId="4"/>
    <cellStyle name="Currency 2" xfId="4"/>
    <cellStyle name="Normal" xfId="0" builtinId="0"/>
    <cellStyle name="Normal 2" xfId="6"/>
    <cellStyle name="Normal 3 2" xfId="7"/>
    <cellStyle name="Normal_BID-TAB" xfId="2"/>
    <cellStyle name="Normal_Cost Estimate" xfId="8"/>
    <cellStyle name="Percent" xfId="3" builtinId="5"/>
    <cellStyle name="Percent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1908810</xdr:colOff>
      <xdr:row>0</xdr:row>
      <xdr:rowOff>59055</xdr:rowOff>
    </xdr:from>
    <xdr:to>
      <xdr:col>3</xdr:col>
      <xdr:colOff>439579</xdr:colOff>
      <xdr:row>2</xdr:row>
      <xdr:rowOff>83820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59055"/>
          <a:ext cx="900589" cy="329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264319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1752600</xdr:colOff>
      <xdr:row>3</xdr:row>
      <xdr:rowOff>19050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44</xdr:row>
      <xdr:rowOff>28575</xdr:rowOff>
    </xdr:from>
    <xdr:to>
      <xdr:col>1</xdr:col>
      <xdr:colOff>1638300</xdr:colOff>
      <xdr:row>46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89</xdr:row>
      <xdr:rowOff>28575</xdr:rowOff>
    </xdr:from>
    <xdr:to>
      <xdr:col>1</xdr:col>
      <xdr:colOff>1628775</xdr:colOff>
      <xdr:row>91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134</xdr:row>
      <xdr:rowOff>19050</xdr:rowOff>
    </xdr:from>
    <xdr:to>
      <xdr:col>1</xdr:col>
      <xdr:colOff>1619250</xdr:colOff>
      <xdr:row>136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179</xdr:row>
      <xdr:rowOff>38100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12870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224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269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875020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314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359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404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449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494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3"/>
  <sheetViews>
    <sheetView zoomScale="130" zoomScaleNormal="130" workbookViewId="0">
      <pane ySplit="3" topLeftCell="A37" activePane="bottomLeft" state="frozenSplit"/>
      <selection pane="bottomLeft" activeCell="B96" sqref="B96"/>
    </sheetView>
  </sheetViews>
  <sheetFormatPr defaultRowHeight="12.75" x14ac:dyDescent="0.2"/>
  <cols>
    <col min="1" max="1" width="11.42578125" style="178" customWidth="1"/>
    <col min="2" max="2" width="59" style="179" bestFit="1" customWidth="1"/>
    <col min="3" max="3" width="9.140625" style="179" customWidth="1"/>
    <col min="4" max="4" width="9.85546875" style="178" customWidth="1"/>
    <col min="5" max="5" width="14.28515625" style="179" customWidth="1"/>
    <col min="6" max="6" width="19.28515625" style="179" customWidth="1"/>
  </cols>
  <sheetData>
    <row r="1" spans="1:6" ht="21" customHeight="1" thickBot="1" x14ac:dyDescent="0.25">
      <c r="B1" s="137"/>
      <c r="E1" s="180"/>
      <c r="F1" s="143">
        <f>F303</f>
        <v>6003418.4500000002</v>
      </c>
    </row>
    <row r="2" spans="1:6" s="5" customFormat="1" ht="18" x14ac:dyDescent="0.25">
      <c r="A2" s="351"/>
      <c r="B2" s="351"/>
      <c r="C2" s="351"/>
      <c r="D2" s="351"/>
      <c r="E2" s="136"/>
      <c r="F2" s="136"/>
    </row>
    <row r="3" spans="1:6" x14ac:dyDescent="0.2">
      <c r="A3" s="181" t="s">
        <v>0</v>
      </c>
      <c r="B3" s="181" t="s">
        <v>1</v>
      </c>
      <c r="C3" s="182" t="s">
        <v>2</v>
      </c>
      <c r="D3" s="183" t="s">
        <v>3</v>
      </c>
      <c r="E3" s="184" t="s">
        <v>4</v>
      </c>
      <c r="F3" s="185" t="s">
        <v>5</v>
      </c>
    </row>
    <row r="4" spans="1:6" x14ac:dyDescent="0.2">
      <c r="A4" s="200">
        <v>20100110</v>
      </c>
      <c r="B4" s="201" t="s">
        <v>6</v>
      </c>
      <c r="C4" s="202" t="s">
        <v>7</v>
      </c>
      <c r="D4" s="203">
        <v>27</v>
      </c>
      <c r="E4" s="204">
        <v>50</v>
      </c>
      <c r="F4" s="189">
        <f t="shared" ref="F4:F38" si="0">IF(AND(ISNUMBER(D4),ISNUMBER(E4)),D4*E4,"")</f>
        <v>1350</v>
      </c>
    </row>
    <row r="5" spans="1:6" x14ac:dyDescent="0.2">
      <c r="A5" s="200">
        <v>20100210</v>
      </c>
      <c r="B5" s="201" t="s">
        <v>8</v>
      </c>
      <c r="C5" s="202" t="s">
        <v>7</v>
      </c>
      <c r="D5" s="203">
        <v>156</v>
      </c>
      <c r="E5" s="204">
        <v>32</v>
      </c>
      <c r="F5" s="189">
        <f t="shared" si="0"/>
        <v>4992</v>
      </c>
    </row>
    <row r="6" spans="1:6" x14ac:dyDescent="0.2">
      <c r="A6" s="198">
        <v>20101100</v>
      </c>
      <c r="B6" s="177" t="s">
        <v>9</v>
      </c>
      <c r="C6" s="186" t="s">
        <v>10</v>
      </c>
      <c r="D6" s="187">
        <v>18</v>
      </c>
      <c r="E6" s="188">
        <v>140</v>
      </c>
      <c r="F6" s="189">
        <f t="shared" si="0"/>
        <v>2520</v>
      </c>
    </row>
    <row r="7" spans="1:6" x14ac:dyDescent="0.2">
      <c r="A7" s="198">
        <v>20200100</v>
      </c>
      <c r="B7" s="177" t="s">
        <v>11</v>
      </c>
      <c r="C7" s="186" t="s">
        <v>12</v>
      </c>
      <c r="D7" s="187">
        <v>13430</v>
      </c>
      <c r="E7" s="188">
        <v>22</v>
      </c>
      <c r="F7" s="189">
        <f t="shared" si="0"/>
        <v>295460</v>
      </c>
    </row>
    <row r="8" spans="1:6" x14ac:dyDescent="0.2">
      <c r="A8" s="198">
        <v>20201200</v>
      </c>
      <c r="B8" s="177" t="s">
        <v>13</v>
      </c>
      <c r="C8" s="186" t="s">
        <v>12</v>
      </c>
      <c r="D8" s="187">
        <v>1000</v>
      </c>
      <c r="E8" s="188">
        <v>20</v>
      </c>
      <c r="F8" s="189">
        <f t="shared" si="0"/>
        <v>20000</v>
      </c>
    </row>
    <row r="9" spans="1:6" x14ac:dyDescent="0.2">
      <c r="A9" s="198">
        <v>20800150</v>
      </c>
      <c r="B9" s="177" t="s">
        <v>14</v>
      </c>
      <c r="C9" s="186" t="s">
        <v>12</v>
      </c>
      <c r="D9" s="187">
        <v>388</v>
      </c>
      <c r="E9" s="188">
        <v>24</v>
      </c>
      <c r="F9" s="189">
        <f t="shared" si="0"/>
        <v>9312</v>
      </c>
    </row>
    <row r="10" spans="1:6" x14ac:dyDescent="0.2">
      <c r="A10" s="198">
        <v>21001000</v>
      </c>
      <c r="B10" s="177" t="s">
        <v>15</v>
      </c>
      <c r="C10" s="186" t="s">
        <v>16</v>
      </c>
      <c r="D10" s="187">
        <v>21628</v>
      </c>
      <c r="E10" s="188">
        <v>1.6</v>
      </c>
      <c r="F10" s="189">
        <f t="shared" si="0"/>
        <v>34604.800000000003</v>
      </c>
    </row>
    <row r="11" spans="1:6" x14ac:dyDescent="0.2">
      <c r="A11" s="198">
        <v>21101615</v>
      </c>
      <c r="B11" s="177" t="s">
        <v>17</v>
      </c>
      <c r="C11" s="186" t="s">
        <v>16</v>
      </c>
      <c r="D11" s="187">
        <v>7406</v>
      </c>
      <c r="E11" s="188">
        <v>6</v>
      </c>
      <c r="F11" s="189">
        <f t="shared" si="0"/>
        <v>44436</v>
      </c>
    </row>
    <row r="12" spans="1:6" x14ac:dyDescent="0.2">
      <c r="A12" s="198">
        <v>25000100</v>
      </c>
      <c r="B12" s="177" t="s">
        <v>18</v>
      </c>
      <c r="C12" s="186" t="s">
        <v>19</v>
      </c>
      <c r="D12" s="190">
        <v>1.53</v>
      </c>
      <c r="E12" s="188">
        <v>2400</v>
      </c>
      <c r="F12" s="189">
        <f t="shared" si="0"/>
        <v>3672</v>
      </c>
    </row>
    <row r="13" spans="1:6" x14ac:dyDescent="0.2">
      <c r="A13" s="198">
        <v>25000400</v>
      </c>
      <c r="B13" s="177" t="s">
        <v>20</v>
      </c>
      <c r="C13" s="186" t="s">
        <v>21</v>
      </c>
      <c r="D13" s="187">
        <v>138</v>
      </c>
      <c r="E13" s="188">
        <v>2</v>
      </c>
      <c r="F13" s="189">
        <f t="shared" si="0"/>
        <v>276</v>
      </c>
    </row>
    <row r="14" spans="1:6" x14ac:dyDescent="0.2">
      <c r="A14" s="198">
        <v>25000500</v>
      </c>
      <c r="B14" s="177" t="s">
        <v>22</v>
      </c>
      <c r="C14" s="186" t="s">
        <v>21</v>
      </c>
      <c r="D14" s="187">
        <v>138</v>
      </c>
      <c r="E14" s="188">
        <v>2</v>
      </c>
      <c r="F14" s="189">
        <f t="shared" si="0"/>
        <v>276</v>
      </c>
    </row>
    <row r="15" spans="1:6" x14ac:dyDescent="0.2">
      <c r="A15" s="198">
        <v>25000600</v>
      </c>
      <c r="B15" s="177" t="s">
        <v>23</v>
      </c>
      <c r="C15" s="186" t="s">
        <v>21</v>
      </c>
      <c r="D15" s="187">
        <v>138</v>
      </c>
      <c r="E15" s="188">
        <v>2</v>
      </c>
      <c r="F15" s="189">
        <f t="shared" si="0"/>
        <v>276</v>
      </c>
    </row>
    <row r="16" spans="1:6" x14ac:dyDescent="0.2">
      <c r="A16" s="198">
        <v>25100630</v>
      </c>
      <c r="B16" s="177" t="s">
        <v>24</v>
      </c>
      <c r="C16" s="191" t="s">
        <v>25</v>
      </c>
      <c r="D16" s="187">
        <v>7406</v>
      </c>
      <c r="E16" s="188">
        <v>1.35</v>
      </c>
      <c r="F16" s="189">
        <f t="shared" si="0"/>
        <v>9998.1</v>
      </c>
    </row>
    <row r="17" spans="1:6" x14ac:dyDescent="0.2">
      <c r="A17" s="198">
        <v>28000250</v>
      </c>
      <c r="B17" s="177" t="s">
        <v>26</v>
      </c>
      <c r="C17" s="191" t="s">
        <v>27</v>
      </c>
      <c r="D17" s="187">
        <v>153</v>
      </c>
      <c r="E17" s="188">
        <v>6</v>
      </c>
      <c r="F17" s="189">
        <f t="shared" si="0"/>
        <v>918</v>
      </c>
    </row>
    <row r="18" spans="1:6" x14ac:dyDescent="0.2">
      <c r="A18" s="198">
        <v>28000400</v>
      </c>
      <c r="B18" s="177" t="s">
        <v>28</v>
      </c>
      <c r="C18" s="186" t="s">
        <v>29</v>
      </c>
      <c r="D18" s="187">
        <v>6372</v>
      </c>
      <c r="E18" s="188">
        <v>3</v>
      </c>
      <c r="F18" s="189">
        <f t="shared" si="0"/>
        <v>19116</v>
      </c>
    </row>
    <row r="19" spans="1:6" x14ac:dyDescent="0.2">
      <c r="A19" s="198">
        <v>28000500</v>
      </c>
      <c r="B19" s="177" t="s">
        <v>30</v>
      </c>
      <c r="C19" s="186" t="s">
        <v>10</v>
      </c>
      <c r="D19" s="187">
        <v>41</v>
      </c>
      <c r="E19" s="188">
        <v>200</v>
      </c>
      <c r="F19" s="189">
        <f t="shared" si="0"/>
        <v>8200</v>
      </c>
    </row>
    <row r="20" spans="1:6" x14ac:dyDescent="0.2">
      <c r="A20" s="198">
        <v>30300011</v>
      </c>
      <c r="B20" s="177" t="s">
        <v>31</v>
      </c>
      <c r="C20" s="186" t="s">
        <v>32</v>
      </c>
      <c r="D20" s="187">
        <v>2050</v>
      </c>
      <c r="E20" s="188">
        <v>45</v>
      </c>
      <c r="F20" s="189">
        <f t="shared" si="0"/>
        <v>92250</v>
      </c>
    </row>
    <row r="21" spans="1:6" x14ac:dyDescent="0.2">
      <c r="A21" s="198">
        <v>35101400</v>
      </c>
      <c r="B21" s="177" t="s">
        <v>33</v>
      </c>
      <c r="C21" s="186" t="s">
        <v>32</v>
      </c>
      <c r="D21" s="187">
        <v>18229</v>
      </c>
      <c r="E21" s="188">
        <v>30</v>
      </c>
      <c r="F21" s="189">
        <f t="shared" si="0"/>
        <v>546870</v>
      </c>
    </row>
    <row r="22" spans="1:6" x14ac:dyDescent="0.2">
      <c r="A22" s="198">
        <v>40602978</v>
      </c>
      <c r="B22" s="177" t="s">
        <v>34</v>
      </c>
      <c r="C22" s="186" t="s">
        <v>32</v>
      </c>
      <c r="D22" s="187">
        <v>171</v>
      </c>
      <c r="E22" s="188">
        <v>150</v>
      </c>
      <c r="F22" s="189">
        <f t="shared" si="0"/>
        <v>25650</v>
      </c>
    </row>
    <row r="23" spans="1:6" x14ac:dyDescent="0.2">
      <c r="A23" s="198">
        <v>40603090</v>
      </c>
      <c r="B23" s="177" t="s">
        <v>35</v>
      </c>
      <c r="C23" s="186" t="s">
        <v>32</v>
      </c>
      <c r="D23" s="187">
        <v>166</v>
      </c>
      <c r="E23" s="188">
        <v>150</v>
      </c>
      <c r="F23" s="189">
        <f t="shared" si="0"/>
        <v>24900</v>
      </c>
    </row>
    <row r="24" spans="1:6" x14ac:dyDescent="0.2">
      <c r="A24" s="198">
        <v>40604060</v>
      </c>
      <c r="B24" s="177" t="s">
        <v>36</v>
      </c>
      <c r="C24" s="186" t="s">
        <v>32</v>
      </c>
      <c r="D24" s="187">
        <v>280</v>
      </c>
      <c r="E24" s="188">
        <v>120</v>
      </c>
      <c r="F24" s="189">
        <f t="shared" si="0"/>
        <v>33600</v>
      </c>
    </row>
    <row r="25" spans="1:6" x14ac:dyDescent="0.2">
      <c r="A25" s="198">
        <v>40604062</v>
      </c>
      <c r="B25" s="177" t="s">
        <v>37</v>
      </c>
      <c r="C25" s="186" t="s">
        <v>32</v>
      </c>
      <c r="D25" s="187">
        <v>53</v>
      </c>
      <c r="E25" s="188">
        <v>120</v>
      </c>
      <c r="F25" s="189">
        <f t="shared" si="0"/>
        <v>6360</v>
      </c>
    </row>
    <row r="26" spans="1:6" x14ac:dyDescent="0.2">
      <c r="A26" s="198">
        <v>40800029</v>
      </c>
      <c r="B26" s="177" t="s">
        <v>38</v>
      </c>
      <c r="C26" s="186" t="s">
        <v>39</v>
      </c>
      <c r="D26" s="187">
        <v>1169</v>
      </c>
      <c r="E26" s="188">
        <v>3</v>
      </c>
      <c r="F26" s="189">
        <f t="shared" si="0"/>
        <v>3507</v>
      </c>
    </row>
    <row r="27" spans="1:6" x14ac:dyDescent="0.2">
      <c r="A27" s="198">
        <v>42000416</v>
      </c>
      <c r="B27" s="177" t="s">
        <v>40</v>
      </c>
      <c r="C27" s="186" t="s">
        <v>16</v>
      </c>
      <c r="D27" s="187">
        <v>21628</v>
      </c>
      <c r="E27" s="188">
        <v>65</v>
      </c>
      <c r="F27" s="189">
        <f t="shared" si="0"/>
        <v>1405820</v>
      </c>
    </row>
    <row r="28" spans="1:6" x14ac:dyDescent="0.2">
      <c r="A28" s="198">
        <v>42300200</v>
      </c>
      <c r="B28" s="177" t="s">
        <v>41</v>
      </c>
      <c r="C28" s="186" t="s">
        <v>16</v>
      </c>
      <c r="D28" s="187">
        <v>506</v>
      </c>
      <c r="E28" s="188">
        <v>70</v>
      </c>
      <c r="F28" s="189">
        <f t="shared" si="0"/>
        <v>35420</v>
      </c>
    </row>
    <row r="29" spans="1:6" x14ac:dyDescent="0.2">
      <c r="A29" s="198">
        <v>42300400</v>
      </c>
      <c r="B29" s="177" t="s">
        <v>42</v>
      </c>
      <c r="C29" s="186" t="s">
        <v>16</v>
      </c>
      <c r="D29" s="187">
        <v>187</v>
      </c>
      <c r="E29" s="188">
        <v>100</v>
      </c>
      <c r="F29" s="189">
        <f t="shared" si="0"/>
        <v>18700</v>
      </c>
    </row>
    <row r="30" spans="1:6" x14ac:dyDescent="0.2">
      <c r="A30" s="198">
        <v>42400100</v>
      </c>
      <c r="B30" s="177" t="s">
        <v>43</v>
      </c>
      <c r="C30" s="186" t="s">
        <v>44</v>
      </c>
      <c r="D30" s="187">
        <v>25504</v>
      </c>
      <c r="E30" s="188">
        <v>9</v>
      </c>
      <c r="F30" s="189">
        <f t="shared" si="0"/>
        <v>229536</v>
      </c>
    </row>
    <row r="31" spans="1:6" x14ac:dyDescent="0.2">
      <c r="A31" s="198">
        <v>42400800</v>
      </c>
      <c r="B31" s="177" t="s">
        <v>45</v>
      </c>
      <c r="C31" s="186" t="s">
        <v>44</v>
      </c>
      <c r="D31" s="192">
        <v>940.4</v>
      </c>
      <c r="E31" s="188">
        <v>30</v>
      </c>
      <c r="F31" s="189">
        <f t="shared" si="0"/>
        <v>28212</v>
      </c>
    </row>
    <row r="32" spans="1:6" x14ac:dyDescent="0.2">
      <c r="A32" s="198">
        <v>44000200</v>
      </c>
      <c r="B32" s="177" t="s">
        <v>46</v>
      </c>
      <c r="C32" s="186" t="s">
        <v>16</v>
      </c>
      <c r="D32" s="187">
        <v>693</v>
      </c>
      <c r="E32" s="188">
        <v>16</v>
      </c>
      <c r="F32" s="189">
        <f t="shared" si="0"/>
        <v>11088</v>
      </c>
    </row>
    <row r="33" spans="1:6" x14ac:dyDescent="0.2">
      <c r="A33" s="198">
        <v>44000500</v>
      </c>
      <c r="B33" s="177" t="s">
        <v>47</v>
      </c>
      <c r="C33" s="186" t="s">
        <v>29</v>
      </c>
      <c r="D33" s="187">
        <v>7259</v>
      </c>
      <c r="E33" s="188">
        <v>12</v>
      </c>
      <c r="F33" s="189">
        <f t="shared" si="0"/>
        <v>87108</v>
      </c>
    </row>
    <row r="34" spans="1:6" x14ac:dyDescent="0.2">
      <c r="A34" s="198">
        <v>44000600</v>
      </c>
      <c r="B34" s="177" t="s">
        <v>48</v>
      </c>
      <c r="C34" s="186" t="s">
        <v>44</v>
      </c>
      <c r="D34" s="187">
        <v>31218</v>
      </c>
      <c r="E34" s="188">
        <v>2.5</v>
      </c>
      <c r="F34" s="189">
        <f t="shared" si="0"/>
        <v>78045</v>
      </c>
    </row>
    <row r="35" spans="1:6" x14ac:dyDescent="0.2">
      <c r="A35" s="200" t="s">
        <v>49</v>
      </c>
      <c r="B35" s="201" t="s">
        <v>50</v>
      </c>
      <c r="C35" s="202" t="s">
        <v>29</v>
      </c>
      <c r="D35" s="203">
        <v>10</v>
      </c>
      <c r="E35" s="204">
        <v>70</v>
      </c>
      <c r="F35" s="189">
        <f t="shared" si="0"/>
        <v>700</v>
      </c>
    </row>
    <row r="36" spans="1:6" x14ac:dyDescent="0.2">
      <c r="A36" s="200" t="s">
        <v>51</v>
      </c>
      <c r="B36" s="201" t="s">
        <v>52</v>
      </c>
      <c r="C36" s="202" t="s">
        <v>29</v>
      </c>
      <c r="D36" s="203">
        <v>64</v>
      </c>
      <c r="E36" s="204">
        <v>75</v>
      </c>
      <c r="F36" s="189">
        <f t="shared" si="0"/>
        <v>4800</v>
      </c>
    </row>
    <row r="37" spans="1:6" x14ac:dyDescent="0.2">
      <c r="A37" s="200" t="s">
        <v>53</v>
      </c>
      <c r="B37" s="201" t="s">
        <v>54</v>
      </c>
      <c r="C37" s="202" t="s">
        <v>55</v>
      </c>
      <c r="D37" s="203">
        <v>5</v>
      </c>
      <c r="E37" s="204">
        <v>85</v>
      </c>
      <c r="F37" s="189">
        <f t="shared" si="0"/>
        <v>425</v>
      </c>
    </row>
    <row r="38" spans="1:6" x14ac:dyDescent="0.2">
      <c r="A38" s="200" t="s">
        <v>56</v>
      </c>
      <c r="B38" s="201" t="s">
        <v>57</v>
      </c>
      <c r="C38" s="202" t="s">
        <v>55</v>
      </c>
      <c r="D38" s="203">
        <v>12</v>
      </c>
      <c r="E38" s="204">
        <v>115</v>
      </c>
      <c r="F38" s="189">
        <f t="shared" si="0"/>
        <v>1380</v>
      </c>
    </row>
    <row r="39" spans="1:6" x14ac:dyDescent="0.2">
      <c r="A39" s="200" t="s">
        <v>58</v>
      </c>
      <c r="B39" s="201" t="s">
        <v>59</v>
      </c>
      <c r="C39" s="202" t="s">
        <v>29</v>
      </c>
      <c r="D39" s="203">
        <v>66</v>
      </c>
      <c r="E39" s="204">
        <v>85</v>
      </c>
      <c r="F39" s="189">
        <f t="shared" ref="F39" si="1">IF(AND(ISNUMBER(D39),ISNUMBER(E39)),D39*E39,"")</f>
        <v>5610</v>
      </c>
    </row>
    <row r="40" spans="1:6" x14ac:dyDescent="0.2">
      <c r="A40" s="200" t="s">
        <v>60</v>
      </c>
      <c r="B40" s="201" t="s">
        <v>61</v>
      </c>
      <c r="C40" s="202" t="s">
        <v>29</v>
      </c>
      <c r="D40" s="203">
        <v>141</v>
      </c>
      <c r="E40" s="204">
        <v>95</v>
      </c>
      <c r="F40" s="189">
        <f t="shared" ref="F40" si="2">IF(AND(ISNUMBER(D40),ISNUMBER(E40)),D40*E40,"")</f>
        <v>13395</v>
      </c>
    </row>
    <row r="41" spans="1:6" x14ac:dyDescent="0.2">
      <c r="A41" s="200" t="s">
        <v>62</v>
      </c>
      <c r="B41" s="201" t="s">
        <v>63</v>
      </c>
      <c r="C41" s="202" t="s">
        <v>29</v>
      </c>
      <c r="D41" s="203">
        <v>32</v>
      </c>
      <c r="E41" s="204">
        <v>105</v>
      </c>
      <c r="F41" s="189">
        <f t="shared" ref="F41" si="3">IF(AND(ISNUMBER(D41),ISNUMBER(E41)),D41*E41,"")</f>
        <v>3360</v>
      </c>
    </row>
    <row r="42" spans="1:6" x14ac:dyDescent="0.2">
      <c r="A42" s="211">
        <v>55100500</v>
      </c>
      <c r="B42" s="207" t="s">
        <v>64</v>
      </c>
      <c r="C42" s="208" t="s">
        <v>29</v>
      </c>
      <c r="D42" s="209">
        <v>125</v>
      </c>
      <c r="E42" s="210">
        <v>11</v>
      </c>
      <c r="F42" s="189">
        <f t="shared" ref="F42" si="4">IF(AND(ISNUMBER(D42),ISNUMBER(E42)),D42*E42,"")</f>
        <v>1375</v>
      </c>
    </row>
    <row r="43" spans="1:6" x14ac:dyDescent="0.2">
      <c r="A43" s="211">
        <v>55100700</v>
      </c>
      <c r="B43" s="207" t="s">
        <v>65</v>
      </c>
      <c r="C43" s="208" t="s">
        <v>29</v>
      </c>
      <c r="D43" s="209">
        <v>153</v>
      </c>
      <c r="E43" s="210">
        <v>10</v>
      </c>
      <c r="F43" s="189">
        <f t="shared" ref="F43" si="5">IF(AND(ISNUMBER(D43),ISNUMBER(E43)),D43*E43,"")</f>
        <v>1530</v>
      </c>
    </row>
    <row r="44" spans="1:6" x14ac:dyDescent="0.2">
      <c r="A44" s="211">
        <v>55100900</v>
      </c>
      <c r="B44" s="207" t="s">
        <v>66</v>
      </c>
      <c r="C44" s="208" t="s">
        <v>29</v>
      </c>
      <c r="D44" s="209">
        <v>31</v>
      </c>
      <c r="E44" s="210">
        <v>9</v>
      </c>
      <c r="F44" s="189">
        <f t="shared" ref="F44" si="6">IF(AND(ISNUMBER(D44),ISNUMBER(E44)),D44*E44,"")</f>
        <v>279</v>
      </c>
    </row>
    <row r="45" spans="1:6" x14ac:dyDescent="0.2">
      <c r="A45" s="198">
        <v>56109210</v>
      </c>
      <c r="B45" s="177" t="s">
        <v>67</v>
      </c>
      <c r="C45" s="186" t="s">
        <v>10</v>
      </c>
      <c r="D45" s="187">
        <v>1</v>
      </c>
      <c r="E45" s="188">
        <v>1000</v>
      </c>
      <c r="F45" s="189">
        <f t="shared" ref="F45" si="7">IF(AND(ISNUMBER(D45),ISNUMBER(E45)),D45*E45,"")</f>
        <v>1000</v>
      </c>
    </row>
    <row r="46" spans="1:6" x14ac:dyDescent="0.2">
      <c r="A46" s="198">
        <v>56500600</v>
      </c>
      <c r="B46" s="177" t="s">
        <v>68</v>
      </c>
      <c r="C46" s="186" t="s">
        <v>10</v>
      </c>
      <c r="D46" s="187">
        <v>8</v>
      </c>
      <c r="E46" s="188">
        <v>325</v>
      </c>
      <c r="F46" s="189">
        <f t="shared" ref="F46" si="8">IF(AND(ISNUMBER(D46),ISNUMBER(E46)),D46*E46,"")</f>
        <v>2600</v>
      </c>
    </row>
    <row r="47" spans="1:6" x14ac:dyDescent="0.2">
      <c r="A47" s="200">
        <v>60218400</v>
      </c>
      <c r="B47" s="201" t="s">
        <v>69</v>
      </c>
      <c r="C47" s="202" t="s">
        <v>10</v>
      </c>
      <c r="D47" s="203">
        <v>1</v>
      </c>
      <c r="E47" s="204">
        <v>3500</v>
      </c>
      <c r="F47" s="189">
        <f t="shared" ref="F47" si="9">IF(AND(ISNUMBER(D47),ISNUMBER(E47)),D47*E47,"")</f>
        <v>3500</v>
      </c>
    </row>
    <row r="48" spans="1:6" x14ac:dyDescent="0.2">
      <c r="A48" s="200">
        <v>60255500</v>
      </c>
      <c r="B48" s="201" t="s">
        <v>70</v>
      </c>
      <c r="C48" s="202" t="s">
        <v>10</v>
      </c>
      <c r="D48" s="203">
        <v>20</v>
      </c>
      <c r="E48" s="204">
        <v>700</v>
      </c>
      <c r="F48" s="189">
        <f t="shared" ref="F48" si="10">IF(AND(ISNUMBER(D48),ISNUMBER(E48)),D48*E48,"")</f>
        <v>14000</v>
      </c>
    </row>
    <row r="49" spans="1:6" x14ac:dyDescent="0.2">
      <c r="A49" s="200">
        <v>60262700</v>
      </c>
      <c r="B49" s="201" t="s">
        <v>71</v>
      </c>
      <c r="C49" s="202" t="s">
        <v>10</v>
      </c>
      <c r="D49" s="203">
        <v>7</v>
      </c>
      <c r="E49" s="204">
        <v>1200</v>
      </c>
      <c r="F49" s="189">
        <f t="shared" ref="F49" si="11">IF(AND(ISNUMBER(D49),ISNUMBER(E49)),D49*E49,"")</f>
        <v>8400</v>
      </c>
    </row>
    <row r="50" spans="1:6" x14ac:dyDescent="0.2">
      <c r="A50" s="198">
        <v>60265700</v>
      </c>
      <c r="B50" s="177" t="s">
        <v>72</v>
      </c>
      <c r="C50" s="186" t="s">
        <v>10</v>
      </c>
      <c r="D50" s="187">
        <v>1</v>
      </c>
      <c r="E50" s="188">
        <v>520</v>
      </c>
      <c r="F50" s="189">
        <f t="shared" ref="F50" si="12">IF(AND(ISNUMBER(D50),ISNUMBER(E50)),D50*E50,"")</f>
        <v>520</v>
      </c>
    </row>
    <row r="51" spans="1:6" x14ac:dyDescent="0.2">
      <c r="A51" s="198">
        <v>60266600</v>
      </c>
      <c r="B51" s="177" t="s">
        <v>73</v>
      </c>
      <c r="C51" s="186" t="s">
        <v>10</v>
      </c>
      <c r="D51" s="187">
        <v>8</v>
      </c>
      <c r="E51" s="188">
        <v>935</v>
      </c>
      <c r="F51" s="189">
        <f t="shared" ref="F51" si="13">IF(AND(ISNUMBER(D51),ISNUMBER(E51)),D51*E51,"")</f>
        <v>7480</v>
      </c>
    </row>
    <row r="52" spans="1:6" x14ac:dyDescent="0.2">
      <c r="A52" s="206">
        <v>60500060</v>
      </c>
      <c r="B52" s="207" t="s">
        <v>74</v>
      </c>
      <c r="C52" s="208" t="s">
        <v>75</v>
      </c>
      <c r="D52" s="209">
        <v>28</v>
      </c>
      <c r="E52" s="210">
        <v>660</v>
      </c>
      <c r="F52" s="189">
        <f t="shared" ref="F52" si="14">IF(AND(ISNUMBER(D52),ISNUMBER(E52)),D52*E52,"")</f>
        <v>18480</v>
      </c>
    </row>
    <row r="53" spans="1:6" x14ac:dyDescent="0.2">
      <c r="A53" s="198">
        <v>60608600</v>
      </c>
      <c r="B53" s="177" t="s">
        <v>76</v>
      </c>
      <c r="C53" s="186" t="s">
        <v>29</v>
      </c>
      <c r="D53" s="187">
        <v>100</v>
      </c>
      <c r="E53" s="188">
        <v>90</v>
      </c>
      <c r="F53" s="189">
        <f t="shared" ref="F53" si="15">IF(AND(ISNUMBER(D53),ISNUMBER(E53)),D53*E53,"")</f>
        <v>9000</v>
      </c>
    </row>
    <row r="54" spans="1:6" ht="25.5" x14ac:dyDescent="0.2">
      <c r="A54" s="198">
        <v>60610100</v>
      </c>
      <c r="B54" s="193" t="s">
        <v>77</v>
      </c>
      <c r="C54" s="186" t="s">
        <v>29</v>
      </c>
      <c r="D54" s="187">
        <v>7634</v>
      </c>
      <c r="E54" s="188">
        <v>38</v>
      </c>
      <c r="F54" s="189">
        <f t="shared" ref="F54" si="16">IF(AND(ISNUMBER(D54),ISNUMBER(E54)),D54*E54,"")</f>
        <v>290092</v>
      </c>
    </row>
    <row r="55" spans="1:6" x14ac:dyDescent="0.2">
      <c r="A55" s="198">
        <v>60610400</v>
      </c>
      <c r="B55" s="177" t="s">
        <v>78</v>
      </c>
      <c r="C55" s="186" t="s">
        <v>29</v>
      </c>
      <c r="D55" s="187">
        <v>114</v>
      </c>
      <c r="E55" s="188">
        <v>80</v>
      </c>
      <c r="F55" s="189">
        <f t="shared" ref="F55" si="17">IF(AND(ISNUMBER(D55),ISNUMBER(E55)),D55*E55,"")</f>
        <v>9120</v>
      </c>
    </row>
    <row r="56" spans="1:6" x14ac:dyDescent="0.2">
      <c r="A56" s="198">
        <v>60618300</v>
      </c>
      <c r="B56" s="177" t="s">
        <v>79</v>
      </c>
      <c r="C56" s="186" t="s">
        <v>44</v>
      </c>
      <c r="D56" s="187">
        <v>1161</v>
      </c>
      <c r="E56" s="188">
        <v>10</v>
      </c>
      <c r="F56" s="189">
        <f t="shared" ref="F56" si="18">IF(AND(ISNUMBER(D56),ISNUMBER(E56)),D56*E56,"")</f>
        <v>11610</v>
      </c>
    </row>
    <row r="57" spans="1:6" x14ac:dyDescent="0.2">
      <c r="A57" s="198">
        <v>63000001</v>
      </c>
      <c r="B57" s="177" t="s">
        <v>80</v>
      </c>
      <c r="C57" s="186" t="s">
        <v>29</v>
      </c>
      <c r="D57" s="192">
        <v>62.5</v>
      </c>
      <c r="E57" s="188">
        <v>55</v>
      </c>
      <c r="F57" s="189">
        <f t="shared" ref="F57" si="19">IF(AND(ISNUMBER(D57),ISNUMBER(E57)),D57*E57,"")</f>
        <v>3437.5</v>
      </c>
    </row>
    <row r="58" spans="1:6" x14ac:dyDescent="0.2">
      <c r="A58" s="198">
        <v>63200310</v>
      </c>
      <c r="B58" s="177" t="s">
        <v>81</v>
      </c>
      <c r="C58" s="186" t="s">
        <v>29</v>
      </c>
      <c r="D58" s="187">
        <v>126</v>
      </c>
      <c r="E58" s="188">
        <v>15</v>
      </c>
      <c r="F58" s="189">
        <f t="shared" ref="F58" si="20">IF(AND(ISNUMBER(D58),ISNUMBER(E58)),D58*E58,"")</f>
        <v>1890</v>
      </c>
    </row>
    <row r="59" spans="1:6" x14ac:dyDescent="0.2">
      <c r="A59" s="198">
        <v>66900200</v>
      </c>
      <c r="B59" s="177" t="s">
        <v>82</v>
      </c>
      <c r="C59" s="186" t="s">
        <v>12</v>
      </c>
      <c r="D59" s="187">
        <v>3000</v>
      </c>
      <c r="E59" s="188">
        <v>60</v>
      </c>
      <c r="F59" s="189">
        <f t="shared" ref="F59" si="21">IF(AND(ISNUMBER(D59),ISNUMBER(E59)),D59*E59,"")</f>
        <v>180000</v>
      </c>
    </row>
    <row r="60" spans="1:6" x14ac:dyDescent="0.2">
      <c r="A60" s="198">
        <v>66900205</v>
      </c>
      <c r="B60" s="177" t="s">
        <v>83</v>
      </c>
      <c r="C60" s="186" t="s">
        <v>12</v>
      </c>
      <c r="D60" s="187">
        <v>3000</v>
      </c>
      <c r="E60" s="188">
        <v>125</v>
      </c>
      <c r="F60" s="189">
        <f t="shared" ref="F60" si="22">IF(AND(ISNUMBER(D60),ISNUMBER(E60)),D60*E60,"")</f>
        <v>375000</v>
      </c>
    </row>
    <row r="61" spans="1:6" x14ac:dyDescent="0.2">
      <c r="A61" s="198">
        <v>66900530</v>
      </c>
      <c r="B61" s="177" t="s">
        <v>84</v>
      </c>
      <c r="C61" s="186" t="s">
        <v>10</v>
      </c>
      <c r="D61" s="187">
        <v>20</v>
      </c>
      <c r="E61" s="188">
        <v>1760</v>
      </c>
      <c r="F61" s="189">
        <f t="shared" ref="F61" si="23">IF(AND(ISNUMBER(D61),ISNUMBER(E61)),D61*E61,"")</f>
        <v>35200</v>
      </c>
    </row>
    <row r="62" spans="1:6" x14ac:dyDescent="0.2">
      <c r="A62" s="198">
        <v>67100100</v>
      </c>
      <c r="B62" s="177" t="s">
        <v>85</v>
      </c>
      <c r="C62" s="186" t="s">
        <v>86</v>
      </c>
      <c r="D62" s="187">
        <v>1</v>
      </c>
      <c r="E62" s="188">
        <v>130000</v>
      </c>
      <c r="F62" s="189">
        <f t="shared" ref="F62" si="24">IF(AND(ISNUMBER(D62),ISNUMBER(E62)),D62*E62,"")</f>
        <v>130000</v>
      </c>
    </row>
    <row r="63" spans="1:6" x14ac:dyDescent="0.2">
      <c r="A63" s="198">
        <v>70300221</v>
      </c>
      <c r="B63" s="177" t="s">
        <v>87</v>
      </c>
      <c r="C63" s="186" t="s">
        <v>29</v>
      </c>
      <c r="D63" s="187">
        <v>39400</v>
      </c>
      <c r="E63" s="188">
        <v>0.35</v>
      </c>
      <c r="F63" s="189">
        <f t="shared" ref="F63" si="25">IF(AND(ISNUMBER(D63),ISNUMBER(E63)),D63*E63,"")</f>
        <v>13790</v>
      </c>
    </row>
    <row r="64" spans="1:6" x14ac:dyDescent="0.2">
      <c r="A64" s="198">
        <v>70400100</v>
      </c>
      <c r="B64" s="177" t="s">
        <v>88</v>
      </c>
      <c r="C64" s="186" t="s">
        <v>29</v>
      </c>
      <c r="D64" s="187">
        <v>3800</v>
      </c>
      <c r="E64" s="188">
        <v>35</v>
      </c>
      <c r="F64" s="189">
        <f t="shared" ref="F64" si="26">IF(AND(ISNUMBER(D64),ISNUMBER(E64)),D64*E64,"")</f>
        <v>133000</v>
      </c>
    </row>
    <row r="65" spans="1:6" x14ac:dyDescent="0.2">
      <c r="A65" s="198">
        <v>70400200</v>
      </c>
      <c r="B65" s="177" t="s">
        <v>89</v>
      </c>
      <c r="C65" s="186" t="s">
        <v>29</v>
      </c>
      <c r="D65" s="187">
        <v>7600</v>
      </c>
      <c r="E65" s="188">
        <v>7</v>
      </c>
      <c r="F65" s="189">
        <f t="shared" ref="F65" si="27">IF(AND(ISNUMBER(D65),ISNUMBER(E65)),D65*E65,"")</f>
        <v>53200</v>
      </c>
    </row>
    <row r="66" spans="1:6" x14ac:dyDescent="0.2">
      <c r="A66" s="198">
        <v>72000100</v>
      </c>
      <c r="B66" s="177" t="s">
        <v>90</v>
      </c>
      <c r="C66" s="186" t="s">
        <v>44</v>
      </c>
      <c r="D66" s="192">
        <v>179.5</v>
      </c>
      <c r="E66" s="188">
        <v>25</v>
      </c>
      <c r="F66" s="189">
        <f t="shared" ref="F66" si="28">IF(AND(ISNUMBER(D66),ISNUMBER(E66)),D66*E66,"")</f>
        <v>4487.5</v>
      </c>
    </row>
    <row r="67" spans="1:6" x14ac:dyDescent="0.2">
      <c r="A67" s="198">
        <v>72800100</v>
      </c>
      <c r="B67" s="177" t="s">
        <v>91</v>
      </c>
      <c r="C67" s="186" t="s">
        <v>29</v>
      </c>
      <c r="D67" s="187">
        <v>189</v>
      </c>
      <c r="E67" s="188">
        <v>17.5</v>
      </c>
      <c r="F67" s="189">
        <f t="shared" ref="F67" si="29">IF(AND(ISNUMBER(D67),ISNUMBER(E67)),D67*E67,"")</f>
        <v>3307.5</v>
      </c>
    </row>
    <row r="68" spans="1:6" ht="12.75" customHeight="1" x14ac:dyDescent="0.2">
      <c r="A68" s="198">
        <v>78000100</v>
      </c>
      <c r="B68" s="193" t="s">
        <v>92</v>
      </c>
      <c r="C68" s="186" t="s">
        <v>44</v>
      </c>
      <c r="D68" s="192">
        <v>49.9</v>
      </c>
      <c r="E68" s="188">
        <v>15</v>
      </c>
      <c r="F68" s="189">
        <f t="shared" ref="F68" si="30">IF(AND(ISNUMBER(D68),ISNUMBER(E68)),D68*E68,"")</f>
        <v>748.5</v>
      </c>
    </row>
    <row r="69" spans="1:6" x14ac:dyDescent="0.2">
      <c r="A69" s="198">
        <v>78000200</v>
      </c>
      <c r="B69" s="177" t="s">
        <v>93</v>
      </c>
      <c r="C69" s="186" t="s">
        <v>29</v>
      </c>
      <c r="D69" s="187">
        <v>281</v>
      </c>
      <c r="E69" s="188">
        <v>1</v>
      </c>
      <c r="F69" s="189">
        <f t="shared" ref="F69" si="31">IF(AND(ISNUMBER(D69),ISNUMBER(E69)),D69*E69,"")</f>
        <v>281</v>
      </c>
    </row>
    <row r="70" spans="1:6" x14ac:dyDescent="0.2">
      <c r="A70" s="198">
        <v>78000400</v>
      </c>
      <c r="B70" s="177" t="s">
        <v>94</v>
      </c>
      <c r="C70" s="186" t="s">
        <v>29</v>
      </c>
      <c r="D70" s="187">
        <v>364</v>
      </c>
      <c r="E70" s="188">
        <v>2.1</v>
      </c>
      <c r="F70" s="189">
        <f t="shared" ref="F70" si="32">IF(AND(ISNUMBER(D70),ISNUMBER(E70)),D70*E70,"")</f>
        <v>764.4</v>
      </c>
    </row>
    <row r="71" spans="1:6" x14ac:dyDescent="0.2">
      <c r="A71" s="198">
        <v>78000600</v>
      </c>
      <c r="B71" s="177" t="s">
        <v>95</v>
      </c>
      <c r="C71" s="186" t="s">
        <v>29</v>
      </c>
      <c r="D71" s="187">
        <v>128</v>
      </c>
      <c r="E71" s="188">
        <v>11.75</v>
      </c>
      <c r="F71" s="189">
        <f t="shared" ref="F71" si="33">IF(AND(ISNUMBER(D71),ISNUMBER(E71)),D71*E71,"")</f>
        <v>1504</v>
      </c>
    </row>
    <row r="72" spans="1:6" x14ac:dyDescent="0.2">
      <c r="A72" s="198">
        <v>78000650</v>
      </c>
      <c r="B72" s="177" t="s">
        <v>96</v>
      </c>
      <c r="C72" s="186" t="s">
        <v>29</v>
      </c>
      <c r="D72" s="187">
        <v>115</v>
      </c>
      <c r="E72" s="188">
        <v>12</v>
      </c>
      <c r="F72" s="189">
        <f t="shared" ref="F72" si="34">IF(AND(ISNUMBER(D72),ISNUMBER(E72)),D72*E72,"")</f>
        <v>1380</v>
      </c>
    </row>
    <row r="73" spans="1:6" x14ac:dyDescent="0.2">
      <c r="A73" s="198">
        <v>78005100</v>
      </c>
      <c r="B73" s="177" t="s">
        <v>97</v>
      </c>
      <c r="C73" s="186" t="s">
        <v>44</v>
      </c>
      <c r="D73" s="192">
        <v>194.4</v>
      </c>
      <c r="E73" s="188">
        <v>15</v>
      </c>
      <c r="F73" s="189">
        <f t="shared" ref="F73" si="35">IF(AND(ISNUMBER(D73),ISNUMBER(E73)),D73*E73,"")</f>
        <v>2916</v>
      </c>
    </row>
    <row r="74" spans="1:6" x14ac:dyDescent="0.2">
      <c r="A74" s="198">
        <v>78005110</v>
      </c>
      <c r="B74" s="177" t="s">
        <v>98</v>
      </c>
      <c r="C74" s="186" t="s">
        <v>29</v>
      </c>
      <c r="D74" s="187">
        <v>10185</v>
      </c>
      <c r="E74" s="188">
        <v>1</v>
      </c>
      <c r="F74" s="189">
        <f t="shared" ref="F74" si="36">IF(AND(ISNUMBER(D74),ISNUMBER(E74)),D74*E74,"")</f>
        <v>10185</v>
      </c>
    </row>
    <row r="75" spans="1:6" x14ac:dyDescent="0.2">
      <c r="A75" s="198">
        <v>78005130</v>
      </c>
      <c r="B75" s="177" t="s">
        <v>99</v>
      </c>
      <c r="C75" s="186" t="s">
        <v>29</v>
      </c>
      <c r="D75" s="187">
        <v>2069</v>
      </c>
      <c r="E75" s="188">
        <v>1.5</v>
      </c>
      <c r="F75" s="189">
        <f t="shared" ref="F75" si="37">IF(AND(ISNUMBER(D75),ISNUMBER(E75)),D75*E75,"")</f>
        <v>3103.5</v>
      </c>
    </row>
    <row r="76" spans="1:6" x14ac:dyDescent="0.2">
      <c r="A76" s="198">
        <v>78005150</v>
      </c>
      <c r="B76" s="177" t="s">
        <v>100</v>
      </c>
      <c r="C76" s="186" t="s">
        <v>29</v>
      </c>
      <c r="D76" s="187">
        <v>242</v>
      </c>
      <c r="E76" s="188">
        <v>2</v>
      </c>
      <c r="F76" s="189">
        <f t="shared" ref="F76" si="38">IF(AND(ISNUMBER(D76),ISNUMBER(E76)),D76*E76,"")</f>
        <v>484</v>
      </c>
    </row>
    <row r="77" spans="1:6" x14ac:dyDescent="0.2">
      <c r="A77" s="198">
        <v>78005180</v>
      </c>
      <c r="B77" s="177" t="s">
        <v>101</v>
      </c>
      <c r="C77" s="186" t="s">
        <v>29</v>
      </c>
      <c r="D77" s="187">
        <v>242</v>
      </c>
      <c r="E77" s="188">
        <v>5.5</v>
      </c>
      <c r="F77" s="189">
        <f t="shared" ref="F77" si="39">IF(AND(ISNUMBER(D77),ISNUMBER(E77)),D77*E77,"")</f>
        <v>1331</v>
      </c>
    </row>
    <row r="78" spans="1:6" x14ac:dyDescent="0.2">
      <c r="A78" s="198">
        <v>80400100</v>
      </c>
      <c r="B78" s="177" t="s">
        <v>102</v>
      </c>
      <c r="C78" s="186" t="s">
        <v>10</v>
      </c>
      <c r="D78" s="187">
        <v>1</v>
      </c>
      <c r="E78" s="188">
        <v>2750</v>
      </c>
      <c r="F78" s="189">
        <f t="shared" ref="F78" si="40">IF(AND(ISNUMBER(D78),ISNUMBER(E78)),D78*E78,"")</f>
        <v>2750</v>
      </c>
    </row>
    <row r="79" spans="1:6" x14ac:dyDescent="0.2">
      <c r="A79" s="198">
        <v>80500100</v>
      </c>
      <c r="B79" s="177" t="s">
        <v>103</v>
      </c>
      <c r="C79" s="186" t="s">
        <v>10</v>
      </c>
      <c r="D79" s="187">
        <v>2</v>
      </c>
      <c r="E79" s="188">
        <v>4200</v>
      </c>
      <c r="F79" s="189">
        <f t="shared" ref="F79" si="41">IF(AND(ISNUMBER(D79),ISNUMBER(E79)),D79*E79,"")</f>
        <v>8400</v>
      </c>
    </row>
    <row r="80" spans="1:6" x14ac:dyDescent="0.2">
      <c r="A80" s="198">
        <v>81028170</v>
      </c>
      <c r="B80" s="177" t="s">
        <v>104</v>
      </c>
      <c r="C80" s="186" t="s">
        <v>29</v>
      </c>
      <c r="D80" s="187">
        <v>25</v>
      </c>
      <c r="E80" s="188">
        <v>18</v>
      </c>
      <c r="F80" s="189">
        <f t="shared" ref="F80" si="42">IF(AND(ISNUMBER(D80),ISNUMBER(E80)),D80*E80,"")</f>
        <v>450</v>
      </c>
    </row>
    <row r="81" spans="1:6" x14ac:dyDescent="0.2">
      <c r="A81" s="198">
        <v>81028180</v>
      </c>
      <c r="B81" s="177" t="s">
        <v>105</v>
      </c>
      <c r="C81" s="186" t="s">
        <v>29</v>
      </c>
      <c r="D81" s="187">
        <v>105</v>
      </c>
      <c r="E81" s="188">
        <v>10</v>
      </c>
      <c r="F81" s="189">
        <f t="shared" ref="F81" si="43">IF(AND(ISNUMBER(D81),ISNUMBER(E81)),D81*E81,"")</f>
        <v>1050</v>
      </c>
    </row>
    <row r="82" spans="1:6" x14ac:dyDescent="0.2">
      <c r="A82" s="198">
        <v>81028190</v>
      </c>
      <c r="B82" s="177" t="s">
        <v>106</v>
      </c>
      <c r="C82" s="186" t="s">
        <v>29</v>
      </c>
      <c r="D82" s="187">
        <v>15</v>
      </c>
      <c r="E82" s="188">
        <v>35</v>
      </c>
      <c r="F82" s="189">
        <f t="shared" ref="F82" si="44">IF(AND(ISNUMBER(D82),ISNUMBER(E82)),D82*E82,"")</f>
        <v>525</v>
      </c>
    </row>
    <row r="83" spans="1:6" x14ac:dyDescent="0.2">
      <c r="A83" s="198">
        <v>81028250</v>
      </c>
      <c r="B83" s="177" t="s">
        <v>107</v>
      </c>
      <c r="C83" s="186" t="s">
        <v>29</v>
      </c>
      <c r="D83" s="187">
        <v>660</v>
      </c>
      <c r="E83" s="188">
        <v>65</v>
      </c>
      <c r="F83" s="189">
        <f t="shared" ref="F83" si="45">IF(AND(ISNUMBER(D83),ISNUMBER(E83)),D83*E83,"")</f>
        <v>42900</v>
      </c>
    </row>
    <row r="84" spans="1:6" x14ac:dyDescent="0.2">
      <c r="A84" s="198">
        <v>81028300</v>
      </c>
      <c r="B84" s="177" t="s">
        <v>108</v>
      </c>
      <c r="C84" s="186" t="s">
        <v>29</v>
      </c>
      <c r="D84" s="187">
        <v>6</v>
      </c>
      <c r="E84" s="188">
        <v>20</v>
      </c>
      <c r="F84" s="189">
        <f t="shared" ref="F84" si="46">IF(AND(ISNUMBER(D84),ISNUMBER(E84)),D84*E84,"")</f>
        <v>120</v>
      </c>
    </row>
    <row r="85" spans="1:6" x14ac:dyDescent="0.2">
      <c r="A85" s="198">
        <v>81028360</v>
      </c>
      <c r="B85" s="177" t="s">
        <v>109</v>
      </c>
      <c r="C85" s="186" t="s">
        <v>29</v>
      </c>
      <c r="D85" s="187">
        <v>420</v>
      </c>
      <c r="E85" s="188">
        <v>23</v>
      </c>
      <c r="F85" s="189">
        <f t="shared" ref="F85" si="47">IF(AND(ISNUMBER(D85),ISNUMBER(E85)),D85*E85,"")</f>
        <v>9660</v>
      </c>
    </row>
    <row r="86" spans="1:6" x14ac:dyDescent="0.2">
      <c r="A86" s="198">
        <v>81028370</v>
      </c>
      <c r="B86" s="177" t="s">
        <v>110</v>
      </c>
      <c r="C86" s="186" t="s">
        <v>29</v>
      </c>
      <c r="D86" s="187">
        <v>35</v>
      </c>
      <c r="E86" s="188">
        <v>40</v>
      </c>
      <c r="F86" s="189">
        <f t="shared" ref="F86" si="48">IF(AND(ISNUMBER(D86),ISNUMBER(E86)),D86*E86,"")</f>
        <v>1400</v>
      </c>
    </row>
    <row r="87" spans="1:6" x14ac:dyDescent="0.2">
      <c r="A87" s="198">
        <v>81028380</v>
      </c>
      <c r="B87" s="177" t="s">
        <v>111</v>
      </c>
      <c r="C87" s="186" t="s">
        <v>29</v>
      </c>
      <c r="D87" s="187">
        <v>35</v>
      </c>
      <c r="E87" s="188">
        <v>30</v>
      </c>
      <c r="F87" s="189">
        <f t="shared" ref="F87" si="49">IF(AND(ISNUMBER(D87),ISNUMBER(E87)),D87*E87,"")</f>
        <v>1050</v>
      </c>
    </row>
    <row r="88" spans="1:6" x14ac:dyDescent="0.2">
      <c r="A88" s="198">
        <v>81028390</v>
      </c>
      <c r="B88" s="177" t="s">
        <v>112</v>
      </c>
      <c r="C88" s="186" t="s">
        <v>29</v>
      </c>
      <c r="D88" s="187">
        <v>25</v>
      </c>
      <c r="E88" s="188">
        <v>80</v>
      </c>
      <c r="F88" s="189">
        <f t="shared" ref="F88" si="50">IF(AND(ISNUMBER(D88),ISNUMBER(E88)),D88*E88,"")</f>
        <v>2000</v>
      </c>
    </row>
    <row r="89" spans="1:6" ht="25.5" x14ac:dyDescent="0.2">
      <c r="A89" s="198">
        <v>81028790</v>
      </c>
      <c r="B89" s="193" t="s">
        <v>113</v>
      </c>
      <c r="C89" s="186" t="s">
        <v>29</v>
      </c>
      <c r="D89" s="187">
        <v>645</v>
      </c>
      <c r="E89" s="188">
        <v>30</v>
      </c>
      <c r="F89" s="189">
        <f t="shared" ref="F89" si="51">IF(AND(ISNUMBER(D89),ISNUMBER(E89)),D89*E89,"")</f>
        <v>19350</v>
      </c>
    </row>
    <row r="90" spans="1:6" x14ac:dyDescent="0.2">
      <c r="A90" s="198">
        <v>81400100</v>
      </c>
      <c r="B90" s="177" t="s">
        <v>114</v>
      </c>
      <c r="C90" s="186" t="s">
        <v>10</v>
      </c>
      <c r="D90" s="187">
        <v>9</v>
      </c>
      <c r="E90" s="188">
        <v>1370</v>
      </c>
      <c r="F90" s="189">
        <f t="shared" ref="F90" si="52">IF(AND(ISNUMBER(D90),ISNUMBER(E90)),D90*E90,"")</f>
        <v>12330</v>
      </c>
    </row>
    <row r="91" spans="1:6" x14ac:dyDescent="0.2">
      <c r="A91" s="198">
        <v>81400300</v>
      </c>
      <c r="B91" s="177" t="s">
        <v>115</v>
      </c>
      <c r="C91" s="186" t="s">
        <v>10</v>
      </c>
      <c r="D91" s="187">
        <v>3</v>
      </c>
      <c r="E91" s="188">
        <v>3500</v>
      </c>
      <c r="F91" s="189">
        <f t="shared" ref="F91" si="53">IF(AND(ISNUMBER(D91),ISNUMBER(E91)),D91*E91,"")</f>
        <v>10500</v>
      </c>
    </row>
    <row r="92" spans="1:6" ht="25.5" x14ac:dyDescent="0.2">
      <c r="A92" s="198">
        <v>81702450</v>
      </c>
      <c r="B92" s="193" t="s">
        <v>116</v>
      </c>
      <c r="C92" s="186" t="s">
        <v>29</v>
      </c>
      <c r="D92" s="187">
        <v>1016</v>
      </c>
      <c r="E92" s="188">
        <v>2.5</v>
      </c>
      <c r="F92" s="189">
        <f t="shared" ref="F92" si="54">IF(AND(ISNUMBER(D92),ISNUMBER(E92)),D92*E92,"")</f>
        <v>2540</v>
      </c>
    </row>
    <row r="93" spans="1:6" x14ac:dyDescent="0.2">
      <c r="A93" s="198">
        <v>82110007</v>
      </c>
      <c r="B93" s="177" t="s">
        <v>117</v>
      </c>
      <c r="C93" s="186" t="s">
        <v>10</v>
      </c>
      <c r="D93" s="187">
        <v>8</v>
      </c>
      <c r="E93" s="188">
        <v>800</v>
      </c>
      <c r="F93" s="189">
        <f t="shared" ref="F93" si="55">IF(AND(ISNUMBER(D93),ISNUMBER(E93)),D93*E93,"")</f>
        <v>6400</v>
      </c>
    </row>
    <row r="94" spans="1:6" x14ac:dyDescent="0.2">
      <c r="A94" s="198">
        <v>82500300</v>
      </c>
      <c r="B94" s="177" t="s">
        <v>118</v>
      </c>
      <c r="C94" s="186" t="s">
        <v>10</v>
      </c>
      <c r="D94" s="187">
        <v>1</v>
      </c>
      <c r="E94" s="188">
        <v>4680</v>
      </c>
      <c r="F94" s="189">
        <f t="shared" ref="F94" si="56">IF(AND(ISNUMBER(D94),ISNUMBER(E94)),D94*E94,"")</f>
        <v>4680</v>
      </c>
    </row>
    <row r="95" spans="1:6" x14ac:dyDescent="0.2">
      <c r="A95" s="198">
        <v>83060310</v>
      </c>
      <c r="B95" s="177" t="s">
        <v>119</v>
      </c>
      <c r="C95" s="186" t="s">
        <v>10</v>
      </c>
      <c r="D95" s="187">
        <v>2</v>
      </c>
      <c r="E95" s="188">
        <v>5000</v>
      </c>
      <c r="F95" s="189">
        <f t="shared" ref="F95:F158" si="57">IF(AND(ISNUMBER(D95),ISNUMBER(E95)),D95*E95,"")</f>
        <v>10000</v>
      </c>
    </row>
    <row r="96" spans="1:6" x14ac:dyDescent="0.2">
      <c r="A96" s="198">
        <v>83600300</v>
      </c>
      <c r="B96" s="177" t="s">
        <v>120</v>
      </c>
      <c r="C96" s="191" t="s">
        <v>55</v>
      </c>
      <c r="D96" s="187">
        <v>12</v>
      </c>
      <c r="E96" s="188">
        <v>385</v>
      </c>
      <c r="F96" s="189">
        <f t="shared" si="57"/>
        <v>4620</v>
      </c>
    </row>
    <row r="97" spans="1:6" x14ac:dyDescent="0.2">
      <c r="A97" s="198">
        <v>85700200</v>
      </c>
      <c r="B97" s="177" t="s">
        <v>121</v>
      </c>
      <c r="C97" s="186" t="s">
        <v>10</v>
      </c>
      <c r="D97" s="187">
        <v>2</v>
      </c>
      <c r="E97" s="188">
        <v>23000</v>
      </c>
      <c r="F97" s="189">
        <f t="shared" si="57"/>
        <v>46000</v>
      </c>
    </row>
    <row r="98" spans="1:6" x14ac:dyDescent="0.2">
      <c r="A98" s="198">
        <v>87301215</v>
      </c>
      <c r="B98" s="177" t="s">
        <v>122</v>
      </c>
      <c r="C98" s="186" t="s">
        <v>29</v>
      </c>
      <c r="D98" s="187">
        <v>2836</v>
      </c>
      <c r="E98" s="188">
        <v>1.5</v>
      </c>
      <c r="F98" s="189">
        <f t="shared" si="57"/>
        <v>4254</v>
      </c>
    </row>
    <row r="99" spans="1:6" x14ac:dyDescent="0.2">
      <c r="A99" s="198">
        <v>87301225</v>
      </c>
      <c r="B99" s="177" t="s">
        <v>123</v>
      </c>
      <c r="C99" s="186" t="s">
        <v>29</v>
      </c>
      <c r="D99" s="187">
        <v>3627</v>
      </c>
      <c r="E99" s="188">
        <v>2.2999999999999998</v>
      </c>
      <c r="F99" s="189">
        <f t="shared" si="57"/>
        <v>8342.0999999999985</v>
      </c>
    </row>
    <row r="100" spans="1:6" x14ac:dyDescent="0.2">
      <c r="A100" s="198">
        <v>87301245</v>
      </c>
      <c r="B100" s="177" t="s">
        <v>124</v>
      </c>
      <c r="C100" s="186" t="s">
        <v>29</v>
      </c>
      <c r="D100" s="187">
        <v>4017</v>
      </c>
      <c r="E100" s="188">
        <v>2.4</v>
      </c>
      <c r="F100" s="189">
        <f t="shared" si="57"/>
        <v>9640.7999999999993</v>
      </c>
    </row>
    <row r="101" spans="1:6" x14ac:dyDescent="0.2">
      <c r="A101" s="199">
        <v>87301255</v>
      </c>
      <c r="B101" s="177" t="s">
        <v>125</v>
      </c>
      <c r="C101" s="186" t="s">
        <v>29</v>
      </c>
      <c r="D101" s="187">
        <v>1645</v>
      </c>
      <c r="E101" s="188">
        <v>2.75</v>
      </c>
      <c r="F101" s="189">
        <f t="shared" si="57"/>
        <v>4523.75</v>
      </c>
    </row>
    <row r="102" spans="1:6" x14ac:dyDescent="0.2">
      <c r="A102" s="199">
        <v>87301295</v>
      </c>
      <c r="B102" s="177" t="s">
        <v>126</v>
      </c>
      <c r="C102" s="194" t="s">
        <v>29</v>
      </c>
      <c r="D102" s="187">
        <v>1220</v>
      </c>
      <c r="E102" s="188">
        <v>1.25</v>
      </c>
      <c r="F102" s="189">
        <f t="shared" si="57"/>
        <v>1525</v>
      </c>
    </row>
    <row r="103" spans="1:6" x14ac:dyDescent="0.2">
      <c r="A103" s="198">
        <v>87301415</v>
      </c>
      <c r="B103" s="177" t="s">
        <v>127</v>
      </c>
      <c r="C103" s="191" t="s">
        <v>55</v>
      </c>
      <c r="D103" s="187">
        <v>1220</v>
      </c>
      <c r="E103" s="188">
        <v>5</v>
      </c>
      <c r="F103" s="189">
        <f t="shared" si="57"/>
        <v>6100</v>
      </c>
    </row>
    <row r="104" spans="1:6" x14ac:dyDescent="0.2">
      <c r="A104" s="198">
        <v>87502440</v>
      </c>
      <c r="B104" s="177" t="s">
        <v>128</v>
      </c>
      <c r="C104" s="186" t="s">
        <v>75</v>
      </c>
      <c r="D104" s="187">
        <v>4</v>
      </c>
      <c r="E104" s="188">
        <v>1600</v>
      </c>
      <c r="F104" s="189">
        <f t="shared" si="57"/>
        <v>6400</v>
      </c>
    </row>
    <row r="105" spans="1:6" x14ac:dyDescent="0.2">
      <c r="A105" s="198">
        <v>87502500</v>
      </c>
      <c r="B105" s="177" t="s">
        <v>129</v>
      </c>
      <c r="C105" s="186" t="s">
        <v>75</v>
      </c>
      <c r="D105" s="187">
        <v>10</v>
      </c>
      <c r="E105" s="188">
        <v>1800</v>
      </c>
      <c r="F105" s="189">
        <f t="shared" si="57"/>
        <v>18000</v>
      </c>
    </row>
    <row r="106" spans="1:6" x14ac:dyDescent="0.2">
      <c r="A106" s="198">
        <v>87702900</v>
      </c>
      <c r="B106" s="177" t="s">
        <v>130</v>
      </c>
      <c r="C106" s="186" t="s">
        <v>75</v>
      </c>
      <c r="D106" s="187">
        <v>1</v>
      </c>
      <c r="E106" s="188">
        <v>21000</v>
      </c>
      <c r="F106" s="189">
        <f t="shared" si="57"/>
        <v>21000</v>
      </c>
    </row>
    <row r="107" spans="1:6" x14ac:dyDescent="0.2">
      <c r="A107" s="198">
        <v>87702940</v>
      </c>
      <c r="B107" s="177" t="s">
        <v>131</v>
      </c>
      <c r="C107" s="186" t="s">
        <v>75</v>
      </c>
      <c r="D107" s="187">
        <v>1</v>
      </c>
      <c r="E107" s="188">
        <v>21500</v>
      </c>
      <c r="F107" s="189">
        <f t="shared" si="57"/>
        <v>21500</v>
      </c>
    </row>
    <row r="108" spans="1:6" x14ac:dyDescent="0.2">
      <c r="A108" s="198">
        <v>87702950</v>
      </c>
      <c r="B108" s="177" t="s">
        <v>132</v>
      </c>
      <c r="C108" s="186" t="s">
        <v>75</v>
      </c>
      <c r="D108" s="187">
        <v>1</v>
      </c>
      <c r="E108" s="188">
        <v>21500</v>
      </c>
      <c r="F108" s="189">
        <f t="shared" si="57"/>
        <v>21500</v>
      </c>
    </row>
    <row r="109" spans="1:6" x14ac:dyDescent="0.2">
      <c r="A109" s="198">
        <v>87702990</v>
      </c>
      <c r="B109" s="177" t="s">
        <v>133</v>
      </c>
      <c r="C109" s="186" t="s">
        <v>75</v>
      </c>
      <c r="D109" s="187">
        <v>1</v>
      </c>
      <c r="E109" s="188">
        <v>23000</v>
      </c>
      <c r="F109" s="189">
        <f t="shared" si="57"/>
        <v>23000</v>
      </c>
    </row>
    <row r="110" spans="1:6" x14ac:dyDescent="0.2">
      <c r="A110" s="198">
        <v>87703000</v>
      </c>
      <c r="B110" s="177" t="s">
        <v>134</v>
      </c>
      <c r="C110" s="186" t="s">
        <v>75</v>
      </c>
      <c r="D110" s="187">
        <v>2</v>
      </c>
      <c r="E110" s="188">
        <v>23000</v>
      </c>
      <c r="F110" s="189">
        <f t="shared" si="57"/>
        <v>46000</v>
      </c>
    </row>
    <row r="111" spans="1:6" x14ac:dyDescent="0.2">
      <c r="A111" s="198">
        <v>87800100</v>
      </c>
      <c r="B111" s="177" t="s">
        <v>135</v>
      </c>
      <c r="C111" s="186" t="s">
        <v>55</v>
      </c>
      <c r="D111" s="187">
        <v>48</v>
      </c>
      <c r="E111" s="188">
        <v>500</v>
      </c>
      <c r="F111" s="189">
        <f t="shared" si="57"/>
        <v>24000</v>
      </c>
    </row>
    <row r="112" spans="1:6" x14ac:dyDescent="0.2">
      <c r="A112" s="198">
        <v>87800200</v>
      </c>
      <c r="B112" s="177" t="s">
        <v>136</v>
      </c>
      <c r="C112" s="186" t="s">
        <v>55</v>
      </c>
      <c r="D112" s="187">
        <v>6</v>
      </c>
      <c r="E112" s="188">
        <v>350</v>
      </c>
      <c r="F112" s="189">
        <f t="shared" si="57"/>
        <v>2100</v>
      </c>
    </row>
    <row r="113" spans="1:6" x14ac:dyDescent="0.2">
      <c r="A113" s="198">
        <v>87800415</v>
      </c>
      <c r="B113" s="177" t="s">
        <v>137</v>
      </c>
      <c r="C113" s="186" t="s">
        <v>55</v>
      </c>
      <c r="D113" s="187">
        <v>82</v>
      </c>
      <c r="E113" s="188">
        <v>375</v>
      </c>
      <c r="F113" s="189">
        <f t="shared" si="57"/>
        <v>30750</v>
      </c>
    </row>
    <row r="114" spans="1:6" ht="25.5" x14ac:dyDescent="0.2">
      <c r="A114" s="198">
        <v>88040020</v>
      </c>
      <c r="B114" s="193" t="s">
        <v>138</v>
      </c>
      <c r="C114" s="186" t="s">
        <v>75</v>
      </c>
      <c r="D114" s="187">
        <v>6</v>
      </c>
      <c r="E114" s="188">
        <v>500</v>
      </c>
      <c r="F114" s="189">
        <f t="shared" si="57"/>
        <v>3000</v>
      </c>
    </row>
    <row r="115" spans="1:6" ht="25.5" x14ac:dyDescent="0.2">
      <c r="A115" s="198">
        <v>88040070</v>
      </c>
      <c r="B115" s="193" t="s">
        <v>139</v>
      </c>
      <c r="C115" s="186" t="s">
        <v>75</v>
      </c>
      <c r="D115" s="187">
        <v>13</v>
      </c>
      <c r="E115" s="188">
        <v>970</v>
      </c>
      <c r="F115" s="189">
        <f t="shared" si="57"/>
        <v>12610</v>
      </c>
    </row>
    <row r="116" spans="1:6" ht="25.5" x14ac:dyDescent="0.2">
      <c r="A116" s="198">
        <v>88040090</v>
      </c>
      <c r="B116" s="193" t="s">
        <v>140</v>
      </c>
      <c r="C116" s="186" t="s">
        <v>75</v>
      </c>
      <c r="D116" s="187">
        <v>12</v>
      </c>
      <c r="E116" s="188">
        <v>1000</v>
      </c>
      <c r="F116" s="189">
        <f t="shared" si="57"/>
        <v>12000</v>
      </c>
    </row>
    <row r="117" spans="1:6" ht="25.5" x14ac:dyDescent="0.2">
      <c r="A117" s="198">
        <v>88040110</v>
      </c>
      <c r="B117" s="193" t="s">
        <v>141</v>
      </c>
      <c r="C117" s="186" t="s">
        <v>75</v>
      </c>
      <c r="D117" s="187">
        <v>7</v>
      </c>
      <c r="E117" s="188">
        <v>850</v>
      </c>
      <c r="F117" s="189">
        <f t="shared" si="57"/>
        <v>5950</v>
      </c>
    </row>
    <row r="118" spans="1:6" ht="25.5" x14ac:dyDescent="0.2">
      <c r="A118" s="198">
        <v>88040120</v>
      </c>
      <c r="B118" s="193" t="s">
        <v>142</v>
      </c>
      <c r="C118" s="186" t="s">
        <v>75</v>
      </c>
      <c r="D118" s="187">
        <v>4</v>
      </c>
      <c r="E118" s="188">
        <v>1250</v>
      </c>
      <c r="F118" s="189">
        <f t="shared" si="57"/>
        <v>5000</v>
      </c>
    </row>
    <row r="119" spans="1:6" ht="25.5" x14ac:dyDescent="0.2">
      <c r="A119" s="198">
        <v>88102825</v>
      </c>
      <c r="B119" s="193" t="s">
        <v>143</v>
      </c>
      <c r="C119" s="186" t="s">
        <v>75</v>
      </c>
      <c r="D119" s="187">
        <v>6</v>
      </c>
      <c r="E119" s="188">
        <v>950</v>
      </c>
      <c r="F119" s="189">
        <f t="shared" si="57"/>
        <v>5700</v>
      </c>
    </row>
    <row r="120" spans="1:6" ht="25.5" x14ac:dyDescent="0.2">
      <c r="A120" s="198">
        <v>88102845</v>
      </c>
      <c r="B120" s="193" t="s">
        <v>144</v>
      </c>
      <c r="C120" s="186" t="s">
        <v>75</v>
      </c>
      <c r="D120" s="187">
        <v>6</v>
      </c>
      <c r="E120" s="188">
        <v>1550</v>
      </c>
      <c r="F120" s="189">
        <f t="shared" si="57"/>
        <v>9300</v>
      </c>
    </row>
    <row r="121" spans="1:6" x14ac:dyDescent="0.2">
      <c r="A121" s="198">
        <v>88200100</v>
      </c>
      <c r="B121" s="177" t="s">
        <v>145</v>
      </c>
      <c r="C121" s="186" t="s">
        <v>75</v>
      </c>
      <c r="D121" s="187">
        <v>16</v>
      </c>
      <c r="E121" s="188">
        <v>225</v>
      </c>
      <c r="F121" s="189">
        <f t="shared" si="57"/>
        <v>3600</v>
      </c>
    </row>
    <row r="122" spans="1:6" x14ac:dyDescent="0.2">
      <c r="A122" s="198">
        <v>88700200</v>
      </c>
      <c r="B122" s="177" t="s">
        <v>146</v>
      </c>
      <c r="C122" s="186" t="s">
        <v>75</v>
      </c>
      <c r="D122" s="187">
        <v>7</v>
      </c>
      <c r="E122" s="188">
        <v>1100</v>
      </c>
      <c r="F122" s="189">
        <f t="shared" si="57"/>
        <v>7700</v>
      </c>
    </row>
    <row r="123" spans="1:6" x14ac:dyDescent="0.2">
      <c r="A123" s="198">
        <v>88700300</v>
      </c>
      <c r="B123" s="177" t="s">
        <v>147</v>
      </c>
      <c r="C123" s="186" t="s">
        <v>75</v>
      </c>
      <c r="D123" s="187">
        <v>7</v>
      </c>
      <c r="E123" s="188">
        <v>3200</v>
      </c>
      <c r="F123" s="189">
        <f t="shared" si="57"/>
        <v>22400</v>
      </c>
    </row>
    <row r="124" spans="1:6" x14ac:dyDescent="0.2">
      <c r="A124" s="198">
        <v>88800100</v>
      </c>
      <c r="B124" s="177" t="s">
        <v>148</v>
      </c>
      <c r="C124" s="186" t="s">
        <v>75</v>
      </c>
      <c r="D124" s="187">
        <v>19</v>
      </c>
      <c r="E124" s="188">
        <v>450</v>
      </c>
      <c r="F124" s="189">
        <f t="shared" si="57"/>
        <v>8550</v>
      </c>
    </row>
    <row r="125" spans="1:6" x14ac:dyDescent="0.2">
      <c r="A125" s="198">
        <v>89000100</v>
      </c>
      <c r="B125" s="177" t="s">
        <v>149</v>
      </c>
      <c r="C125" s="186" t="s">
        <v>75</v>
      </c>
      <c r="D125" s="187">
        <v>2</v>
      </c>
      <c r="E125" s="188">
        <v>127465</v>
      </c>
      <c r="F125" s="189">
        <f t="shared" si="57"/>
        <v>254930</v>
      </c>
    </row>
    <row r="126" spans="1:6" x14ac:dyDescent="0.2">
      <c r="A126" s="198">
        <v>89502375</v>
      </c>
      <c r="B126" s="177" t="s">
        <v>150</v>
      </c>
      <c r="C126" s="186" t="s">
        <v>75</v>
      </c>
      <c r="D126" s="187">
        <v>15</v>
      </c>
      <c r="E126" s="188">
        <v>2500</v>
      </c>
      <c r="F126" s="189">
        <f t="shared" si="57"/>
        <v>37500</v>
      </c>
    </row>
    <row r="127" spans="1:6" x14ac:dyDescent="0.2">
      <c r="A127" s="198">
        <v>89502380</v>
      </c>
      <c r="B127" s="177" t="s">
        <v>151</v>
      </c>
      <c r="C127" s="186" t="s">
        <v>75</v>
      </c>
      <c r="D127" s="187">
        <v>12</v>
      </c>
      <c r="E127" s="188">
        <v>500</v>
      </c>
      <c r="F127" s="189">
        <f t="shared" si="57"/>
        <v>6000</v>
      </c>
    </row>
    <row r="128" spans="1:6" x14ac:dyDescent="0.2">
      <c r="A128" s="198">
        <v>89502385</v>
      </c>
      <c r="B128" s="177" t="s">
        <v>152</v>
      </c>
      <c r="C128" s="186" t="s">
        <v>75</v>
      </c>
      <c r="D128" s="187">
        <v>15</v>
      </c>
      <c r="E128" s="188">
        <v>500</v>
      </c>
      <c r="F128" s="189">
        <f t="shared" si="57"/>
        <v>7500</v>
      </c>
    </row>
    <row r="129" spans="1:6" x14ac:dyDescent="0.2">
      <c r="A129" s="198" t="s">
        <v>153</v>
      </c>
      <c r="B129" s="177" t="s">
        <v>154</v>
      </c>
      <c r="C129" s="186" t="s">
        <v>155</v>
      </c>
      <c r="D129" s="187">
        <v>1</v>
      </c>
      <c r="E129" s="188">
        <v>9800</v>
      </c>
      <c r="F129" s="189">
        <f t="shared" si="57"/>
        <v>9800</v>
      </c>
    </row>
    <row r="130" spans="1:6" x14ac:dyDescent="0.2">
      <c r="A130" s="198" t="s">
        <v>156</v>
      </c>
      <c r="B130" s="177" t="s">
        <v>157</v>
      </c>
      <c r="C130" s="186" t="s">
        <v>75</v>
      </c>
      <c r="D130" s="187">
        <v>2</v>
      </c>
      <c r="E130" s="188">
        <v>21000</v>
      </c>
      <c r="F130" s="189">
        <f t="shared" si="57"/>
        <v>42000</v>
      </c>
    </row>
    <row r="131" spans="1:6" ht="25.5" x14ac:dyDescent="0.2">
      <c r="A131" s="200" t="s">
        <v>158</v>
      </c>
      <c r="B131" s="205" t="s">
        <v>159</v>
      </c>
      <c r="C131" s="202" t="s">
        <v>75</v>
      </c>
      <c r="D131" s="203">
        <v>7</v>
      </c>
      <c r="E131" s="204">
        <v>800</v>
      </c>
      <c r="F131" s="189">
        <f t="shared" si="57"/>
        <v>5600</v>
      </c>
    </row>
    <row r="132" spans="1:6" ht="25.5" x14ac:dyDescent="0.2">
      <c r="A132" s="200" t="s">
        <v>160</v>
      </c>
      <c r="B132" s="205" t="s">
        <v>161</v>
      </c>
      <c r="C132" s="202" t="s">
        <v>75</v>
      </c>
      <c r="D132" s="203">
        <v>7</v>
      </c>
      <c r="E132" s="204">
        <v>3200</v>
      </c>
      <c r="F132" s="189">
        <f t="shared" si="57"/>
        <v>22400</v>
      </c>
    </row>
    <row r="133" spans="1:6" ht="25.5" x14ac:dyDescent="0.2">
      <c r="A133" s="200" t="s">
        <v>162</v>
      </c>
      <c r="B133" s="205" t="s">
        <v>163</v>
      </c>
      <c r="C133" s="202" t="s">
        <v>75</v>
      </c>
      <c r="D133" s="203">
        <v>15</v>
      </c>
      <c r="E133" s="204">
        <v>2500</v>
      </c>
      <c r="F133" s="189">
        <f t="shared" si="57"/>
        <v>37500</v>
      </c>
    </row>
    <row r="134" spans="1:6" x14ac:dyDescent="0.2">
      <c r="A134" s="198" t="s">
        <v>164</v>
      </c>
      <c r="B134" s="177" t="s">
        <v>165</v>
      </c>
      <c r="C134" s="186" t="s">
        <v>155</v>
      </c>
      <c r="D134" s="187">
        <v>1</v>
      </c>
      <c r="E134" s="188">
        <v>1650</v>
      </c>
      <c r="F134" s="189">
        <f t="shared" si="57"/>
        <v>1650</v>
      </c>
    </row>
    <row r="135" spans="1:6" x14ac:dyDescent="0.2">
      <c r="A135" s="198" t="s">
        <v>166</v>
      </c>
      <c r="B135" s="177" t="s">
        <v>167</v>
      </c>
      <c r="C135" s="186" t="s">
        <v>75</v>
      </c>
      <c r="D135" s="187">
        <v>2</v>
      </c>
      <c r="E135" s="188">
        <v>2500</v>
      </c>
      <c r="F135" s="189">
        <f t="shared" si="57"/>
        <v>5000</v>
      </c>
    </row>
    <row r="136" spans="1:6" x14ac:dyDescent="0.2">
      <c r="A136" s="198" t="s">
        <v>168</v>
      </c>
      <c r="B136" s="177" t="s">
        <v>169</v>
      </c>
      <c r="C136" s="186" t="s">
        <v>170</v>
      </c>
      <c r="D136" s="187">
        <v>11643</v>
      </c>
      <c r="E136" s="188">
        <v>7</v>
      </c>
      <c r="F136" s="189">
        <f t="shared" si="57"/>
        <v>81501</v>
      </c>
    </row>
    <row r="137" spans="1:6" x14ac:dyDescent="0.2">
      <c r="A137" s="200" t="s">
        <v>171</v>
      </c>
      <c r="B137" s="201" t="s">
        <v>172</v>
      </c>
      <c r="C137" s="202" t="s">
        <v>75</v>
      </c>
      <c r="D137" s="203">
        <v>2</v>
      </c>
      <c r="E137" s="204">
        <v>3800</v>
      </c>
      <c r="F137" s="189">
        <f t="shared" si="57"/>
        <v>7600</v>
      </c>
    </row>
    <row r="138" spans="1:6" ht="25.5" x14ac:dyDescent="0.2">
      <c r="A138" s="200" t="s">
        <v>173</v>
      </c>
      <c r="B138" s="205" t="s">
        <v>174</v>
      </c>
      <c r="C138" s="202" t="s">
        <v>75</v>
      </c>
      <c r="D138" s="203">
        <v>2</v>
      </c>
      <c r="E138" s="204">
        <v>1500</v>
      </c>
      <c r="F138" s="189">
        <f t="shared" si="57"/>
        <v>3000</v>
      </c>
    </row>
    <row r="139" spans="1:6" x14ac:dyDescent="0.2">
      <c r="A139" s="198" t="s">
        <v>175</v>
      </c>
      <c r="B139" s="177" t="s">
        <v>176</v>
      </c>
      <c r="C139" s="186" t="s">
        <v>155</v>
      </c>
      <c r="D139" s="187">
        <v>1</v>
      </c>
      <c r="E139" s="188">
        <v>7480</v>
      </c>
      <c r="F139" s="189">
        <f t="shared" si="57"/>
        <v>7480</v>
      </c>
    </row>
    <row r="140" spans="1:6" x14ac:dyDescent="0.2">
      <c r="A140" s="198" t="s">
        <v>177</v>
      </c>
      <c r="B140" s="177" t="s">
        <v>178</v>
      </c>
      <c r="C140" s="186" t="s">
        <v>75</v>
      </c>
      <c r="D140" s="187">
        <v>17</v>
      </c>
      <c r="E140" s="188">
        <v>100</v>
      </c>
      <c r="F140" s="189">
        <f t="shared" si="57"/>
        <v>1700</v>
      </c>
    </row>
    <row r="141" spans="1:6" x14ac:dyDescent="0.2">
      <c r="A141" s="198" t="s">
        <v>179</v>
      </c>
      <c r="B141" s="177" t="s">
        <v>180</v>
      </c>
      <c r="C141" s="186" t="s">
        <v>25</v>
      </c>
      <c r="D141" s="187">
        <v>200</v>
      </c>
      <c r="E141" s="188">
        <v>15</v>
      </c>
      <c r="F141" s="189">
        <f t="shared" si="57"/>
        <v>3000</v>
      </c>
    </row>
    <row r="142" spans="1:6" x14ac:dyDescent="0.2">
      <c r="A142" s="198" t="s">
        <v>181</v>
      </c>
      <c r="B142" s="177" t="s">
        <v>182</v>
      </c>
      <c r="C142" s="186" t="s">
        <v>155</v>
      </c>
      <c r="D142" s="187">
        <v>1</v>
      </c>
      <c r="E142" s="188">
        <v>25000</v>
      </c>
      <c r="F142" s="189">
        <f t="shared" si="57"/>
        <v>25000</v>
      </c>
    </row>
    <row r="143" spans="1:6" x14ac:dyDescent="0.2">
      <c r="A143" s="195" t="s">
        <v>183</v>
      </c>
      <c r="B143" s="177" t="s">
        <v>184</v>
      </c>
      <c r="C143" s="196" t="s">
        <v>25</v>
      </c>
      <c r="D143" s="187">
        <v>1294</v>
      </c>
      <c r="E143" s="188">
        <v>62</v>
      </c>
      <c r="F143" s="189">
        <f t="shared" si="57"/>
        <v>80228</v>
      </c>
    </row>
    <row r="144" spans="1:6" ht="25.5" x14ac:dyDescent="0.2">
      <c r="A144" s="198" t="s">
        <v>185</v>
      </c>
      <c r="B144" s="193" t="s">
        <v>186</v>
      </c>
      <c r="C144" s="186" t="s">
        <v>75</v>
      </c>
      <c r="D144" s="187">
        <v>1</v>
      </c>
      <c r="E144" s="188">
        <v>1750</v>
      </c>
      <c r="F144" s="189">
        <f t="shared" si="57"/>
        <v>1750</v>
      </c>
    </row>
    <row r="145" spans="1:6" x14ac:dyDescent="0.2">
      <c r="A145" s="198" t="s">
        <v>187</v>
      </c>
      <c r="B145" s="177" t="s">
        <v>188</v>
      </c>
      <c r="C145" s="186" t="s">
        <v>75</v>
      </c>
      <c r="D145" s="187">
        <v>11</v>
      </c>
      <c r="E145" s="188">
        <v>2500</v>
      </c>
      <c r="F145" s="189">
        <f t="shared" si="57"/>
        <v>27500</v>
      </c>
    </row>
    <row r="146" spans="1:6" x14ac:dyDescent="0.2">
      <c r="A146" s="198" t="s">
        <v>189</v>
      </c>
      <c r="B146" s="170" t="s">
        <v>190</v>
      </c>
      <c r="C146" s="169" t="s">
        <v>75</v>
      </c>
      <c r="D146" s="172">
        <v>3</v>
      </c>
      <c r="E146" s="171">
        <v>1300</v>
      </c>
      <c r="F146" s="189">
        <f t="shared" si="57"/>
        <v>3900</v>
      </c>
    </row>
    <row r="147" spans="1:6" ht="25.5" x14ac:dyDescent="0.2">
      <c r="A147" s="198" t="s">
        <v>191</v>
      </c>
      <c r="B147" s="173" t="s">
        <v>192</v>
      </c>
      <c r="C147" s="169" t="s">
        <v>75</v>
      </c>
      <c r="D147" s="172">
        <v>1</v>
      </c>
      <c r="E147" s="171">
        <v>1700</v>
      </c>
      <c r="F147" s="189">
        <f t="shared" si="57"/>
        <v>1700</v>
      </c>
    </row>
    <row r="148" spans="1:6" ht="25.5" x14ac:dyDescent="0.2">
      <c r="A148" s="198" t="s">
        <v>193</v>
      </c>
      <c r="B148" s="173" t="s">
        <v>194</v>
      </c>
      <c r="C148" s="169" t="s">
        <v>75</v>
      </c>
      <c r="D148" s="172">
        <v>9</v>
      </c>
      <c r="E148" s="171">
        <v>3800</v>
      </c>
      <c r="F148" s="189">
        <f t="shared" si="57"/>
        <v>34200</v>
      </c>
    </row>
    <row r="149" spans="1:6" x14ac:dyDescent="0.2">
      <c r="A149" s="198" t="s">
        <v>195</v>
      </c>
      <c r="B149" s="170" t="s">
        <v>196</v>
      </c>
      <c r="C149" s="169" t="s">
        <v>75</v>
      </c>
      <c r="D149" s="172">
        <v>2</v>
      </c>
      <c r="E149" s="171">
        <v>2500</v>
      </c>
      <c r="F149" s="189">
        <f t="shared" si="57"/>
        <v>5000</v>
      </c>
    </row>
    <row r="150" spans="1:6" ht="25.5" x14ac:dyDescent="0.2">
      <c r="A150" s="198" t="s">
        <v>197</v>
      </c>
      <c r="B150" s="173" t="s">
        <v>198</v>
      </c>
      <c r="C150" s="169" t="s">
        <v>75</v>
      </c>
      <c r="D150" s="172">
        <v>7</v>
      </c>
      <c r="E150" s="171">
        <v>12000</v>
      </c>
      <c r="F150" s="189">
        <f t="shared" si="57"/>
        <v>84000</v>
      </c>
    </row>
    <row r="151" spans="1:6" x14ac:dyDescent="0.2">
      <c r="A151" s="198" t="s">
        <v>199</v>
      </c>
      <c r="B151" s="170" t="s">
        <v>200</v>
      </c>
      <c r="C151" s="169" t="s">
        <v>75</v>
      </c>
      <c r="D151" s="172">
        <v>2</v>
      </c>
      <c r="E151" s="171">
        <v>8000</v>
      </c>
      <c r="F151" s="189">
        <f t="shared" si="57"/>
        <v>16000</v>
      </c>
    </row>
    <row r="152" spans="1:6" x14ac:dyDescent="0.2">
      <c r="A152" s="198" t="s">
        <v>201</v>
      </c>
      <c r="B152" s="170" t="s">
        <v>202</v>
      </c>
      <c r="C152" s="169" t="s">
        <v>55</v>
      </c>
      <c r="D152" s="172">
        <v>175</v>
      </c>
      <c r="E152" s="171">
        <v>150</v>
      </c>
      <c r="F152" s="189">
        <f t="shared" si="57"/>
        <v>26250</v>
      </c>
    </row>
    <row r="153" spans="1:6" x14ac:dyDescent="0.2">
      <c r="A153" s="198" t="s">
        <v>203</v>
      </c>
      <c r="B153" s="170" t="s">
        <v>204</v>
      </c>
      <c r="C153" s="169" t="s">
        <v>55</v>
      </c>
      <c r="D153" s="172">
        <v>76</v>
      </c>
      <c r="E153" s="171">
        <v>750</v>
      </c>
      <c r="F153" s="189">
        <f t="shared" si="57"/>
        <v>57000</v>
      </c>
    </row>
    <row r="154" spans="1:6" x14ac:dyDescent="0.2">
      <c r="A154" s="198" t="s">
        <v>205</v>
      </c>
      <c r="B154" s="170" t="s">
        <v>206</v>
      </c>
      <c r="C154" s="169" t="s">
        <v>55</v>
      </c>
      <c r="D154" s="172">
        <v>10</v>
      </c>
      <c r="E154" s="171">
        <v>250</v>
      </c>
      <c r="F154" s="189">
        <f t="shared" si="57"/>
        <v>2500</v>
      </c>
    </row>
    <row r="155" spans="1:6" x14ac:dyDescent="0.2">
      <c r="A155" s="198" t="s">
        <v>207</v>
      </c>
      <c r="B155" s="170" t="s">
        <v>208</v>
      </c>
      <c r="C155" s="169" t="s">
        <v>55</v>
      </c>
      <c r="D155" s="172">
        <v>708</v>
      </c>
      <c r="E155" s="171">
        <v>130</v>
      </c>
      <c r="F155" s="189">
        <f t="shared" si="57"/>
        <v>92040</v>
      </c>
    </row>
    <row r="156" spans="1:6" x14ac:dyDescent="0.2">
      <c r="A156" s="198" t="s">
        <v>209</v>
      </c>
      <c r="B156" s="170" t="s">
        <v>210</v>
      </c>
      <c r="C156" s="169" t="s">
        <v>55</v>
      </c>
      <c r="D156" s="172">
        <v>86</v>
      </c>
      <c r="E156" s="171">
        <v>150</v>
      </c>
      <c r="F156" s="189">
        <f t="shared" si="57"/>
        <v>12900</v>
      </c>
    </row>
    <row r="157" spans="1:6" ht="25.5" x14ac:dyDescent="0.2">
      <c r="A157" s="198" t="s">
        <v>211</v>
      </c>
      <c r="B157" s="173" t="s">
        <v>212</v>
      </c>
      <c r="C157" s="169" t="s">
        <v>75</v>
      </c>
      <c r="D157" s="172">
        <v>10</v>
      </c>
      <c r="E157" s="171">
        <v>1350</v>
      </c>
      <c r="F157" s="189">
        <f t="shared" si="57"/>
        <v>13500</v>
      </c>
    </row>
    <row r="158" spans="1:6" x14ac:dyDescent="0.2">
      <c r="A158" s="198" t="s">
        <v>213</v>
      </c>
      <c r="B158" s="170" t="s">
        <v>214</v>
      </c>
      <c r="C158" s="169" t="s">
        <v>55</v>
      </c>
      <c r="D158" s="172">
        <v>68</v>
      </c>
      <c r="E158" s="171">
        <v>110</v>
      </c>
      <c r="F158" s="189">
        <f t="shared" si="57"/>
        <v>7480</v>
      </c>
    </row>
    <row r="159" spans="1:6" x14ac:dyDescent="0.2">
      <c r="A159" s="198"/>
      <c r="B159" s="170"/>
      <c r="C159" s="169"/>
      <c r="D159" s="172"/>
      <c r="E159" s="171"/>
      <c r="F159" s="189" t="str">
        <f t="shared" ref="F159:F195" si="58">IF(AND(ISNUMBER(D159),ISNUMBER(E159)),D159*E159,"")</f>
        <v/>
      </c>
    </row>
    <row r="160" spans="1:6" x14ac:dyDescent="0.2">
      <c r="A160" s="182"/>
      <c r="B160" s="177"/>
      <c r="C160" s="197"/>
      <c r="D160" s="187"/>
      <c r="E160" s="188"/>
      <c r="F160" s="189" t="str">
        <f t="shared" si="58"/>
        <v/>
      </c>
    </row>
    <row r="161" spans="1:6" x14ac:dyDescent="0.2">
      <c r="A161" s="195"/>
      <c r="B161" s="177"/>
      <c r="C161" s="197"/>
      <c r="D161" s="187"/>
      <c r="E161" s="188"/>
      <c r="F161" s="189" t="str">
        <f t="shared" si="58"/>
        <v/>
      </c>
    </row>
    <row r="162" spans="1:6" x14ac:dyDescent="0.2">
      <c r="A162" s="182"/>
      <c r="B162" s="177"/>
      <c r="C162" s="197"/>
      <c r="D162" s="187"/>
      <c r="E162" s="188"/>
      <c r="F162" s="189" t="str">
        <f t="shared" si="58"/>
        <v/>
      </c>
    </row>
    <row r="163" spans="1:6" x14ac:dyDescent="0.2">
      <c r="A163" s="195"/>
      <c r="B163" s="177"/>
      <c r="C163" s="197"/>
      <c r="D163" s="187"/>
      <c r="E163" s="188"/>
      <c r="F163" s="189" t="str">
        <f t="shared" si="58"/>
        <v/>
      </c>
    </row>
    <row r="164" spans="1:6" x14ac:dyDescent="0.2">
      <c r="A164" s="182"/>
      <c r="B164" s="177"/>
      <c r="C164" s="197"/>
      <c r="D164" s="187"/>
      <c r="E164" s="188"/>
      <c r="F164" s="189" t="str">
        <f t="shared" si="58"/>
        <v/>
      </c>
    </row>
    <row r="165" spans="1:6" x14ac:dyDescent="0.2">
      <c r="A165" s="195"/>
      <c r="B165" s="177"/>
      <c r="C165" s="197"/>
      <c r="D165" s="187"/>
      <c r="E165" s="188"/>
      <c r="F165" s="189" t="str">
        <f t="shared" si="58"/>
        <v/>
      </c>
    </row>
    <row r="166" spans="1:6" x14ac:dyDescent="0.2">
      <c r="A166" s="182"/>
      <c r="B166" s="177"/>
      <c r="C166" s="197"/>
      <c r="D166" s="187"/>
      <c r="E166" s="188"/>
      <c r="F166" s="189" t="str">
        <f t="shared" si="58"/>
        <v/>
      </c>
    </row>
    <row r="167" spans="1:6" x14ac:dyDescent="0.2">
      <c r="A167" s="195"/>
      <c r="B167" s="177"/>
      <c r="C167" s="197"/>
      <c r="D167" s="187"/>
      <c r="E167" s="188"/>
      <c r="F167" s="189" t="str">
        <f t="shared" si="58"/>
        <v/>
      </c>
    </row>
    <row r="168" spans="1:6" x14ac:dyDescent="0.2">
      <c r="A168" s="182"/>
      <c r="B168" s="177"/>
      <c r="C168" s="197"/>
      <c r="D168" s="187"/>
      <c r="E168" s="188"/>
      <c r="F168" s="189" t="str">
        <f t="shared" si="58"/>
        <v/>
      </c>
    </row>
    <row r="169" spans="1:6" x14ac:dyDescent="0.2">
      <c r="A169" s="195"/>
      <c r="B169" s="177"/>
      <c r="C169" s="197"/>
      <c r="D169" s="187"/>
      <c r="E169" s="188"/>
      <c r="F169" s="189" t="str">
        <f t="shared" si="58"/>
        <v/>
      </c>
    </row>
    <row r="170" spans="1:6" x14ac:dyDescent="0.2">
      <c r="A170" s="182"/>
      <c r="B170" s="177"/>
      <c r="C170" s="197"/>
      <c r="D170" s="187"/>
      <c r="E170" s="188"/>
      <c r="F170" s="189" t="str">
        <f t="shared" si="58"/>
        <v/>
      </c>
    </row>
    <row r="171" spans="1:6" x14ac:dyDescent="0.2">
      <c r="A171" s="195"/>
      <c r="B171" s="177"/>
      <c r="C171" s="197"/>
      <c r="D171" s="187"/>
      <c r="E171" s="188"/>
      <c r="F171" s="189" t="str">
        <f t="shared" si="58"/>
        <v/>
      </c>
    </row>
    <row r="172" spans="1:6" x14ac:dyDescent="0.2">
      <c r="A172" s="182"/>
      <c r="B172" s="177"/>
      <c r="C172" s="197"/>
      <c r="D172" s="187"/>
      <c r="E172" s="188"/>
      <c r="F172" s="189" t="str">
        <f t="shared" si="58"/>
        <v/>
      </c>
    </row>
    <row r="173" spans="1:6" x14ac:dyDescent="0.2">
      <c r="A173" s="195"/>
      <c r="B173" s="177"/>
      <c r="C173" s="197"/>
      <c r="D173" s="187"/>
      <c r="E173" s="188"/>
      <c r="F173" s="189" t="str">
        <f t="shared" si="58"/>
        <v/>
      </c>
    </row>
    <row r="174" spans="1:6" x14ac:dyDescent="0.2">
      <c r="A174" s="182"/>
      <c r="B174" s="177"/>
      <c r="C174" s="197"/>
      <c r="D174" s="187"/>
      <c r="E174" s="188"/>
      <c r="F174" s="189" t="str">
        <f t="shared" si="58"/>
        <v/>
      </c>
    </row>
    <row r="175" spans="1:6" x14ac:dyDescent="0.2">
      <c r="A175" s="195"/>
      <c r="B175" s="177"/>
      <c r="C175" s="197"/>
      <c r="D175" s="187"/>
      <c r="E175" s="188"/>
      <c r="F175" s="189" t="str">
        <f t="shared" si="58"/>
        <v/>
      </c>
    </row>
    <row r="176" spans="1:6" x14ac:dyDescent="0.2">
      <c r="A176" s="182"/>
      <c r="B176" s="177"/>
      <c r="C176" s="197"/>
      <c r="D176" s="187"/>
      <c r="E176" s="188"/>
      <c r="F176" s="189" t="str">
        <f t="shared" si="58"/>
        <v/>
      </c>
    </row>
    <row r="177" spans="1:6" x14ac:dyDescent="0.2">
      <c r="A177" s="195"/>
      <c r="B177" s="177"/>
      <c r="C177" s="197"/>
      <c r="D177" s="187"/>
      <c r="E177" s="188"/>
      <c r="F177" s="189" t="str">
        <f t="shared" si="58"/>
        <v/>
      </c>
    </row>
    <row r="178" spans="1:6" x14ac:dyDescent="0.2">
      <c r="A178" s="182"/>
      <c r="B178" s="177"/>
      <c r="C178" s="197"/>
      <c r="D178" s="187"/>
      <c r="E178" s="188"/>
      <c r="F178" s="189" t="str">
        <f t="shared" si="58"/>
        <v/>
      </c>
    </row>
    <row r="179" spans="1:6" x14ac:dyDescent="0.2">
      <c r="A179" s="195"/>
      <c r="B179" s="177"/>
      <c r="C179" s="197"/>
      <c r="D179" s="187"/>
      <c r="E179" s="188"/>
      <c r="F179" s="189" t="str">
        <f t="shared" si="58"/>
        <v/>
      </c>
    </row>
    <row r="180" spans="1:6" x14ac:dyDescent="0.2">
      <c r="A180" s="182"/>
      <c r="B180" s="177"/>
      <c r="C180" s="197"/>
      <c r="D180" s="187"/>
      <c r="E180" s="188"/>
      <c r="F180" s="189" t="str">
        <f t="shared" si="58"/>
        <v/>
      </c>
    </row>
    <row r="181" spans="1:6" x14ac:dyDescent="0.2">
      <c r="A181" s="195"/>
      <c r="B181" s="177"/>
      <c r="C181" s="197"/>
      <c r="D181" s="187"/>
      <c r="E181" s="188"/>
      <c r="F181" s="189" t="str">
        <f t="shared" si="58"/>
        <v/>
      </c>
    </row>
    <row r="182" spans="1:6" x14ac:dyDescent="0.2">
      <c r="A182" s="182"/>
      <c r="B182" s="177"/>
      <c r="C182" s="197"/>
      <c r="D182" s="187"/>
      <c r="E182" s="188"/>
      <c r="F182" s="189" t="str">
        <f t="shared" si="58"/>
        <v/>
      </c>
    </row>
    <row r="183" spans="1:6" x14ac:dyDescent="0.2">
      <c r="A183" s="195"/>
      <c r="B183" s="177"/>
      <c r="C183" s="197"/>
      <c r="D183" s="187"/>
      <c r="E183" s="188"/>
      <c r="F183" s="189" t="str">
        <f t="shared" si="58"/>
        <v/>
      </c>
    </row>
    <row r="184" spans="1:6" x14ac:dyDescent="0.2">
      <c r="A184" s="182"/>
      <c r="B184" s="177"/>
      <c r="C184" s="197"/>
      <c r="D184" s="187"/>
      <c r="E184" s="188"/>
      <c r="F184" s="189" t="str">
        <f t="shared" si="58"/>
        <v/>
      </c>
    </row>
    <row r="185" spans="1:6" x14ac:dyDescent="0.2">
      <c r="A185" s="195"/>
      <c r="B185" s="177"/>
      <c r="C185" s="197"/>
      <c r="D185" s="187"/>
      <c r="E185" s="188"/>
      <c r="F185" s="189" t="str">
        <f t="shared" si="58"/>
        <v/>
      </c>
    </row>
    <row r="186" spans="1:6" x14ac:dyDescent="0.2">
      <c r="A186" s="182"/>
      <c r="B186" s="177"/>
      <c r="C186" s="197"/>
      <c r="D186" s="187"/>
      <c r="E186" s="188"/>
      <c r="F186" s="189" t="str">
        <f t="shared" si="58"/>
        <v/>
      </c>
    </row>
    <row r="187" spans="1:6" x14ac:dyDescent="0.2">
      <c r="A187" s="195"/>
      <c r="B187" s="177"/>
      <c r="C187" s="197"/>
      <c r="D187" s="187"/>
      <c r="E187" s="188"/>
      <c r="F187" s="189" t="str">
        <f t="shared" si="58"/>
        <v/>
      </c>
    </row>
    <row r="188" spans="1:6" x14ac:dyDescent="0.2">
      <c r="A188" s="182"/>
      <c r="B188" s="177"/>
      <c r="C188" s="197"/>
      <c r="D188" s="187"/>
      <c r="E188" s="188"/>
      <c r="F188" s="189" t="str">
        <f t="shared" si="58"/>
        <v/>
      </c>
    </row>
    <row r="189" spans="1:6" x14ac:dyDescent="0.2">
      <c r="A189" s="195"/>
      <c r="B189" s="177"/>
      <c r="C189" s="197"/>
      <c r="D189" s="187"/>
      <c r="E189" s="188"/>
      <c r="F189" s="189" t="str">
        <f t="shared" si="58"/>
        <v/>
      </c>
    </row>
    <row r="190" spans="1:6" x14ac:dyDescent="0.2">
      <c r="A190" s="182"/>
      <c r="B190" s="177"/>
      <c r="C190" s="197"/>
      <c r="D190" s="187"/>
      <c r="E190" s="188"/>
      <c r="F190" s="189" t="str">
        <f t="shared" si="58"/>
        <v/>
      </c>
    </row>
    <row r="191" spans="1:6" x14ac:dyDescent="0.2">
      <c r="A191" s="195"/>
      <c r="B191" s="177"/>
      <c r="C191" s="197"/>
      <c r="D191" s="187"/>
      <c r="E191" s="188"/>
      <c r="F191" s="189" t="str">
        <f t="shared" si="58"/>
        <v/>
      </c>
    </row>
    <row r="192" spans="1:6" x14ac:dyDescent="0.2">
      <c r="A192" s="182"/>
      <c r="B192" s="177"/>
      <c r="C192" s="197"/>
      <c r="D192" s="187"/>
      <c r="E192" s="188"/>
      <c r="F192" s="189" t="str">
        <f t="shared" si="58"/>
        <v/>
      </c>
    </row>
    <row r="193" spans="1:6" x14ac:dyDescent="0.2">
      <c r="A193" s="195"/>
      <c r="B193" s="177"/>
      <c r="C193" s="197"/>
      <c r="D193" s="187"/>
      <c r="E193" s="188"/>
      <c r="F193" s="189" t="str">
        <f t="shared" si="58"/>
        <v/>
      </c>
    </row>
    <row r="194" spans="1:6" x14ac:dyDescent="0.2">
      <c r="A194" s="182"/>
      <c r="B194" s="177"/>
      <c r="C194" s="197"/>
      <c r="D194" s="187"/>
      <c r="E194" s="188"/>
      <c r="F194" s="189" t="str">
        <f t="shared" si="58"/>
        <v/>
      </c>
    </row>
    <row r="195" spans="1:6" x14ac:dyDescent="0.2">
      <c r="A195" s="195"/>
      <c r="B195" s="177"/>
      <c r="C195" s="197"/>
      <c r="D195" s="187"/>
      <c r="E195" s="188"/>
      <c r="F195" s="189" t="str">
        <f t="shared" si="58"/>
        <v/>
      </c>
    </row>
    <row r="196" spans="1:6" x14ac:dyDescent="0.2">
      <c r="A196" s="182"/>
      <c r="B196" s="177"/>
      <c r="C196" s="197"/>
      <c r="D196" s="187"/>
      <c r="E196" s="188"/>
      <c r="F196" s="189" t="str">
        <f t="shared" ref="F196:F259" si="59">IF(AND(ISNUMBER(D196),ISNUMBER(E196)),D196*E196,"")</f>
        <v/>
      </c>
    </row>
    <row r="197" spans="1:6" x14ac:dyDescent="0.2">
      <c r="A197" s="195"/>
      <c r="B197" s="177"/>
      <c r="C197" s="197"/>
      <c r="D197" s="187"/>
      <c r="E197" s="188"/>
      <c r="F197" s="189" t="str">
        <f t="shared" si="59"/>
        <v/>
      </c>
    </row>
    <row r="198" spans="1:6" x14ac:dyDescent="0.2">
      <c r="A198" s="182"/>
      <c r="B198" s="177"/>
      <c r="C198" s="197"/>
      <c r="D198" s="187"/>
      <c r="E198" s="188"/>
      <c r="F198" s="189" t="str">
        <f t="shared" si="59"/>
        <v/>
      </c>
    </row>
    <row r="199" spans="1:6" x14ac:dyDescent="0.2">
      <c r="A199" s="195"/>
      <c r="B199" s="177"/>
      <c r="C199" s="197"/>
      <c r="D199" s="187"/>
      <c r="E199" s="188"/>
      <c r="F199" s="189" t="str">
        <f t="shared" si="59"/>
        <v/>
      </c>
    </row>
    <row r="200" spans="1:6" x14ac:dyDescent="0.2">
      <c r="A200" s="182"/>
      <c r="B200" s="177"/>
      <c r="C200" s="197"/>
      <c r="D200" s="187"/>
      <c r="E200" s="188"/>
      <c r="F200" s="189" t="str">
        <f t="shared" si="59"/>
        <v/>
      </c>
    </row>
    <row r="201" spans="1:6" x14ac:dyDescent="0.2">
      <c r="A201" s="195"/>
      <c r="B201" s="177"/>
      <c r="C201" s="197"/>
      <c r="D201" s="187"/>
      <c r="E201" s="188"/>
      <c r="F201" s="189" t="str">
        <f t="shared" si="59"/>
        <v/>
      </c>
    </row>
    <row r="202" spans="1:6" x14ac:dyDescent="0.2">
      <c r="A202" s="182"/>
      <c r="B202" s="177"/>
      <c r="C202" s="197"/>
      <c r="D202" s="187"/>
      <c r="E202" s="188"/>
      <c r="F202" s="189" t="str">
        <f t="shared" si="59"/>
        <v/>
      </c>
    </row>
    <row r="203" spans="1:6" x14ac:dyDescent="0.2">
      <c r="A203" s="195"/>
      <c r="B203" s="177"/>
      <c r="C203" s="197"/>
      <c r="D203" s="187"/>
      <c r="E203" s="188"/>
      <c r="F203" s="189" t="str">
        <f t="shared" si="59"/>
        <v/>
      </c>
    </row>
    <row r="204" spans="1:6" x14ac:dyDescent="0.2">
      <c r="A204" s="182"/>
      <c r="B204" s="177"/>
      <c r="C204" s="197"/>
      <c r="D204" s="187"/>
      <c r="E204" s="188"/>
      <c r="F204" s="189" t="str">
        <f t="shared" si="59"/>
        <v/>
      </c>
    </row>
    <row r="205" spans="1:6" x14ac:dyDescent="0.2">
      <c r="A205" s="195"/>
      <c r="B205" s="177"/>
      <c r="C205" s="197"/>
      <c r="D205" s="187"/>
      <c r="E205" s="188"/>
      <c r="F205" s="189" t="str">
        <f t="shared" si="59"/>
        <v/>
      </c>
    </row>
    <row r="206" spans="1:6" x14ac:dyDescent="0.2">
      <c r="A206" s="182"/>
      <c r="B206" s="177"/>
      <c r="C206" s="197"/>
      <c r="D206" s="187"/>
      <c r="E206" s="188"/>
      <c r="F206" s="189" t="str">
        <f t="shared" si="59"/>
        <v/>
      </c>
    </row>
    <row r="207" spans="1:6" x14ac:dyDescent="0.2">
      <c r="A207" s="195"/>
      <c r="B207" s="177"/>
      <c r="C207" s="197"/>
      <c r="D207" s="187"/>
      <c r="E207" s="188"/>
      <c r="F207" s="189" t="str">
        <f t="shared" si="59"/>
        <v/>
      </c>
    </row>
    <row r="208" spans="1:6" x14ac:dyDescent="0.2">
      <c r="A208" s="182"/>
      <c r="B208" s="177"/>
      <c r="C208" s="197"/>
      <c r="D208" s="187"/>
      <c r="E208" s="188"/>
      <c r="F208" s="189" t="str">
        <f t="shared" si="59"/>
        <v/>
      </c>
    </row>
    <row r="209" spans="1:6" x14ac:dyDescent="0.2">
      <c r="A209" s="195"/>
      <c r="B209" s="177"/>
      <c r="C209" s="197"/>
      <c r="D209" s="187"/>
      <c r="E209" s="188"/>
      <c r="F209" s="189" t="str">
        <f t="shared" si="59"/>
        <v/>
      </c>
    </row>
    <row r="210" spans="1:6" x14ac:dyDescent="0.2">
      <c r="A210" s="182"/>
      <c r="B210" s="177"/>
      <c r="C210" s="197"/>
      <c r="D210" s="187"/>
      <c r="E210" s="188"/>
      <c r="F210" s="189" t="str">
        <f t="shared" si="59"/>
        <v/>
      </c>
    </row>
    <row r="211" spans="1:6" x14ac:dyDescent="0.2">
      <c r="A211" s="195"/>
      <c r="B211" s="177"/>
      <c r="C211" s="197"/>
      <c r="D211" s="187"/>
      <c r="E211" s="188"/>
      <c r="F211" s="189" t="str">
        <f t="shared" si="59"/>
        <v/>
      </c>
    </row>
    <row r="212" spans="1:6" x14ac:dyDescent="0.2">
      <c r="A212" s="182"/>
      <c r="B212" s="177"/>
      <c r="C212" s="197"/>
      <c r="D212" s="187"/>
      <c r="E212" s="188"/>
      <c r="F212" s="189" t="str">
        <f t="shared" si="59"/>
        <v/>
      </c>
    </row>
    <row r="213" spans="1:6" x14ac:dyDescent="0.2">
      <c r="A213" s="195"/>
      <c r="B213" s="177"/>
      <c r="C213" s="197"/>
      <c r="D213" s="187"/>
      <c r="E213" s="188"/>
      <c r="F213" s="189" t="str">
        <f t="shared" si="59"/>
        <v/>
      </c>
    </row>
    <row r="214" spans="1:6" x14ac:dyDescent="0.2">
      <c r="A214" s="182"/>
      <c r="B214" s="177"/>
      <c r="C214" s="197"/>
      <c r="D214" s="187"/>
      <c r="E214" s="188"/>
      <c r="F214" s="189" t="str">
        <f t="shared" si="59"/>
        <v/>
      </c>
    </row>
    <row r="215" spans="1:6" x14ac:dyDescent="0.2">
      <c r="A215" s="195"/>
      <c r="B215" s="177"/>
      <c r="C215" s="197"/>
      <c r="D215" s="187"/>
      <c r="E215" s="188"/>
      <c r="F215" s="189" t="str">
        <f t="shared" si="59"/>
        <v/>
      </c>
    </row>
    <row r="216" spans="1:6" x14ac:dyDescent="0.2">
      <c r="A216" s="182"/>
      <c r="B216" s="177"/>
      <c r="C216" s="197"/>
      <c r="D216" s="187"/>
      <c r="E216" s="188"/>
      <c r="F216" s="189" t="str">
        <f t="shared" si="59"/>
        <v/>
      </c>
    </row>
    <row r="217" spans="1:6" x14ac:dyDescent="0.2">
      <c r="A217" s="195"/>
      <c r="B217" s="177"/>
      <c r="C217" s="197"/>
      <c r="D217" s="187"/>
      <c r="E217" s="188"/>
      <c r="F217" s="189" t="str">
        <f t="shared" si="59"/>
        <v/>
      </c>
    </row>
    <row r="218" spans="1:6" x14ac:dyDescent="0.2">
      <c r="A218" s="182"/>
      <c r="B218" s="177"/>
      <c r="C218" s="197"/>
      <c r="D218" s="187"/>
      <c r="E218" s="188"/>
      <c r="F218" s="189" t="str">
        <f t="shared" si="59"/>
        <v/>
      </c>
    </row>
    <row r="219" spans="1:6" x14ac:dyDescent="0.2">
      <c r="A219" s="195"/>
      <c r="B219" s="177"/>
      <c r="C219" s="197"/>
      <c r="D219" s="187"/>
      <c r="E219" s="188"/>
      <c r="F219" s="189" t="str">
        <f t="shared" si="59"/>
        <v/>
      </c>
    </row>
    <row r="220" spans="1:6" x14ac:dyDescent="0.2">
      <c r="A220" s="182"/>
      <c r="B220" s="177"/>
      <c r="C220" s="197"/>
      <c r="D220" s="187"/>
      <c r="E220" s="188"/>
      <c r="F220" s="189" t="str">
        <f t="shared" si="59"/>
        <v/>
      </c>
    </row>
    <row r="221" spans="1:6" x14ac:dyDescent="0.2">
      <c r="A221" s="195"/>
      <c r="B221" s="177"/>
      <c r="C221" s="197"/>
      <c r="D221" s="187"/>
      <c r="E221" s="188"/>
      <c r="F221" s="189" t="str">
        <f t="shared" si="59"/>
        <v/>
      </c>
    </row>
    <row r="222" spans="1:6" x14ac:dyDescent="0.2">
      <c r="A222" s="182"/>
      <c r="B222" s="177"/>
      <c r="C222" s="197"/>
      <c r="D222" s="187"/>
      <c r="E222" s="188"/>
      <c r="F222" s="189" t="str">
        <f t="shared" si="59"/>
        <v/>
      </c>
    </row>
    <row r="223" spans="1:6" x14ac:dyDescent="0.2">
      <c r="A223" s="195"/>
      <c r="B223" s="177"/>
      <c r="C223" s="197"/>
      <c r="D223" s="187"/>
      <c r="E223" s="188"/>
      <c r="F223" s="189" t="str">
        <f t="shared" si="59"/>
        <v/>
      </c>
    </row>
    <row r="224" spans="1:6" x14ac:dyDescent="0.2">
      <c r="A224" s="182"/>
      <c r="B224" s="177"/>
      <c r="C224" s="197"/>
      <c r="D224" s="187"/>
      <c r="E224" s="188"/>
      <c r="F224" s="189" t="str">
        <f t="shared" si="59"/>
        <v/>
      </c>
    </row>
    <row r="225" spans="1:6" x14ac:dyDescent="0.2">
      <c r="A225" s="195"/>
      <c r="B225" s="177"/>
      <c r="C225" s="197"/>
      <c r="D225" s="187"/>
      <c r="E225" s="188"/>
      <c r="F225" s="189" t="str">
        <f t="shared" si="59"/>
        <v/>
      </c>
    </row>
    <row r="226" spans="1:6" x14ac:dyDescent="0.2">
      <c r="A226" s="182"/>
      <c r="B226" s="177"/>
      <c r="C226" s="197"/>
      <c r="D226" s="187"/>
      <c r="E226" s="188"/>
      <c r="F226" s="189" t="str">
        <f t="shared" si="59"/>
        <v/>
      </c>
    </row>
    <row r="227" spans="1:6" x14ac:dyDescent="0.2">
      <c r="A227" s="195"/>
      <c r="B227" s="177"/>
      <c r="C227" s="197"/>
      <c r="D227" s="187"/>
      <c r="E227" s="188"/>
      <c r="F227" s="189" t="str">
        <f t="shared" si="59"/>
        <v/>
      </c>
    </row>
    <row r="228" spans="1:6" x14ac:dyDescent="0.2">
      <c r="A228" s="182"/>
      <c r="B228" s="177"/>
      <c r="C228" s="197"/>
      <c r="D228" s="187"/>
      <c r="E228" s="188"/>
      <c r="F228" s="189" t="str">
        <f t="shared" si="59"/>
        <v/>
      </c>
    </row>
    <row r="229" spans="1:6" x14ac:dyDescent="0.2">
      <c r="A229" s="195"/>
      <c r="B229" s="177"/>
      <c r="C229" s="197"/>
      <c r="D229" s="187"/>
      <c r="E229" s="188"/>
      <c r="F229" s="189" t="str">
        <f t="shared" si="59"/>
        <v/>
      </c>
    </row>
    <row r="230" spans="1:6" x14ac:dyDescent="0.2">
      <c r="A230" s="182"/>
      <c r="B230" s="177"/>
      <c r="C230" s="197"/>
      <c r="D230" s="187"/>
      <c r="E230" s="188"/>
      <c r="F230" s="189" t="str">
        <f t="shared" si="59"/>
        <v/>
      </c>
    </row>
    <row r="231" spans="1:6" x14ac:dyDescent="0.2">
      <c r="A231" s="195"/>
      <c r="B231" s="177"/>
      <c r="C231" s="197"/>
      <c r="D231" s="187"/>
      <c r="E231" s="188"/>
      <c r="F231" s="189" t="str">
        <f t="shared" si="59"/>
        <v/>
      </c>
    </row>
    <row r="232" spans="1:6" x14ac:dyDescent="0.2">
      <c r="A232" s="182"/>
      <c r="B232" s="177"/>
      <c r="C232" s="197"/>
      <c r="D232" s="187"/>
      <c r="E232" s="188"/>
      <c r="F232" s="189" t="str">
        <f t="shared" si="59"/>
        <v/>
      </c>
    </row>
    <row r="233" spans="1:6" x14ac:dyDescent="0.2">
      <c r="A233" s="195"/>
      <c r="B233" s="177"/>
      <c r="C233" s="197"/>
      <c r="D233" s="187"/>
      <c r="E233" s="188"/>
      <c r="F233" s="189" t="str">
        <f t="shared" si="59"/>
        <v/>
      </c>
    </row>
    <row r="234" spans="1:6" x14ac:dyDescent="0.2">
      <c r="A234" s="182"/>
      <c r="B234" s="177"/>
      <c r="C234" s="197"/>
      <c r="D234" s="187"/>
      <c r="E234" s="188"/>
      <c r="F234" s="189" t="str">
        <f t="shared" si="59"/>
        <v/>
      </c>
    </row>
    <row r="235" spans="1:6" x14ac:dyDescent="0.2">
      <c r="A235" s="195"/>
      <c r="B235" s="177"/>
      <c r="C235" s="197"/>
      <c r="D235" s="187"/>
      <c r="E235" s="188"/>
      <c r="F235" s="189" t="str">
        <f t="shared" si="59"/>
        <v/>
      </c>
    </row>
    <row r="236" spans="1:6" x14ac:dyDescent="0.2">
      <c r="A236" s="182"/>
      <c r="B236" s="177"/>
      <c r="C236" s="197"/>
      <c r="D236" s="187"/>
      <c r="E236" s="188"/>
      <c r="F236" s="189" t="str">
        <f t="shared" si="59"/>
        <v/>
      </c>
    </row>
    <row r="237" spans="1:6" x14ac:dyDescent="0.2">
      <c r="A237" s="195"/>
      <c r="B237" s="177"/>
      <c r="C237" s="197"/>
      <c r="D237" s="187"/>
      <c r="E237" s="188"/>
      <c r="F237" s="189" t="str">
        <f t="shared" si="59"/>
        <v/>
      </c>
    </row>
    <row r="238" spans="1:6" x14ac:dyDescent="0.2">
      <c r="A238" s="182"/>
      <c r="B238" s="177"/>
      <c r="C238" s="197"/>
      <c r="D238" s="187"/>
      <c r="E238" s="188"/>
      <c r="F238" s="189" t="str">
        <f t="shared" si="59"/>
        <v/>
      </c>
    </row>
    <row r="239" spans="1:6" x14ac:dyDescent="0.2">
      <c r="A239" s="195"/>
      <c r="B239" s="177"/>
      <c r="C239" s="197"/>
      <c r="D239" s="187"/>
      <c r="E239" s="188"/>
      <c r="F239" s="189" t="str">
        <f t="shared" si="59"/>
        <v/>
      </c>
    </row>
    <row r="240" spans="1:6" x14ac:dyDescent="0.2">
      <c r="A240" s="182"/>
      <c r="B240" s="177"/>
      <c r="C240" s="197"/>
      <c r="D240" s="187"/>
      <c r="E240" s="188"/>
      <c r="F240" s="189" t="str">
        <f t="shared" si="59"/>
        <v/>
      </c>
    </row>
    <row r="241" spans="1:6" x14ac:dyDescent="0.2">
      <c r="A241" s="195"/>
      <c r="B241" s="177"/>
      <c r="C241" s="197"/>
      <c r="D241" s="187"/>
      <c r="E241" s="188"/>
      <c r="F241" s="189" t="str">
        <f t="shared" si="59"/>
        <v/>
      </c>
    </row>
    <row r="242" spans="1:6" x14ac:dyDescent="0.2">
      <c r="A242" s="182"/>
      <c r="B242" s="177"/>
      <c r="C242" s="197"/>
      <c r="D242" s="187"/>
      <c r="E242" s="188"/>
      <c r="F242" s="189" t="str">
        <f t="shared" si="59"/>
        <v/>
      </c>
    </row>
    <row r="243" spans="1:6" x14ac:dyDescent="0.2">
      <c r="A243" s="195"/>
      <c r="B243" s="177"/>
      <c r="C243" s="197"/>
      <c r="D243" s="187"/>
      <c r="E243" s="188"/>
      <c r="F243" s="189" t="str">
        <f t="shared" si="59"/>
        <v/>
      </c>
    </row>
    <row r="244" spans="1:6" x14ac:dyDescent="0.2">
      <c r="A244" s="182"/>
      <c r="B244" s="177"/>
      <c r="C244" s="197"/>
      <c r="D244" s="187"/>
      <c r="E244" s="188"/>
      <c r="F244" s="189" t="str">
        <f t="shared" si="59"/>
        <v/>
      </c>
    </row>
    <row r="245" spans="1:6" x14ac:dyDescent="0.2">
      <c r="A245" s="195"/>
      <c r="B245" s="177"/>
      <c r="C245" s="197"/>
      <c r="D245" s="187"/>
      <c r="E245" s="188"/>
      <c r="F245" s="189" t="str">
        <f t="shared" si="59"/>
        <v/>
      </c>
    </row>
    <row r="246" spans="1:6" x14ac:dyDescent="0.2">
      <c r="A246" s="182"/>
      <c r="B246" s="177"/>
      <c r="C246" s="197"/>
      <c r="D246" s="187"/>
      <c r="E246" s="188"/>
      <c r="F246" s="189" t="str">
        <f t="shared" si="59"/>
        <v/>
      </c>
    </row>
    <row r="247" spans="1:6" x14ac:dyDescent="0.2">
      <c r="A247" s="195"/>
      <c r="B247" s="177"/>
      <c r="C247" s="197"/>
      <c r="D247" s="187"/>
      <c r="E247" s="188"/>
      <c r="F247" s="189" t="str">
        <f t="shared" si="59"/>
        <v/>
      </c>
    </row>
    <row r="248" spans="1:6" x14ac:dyDescent="0.2">
      <c r="A248" s="182"/>
      <c r="B248" s="177"/>
      <c r="C248" s="197"/>
      <c r="D248" s="187"/>
      <c r="E248" s="188"/>
      <c r="F248" s="189" t="str">
        <f t="shared" si="59"/>
        <v/>
      </c>
    </row>
    <row r="249" spans="1:6" x14ac:dyDescent="0.2">
      <c r="A249" s="195"/>
      <c r="B249" s="177"/>
      <c r="C249" s="197"/>
      <c r="D249" s="187"/>
      <c r="E249" s="188"/>
      <c r="F249" s="189" t="str">
        <f t="shared" si="59"/>
        <v/>
      </c>
    </row>
    <row r="250" spans="1:6" x14ac:dyDescent="0.2">
      <c r="A250" s="182"/>
      <c r="B250" s="177"/>
      <c r="C250" s="197"/>
      <c r="D250" s="187"/>
      <c r="E250" s="188"/>
      <c r="F250" s="189" t="str">
        <f t="shared" si="59"/>
        <v/>
      </c>
    </row>
    <row r="251" spans="1:6" x14ac:dyDescent="0.2">
      <c r="A251" s="195"/>
      <c r="B251" s="177"/>
      <c r="C251" s="197"/>
      <c r="D251" s="187"/>
      <c r="E251" s="188"/>
      <c r="F251" s="189" t="str">
        <f t="shared" si="59"/>
        <v/>
      </c>
    </row>
    <row r="252" spans="1:6" x14ac:dyDescent="0.2">
      <c r="A252" s="182"/>
      <c r="B252" s="177"/>
      <c r="C252" s="197"/>
      <c r="D252" s="187"/>
      <c r="E252" s="188"/>
      <c r="F252" s="189" t="str">
        <f t="shared" si="59"/>
        <v/>
      </c>
    </row>
    <row r="253" spans="1:6" x14ac:dyDescent="0.2">
      <c r="A253" s="195"/>
      <c r="B253" s="177"/>
      <c r="C253" s="197"/>
      <c r="D253" s="187"/>
      <c r="E253" s="188"/>
      <c r="F253" s="189" t="str">
        <f t="shared" si="59"/>
        <v/>
      </c>
    </row>
    <row r="254" spans="1:6" x14ac:dyDescent="0.2">
      <c r="A254" s="182"/>
      <c r="B254" s="177"/>
      <c r="C254" s="197"/>
      <c r="D254" s="187"/>
      <c r="E254" s="188"/>
      <c r="F254" s="189" t="str">
        <f t="shared" si="59"/>
        <v/>
      </c>
    </row>
    <row r="255" spans="1:6" x14ac:dyDescent="0.2">
      <c r="A255" s="195"/>
      <c r="B255" s="177"/>
      <c r="C255" s="197"/>
      <c r="D255" s="187"/>
      <c r="E255" s="188"/>
      <c r="F255" s="189" t="str">
        <f t="shared" si="59"/>
        <v/>
      </c>
    </row>
    <row r="256" spans="1:6" x14ac:dyDescent="0.2">
      <c r="A256" s="182"/>
      <c r="B256" s="177"/>
      <c r="C256" s="197"/>
      <c r="D256" s="187"/>
      <c r="E256" s="188"/>
      <c r="F256" s="189" t="str">
        <f t="shared" si="59"/>
        <v/>
      </c>
    </row>
    <row r="257" spans="1:6" x14ac:dyDescent="0.2">
      <c r="A257" s="195"/>
      <c r="B257" s="177"/>
      <c r="C257" s="197"/>
      <c r="D257" s="187"/>
      <c r="E257" s="188"/>
      <c r="F257" s="189" t="str">
        <f t="shared" si="59"/>
        <v/>
      </c>
    </row>
    <row r="258" spans="1:6" x14ac:dyDescent="0.2">
      <c r="A258" s="182"/>
      <c r="B258" s="177"/>
      <c r="C258" s="197"/>
      <c r="D258" s="187"/>
      <c r="E258" s="188"/>
      <c r="F258" s="189" t="str">
        <f t="shared" si="59"/>
        <v/>
      </c>
    </row>
    <row r="259" spans="1:6" x14ac:dyDescent="0.2">
      <c r="A259" s="195"/>
      <c r="B259" s="177"/>
      <c r="C259" s="197"/>
      <c r="D259" s="187"/>
      <c r="E259" s="188"/>
      <c r="F259" s="189" t="str">
        <f t="shared" si="59"/>
        <v/>
      </c>
    </row>
    <row r="260" spans="1:6" x14ac:dyDescent="0.2">
      <c r="A260" s="182"/>
      <c r="B260" s="177"/>
      <c r="C260" s="197"/>
      <c r="D260" s="187"/>
      <c r="E260" s="188"/>
      <c r="F260" s="189" t="str">
        <f t="shared" ref="F260:F302" si="60">IF(AND(ISNUMBER(D260),ISNUMBER(E260)),D260*E260,"")</f>
        <v/>
      </c>
    </row>
    <row r="261" spans="1:6" x14ac:dyDescent="0.2">
      <c r="A261" s="195"/>
      <c r="B261" s="177"/>
      <c r="C261" s="197"/>
      <c r="D261" s="187"/>
      <c r="E261" s="188"/>
      <c r="F261" s="189" t="str">
        <f t="shared" si="60"/>
        <v/>
      </c>
    </row>
    <row r="262" spans="1:6" x14ac:dyDescent="0.2">
      <c r="A262" s="182"/>
      <c r="B262" s="177"/>
      <c r="C262" s="197"/>
      <c r="D262" s="187"/>
      <c r="E262" s="188"/>
      <c r="F262" s="189" t="str">
        <f t="shared" si="60"/>
        <v/>
      </c>
    </row>
    <row r="263" spans="1:6" x14ac:dyDescent="0.2">
      <c r="A263" s="195"/>
      <c r="B263" s="177"/>
      <c r="C263" s="197"/>
      <c r="D263" s="187"/>
      <c r="E263" s="188"/>
      <c r="F263" s="189" t="str">
        <f t="shared" si="60"/>
        <v/>
      </c>
    </row>
    <row r="264" spans="1:6" x14ac:dyDescent="0.2">
      <c r="A264" s="182"/>
      <c r="B264" s="177"/>
      <c r="C264" s="197"/>
      <c r="D264" s="187"/>
      <c r="E264" s="188"/>
      <c r="F264" s="189" t="str">
        <f t="shared" si="60"/>
        <v/>
      </c>
    </row>
    <row r="265" spans="1:6" x14ac:dyDescent="0.2">
      <c r="A265" s="195"/>
      <c r="B265" s="177"/>
      <c r="C265" s="197"/>
      <c r="D265" s="187"/>
      <c r="E265" s="188"/>
      <c r="F265" s="189" t="str">
        <f t="shared" si="60"/>
        <v/>
      </c>
    </row>
    <row r="266" spans="1:6" x14ac:dyDescent="0.2">
      <c r="A266" s="182"/>
      <c r="B266" s="177"/>
      <c r="C266" s="197"/>
      <c r="D266" s="187"/>
      <c r="E266" s="188"/>
      <c r="F266" s="189" t="str">
        <f t="shared" si="60"/>
        <v/>
      </c>
    </row>
    <row r="267" spans="1:6" x14ac:dyDescent="0.2">
      <c r="A267" s="195"/>
      <c r="B267" s="177"/>
      <c r="C267" s="197"/>
      <c r="D267" s="187"/>
      <c r="E267" s="188"/>
      <c r="F267" s="189" t="str">
        <f t="shared" si="60"/>
        <v/>
      </c>
    </row>
    <row r="268" spans="1:6" x14ac:dyDescent="0.2">
      <c r="A268" s="182"/>
      <c r="B268" s="177"/>
      <c r="C268" s="197"/>
      <c r="D268" s="187"/>
      <c r="E268" s="188"/>
      <c r="F268" s="189" t="str">
        <f t="shared" si="60"/>
        <v/>
      </c>
    </row>
    <row r="269" spans="1:6" x14ac:dyDescent="0.2">
      <c r="A269" s="195"/>
      <c r="B269" s="177"/>
      <c r="C269" s="197"/>
      <c r="D269" s="187"/>
      <c r="E269" s="188"/>
      <c r="F269" s="189" t="str">
        <f t="shared" si="60"/>
        <v/>
      </c>
    </row>
    <row r="270" spans="1:6" x14ac:dyDescent="0.2">
      <c r="A270" s="182"/>
      <c r="B270" s="177"/>
      <c r="C270" s="197"/>
      <c r="D270" s="187"/>
      <c r="E270" s="188"/>
      <c r="F270" s="189" t="str">
        <f t="shared" si="60"/>
        <v/>
      </c>
    </row>
    <row r="271" spans="1:6" x14ac:dyDescent="0.2">
      <c r="A271" s="195"/>
      <c r="B271" s="177"/>
      <c r="C271" s="197"/>
      <c r="D271" s="187"/>
      <c r="E271" s="188"/>
      <c r="F271" s="189" t="str">
        <f t="shared" si="60"/>
        <v/>
      </c>
    </row>
    <row r="272" spans="1:6" x14ac:dyDescent="0.2">
      <c r="A272" s="182"/>
      <c r="B272" s="177"/>
      <c r="C272" s="197"/>
      <c r="D272" s="187"/>
      <c r="E272" s="188"/>
      <c r="F272" s="189" t="str">
        <f t="shared" si="60"/>
        <v/>
      </c>
    </row>
    <row r="273" spans="1:6" x14ac:dyDescent="0.2">
      <c r="A273" s="195"/>
      <c r="B273" s="177"/>
      <c r="C273" s="197"/>
      <c r="D273" s="187"/>
      <c r="E273" s="188"/>
      <c r="F273" s="189" t="str">
        <f t="shared" si="60"/>
        <v/>
      </c>
    </row>
    <row r="274" spans="1:6" x14ac:dyDescent="0.2">
      <c r="A274" s="182"/>
      <c r="B274" s="177"/>
      <c r="C274" s="197"/>
      <c r="D274" s="187"/>
      <c r="E274" s="188"/>
      <c r="F274" s="189" t="str">
        <f t="shared" si="60"/>
        <v/>
      </c>
    </row>
    <row r="275" spans="1:6" x14ac:dyDescent="0.2">
      <c r="A275" s="195"/>
      <c r="B275" s="177"/>
      <c r="C275" s="197"/>
      <c r="D275" s="187"/>
      <c r="E275" s="188"/>
      <c r="F275" s="189" t="str">
        <f t="shared" si="60"/>
        <v/>
      </c>
    </row>
    <row r="276" spans="1:6" x14ac:dyDescent="0.2">
      <c r="A276" s="182"/>
      <c r="B276" s="177"/>
      <c r="C276" s="197"/>
      <c r="D276" s="187"/>
      <c r="E276" s="188"/>
      <c r="F276" s="189" t="str">
        <f t="shared" si="60"/>
        <v/>
      </c>
    </row>
    <row r="277" spans="1:6" x14ac:dyDescent="0.2">
      <c r="A277" s="195"/>
      <c r="B277" s="177"/>
      <c r="C277" s="197"/>
      <c r="D277" s="187"/>
      <c r="E277" s="188"/>
      <c r="F277" s="189" t="str">
        <f t="shared" si="60"/>
        <v/>
      </c>
    </row>
    <row r="278" spans="1:6" x14ac:dyDescent="0.2">
      <c r="A278" s="182"/>
      <c r="B278" s="177"/>
      <c r="C278" s="197"/>
      <c r="D278" s="187"/>
      <c r="E278" s="188"/>
      <c r="F278" s="189" t="str">
        <f t="shared" si="60"/>
        <v/>
      </c>
    </row>
    <row r="279" spans="1:6" x14ac:dyDescent="0.2">
      <c r="A279" s="195"/>
      <c r="B279" s="177"/>
      <c r="C279" s="197"/>
      <c r="D279" s="187"/>
      <c r="E279" s="188"/>
      <c r="F279" s="189" t="str">
        <f t="shared" si="60"/>
        <v/>
      </c>
    </row>
    <row r="280" spans="1:6" x14ac:dyDescent="0.2">
      <c r="A280" s="182"/>
      <c r="B280" s="177"/>
      <c r="C280" s="197"/>
      <c r="D280" s="187"/>
      <c r="E280" s="188"/>
      <c r="F280" s="189" t="str">
        <f t="shared" si="60"/>
        <v/>
      </c>
    </row>
    <row r="281" spans="1:6" x14ac:dyDescent="0.2">
      <c r="A281" s="195"/>
      <c r="B281" s="177"/>
      <c r="C281" s="197"/>
      <c r="D281" s="187"/>
      <c r="E281" s="188"/>
      <c r="F281" s="189" t="str">
        <f t="shared" si="60"/>
        <v/>
      </c>
    </row>
    <row r="282" spans="1:6" x14ac:dyDescent="0.2">
      <c r="A282" s="182"/>
      <c r="B282" s="177"/>
      <c r="C282" s="197"/>
      <c r="D282" s="187"/>
      <c r="E282" s="188"/>
      <c r="F282" s="189" t="str">
        <f t="shared" si="60"/>
        <v/>
      </c>
    </row>
    <row r="283" spans="1:6" x14ac:dyDescent="0.2">
      <c r="A283" s="195"/>
      <c r="B283" s="177"/>
      <c r="C283" s="197"/>
      <c r="D283" s="187"/>
      <c r="E283" s="188"/>
      <c r="F283" s="189" t="str">
        <f t="shared" si="60"/>
        <v/>
      </c>
    </row>
    <row r="284" spans="1:6" x14ac:dyDescent="0.2">
      <c r="A284" s="182"/>
      <c r="B284" s="177"/>
      <c r="C284" s="197"/>
      <c r="D284" s="187"/>
      <c r="E284" s="188"/>
      <c r="F284" s="189" t="str">
        <f t="shared" si="60"/>
        <v/>
      </c>
    </row>
    <row r="285" spans="1:6" x14ac:dyDescent="0.2">
      <c r="A285" s="195"/>
      <c r="B285" s="177"/>
      <c r="C285" s="197"/>
      <c r="D285" s="187"/>
      <c r="E285" s="188"/>
      <c r="F285" s="189" t="str">
        <f t="shared" si="60"/>
        <v/>
      </c>
    </row>
    <row r="286" spans="1:6" x14ac:dyDescent="0.2">
      <c r="A286" s="182"/>
      <c r="B286" s="177"/>
      <c r="C286" s="197"/>
      <c r="D286" s="187"/>
      <c r="E286" s="188"/>
      <c r="F286" s="189" t="str">
        <f t="shared" si="60"/>
        <v/>
      </c>
    </row>
    <row r="287" spans="1:6" x14ac:dyDescent="0.2">
      <c r="A287" s="195"/>
      <c r="B287" s="177"/>
      <c r="C287" s="197"/>
      <c r="D287" s="187"/>
      <c r="E287" s="188"/>
      <c r="F287" s="189" t="str">
        <f t="shared" si="60"/>
        <v/>
      </c>
    </row>
    <row r="288" spans="1:6" x14ac:dyDescent="0.2">
      <c r="A288" s="182"/>
      <c r="B288" s="177"/>
      <c r="C288" s="197"/>
      <c r="D288" s="187"/>
      <c r="E288" s="188"/>
      <c r="F288" s="189" t="str">
        <f t="shared" si="60"/>
        <v/>
      </c>
    </row>
    <row r="289" spans="1:6" x14ac:dyDescent="0.2">
      <c r="A289" s="195"/>
      <c r="B289" s="177"/>
      <c r="C289" s="197"/>
      <c r="D289" s="187"/>
      <c r="E289" s="188"/>
      <c r="F289" s="189" t="str">
        <f t="shared" si="60"/>
        <v/>
      </c>
    </row>
    <row r="290" spans="1:6" x14ac:dyDescent="0.2">
      <c r="A290" s="182"/>
      <c r="B290" s="177"/>
      <c r="C290" s="197"/>
      <c r="D290" s="187"/>
      <c r="E290" s="188"/>
      <c r="F290" s="189" t="str">
        <f t="shared" si="60"/>
        <v/>
      </c>
    </row>
    <row r="291" spans="1:6" x14ac:dyDescent="0.2">
      <c r="A291" s="195"/>
      <c r="B291" s="177"/>
      <c r="C291" s="197"/>
      <c r="D291" s="187"/>
      <c r="E291" s="188"/>
      <c r="F291" s="189" t="str">
        <f t="shared" si="60"/>
        <v/>
      </c>
    </row>
    <row r="292" spans="1:6" x14ac:dyDescent="0.2">
      <c r="A292" s="182"/>
      <c r="B292" s="177"/>
      <c r="C292" s="197"/>
      <c r="D292" s="187"/>
      <c r="E292" s="188"/>
      <c r="F292" s="189" t="str">
        <f t="shared" si="60"/>
        <v/>
      </c>
    </row>
    <row r="293" spans="1:6" x14ac:dyDescent="0.2">
      <c r="A293" s="195"/>
      <c r="B293" s="177"/>
      <c r="C293" s="197"/>
      <c r="D293" s="187"/>
      <c r="E293" s="188"/>
      <c r="F293" s="189" t="str">
        <f t="shared" si="60"/>
        <v/>
      </c>
    </row>
    <row r="294" spans="1:6" x14ac:dyDescent="0.2">
      <c r="A294" s="182"/>
      <c r="B294" s="177"/>
      <c r="C294" s="197"/>
      <c r="D294" s="187"/>
      <c r="E294" s="188"/>
      <c r="F294" s="189" t="str">
        <f t="shared" si="60"/>
        <v/>
      </c>
    </row>
    <row r="295" spans="1:6" x14ac:dyDescent="0.2">
      <c r="A295" s="195"/>
      <c r="B295" s="177"/>
      <c r="C295" s="197"/>
      <c r="D295" s="187"/>
      <c r="E295" s="188"/>
      <c r="F295" s="189" t="str">
        <f t="shared" si="60"/>
        <v/>
      </c>
    </row>
    <row r="296" spans="1:6" x14ac:dyDescent="0.2">
      <c r="A296" s="182"/>
      <c r="B296" s="177"/>
      <c r="C296" s="197"/>
      <c r="D296" s="187"/>
      <c r="E296" s="188"/>
      <c r="F296" s="189" t="str">
        <f t="shared" si="60"/>
        <v/>
      </c>
    </row>
    <row r="297" spans="1:6" x14ac:dyDescent="0.2">
      <c r="A297" s="195"/>
      <c r="B297" s="177"/>
      <c r="C297" s="197"/>
      <c r="D297" s="187"/>
      <c r="E297" s="188"/>
      <c r="F297" s="189" t="str">
        <f t="shared" si="60"/>
        <v/>
      </c>
    </row>
    <row r="298" spans="1:6" x14ac:dyDescent="0.2">
      <c r="A298" s="182"/>
      <c r="B298" s="177"/>
      <c r="C298" s="197"/>
      <c r="D298" s="187"/>
      <c r="E298" s="188"/>
      <c r="F298" s="189" t="str">
        <f t="shared" si="60"/>
        <v/>
      </c>
    </row>
    <row r="299" spans="1:6" x14ac:dyDescent="0.2">
      <c r="A299" s="195"/>
      <c r="B299" s="177"/>
      <c r="C299" s="197"/>
      <c r="D299" s="187"/>
      <c r="E299" s="188"/>
      <c r="F299" s="189" t="str">
        <f t="shared" si="60"/>
        <v/>
      </c>
    </row>
    <row r="300" spans="1:6" x14ac:dyDescent="0.2">
      <c r="A300" s="182"/>
      <c r="B300" s="177"/>
      <c r="C300" s="197"/>
      <c r="D300" s="187"/>
      <c r="E300" s="188"/>
      <c r="F300" s="189" t="str">
        <f t="shared" si="60"/>
        <v/>
      </c>
    </row>
    <row r="301" spans="1:6" x14ac:dyDescent="0.2">
      <c r="A301" s="195"/>
      <c r="B301" s="177"/>
      <c r="C301" s="197"/>
      <c r="D301" s="187"/>
      <c r="E301" s="188"/>
      <c r="F301" s="189" t="str">
        <f t="shared" si="60"/>
        <v/>
      </c>
    </row>
    <row r="302" spans="1:6" x14ac:dyDescent="0.2">
      <c r="A302" s="182"/>
      <c r="B302" s="177"/>
      <c r="C302" s="197"/>
      <c r="D302" s="187"/>
      <c r="E302" s="188"/>
      <c r="F302" s="189" t="str">
        <f t="shared" si="60"/>
        <v/>
      </c>
    </row>
    <row r="303" spans="1:6" x14ac:dyDescent="0.2">
      <c r="F303" s="180">
        <f>SUM(F4:F302)</f>
        <v>6003418.4500000002</v>
      </c>
    </row>
  </sheetData>
  <mergeCells count="1">
    <mergeCell ref="A2:D2"/>
  </mergeCells>
  <phoneticPr fontId="6" type="noConversion"/>
  <printOptions horizontalCentered="1"/>
  <pageMargins left="0.38" right="0.25" top="0.17" bottom="0.17" header="0.17" footer="0.17"/>
  <pageSetup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2"/>
  <sheetViews>
    <sheetView showGridLines="0" showZeros="0" tabSelected="1" zoomScaleNormal="100" workbookViewId="0">
      <pane ySplit="5" topLeftCell="A180" activePane="bottomLeft" state="frozenSplit"/>
      <selection activeCell="E4" sqref="E4:E26"/>
      <selection pane="bottomLeft" activeCell="V184" sqref="V184"/>
    </sheetView>
  </sheetViews>
  <sheetFormatPr defaultColWidth="9.140625" defaultRowHeight="11.25" x14ac:dyDescent="0.2"/>
  <cols>
    <col min="1" max="1" width="3.5703125" style="107" customWidth="1"/>
    <col min="2" max="2" width="29.85546875" style="108" customWidth="1"/>
    <col min="3" max="3" width="4.7109375" style="109" customWidth="1"/>
    <col min="4" max="4" width="6.85546875" style="107" customWidth="1"/>
    <col min="5" max="5" width="11.42578125" style="110" customWidth="1"/>
    <col min="6" max="6" width="12.28515625" style="105" customWidth="1"/>
    <col min="7" max="15" width="11.42578125" style="105" customWidth="1"/>
    <col min="16" max="16" width="12" style="105" customWidth="1"/>
    <col min="17" max="18" width="11.42578125" style="105" customWidth="1"/>
    <col min="19" max="16384" width="9.140625" style="105"/>
  </cols>
  <sheetData>
    <row r="1" spans="1:18" ht="13.9" customHeight="1" thickTop="1" x14ac:dyDescent="0.2">
      <c r="A1" s="212" t="s">
        <v>322</v>
      </c>
      <c r="B1" s="213"/>
      <c r="C1" s="213"/>
      <c r="D1" s="214"/>
      <c r="E1" s="356" t="s">
        <v>215</v>
      </c>
      <c r="F1" s="357"/>
      <c r="G1" s="364" t="s">
        <v>321</v>
      </c>
      <c r="H1" s="365"/>
      <c r="I1" s="360" t="s">
        <v>324</v>
      </c>
      <c r="J1" s="361"/>
      <c r="K1" s="360" t="s">
        <v>326</v>
      </c>
      <c r="L1" s="361"/>
      <c r="M1" s="360" t="s">
        <v>327</v>
      </c>
      <c r="N1" s="361"/>
      <c r="O1" s="360" t="s">
        <v>329</v>
      </c>
      <c r="P1" s="361"/>
      <c r="Q1" s="348" t="s">
        <v>216</v>
      </c>
      <c r="R1" s="104"/>
    </row>
    <row r="2" spans="1:18" x14ac:dyDescent="0.2">
      <c r="A2" s="344" t="s">
        <v>217</v>
      </c>
      <c r="B2" s="215"/>
      <c r="C2" s="215"/>
      <c r="D2" s="216"/>
      <c r="E2" s="358"/>
      <c r="F2" s="359"/>
      <c r="G2" s="366" t="s">
        <v>323</v>
      </c>
      <c r="H2" s="367"/>
      <c r="I2" s="362" t="s">
        <v>325</v>
      </c>
      <c r="J2" s="363"/>
      <c r="K2" s="362" t="s">
        <v>323</v>
      </c>
      <c r="L2" s="363"/>
      <c r="M2" s="362" t="s">
        <v>328</v>
      </c>
      <c r="N2" s="363"/>
      <c r="O2" s="362" t="s">
        <v>330</v>
      </c>
      <c r="P2" s="363"/>
      <c r="Q2" s="345" t="s">
        <v>216</v>
      </c>
      <c r="R2" s="217"/>
    </row>
    <row r="3" spans="1:18" x14ac:dyDescent="0.2">
      <c r="A3" s="344" t="s">
        <v>218</v>
      </c>
      <c r="B3" s="215"/>
      <c r="C3" s="215"/>
      <c r="D3" s="216"/>
      <c r="E3" s="358"/>
      <c r="F3" s="359"/>
      <c r="G3" s="366" t="s">
        <v>331</v>
      </c>
      <c r="H3" s="367"/>
      <c r="I3" s="366" t="s">
        <v>331</v>
      </c>
      <c r="J3" s="367"/>
      <c r="K3" s="366" t="s">
        <v>331</v>
      </c>
      <c r="L3" s="367"/>
      <c r="M3" s="366" t="s">
        <v>331</v>
      </c>
      <c r="N3" s="367"/>
      <c r="O3" s="366" t="s">
        <v>331</v>
      </c>
      <c r="P3" s="367"/>
      <c r="Q3" s="345"/>
      <c r="R3" s="217"/>
    </row>
    <row r="4" spans="1:18" ht="12" thickBot="1" x14ac:dyDescent="0.25">
      <c r="A4" s="344" t="s">
        <v>332</v>
      </c>
      <c r="B4" s="215"/>
      <c r="C4" s="215"/>
      <c r="D4" s="216"/>
      <c r="E4" s="218"/>
      <c r="F4" s="219"/>
      <c r="G4" s="354"/>
      <c r="H4" s="355"/>
      <c r="I4" s="352"/>
      <c r="J4" s="353"/>
      <c r="K4" s="346"/>
      <c r="L4" s="347"/>
      <c r="M4" s="346"/>
      <c r="N4" s="347"/>
      <c r="O4" s="346"/>
      <c r="P4" s="347"/>
      <c r="Q4" s="345"/>
      <c r="R4" s="217"/>
    </row>
    <row r="5" spans="1:18" s="91" customFormat="1" ht="35.25" customHeight="1" thickBot="1" x14ac:dyDescent="0.25">
      <c r="A5" s="68" t="s">
        <v>219</v>
      </c>
      <c r="B5" s="68" t="s">
        <v>220</v>
      </c>
      <c r="C5" s="68" t="s">
        <v>2</v>
      </c>
      <c r="D5" s="69" t="s">
        <v>221</v>
      </c>
      <c r="E5" s="112" t="s">
        <v>222</v>
      </c>
      <c r="F5" s="113" t="s">
        <v>223</v>
      </c>
      <c r="G5" s="141" t="s">
        <v>4</v>
      </c>
      <c r="H5" s="142" t="s">
        <v>5</v>
      </c>
      <c r="I5" s="142" t="s">
        <v>4</v>
      </c>
      <c r="J5" s="142" t="s">
        <v>5</v>
      </c>
      <c r="K5" s="142" t="s">
        <v>4</v>
      </c>
      <c r="L5" s="142" t="s">
        <v>5</v>
      </c>
      <c r="M5" s="142" t="s">
        <v>4</v>
      </c>
      <c r="N5" s="142" t="s">
        <v>5</v>
      </c>
      <c r="O5" s="142" t="s">
        <v>4</v>
      </c>
      <c r="P5" s="142" t="s">
        <v>5</v>
      </c>
      <c r="Q5" s="142" t="s">
        <v>4</v>
      </c>
      <c r="R5" s="142" t="s">
        <v>5</v>
      </c>
    </row>
    <row r="6" spans="1:18" s="106" customFormat="1" ht="24" customHeight="1" x14ac:dyDescent="0.2">
      <c r="A6" s="71">
        <f>IF(B7="","",1)</f>
        <v>1</v>
      </c>
      <c r="B6" s="138" t="str">
        <f>IF(ISBLANK('Item List'!B4),"",'Item List'!B4)</f>
        <v>TREE REMOVAL ( 6 TO 15 UNITS DIAMETER)</v>
      </c>
      <c r="C6" s="138" t="str">
        <f>IF(ISBLANK('Item List'!C4),"",'Item List'!C4)</f>
        <v>INCH</v>
      </c>
      <c r="D6" s="139">
        <f>IF(ISBLANK('Item List'!D4),0,'Item List'!D4)</f>
        <v>27</v>
      </c>
      <c r="E6" s="53">
        <f>IF(ISBLANK('Item List'!E4),0,'Item List'!E4)</f>
        <v>50</v>
      </c>
      <c r="F6" s="53">
        <f>IF(AND(ISNUMBER($D6),ISNUMBER(E6)),$D6*E6,0)</f>
        <v>1350</v>
      </c>
      <c r="G6" s="83">
        <v>25.27</v>
      </c>
      <c r="H6" s="53">
        <f>IF(AND(ISNUMBER($D6),ISNUMBER(G6)),$D6*G6,0)</f>
        <v>682.29</v>
      </c>
      <c r="I6" s="84">
        <v>25</v>
      </c>
      <c r="J6" s="53">
        <f t="shared" ref="J6:J28" si="0">IF(AND(ISNUMBER($D6),ISNUMBER(I6)),$D6*I6,0)</f>
        <v>675</v>
      </c>
      <c r="K6" s="84">
        <v>25</v>
      </c>
      <c r="L6" s="53">
        <f t="shared" ref="L6:L28" si="1">IF(AND(ISNUMBER($D6),ISNUMBER(K6)),$D6*K6,0)</f>
        <v>675</v>
      </c>
      <c r="M6" s="84">
        <v>50</v>
      </c>
      <c r="N6" s="53">
        <f t="shared" ref="N6:N28" si="2">IF(AND(ISNUMBER($D6),ISNUMBER(M6)),$D6*M6,0)</f>
        <v>1350</v>
      </c>
      <c r="O6" s="84">
        <v>55</v>
      </c>
      <c r="P6" s="53">
        <f t="shared" ref="P6:P28" si="3">IF(AND(ISNUMBER($D6),ISNUMBER(O6)),$D6*O6,0)</f>
        <v>1485</v>
      </c>
      <c r="Q6" s="84"/>
      <c r="R6" s="53">
        <f t="shared" ref="R6:R28" si="4">IF(AND(ISNUMBER($D6),ISNUMBER(Q6)),$D6*Q6,0)</f>
        <v>0</v>
      </c>
    </row>
    <row r="7" spans="1:18" s="106" customFormat="1" ht="24" customHeight="1" x14ac:dyDescent="0.2">
      <c r="A7" s="71">
        <f>IF(B7="","",A6+1)</f>
        <v>2</v>
      </c>
      <c r="B7" s="138" t="str">
        <f>IF(ISBLANK('Item List'!B5),"",'Item List'!B5)</f>
        <v>TREE REMOVAL (OVER 15 UNITS DIAMETER)</v>
      </c>
      <c r="C7" s="138" t="str">
        <f>IF(ISBLANK('Item List'!C5),"",'Item List'!C5)</f>
        <v>INCH</v>
      </c>
      <c r="D7" s="139">
        <f>IF(ISBLANK('Item List'!D5),0,'Item List'!D5)</f>
        <v>156</v>
      </c>
      <c r="E7" s="53">
        <f>IF(ISBLANK('Item List'!E5),0,'Item List'!E5)</f>
        <v>32</v>
      </c>
      <c r="F7" s="53">
        <f t="shared" ref="F7:H28" si="5">IF(AND(ISNUMBER($D7),ISNUMBER(E7)),$D7*E7,0)</f>
        <v>4992</v>
      </c>
      <c r="G7" s="83">
        <v>48.51</v>
      </c>
      <c r="H7" s="53">
        <f t="shared" si="5"/>
        <v>7567.5599999999995</v>
      </c>
      <c r="I7" s="84">
        <v>48</v>
      </c>
      <c r="J7" s="53">
        <f t="shared" si="0"/>
        <v>7488</v>
      </c>
      <c r="K7" s="84">
        <v>48</v>
      </c>
      <c r="L7" s="53">
        <f t="shared" si="1"/>
        <v>7488</v>
      </c>
      <c r="M7" s="84">
        <v>60</v>
      </c>
      <c r="N7" s="53">
        <f t="shared" si="2"/>
        <v>9360</v>
      </c>
      <c r="O7" s="84">
        <v>66</v>
      </c>
      <c r="P7" s="53">
        <f t="shared" si="3"/>
        <v>10296</v>
      </c>
      <c r="Q7" s="84"/>
      <c r="R7" s="53">
        <f t="shared" si="4"/>
        <v>0</v>
      </c>
    </row>
    <row r="8" spans="1:18" s="106" customFormat="1" ht="24" customHeight="1" x14ac:dyDescent="0.2">
      <c r="A8" s="71">
        <f t="shared" ref="A8:A28" si="6">IF(B8="","",A7+1)</f>
        <v>3</v>
      </c>
      <c r="B8" s="138" t="str">
        <f>IF(ISBLANK('Item List'!B6),"",'Item List'!B6)</f>
        <v>TREE TRUNK PROTECTION</v>
      </c>
      <c r="C8" s="138" t="str">
        <f>IF(ISBLANK('Item List'!C6),"",'Item List'!C6)</f>
        <v>EACH</v>
      </c>
      <c r="D8" s="139">
        <f>IF(ISBLANK('Item List'!D6),0,'Item List'!D6)</f>
        <v>18</v>
      </c>
      <c r="E8" s="53">
        <f>IF(ISBLANK('Item List'!E6),0,'Item List'!E6)</f>
        <v>140</v>
      </c>
      <c r="F8" s="53">
        <f t="shared" si="5"/>
        <v>2520</v>
      </c>
      <c r="G8" s="83">
        <v>165.74</v>
      </c>
      <c r="H8" s="53">
        <f t="shared" si="5"/>
        <v>2983.32</v>
      </c>
      <c r="I8" s="84">
        <v>164</v>
      </c>
      <c r="J8" s="53">
        <f t="shared" si="0"/>
        <v>2952</v>
      </c>
      <c r="K8" s="84">
        <v>200</v>
      </c>
      <c r="L8" s="53">
        <f t="shared" si="1"/>
        <v>3600</v>
      </c>
      <c r="M8" s="84">
        <v>164</v>
      </c>
      <c r="N8" s="53">
        <f t="shared" si="2"/>
        <v>2952</v>
      </c>
      <c r="O8" s="84">
        <v>220</v>
      </c>
      <c r="P8" s="53">
        <f t="shared" si="3"/>
        <v>3960</v>
      </c>
      <c r="Q8" s="84"/>
      <c r="R8" s="53">
        <f t="shared" si="4"/>
        <v>0</v>
      </c>
    </row>
    <row r="9" spans="1:18" s="106" customFormat="1" ht="24" customHeight="1" x14ac:dyDescent="0.2">
      <c r="A9" s="71">
        <f t="shared" si="6"/>
        <v>4</v>
      </c>
      <c r="B9" s="138" t="str">
        <f>IF(ISBLANK('Item List'!B7),"",'Item List'!B7)</f>
        <v>EARTH EXCAVATION</v>
      </c>
      <c r="C9" s="138" t="str">
        <f>IF(ISBLANK('Item List'!C7),"",'Item List'!C7)</f>
        <v>CU YD</v>
      </c>
      <c r="D9" s="139">
        <f>IF(ISBLANK('Item List'!D7),0,'Item List'!D7)</f>
        <v>13430</v>
      </c>
      <c r="E9" s="53">
        <f>IF(ISBLANK('Item List'!E7),0,'Item List'!E7)</f>
        <v>22</v>
      </c>
      <c r="F9" s="53">
        <f t="shared" si="5"/>
        <v>295460</v>
      </c>
      <c r="G9" s="83">
        <v>36.729999999999997</v>
      </c>
      <c r="H9" s="53">
        <f t="shared" si="5"/>
        <v>493283.89999999997</v>
      </c>
      <c r="I9" s="84">
        <v>48</v>
      </c>
      <c r="J9" s="53">
        <f t="shared" si="0"/>
        <v>644640</v>
      </c>
      <c r="K9" s="84">
        <v>51.84</v>
      </c>
      <c r="L9" s="53">
        <f t="shared" si="1"/>
        <v>696211.20000000007</v>
      </c>
      <c r="M9" s="84">
        <v>57</v>
      </c>
      <c r="N9" s="53">
        <f t="shared" si="2"/>
        <v>765510</v>
      </c>
      <c r="O9" s="84">
        <v>50.52</v>
      </c>
      <c r="P9" s="53">
        <f t="shared" si="3"/>
        <v>678483.60000000009</v>
      </c>
      <c r="Q9" s="84"/>
      <c r="R9" s="53">
        <f t="shared" si="4"/>
        <v>0</v>
      </c>
    </row>
    <row r="10" spans="1:18" s="106" customFormat="1" ht="24" customHeight="1" x14ac:dyDescent="0.2">
      <c r="A10" s="71">
        <f t="shared" si="6"/>
        <v>5</v>
      </c>
      <c r="B10" s="138" t="str">
        <f>IF(ISBLANK('Item List'!B8),"",'Item List'!B8)</f>
        <v>REMOVAL AND DISPOSAL OF UNSUITABLE MATERIAL</v>
      </c>
      <c r="C10" s="138" t="str">
        <f>IF(ISBLANK('Item List'!C8),"",'Item List'!C8)</f>
        <v>CU YD</v>
      </c>
      <c r="D10" s="139">
        <f>IF(ISBLANK('Item List'!D8),0,'Item List'!D8)</f>
        <v>1000</v>
      </c>
      <c r="E10" s="53">
        <f>IF(ISBLANK('Item List'!E8),0,'Item List'!E8)</f>
        <v>20</v>
      </c>
      <c r="F10" s="53">
        <f t="shared" si="5"/>
        <v>20000</v>
      </c>
      <c r="G10" s="83">
        <v>23.55</v>
      </c>
      <c r="H10" s="53">
        <f t="shared" si="5"/>
        <v>23550</v>
      </c>
      <c r="I10" s="84">
        <v>25</v>
      </c>
      <c r="J10" s="53">
        <f t="shared" si="0"/>
        <v>25000</v>
      </c>
      <c r="K10" s="84">
        <v>38.83</v>
      </c>
      <c r="L10" s="53">
        <f t="shared" si="1"/>
        <v>38830</v>
      </c>
      <c r="M10" s="84">
        <v>49</v>
      </c>
      <c r="N10" s="53">
        <f t="shared" si="2"/>
        <v>49000</v>
      </c>
      <c r="O10" s="84">
        <v>42.08</v>
      </c>
      <c r="P10" s="53">
        <f t="shared" si="3"/>
        <v>42080</v>
      </c>
      <c r="Q10" s="84"/>
      <c r="R10" s="53">
        <f t="shared" si="4"/>
        <v>0</v>
      </c>
    </row>
    <row r="11" spans="1:18" s="106" customFormat="1" ht="24" customHeight="1" x14ac:dyDescent="0.2">
      <c r="A11" s="71">
        <f t="shared" si="6"/>
        <v>6</v>
      </c>
      <c r="B11" s="138" t="str">
        <f>IF(ISBLANK('Item List'!B9),"",'Item List'!B9)</f>
        <v>TRENCH BACKFILL</v>
      </c>
      <c r="C11" s="138" t="str">
        <f>IF(ISBLANK('Item List'!C9),"",'Item List'!C9)</f>
        <v>CU YD</v>
      </c>
      <c r="D11" s="139">
        <f>IF(ISBLANK('Item List'!D9),0,'Item List'!D9)</f>
        <v>388</v>
      </c>
      <c r="E11" s="53">
        <f>IF(ISBLANK('Item List'!E9),0,'Item List'!E9)</f>
        <v>24</v>
      </c>
      <c r="F11" s="53">
        <f t="shared" si="5"/>
        <v>9312</v>
      </c>
      <c r="G11" s="83">
        <v>1</v>
      </c>
      <c r="H11" s="53">
        <f t="shared" si="5"/>
        <v>388</v>
      </c>
      <c r="I11" s="84">
        <v>25</v>
      </c>
      <c r="J11" s="53">
        <f t="shared" si="0"/>
        <v>9700</v>
      </c>
      <c r="K11" s="84">
        <v>12.51</v>
      </c>
      <c r="L11" s="53">
        <f t="shared" si="1"/>
        <v>4853.88</v>
      </c>
      <c r="M11" s="84">
        <v>32.5</v>
      </c>
      <c r="N11" s="53">
        <f t="shared" si="2"/>
        <v>12610</v>
      </c>
      <c r="O11" s="84">
        <v>59.64</v>
      </c>
      <c r="P11" s="53">
        <f t="shared" si="3"/>
        <v>23140.32</v>
      </c>
      <c r="Q11" s="84"/>
      <c r="R11" s="53">
        <f t="shared" si="4"/>
        <v>0</v>
      </c>
    </row>
    <row r="12" spans="1:18" s="106" customFormat="1" ht="24" customHeight="1" x14ac:dyDescent="0.2">
      <c r="A12" s="71">
        <f t="shared" si="6"/>
        <v>7</v>
      </c>
      <c r="B12" s="138" t="str">
        <f>IF(ISBLANK('Item List'!B10),"",'Item List'!B10)</f>
        <v>GEOTEXTILE FABRIC FOR GROUND STABILIZATION</v>
      </c>
      <c r="C12" s="138" t="str">
        <f>IF(ISBLANK('Item List'!C10),"",'Item List'!C10)</f>
        <v>SQ YD</v>
      </c>
      <c r="D12" s="139">
        <f>IF(ISBLANK('Item List'!D10),0,'Item List'!D10)</f>
        <v>21628</v>
      </c>
      <c r="E12" s="53">
        <f>IF(ISBLANK('Item List'!E10),0,'Item List'!E10)</f>
        <v>1.6</v>
      </c>
      <c r="F12" s="53">
        <f t="shared" si="5"/>
        <v>34604.800000000003</v>
      </c>
      <c r="G12" s="83">
        <v>1.58</v>
      </c>
      <c r="H12" s="53">
        <f t="shared" si="5"/>
        <v>34172.239999999998</v>
      </c>
      <c r="I12" s="84">
        <v>4.5</v>
      </c>
      <c r="J12" s="53">
        <f t="shared" si="0"/>
        <v>97326</v>
      </c>
      <c r="K12" s="84">
        <v>2.11</v>
      </c>
      <c r="L12" s="53">
        <f t="shared" si="1"/>
        <v>45635.079999999994</v>
      </c>
      <c r="M12" s="84">
        <v>1.9</v>
      </c>
      <c r="N12" s="53">
        <f t="shared" si="2"/>
        <v>41093.199999999997</v>
      </c>
      <c r="O12" s="84">
        <v>2.42</v>
      </c>
      <c r="P12" s="53">
        <f t="shared" si="3"/>
        <v>52339.76</v>
      </c>
      <c r="Q12" s="84"/>
      <c r="R12" s="53">
        <f t="shared" si="4"/>
        <v>0</v>
      </c>
    </row>
    <row r="13" spans="1:18" s="106" customFormat="1" ht="24" customHeight="1" x14ac:dyDescent="0.2">
      <c r="A13" s="71">
        <f t="shared" si="6"/>
        <v>8</v>
      </c>
      <c r="B13" s="138" t="str">
        <f>IF(ISBLANK('Item List'!B11),"",'Item List'!B11)</f>
        <v>TOPSOIL, FURNISH AND PLACE, 4"</v>
      </c>
      <c r="C13" s="138" t="str">
        <f>IF(ISBLANK('Item List'!C11),"",'Item List'!C11)</f>
        <v>SQ YD</v>
      </c>
      <c r="D13" s="139">
        <f>IF(ISBLANK('Item List'!D11),0,'Item List'!D11)</f>
        <v>7406</v>
      </c>
      <c r="E13" s="53">
        <f>IF(ISBLANK('Item List'!E11),0,'Item List'!E11)</f>
        <v>6</v>
      </c>
      <c r="F13" s="53">
        <f t="shared" si="5"/>
        <v>44436</v>
      </c>
      <c r="G13" s="83">
        <v>4.66</v>
      </c>
      <c r="H13" s="53">
        <f t="shared" si="5"/>
        <v>34511.96</v>
      </c>
      <c r="I13" s="84">
        <v>4.6500000000000004</v>
      </c>
      <c r="J13" s="53">
        <f t="shared" si="0"/>
        <v>34437.9</v>
      </c>
      <c r="K13" s="84">
        <v>4.6100000000000003</v>
      </c>
      <c r="L13" s="53">
        <f t="shared" si="1"/>
        <v>34141.660000000003</v>
      </c>
      <c r="M13" s="84">
        <v>4.5999999999999996</v>
      </c>
      <c r="N13" s="53">
        <f t="shared" si="2"/>
        <v>34067.599999999999</v>
      </c>
      <c r="O13" s="84">
        <v>5.76</v>
      </c>
      <c r="P13" s="53">
        <f t="shared" si="3"/>
        <v>42658.559999999998</v>
      </c>
      <c r="Q13" s="84"/>
      <c r="R13" s="53">
        <f t="shared" si="4"/>
        <v>0</v>
      </c>
    </row>
    <row r="14" spans="1:18" s="106" customFormat="1" ht="24" customHeight="1" x14ac:dyDescent="0.2">
      <c r="A14" s="71">
        <f t="shared" si="6"/>
        <v>9</v>
      </c>
      <c r="B14" s="138" t="str">
        <f>IF(ISBLANK('Item List'!B12),"",'Item List'!B12)</f>
        <v>SEEDING, CLASS 1</v>
      </c>
      <c r="C14" s="138" t="str">
        <f>IF(ISBLANK('Item List'!C12),"",'Item List'!C12)</f>
        <v>ACRE</v>
      </c>
      <c r="D14" s="175">
        <f>IF(ISBLANK('Item List'!D12),0,'Item List'!D12)</f>
        <v>1.53</v>
      </c>
      <c r="E14" s="53">
        <f>IF(ISBLANK('Item List'!E12),0,'Item List'!E12)</f>
        <v>2400</v>
      </c>
      <c r="F14" s="53">
        <f t="shared" si="5"/>
        <v>3672</v>
      </c>
      <c r="G14" s="83">
        <v>5659.42</v>
      </c>
      <c r="H14" s="53">
        <f t="shared" si="5"/>
        <v>8658.9125999999997</v>
      </c>
      <c r="I14" s="84">
        <v>5600</v>
      </c>
      <c r="J14" s="53">
        <f t="shared" si="0"/>
        <v>8568</v>
      </c>
      <c r="K14" s="84">
        <v>5600</v>
      </c>
      <c r="L14" s="53">
        <f t="shared" si="1"/>
        <v>8568</v>
      </c>
      <c r="M14" s="84">
        <v>5600</v>
      </c>
      <c r="N14" s="53">
        <f t="shared" si="2"/>
        <v>8568</v>
      </c>
      <c r="O14" s="84">
        <v>6095.8</v>
      </c>
      <c r="P14" s="53">
        <f t="shared" si="3"/>
        <v>9326.5740000000005</v>
      </c>
      <c r="Q14" s="84"/>
      <c r="R14" s="53">
        <f t="shared" si="4"/>
        <v>0</v>
      </c>
    </row>
    <row r="15" spans="1:18" s="106" customFormat="1" ht="24" customHeight="1" x14ac:dyDescent="0.2">
      <c r="A15" s="71">
        <f t="shared" si="6"/>
        <v>10</v>
      </c>
      <c r="B15" s="138" t="str">
        <f>IF(ISBLANK('Item List'!B13),"",'Item List'!B13)</f>
        <v>NITROGEN FERTILIZER NUTRIENT</v>
      </c>
      <c r="C15" s="138" t="str">
        <f>IF(ISBLANK('Item List'!C13),"",'Item List'!C13)</f>
        <v>POUND</v>
      </c>
      <c r="D15" s="139">
        <f>IF(ISBLANK('Item List'!D13),0,'Item List'!D13)</f>
        <v>138</v>
      </c>
      <c r="E15" s="53">
        <f>IF(ISBLANK('Item List'!E13),0,'Item List'!E13)</f>
        <v>2</v>
      </c>
      <c r="F15" s="53">
        <f t="shared" si="5"/>
        <v>276</v>
      </c>
      <c r="G15" s="83">
        <v>3.03</v>
      </c>
      <c r="H15" s="53">
        <f t="shared" si="5"/>
        <v>418.14</v>
      </c>
      <c r="I15" s="84">
        <v>3</v>
      </c>
      <c r="J15" s="53">
        <f t="shared" si="0"/>
        <v>414</v>
      </c>
      <c r="K15" s="84">
        <v>3</v>
      </c>
      <c r="L15" s="53">
        <f t="shared" si="1"/>
        <v>414</v>
      </c>
      <c r="M15" s="84">
        <v>3</v>
      </c>
      <c r="N15" s="53">
        <f t="shared" si="2"/>
        <v>414</v>
      </c>
      <c r="O15" s="84">
        <v>5.08</v>
      </c>
      <c r="P15" s="53">
        <f t="shared" si="3"/>
        <v>701.04</v>
      </c>
      <c r="Q15" s="84"/>
      <c r="R15" s="53">
        <f t="shared" si="4"/>
        <v>0</v>
      </c>
    </row>
    <row r="16" spans="1:18" ht="24" customHeight="1" x14ac:dyDescent="0.2">
      <c r="A16" s="71">
        <f t="shared" si="6"/>
        <v>11</v>
      </c>
      <c r="B16" s="138" t="str">
        <f>IF(ISBLANK('Item List'!B14),"",'Item List'!B14)</f>
        <v>PHOSPHORUS FERTILIZER NUTRIENT</v>
      </c>
      <c r="C16" s="138" t="str">
        <f>IF(ISBLANK('Item List'!C14),"",'Item List'!C14)</f>
        <v>POUND</v>
      </c>
      <c r="D16" s="139">
        <f>IF(ISBLANK('Item List'!D14),0,'Item List'!D14)</f>
        <v>138</v>
      </c>
      <c r="E16" s="53">
        <f>IF(ISBLANK('Item List'!E14),0,'Item List'!E14)</f>
        <v>2</v>
      </c>
      <c r="F16" s="53">
        <f t="shared" si="5"/>
        <v>276</v>
      </c>
      <c r="G16" s="83">
        <v>3.03</v>
      </c>
      <c r="H16" s="53">
        <f t="shared" si="5"/>
        <v>418.14</v>
      </c>
      <c r="I16" s="84">
        <v>3</v>
      </c>
      <c r="J16" s="53">
        <f t="shared" si="0"/>
        <v>414</v>
      </c>
      <c r="K16" s="84">
        <v>3</v>
      </c>
      <c r="L16" s="53">
        <f t="shared" si="1"/>
        <v>414</v>
      </c>
      <c r="M16" s="84">
        <v>3</v>
      </c>
      <c r="N16" s="53">
        <f t="shared" si="2"/>
        <v>414</v>
      </c>
      <c r="O16" s="84">
        <v>5.08</v>
      </c>
      <c r="P16" s="53">
        <f t="shared" si="3"/>
        <v>701.04</v>
      </c>
      <c r="Q16" s="84"/>
      <c r="R16" s="53">
        <f t="shared" si="4"/>
        <v>0</v>
      </c>
    </row>
    <row r="17" spans="1:18" ht="24" customHeight="1" x14ac:dyDescent="0.2">
      <c r="A17" s="71">
        <f t="shared" si="6"/>
        <v>12</v>
      </c>
      <c r="B17" s="138" t="str">
        <f>IF(ISBLANK('Item List'!B15),"",'Item List'!B15)</f>
        <v>POTASSIUM FERTILIZER NUTRIENT</v>
      </c>
      <c r="C17" s="138" t="str">
        <f>IF(ISBLANK('Item List'!C15),"",'Item List'!C15)</f>
        <v>POUND</v>
      </c>
      <c r="D17" s="139">
        <f>IF(ISBLANK('Item List'!D15),0,'Item List'!D15)</f>
        <v>138</v>
      </c>
      <c r="E17" s="53">
        <f>IF(ISBLANK('Item List'!E15),0,'Item List'!E15)</f>
        <v>2</v>
      </c>
      <c r="F17" s="53">
        <f t="shared" si="5"/>
        <v>276</v>
      </c>
      <c r="G17" s="83">
        <v>3.03</v>
      </c>
      <c r="H17" s="53">
        <f t="shared" si="5"/>
        <v>418.14</v>
      </c>
      <c r="I17" s="84">
        <v>3</v>
      </c>
      <c r="J17" s="53">
        <f t="shared" si="0"/>
        <v>414</v>
      </c>
      <c r="K17" s="84">
        <v>3</v>
      </c>
      <c r="L17" s="53">
        <f t="shared" si="1"/>
        <v>414</v>
      </c>
      <c r="M17" s="84">
        <v>3</v>
      </c>
      <c r="N17" s="53">
        <f t="shared" si="2"/>
        <v>414</v>
      </c>
      <c r="O17" s="84">
        <v>5.08</v>
      </c>
      <c r="P17" s="53">
        <f t="shared" si="3"/>
        <v>701.04</v>
      </c>
      <c r="Q17" s="84"/>
      <c r="R17" s="53">
        <f t="shared" si="4"/>
        <v>0</v>
      </c>
    </row>
    <row r="18" spans="1:18" ht="24" customHeight="1" x14ac:dyDescent="0.2">
      <c r="A18" s="71">
        <f t="shared" si="6"/>
        <v>13</v>
      </c>
      <c r="B18" s="138" t="str">
        <f>IF(ISBLANK('Item List'!B16),"",'Item List'!B16)</f>
        <v>EROSION CONTROL BLANKET</v>
      </c>
      <c r="C18" s="138" t="str">
        <f>IF(ISBLANK('Item List'!C16),"",'Item List'!C16)</f>
        <v>SQ YD</v>
      </c>
      <c r="D18" s="175">
        <f>IF(ISBLANK('Item List'!D16),0,'Item List'!D16)</f>
        <v>7406</v>
      </c>
      <c r="E18" s="53">
        <f>IF(ISBLANK('Item List'!E16),0,'Item List'!E16)</f>
        <v>1.35</v>
      </c>
      <c r="F18" s="53">
        <f t="shared" si="5"/>
        <v>9998.1</v>
      </c>
      <c r="G18" s="83">
        <v>3.84</v>
      </c>
      <c r="H18" s="53">
        <f t="shared" si="5"/>
        <v>28439.039999999997</v>
      </c>
      <c r="I18" s="84">
        <v>2.5</v>
      </c>
      <c r="J18" s="53">
        <f t="shared" si="0"/>
        <v>18515</v>
      </c>
      <c r="K18" s="84">
        <v>2.4</v>
      </c>
      <c r="L18" s="53">
        <f t="shared" si="1"/>
        <v>17774.399999999998</v>
      </c>
      <c r="M18" s="84">
        <v>2.4</v>
      </c>
      <c r="N18" s="53">
        <f t="shared" si="2"/>
        <v>17774.399999999998</v>
      </c>
      <c r="O18" s="84">
        <v>2.77</v>
      </c>
      <c r="P18" s="53">
        <f t="shared" si="3"/>
        <v>20514.62</v>
      </c>
      <c r="Q18" s="84"/>
      <c r="R18" s="53">
        <f t="shared" si="4"/>
        <v>0</v>
      </c>
    </row>
    <row r="19" spans="1:18" ht="24" customHeight="1" x14ac:dyDescent="0.2">
      <c r="A19" s="71">
        <f t="shared" si="6"/>
        <v>14</v>
      </c>
      <c r="B19" s="138" t="str">
        <f>IF(ISBLANK('Item List'!B17),"",'Item List'!B17)</f>
        <v>TEMPORARY EROSION CONTROL SEEDING</v>
      </c>
      <c r="C19" s="138" t="str">
        <f>IF(ISBLANK('Item List'!C17),"",'Item List'!C17)</f>
        <v>POUND</v>
      </c>
      <c r="D19" s="139">
        <f>IF(ISBLANK('Item List'!D17),0,'Item List'!D17)</f>
        <v>153</v>
      </c>
      <c r="E19" s="53">
        <f>IF(ISBLANK('Item List'!E17),0,'Item List'!E17)</f>
        <v>6</v>
      </c>
      <c r="F19" s="53">
        <f t="shared" si="5"/>
        <v>918</v>
      </c>
      <c r="G19" s="83">
        <v>9.75</v>
      </c>
      <c r="H19" s="53">
        <f t="shared" si="5"/>
        <v>1491.75</v>
      </c>
      <c r="I19" s="84">
        <v>8</v>
      </c>
      <c r="J19" s="53">
        <f t="shared" si="0"/>
        <v>1224</v>
      </c>
      <c r="K19" s="84">
        <v>8</v>
      </c>
      <c r="L19" s="53">
        <f t="shared" si="1"/>
        <v>1224</v>
      </c>
      <c r="M19" s="84">
        <v>8</v>
      </c>
      <c r="N19" s="53">
        <f t="shared" si="2"/>
        <v>1224</v>
      </c>
      <c r="O19" s="84">
        <v>11.29</v>
      </c>
      <c r="P19" s="53">
        <f t="shared" si="3"/>
        <v>1727.37</v>
      </c>
      <c r="Q19" s="84"/>
      <c r="R19" s="53">
        <f t="shared" si="4"/>
        <v>0</v>
      </c>
    </row>
    <row r="20" spans="1:18" ht="24" customHeight="1" x14ac:dyDescent="0.2">
      <c r="A20" s="71">
        <f t="shared" si="6"/>
        <v>15</v>
      </c>
      <c r="B20" s="138" t="str">
        <f>IF(ISBLANK('Item List'!B18),"",'Item List'!B18)</f>
        <v>PERIMETER EROSION BARRIER</v>
      </c>
      <c r="C20" s="138" t="str">
        <f>IF(ISBLANK('Item List'!C18),"",'Item List'!C18)</f>
        <v>FOOT</v>
      </c>
      <c r="D20" s="139">
        <f>IF(ISBLANK('Item List'!D18),0,'Item List'!D18)</f>
        <v>6372</v>
      </c>
      <c r="E20" s="53">
        <f>IF(ISBLANK('Item List'!E18),0,'Item List'!E18)</f>
        <v>3</v>
      </c>
      <c r="F20" s="53">
        <f t="shared" si="5"/>
        <v>19116</v>
      </c>
      <c r="G20" s="83">
        <v>2.82</v>
      </c>
      <c r="H20" s="53">
        <f t="shared" si="5"/>
        <v>17969.039999999997</v>
      </c>
      <c r="I20" s="84">
        <v>2.31</v>
      </c>
      <c r="J20" s="53">
        <f t="shared" si="0"/>
        <v>14719.32</v>
      </c>
      <c r="K20" s="84">
        <v>2.31</v>
      </c>
      <c r="L20" s="53">
        <f t="shared" si="1"/>
        <v>14719.32</v>
      </c>
      <c r="M20" s="84">
        <v>2.2999999999999998</v>
      </c>
      <c r="N20" s="53">
        <f t="shared" si="2"/>
        <v>14655.599999999999</v>
      </c>
      <c r="O20" s="84">
        <v>4.46</v>
      </c>
      <c r="P20" s="53">
        <f t="shared" si="3"/>
        <v>28419.119999999999</v>
      </c>
      <c r="Q20" s="84"/>
      <c r="R20" s="53">
        <f t="shared" si="4"/>
        <v>0</v>
      </c>
    </row>
    <row r="21" spans="1:18" ht="24" customHeight="1" x14ac:dyDescent="0.2">
      <c r="A21" s="71">
        <f t="shared" si="6"/>
        <v>16</v>
      </c>
      <c r="B21" s="138" t="str">
        <f>IF(ISBLANK('Item List'!B19),"",'Item List'!B19)</f>
        <v>INLET AND PIPE PROTECTION</v>
      </c>
      <c r="C21" s="138" t="str">
        <f>IF(ISBLANK('Item List'!C19),"",'Item List'!C19)</f>
        <v>EACH</v>
      </c>
      <c r="D21" s="139">
        <f>IF(ISBLANK('Item List'!D19),0,'Item List'!D19)</f>
        <v>41</v>
      </c>
      <c r="E21" s="53">
        <f>IF(ISBLANK('Item List'!E19),0,'Item List'!E19)</f>
        <v>200</v>
      </c>
      <c r="F21" s="53">
        <f t="shared" si="5"/>
        <v>8200</v>
      </c>
      <c r="G21" s="83">
        <v>273.08999999999997</v>
      </c>
      <c r="H21" s="53">
        <f t="shared" si="5"/>
        <v>11196.689999999999</v>
      </c>
      <c r="I21" s="84">
        <v>224</v>
      </c>
      <c r="J21" s="53">
        <f t="shared" si="0"/>
        <v>9184</v>
      </c>
      <c r="K21" s="84">
        <v>224</v>
      </c>
      <c r="L21" s="53">
        <f t="shared" si="1"/>
        <v>9184</v>
      </c>
      <c r="M21" s="84">
        <v>240</v>
      </c>
      <c r="N21" s="53">
        <f t="shared" si="2"/>
        <v>9840</v>
      </c>
      <c r="O21" s="84">
        <v>70.95</v>
      </c>
      <c r="P21" s="53">
        <f t="shared" si="3"/>
        <v>2908.9500000000003</v>
      </c>
      <c r="Q21" s="84"/>
      <c r="R21" s="53">
        <f t="shared" si="4"/>
        <v>0</v>
      </c>
    </row>
    <row r="22" spans="1:18" ht="24" customHeight="1" x14ac:dyDescent="0.2">
      <c r="A22" s="71">
        <f t="shared" si="6"/>
        <v>17</v>
      </c>
      <c r="B22" s="138" t="str">
        <f>IF(ISBLANK('Item List'!B20),"",'Item List'!B20)</f>
        <v>AGGREGATE SUBGRADE IMPROVEMENT</v>
      </c>
      <c r="C22" s="138" t="str">
        <f>IF(ISBLANK('Item List'!C20),"",'Item List'!C20)</f>
        <v>TON</v>
      </c>
      <c r="D22" s="139">
        <f>IF(ISBLANK('Item List'!D20),0,'Item List'!D20)</f>
        <v>2050</v>
      </c>
      <c r="E22" s="53">
        <f>IF(ISBLANK('Item List'!E20),0,'Item List'!E20)</f>
        <v>45</v>
      </c>
      <c r="F22" s="53">
        <f t="shared" si="5"/>
        <v>92250</v>
      </c>
      <c r="G22" s="83">
        <v>17.05</v>
      </c>
      <c r="H22" s="53">
        <f t="shared" si="5"/>
        <v>34952.5</v>
      </c>
      <c r="I22" s="84">
        <v>21</v>
      </c>
      <c r="J22" s="53">
        <f t="shared" si="0"/>
        <v>43050</v>
      </c>
      <c r="K22" s="84">
        <v>20.27</v>
      </c>
      <c r="L22" s="53">
        <f t="shared" si="1"/>
        <v>41553.5</v>
      </c>
      <c r="M22" s="84">
        <v>27</v>
      </c>
      <c r="N22" s="53">
        <f t="shared" si="2"/>
        <v>55350</v>
      </c>
      <c r="O22" s="84">
        <v>20.62</v>
      </c>
      <c r="P22" s="53">
        <f t="shared" si="3"/>
        <v>42271</v>
      </c>
      <c r="Q22" s="84"/>
      <c r="R22" s="53">
        <f t="shared" si="4"/>
        <v>0</v>
      </c>
    </row>
    <row r="23" spans="1:18" ht="24" customHeight="1" x14ac:dyDescent="0.2">
      <c r="A23" s="71">
        <f t="shared" si="6"/>
        <v>18</v>
      </c>
      <c r="B23" s="138" t="str">
        <f>IF(ISBLANK('Item List'!B21),"",'Item List'!B21)</f>
        <v>AGGREGATE BASE COURSE, TYPE B</v>
      </c>
      <c r="C23" s="138" t="str">
        <f>IF(ISBLANK('Item List'!C21),"",'Item List'!C21)</f>
        <v>TON</v>
      </c>
      <c r="D23" s="139">
        <f>IF(ISBLANK('Item List'!D21),0,'Item List'!D21)</f>
        <v>18229</v>
      </c>
      <c r="E23" s="53">
        <f>IF(ISBLANK('Item List'!E21),0,'Item List'!E21)</f>
        <v>30</v>
      </c>
      <c r="F23" s="53">
        <f t="shared" si="5"/>
        <v>546870</v>
      </c>
      <c r="G23" s="83">
        <v>18.920000000000002</v>
      </c>
      <c r="H23" s="53">
        <f t="shared" si="5"/>
        <v>344892.68000000005</v>
      </c>
      <c r="I23" s="84">
        <v>22.5</v>
      </c>
      <c r="J23" s="53">
        <f t="shared" si="0"/>
        <v>410152.5</v>
      </c>
      <c r="K23" s="84">
        <v>23.35</v>
      </c>
      <c r="L23" s="53">
        <f t="shared" si="1"/>
        <v>425647.15</v>
      </c>
      <c r="M23" s="84">
        <v>25</v>
      </c>
      <c r="N23" s="53">
        <f t="shared" si="2"/>
        <v>455725</v>
      </c>
      <c r="O23" s="84">
        <v>18.260000000000002</v>
      </c>
      <c r="P23" s="53">
        <f t="shared" si="3"/>
        <v>332861.54000000004</v>
      </c>
      <c r="Q23" s="84"/>
      <c r="R23" s="53">
        <f t="shared" si="4"/>
        <v>0</v>
      </c>
    </row>
    <row r="24" spans="1:18" ht="24" customHeight="1" x14ac:dyDescent="0.2">
      <c r="A24" s="71">
        <f t="shared" si="6"/>
        <v>19</v>
      </c>
      <c r="B24" s="138" t="str">
        <f>IF(ISBLANK('Item List'!B22),"",'Item List'!B22)</f>
        <v>HOT-MIX ASPHALT BINDER COURSE, IL-9.5, N50</v>
      </c>
      <c r="C24" s="138" t="str">
        <f>IF(ISBLANK('Item List'!C22),"",'Item List'!C22)</f>
        <v>TON</v>
      </c>
      <c r="D24" s="139">
        <f>IF(ISBLANK('Item List'!D22),0,'Item List'!D22)</f>
        <v>171</v>
      </c>
      <c r="E24" s="53">
        <f>IF(ISBLANK('Item List'!E22),0,'Item List'!E22)</f>
        <v>150</v>
      </c>
      <c r="F24" s="53">
        <f t="shared" si="5"/>
        <v>25650</v>
      </c>
      <c r="G24" s="83">
        <v>131.19</v>
      </c>
      <c r="H24" s="53">
        <f t="shared" si="5"/>
        <v>22433.489999999998</v>
      </c>
      <c r="I24" s="84">
        <v>155</v>
      </c>
      <c r="J24" s="53">
        <f t="shared" si="0"/>
        <v>26505</v>
      </c>
      <c r="K24" s="84">
        <v>125</v>
      </c>
      <c r="L24" s="53">
        <f t="shared" si="1"/>
        <v>21375</v>
      </c>
      <c r="M24" s="84">
        <v>125</v>
      </c>
      <c r="N24" s="53">
        <f t="shared" si="2"/>
        <v>21375</v>
      </c>
      <c r="O24" s="84">
        <v>137.5</v>
      </c>
      <c r="P24" s="53">
        <f t="shared" si="3"/>
        <v>23512.5</v>
      </c>
      <c r="Q24" s="84"/>
      <c r="R24" s="53">
        <f t="shared" si="4"/>
        <v>0</v>
      </c>
    </row>
    <row r="25" spans="1:18" ht="24" customHeight="1" x14ac:dyDescent="0.2">
      <c r="A25" s="71">
        <f t="shared" si="6"/>
        <v>20</v>
      </c>
      <c r="B25" s="138" t="str">
        <f>IF(ISBLANK('Item List'!B23),"",'Item List'!B23)</f>
        <v>HOT-MIX ASPHALT BINDER COURSE, IL-19.0, N90</v>
      </c>
      <c r="C25" s="138" t="str">
        <f>IF(ISBLANK('Item List'!C23),"",'Item List'!C23)</f>
        <v>TON</v>
      </c>
      <c r="D25" s="139">
        <f>IF(ISBLANK('Item List'!D23),0,'Item List'!D23)</f>
        <v>166</v>
      </c>
      <c r="E25" s="53">
        <f>IF(ISBLANK('Item List'!E23),0,'Item List'!E23)</f>
        <v>150</v>
      </c>
      <c r="F25" s="53">
        <f t="shared" si="5"/>
        <v>24900</v>
      </c>
      <c r="G25" s="83">
        <v>132.69999999999999</v>
      </c>
      <c r="H25" s="53">
        <f t="shared" si="5"/>
        <v>22028.199999999997</v>
      </c>
      <c r="I25" s="84">
        <v>160</v>
      </c>
      <c r="J25" s="53">
        <f t="shared" si="0"/>
        <v>26560</v>
      </c>
      <c r="K25" s="84">
        <v>145</v>
      </c>
      <c r="L25" s="53">
        <f t="shared" si="1"/>
        <v>24070</v>
      </c>
      <c r="M25" s="84">
        <v>145</v>
      </c>
      <c r="N25" s="53">
        <f t="shared" si="2"/>
        <v>24070</v>
      </c>
      <c r="O25" s="84">
        <v>159.5</v>
      </c>
      <c r="P25" s="53">
        <f t="shared" si="3"/>
        <v>26477</v>
      </c>
      <c r="Q25" s="84"/>
      <c r="R25" s="53">
        <f t="shared" si="4"/>
        <v>0</v>
      </c>
    </row>
    <row r="26" spans="1:18" ht="24" customHeight="1" x14ac:dyDescent="0.2">
      <c r="A26" s="71">
        <f t="shared" si="6"/>
        <v>21</v>
      </c>
      <c r="B26" s="138" t="str">
        <f>IF(ISBLANK('Item List'!B24),"",'Item List'!B24)</f>
        <v>HOT-MIX ASPHALT SURFACE COURSE, IL-9.5, MIX "D", N50</v>
      </c>
      <c r="C26" s="138" t="str">
        <f>IF(ISBLANK('Item List'!C24),"",'Item List'!C24)</f>
        <v>TON</v>
      </c>
      <c r="D26" s="139">
        <f>IF(ISBLANK('Item List'!D24),0,'Item List'!D24)</f>
        <v>280</v>
      </c>
      <c r="E26" s="53">
        <f>IF(ISBLANK('Item List'!E24),0,'Item List'!E24)</f>
        <v>120</v>
      </c>
      <c r="F26" s="53">
        <f t="shared" si="5"/>
        <v>33600</v>
      </c>
      <c r="G26" s="83">
        <v>137.09</v>
      </c>
      <c r="H26" s="53">
        <f t="shared" si="5"/>
        <v>38385.200000000004</v>
      </c>
      <c r="I26" s="84">
        <v>165</v>
      </c>
      <c r="J26" s="53">
        <f t="shared" si="0"/>
        <v>46200</v>
      </c>
      <c r="K26" s="84">
        <v>130</v>
      </c>
      <c r="L26" s="53">
        <f t="shared" si="1"/>
        <v>36400</v>
      </c>
      <c r="M26" s="84">
        <v>130</v>
      </c>
      <c r="N26" s="53">
        <f t="shared" si="2"/>
        <v>36400</v>
      </c>
      <c r="O26" s="84">
        <v>143</v>
      </c>
      <c r="P26" s="53">
        <f t="shared" si="3"/>
        <v>40040</v>
      </c>
      <c r="Q26" s="84"/>
      <c r="R26" s="53">
        <f t="shared" si="4"/>
        <v>0</v>
      </c>
    </row>
    <row r="27" spans="1:18" ht="24" customHeight="1" x14ac:dyDescent="0.2">
      <c r="A27" s="71">
        <f t="shared" si="6"/>
        <v>22</v>
      </c>
      <c r="B27" s="138" t="str">
        <f>IF(ISBLANK('Item List'!B25),"",'Item List'!B25)</f>
        <v>HOT-MIX ASPHALT SURFACE COURSE, IL-9.5, MIX "D", N70</v>
      </c>
      <c r="C27" s="138" t="str">
        <f>IF(ISBLANK('Item List'!C25),"",'Item List'!C25)</f>
        <v>TON</v>
      </c>
      <c r="D27" s="139">
        <f>IF(ISBLANK('Item List'!D25),0,'Item List'!D25)</f>
        <v>53</v>
      </c>
      <c r="E27" s="53">
        <f>IF(ISBLANK('Item List'!E25),0,'Item List'!E25)</f>
        <v>120</v>
      </c>
      <c r="F27" s="53">
        <f t="shared" si="5"/>
        <v>6360</v>
      </c>
      <c r="G27" s="83">
        <v>307.37</v>
      </c>
      <c r="H27" s="53">
        <f t="shared" si="5"/>
        <v>16290.61</v>
      </c>
      <c r="I27" s="84">
        <v>245</v>
      </c>
      <c r="J27" s="53">
        <f t="shared" si="0"/>
        <v>12985</v>
      </c>
      <c r="K27" s="84">
        <v>145</v>
      </c>
      <c r="L27" s="53">
        <f t="shared" si="1"/>
        <v>7685</v>
      </c>
      <c r="M27" s="84">
        <v>145</v>
      </c>
      <c r="N27" s="53">
        <f t="shared" si="2"/>
        <v>7685</v>
      </c>
      <c r="O27" s="84">
        <v>159.5</v>
      </c>
      <c r="P27" s="53">
        <f t="shared" si="3"/>
        <v>8453.5</v>
      </c>
      <c r="Q27" s="84"/>
      <c r="R27" s="53">
        <f t="shared" si="4"/>
        <v>0</v>
      </c>
    </row>
    <row r="28" spans="1:18" ht="24" customHeight="1" thickBot="1" x14ac:dyDescent="0.25">
      <c r="A28" s="71">
        <f t="shared" si="6"/>
        <v>23</v>
      </c>
      <c r="B28" s="138" t="str">
        <f>IF(ISBLANK('Item List'!B26),"",'Item List'!B26)</f>
        <v>BITUMINOUS MATERIALS (PRIME COAT)</v>
      </c>
      <c r="C28" s="138" t="str">
        <f>IF(ISBLANK('Item List'!C26),"",'Item List'!C26)</f>
        <v>GALLON</v>
      </c>
      <c r="D28" s="139">
        <f>IF(ISBLANK('Item List'!D26),0,'Item List'!D26)</f>
        <v>1169</v>
      </c>
      <c r="E28" s="53">
        <f>IF(ISBLANK('Item List'!E26),0,'Item List'!E26)</f>
        <v>3</v>
      </c>
      <c r="F28" s="53">
        <f t="shared" si="5"/>
        <v>3507</v>
      </c>
      <c r="G28" s="83">
        <v>1.88</v>
      </c>
      <c r="H28" s="53">
        <f t="shared" si="5"/>
        <v>2197.7199999999998</v>
      </c>
      <c r="I28" s="84">
        <v>7.5</v>
      </c>
      <c r="J28" s="53">
        <f t="shared" si="0"/>
        <v>8767.5</v>
      </c>
      <c r="K28" s="84">
        <v>0.01</v>
      </c>
      <c r="L28" s="53">
        <f t="shared" si="1"/>
        <v>11.69</v>
      </c>
      <c r="M28" s="84">
        <v>0.01</v>
      </c>
      <c r="N28" s="53">
        <f t="shared" si="2"/>
        <v>11.69</v>
      </c>
      <c r="O28" s="84">
        <v>0.01</v>
      </c>
      <c r="P28" s="53">
        <f t="shared" si="3"/>
        <v>11.69</v>
      </c>
      <c r="Q28" s="84"/>
      <c r="R28" s="53">
        <f t="shared" si="4"/>
        <v>0</v>
      </c>
    </row>
    <row r="29" spans="1:18" s="106" customFormat="1" ht="10.5" customHeight="1" x14ac:dyDescent="0.2">
      <c r="A29" s="72"/>
      <c r="B29" s="167" t="s">
        <v>224</v>
      </c>
      <c r="C29" s="73" t="str">
        <f>IF(NOT(ISNUMBER(A31)),"Total","Sub")</f>
        <v>Sub</v>
      </c>
      <c r="D29" s="140"/>
      <c r="E29" s="74" t="s">
        <v>225</v>
      </c>
      <c r="F29" s="54">
        <f>IF(SUM(F6:F28)=0,"",SUM(F6:F28))</f>
        <v>1188543.8999999999</v>
      </c>
      <c r="G29" s="59"/>
      <c r="H29" s="54">
        <f>IF(SUM(H6:H28)=0,"",SUM(H6:H28))</f>
        <v>1147329.5226</v>
      </c>
      <c r="I29" s="59"/>
      <c r="J29" s="54">
        <f>IF(SUM(J6:J28)=0,"",SUM(J6:J28))</f>
        <v>1449891.22</v>
      </c>
      <c r="K29" s="59"/>
      <c r="L29" s="54">
        <f>IF(SUM(L6:L28)=0,"",SUM(L6:L28))</f>
        <v>1440888.88</v>
      </c>
      <c r="M29" s="59"/>
      <c r="N29" s="54">
        <f>IF(SUM(N6:N28)=0,"",SUM(N6:N28))</f>
        <v>1569863.4899999998</v>
      </c>
      <c r="O29" s="59"/>
      <c r="P29" s="54">
        <f>IF(SUM(P6:P28)=0,"",SUM(P6:P28))</f>
        <v>1393070.2239999999</v>
      </c>
      <c r="Q29" s="59"/>
      <c r="R29" s="54" t="str">
        <f>IF(SUM(R6:R28)=0,"",SUM(R6:R28))</f>
        <v/>
      </c>
    </row>
    <row r="30" spans="1:18" s="106" customFormat="1" ht="10.5" customHeight="1" thickBot="1" x14ac:dyDescent="0.25">
      <c r="A30" s="75"/>
      <c r="B30" s="76" t="str">
        <f>CONCATENATE("Award to"&amp;" "&amp;$G$1)</f>
        <v>Award to William Charles</v>
      </c>
      <c r="C30" s="77" t="str">
        <f>IF(NOT(ISNUMBER(A31)),"Bid","Total")</f>
        <v>Total</v>
      </c>
      <c r="D30" s="78"/>
      <c r="E30" s="79" t="s">
        <v>226</v>
      </c>
      <c r="F30" s="55">
        <f>IF(SUM(F6:F28)=0,"",SUM($D6*E6,$D7*E7,$D8*E8,$D9*E9,$D10*E10,$D11*E11,$D12*E12,$D13*E13,$D14*E14,$D15*E15,$D16*E16,$D17*E17,$D18*E18,$D19*E19,$D20*E20,$D21*E21,$D22*E22,$D23*E23,$D24*E24,$D25*E25,$D26*E26,$D27*E27,$D28*E28))</f>
        <v>1188543.8999999999</v>
      </c>
      <c r="G30" s="58"/>
      <c r="H30" s="55">
        <f>IF(SUM(H6:H28)=0,"",SUM($D6*G6,$D7*G7,$D8*G8,$D9*G9,$D10*G10,$D11*G11,$D12*G12,$D13*G13,$D14*G14,$D15*G15,$D16*G16,$D17*G17,$D18*G18,$D19*G19,$D20*G20,$D21*G21,$D22*G22,$D23*G23,$D24*G24,$D25*G25,$D26*G26,$D27*G27,$D28*G28))</f>
        <v>1147329.5226</v>
      </c>
      <c r="I30" s="58"/>
      <c r="J30" s="55">
        <f>IF(SUM(J6:J28)=0,"",SUM($D6*I6,$D7*I7,$D8*I8,$D9*I9,$D10*I10,$D11*I11,$D12*I12,$D13*I13,$D14*I14,$D15*I15,$D16*I16,$D17*I17,$D18*I18,$D19*I19,$D20*I20,$D21*I21,$D22*I22,$D23*I23,$D24*I24,$D25*I25,$D26*I26,$D27*I27,$D28*I28))</f>
        <v>1449891.22</v>
      </c>
      <c r="K30" s="58"/>
      <c r="L30" s="55">
        <f>IF(SUM(L6:L28)=0,"",SUM($D6*K6,$D7*K7,$D8*K8,$D9*K9,$D10*K10,$D11*K11,$D12*K12,$D13*K13,$D14*K14,$D15*K15,$D16*K16,$D17*K17,$D18*K18,$D19*K19,$D20*K20,$D21*K21,$D22*K22,$D23*K23,$D24*K24,$D25*K25,$D26*K26,$D27*K27,$D28*K28))</f>
        <v>1440888.88</v>
      </c>
      <c r="M30" s="58"/>
      <c r="N30" s="55">
        <f>IF(SUM(N6:N28)=0,"",SUM($D6*M6,$D7*M7,$D8*M8,$D9*M9,$D10*M10,$D11*M11,$D12*M12,$D13*M13,$D14*M14,$D15*M15,$D16*M16,$D17*M17,$D18*M18,$D19*M19,$D20*M20,$D21*M21,$D22*M22,$D23*M23,$D24*M24,$D25*M25,$D26*M26,$D27*M27,$D28*M28))</f>
        <v>1569863.4899999998</v>
      </c>
      <c r="O30" s="58"/>
      <c r="P30" s="55">
        <f>IF(SUM(P6:P28)=0,"",SUM($D6*O6,$D7*O7,$D8*O8,$D9*O9,$D10*O10,$D11*O11,$D12*O12,$D13*O13,$D14*O14,$D15*O15,$D16*O16,$D17*O17,$D18*O18,$D19*O19,$D20*O20,$D21*O21,$D22*O22,$D23*O23,$D24*O24,$D25*O25,$D26*O26,$D27*O27,$D28*O28))</f>
        <v>1393070.2239999999</v>
      </c>
      <c r="Q30" s="58"/>
      <c r="R30" s="55" t="str">
        <f>IF(SUM(R6:R28)=0,"",SUM($D6*Q6,$D7*Q7,$D8*Q8,$D9*Q9,$D10*Q10,$D11*Q11,$D12*Q12,$D13*Q13,$D14*Q14,$D15*Q15,$D16*Q16,$D17*Q17,$D18*Q18,$D19*Q19,$D20*Q20,$D21*Q21,$D22*Q22,$D23*Q23,$D24*Q24,$D25*Q25,#REF!*#REF!,$D26*Q26,$D27*Q27,$D28*Q28))</f>
        <v/>
      </c>
    </row>
    <row r="31" spans="1:18" s="106" customFormat="1" ht="24" customHeight="1" x14ac:dyDescent="0.2">
      <c r="A31" s="71">
        <f>IF(B31="","",A28+1)</f>
        <v>24</v>
      </c>
      <c r="B31" s="138" t="str">
        <f>IF(ISBLANK('Item List'!B27),"",'Item List'!B27)</f>
        <v>PORTLAND CEMENT CONCRETE PAVEMENT, 9 3/4" (JOINTED)</v>
      </c>
      <c r="C31" s="138" t="str">
        <f>IF(ISBLANK('Item List'!C27),"",'Item List'!C27)</f>
        <v>SQ YD</v>
      </c>
      <c r="D31" s="139">
        <f>IF(ISBLANK('Item List'!D27),0,'Item List'!D27)</f>
        <v>21628</v>
      </c>
      <c r="E31" s="53">
        <f>IF(ISBLANK('Item List'!E27),0,'Item List'!E27)</f>
        <v>65</v>
      </c>
      <c r="F31" s="53">
        <f t="shared" ref="F31:F54" si="7">IF(AND(ISNUMBER($D31),ISNUMBER(E31)),$D31*E31,0)</f>
        <v>1405820</v>
      </c>
      <c r="G31" s="83">
        <v>73.400000000000006</v>
      </c>
      <c r="H31" s="53">
        <f t="shared" ref="H31:H54" si="8">IF(AND(ISNUMBER($D31),ISNUMBER(G31)),$D31*G31,0)</f>
        <v>1587495.2000000002</v>
      </c>
      <c r="I31" s="84">
        <v>72</v>
      </c>
      <c r="J31" s="53">
        <f>IF(AND(ISNUMBER($D31),ISNUMBER(I31)),$D31*I31,0)</f>
        <v>1557216</v>
      </c>
      <c r="K31" s="84">
        <v>75.010000000000005</v>
      </c>
      <c r="L31" s="53">
        <f>IF(AND(ISNUMBER($D31),ISNUMBER(K31)),$D31*K31,0)</f>
        <v>1622316.28</v>
      </c>
      <c r="M31" s="84">
        <v>74.849999999999994</v>
      </c>
      <c r="N31" s="53">
        <f>IF(AND(ISNUMBER($D31),ISNUMBER(M31)),$D31*M31,0)</f>
        <v>1618855.7999999998</v>
      </c>
      <c r="O31" s="84">
        <v>85.8</v>
      </c>
      <c r="P31" s="53">
        <f>IF(AND(ISNUMBER($D31),ISNUMBER(O31)),$D31*O31,0)</f>
        <v>1855682.4</v>
      </c>
      <c r="Q31" s="84"/>
      <c r="R31" s="53">
        <f>IF(AND(ISNUMBER($D31),ISNUMBER(Q31)),$D31*Q31,0)</f>
        <v>0</v>
      </c>
    </row>
    <row r="32" spans="1:18" s="106" customFormat="1" ht="24" customHeight="1" x14ac:dyDescent="0.2">
      <c r="A32" s="71">
        <f>IF(B32="","",A31+1)</f>
        <v>25</v>
      </c>
      <c r="B32" s="138" t="str">
        <f>IF(ISBLANK('Item List'!B28),"",'Item List'!B28)</f>
        <v>PORTLAND CEMENT CONCRETE DRIVEWAY PAVEMENT, 6-INCH</v>
      </c>
      <c r="C32" s="138" t="str">
        <f>IF(ISBLANK('Item List'!C28),"",'Item List'!C28)</f>
        <v>SQ YD</v>
      </c>
      <c r="D32" s="139">
        <f>IF(ISBLANK('Item List'!D28),0,'Item List'!D28)</f>
        <v>506</v>
      </c>
      <c r="E32" s="53">
        <f>IF(ISBLANK('Item List'!E28),0,'Item List'!E28)</f>
        <v>70</v>
      </c>
      <c r="F32" s="53">
        <f t="shared" si="7"/>
        <v>35420</v>
      </c>
      <c r="G32" s="83">
        <v>79.98</v>
      </c>
      <c r="H32" s="53">
        <f t="shared" si="8"/>
        <v>40469.880000000005</v>
      </c>
      <c r="I32" s="84">
        <v>78</v>
      </c>
      <c r="J32" s="53">
        <f t="shared" ref="J32:J54" si="9">IF(AND(ISNUMBER($D32),ISNUMBER(I32)),$D32*I32,0)</f>
        <v>39468</v>
      </c>
      <c r="K32" s="84">
        <v>83.42</v>
      </c>
      <c r="L32" s="53">
        <f t="shared" ref="L32:L54" si="10">IF(AND(ISNUMBER($D32),ISNUMBER(K32)),$D32*K32,0)</f>
        <v>42210.520000000004</v>
      </c>
      <c r="M32" s="84">
        <v>88.4</v>
      </c>
      <c r="N32" s="53">
        <f t="shared" ref="N32:N54" si="11">IF(AND(ISNUMBER($D32),ISNUMBER(M32)),$D32*M32,0)</f>
        <v>44730.400000000001</v>
      </c>
      <c r="O32" s="84">
        <v>79.22</v>
      </c>
      <c r="P32" s="53">
        <f t="shared" ref="P32:P54" si="12">IF(AND(ISNUMBER($D32),ISNUMBER(O32)),$D32*O32,0)</f>
        <v>40085.32</v>
      </c>
      <c r="Q32" s="84"/>
      <c r="R32" s="53">
        <f t="shared" ref="R32:R54" si="13">IF(AND(ISNUMBER($D32),ISNUMBER(Q32)),$D32*Q32,0)</f>
        <v>0</v>
      </c>
    </row>
    <row r="33" spans="1:18" s="106" customFormat="1" ht="24" customHeight="1" x14ac:dyDescent="0.2">
      <c r="A33" s="71">
        <f t="shared" ref="A33:A54" si="14">IF(B33="","",A32+1)</f>
        <v>26</v>
      </c>
      <c r="B33" s="138" t="str">
        <f>IF(ISBLANK('Item List'!B29),"",'Item List'!B29)</f>
        <v>PORTLAND CEMENT CONCRETE DRIVEWAY PAVEMENT, 8-INCH</v>
      </c>
      <c r="C33" s="138" t="str">
        <f>IF(ISBLANK('Item List'!C29),"",'Item List'!C29)</f>
        <v>SQ YD</v>
      </c>
      <c r="D33" s="139">
        <f>IF(ISBLANK('Item List'!D29),0,'Item List'!D29)</f>
        <v>187</v>
      </c>
      <c r="E33" s="53">
        <f>IF(ISBLANK('Item List'!E29),0,'Item List'!E29)</f>
        <v>100</v>
      </c>
      <c r="F33" s="53">
        <f t="shared" si="7"/>
        <v>18700</v>
      </c>
      <c r="G33" s="83">
        <v>89.44</v>
      </c>
      <c r="H33" s="53">
        <f t="shared" si="8"/>
        <v>16725.28</v>
      </c>
      <c r="I33" s="84">
        <v>87</v>
      </c>
      <c r="J33" s="53">
        <f t="shared" si="9"/>
        <v>16269</v>
      </c>
      <c r="K33" s="84">
        <v>87.75</v>
      </c>
      <c r="L33" s="53">
        <f t="shared" si="10"/>
        <v>16409.25</v>
      </c>
      <c r="M33" s="84">
        <v>110.3</v>
      </c>
      <c r="N33" s="53">
        <f t="shared" si="11"/>
        <v>20626.099999999999</v>
      </c>
      <c r="O33" s="84">
        <v>89.25</v>
      </c>
      <c r="P33" s="53">
        <f t="shared" si="12"/>
        <v>16689.75</v>
      </c>
      <c r="Q33" s="84"/>
      <c r="R33" s="53">
        <f t="shared" si="13"/>
        <v>0</v>
      </c>
    </row>
    <row r="34" spans="1:18" s="106" customFormat="1" ht="24" customHeight="1" x14ac:dyDescent="0.2">
      <c r="A34" s="71">
        <f t="shared" si="14"/>
        <v>27</v>
      </c>
      <c r="B34" s="138" t="str">
        <f>IF(ISBLANK('Item List'!B30),"",'Item List'!B30)</f>
        <v>PORTLAND CEMENT CONCRETE SIDEWALK, 4-INCH</v>
      </c>
      <c r="C34" s="138" t="str">
        <f>IF(ISBLANK('Item List'!C30),"",'Item List'!C30)</f>
        <v>SQ FT</v>
      </c>
      <c r="D34" s="139">
        <f>IF(ISBLANK('Item List'!D30),0,'Item List'!D30)</f>
        <v>25504</v>
      </c>
      <c r="E34" s="53">
        <f>IF(ISBLANK('Item List'!E30),0,'Item List'!E30)</f>
        <v>9</v>
      </c>
      <c r="F34" s="53">
        <f t="shared" si="7"/>
        <v>229536</v>
      </c>
      <c r="G34" s="83">
        <v>7.2</v>
      </c>
      <c r="H34" s="53">
        <f t="shared" si="8"/>
        <v>183628.80000000002</v>
      </c>
      <c r="I34" s="84">
        <v>7</v>
      </c>
      <c r="J34" s="53">
        <f t="shared" si="9"/>
        <v>178528</v>
      </c>
      <c r="K34" s="84">
        <v>9.0500000000000007</v>
      </c>
      <c r="L34" s="53">
        <f t="shared" si="10"/>
        <v>230811.2</v>
      </c>
      <c r="M34" s="84">
        <v>10</v>
      </c>
      <c r="N34" s="53">
        <f t="shared" si="11"/>
        <v>255040</v>
      </c>
      <c r="O34" s="84">
        <v>6.53</v>
      </c>
      <c r="P34" s="53">
        <f t="shared" si="12"/>
        <v>166541.12</v>
      </c>
      <c r="Q34" s="84"/>
      <c r="R34" s="53">
        <f t="shared" si="13"/>
        <v>0</v>
      </c>
    </row>
    <row r="35" spans="1:18" s="106" customFormat="1" ht="24" customHeight="1" x14ac:dyDescent="0.2">
      <c r="A35" s="71">
        <f t="shared" si="14"/>
        <v>28</v>
      </c>
      <c r="B35" s="138" t="str">
        <f>IF(ISBLANK('Item List'!B31),"",'Item List'!B31)</f>
        <v>DETECTABLE WARNINGS</v>
      </c>
      <c r="C35" s="138" t="str">
        <f>IF(ISBLANK('Item List'!C31),"",'Item List'!C31)</f>
        <v>SQ FT</v>
      </c>
      <c r="D35" s="174">
        <f>IF(ISBLANK('Item List'!D31),0,'Item List'!D31)</f>
        <v>940.4</v>
      </c>
      <c r="E35" s="53">
        <f>IF(ISBLANK('Item List'!E31),0,'Item List'!E31)</f>
        <v>30</v>
      </c>
      <c r="F35" s="53">
        <f t="shared" si="7"/>
        <v>28212</v>
      </c>
      <c r="G35" s="83">
        <v>30.84</v>
      </c>
      <c r="H35" s="53">
        <f t="shared" si="8"/>
        <v>29001.935999999998</v>
      </c>
      <c r="I35" s="84">
        <v>30</v>
      </c>
      <c r="J35" s="53">
        <f t="shared" si="9"/>
        <v>28212</v>
      </c>
      <c r="K35" s="84">
        <v>39.549999999999997</v>
      </c>
      <c r="L35" s="53">
        <f t="shared" si="10"/>
        <v>37192.82</v>
      </c>
      <c r="M35" s="84">
        <v>29.4</v>
      </c>
      <c r="N35" s="53">
        <f t="shared" si="11"/>
        <v>27647.759999999998</v>
      </c>
      <c r="O35" s="84">
        <v>41.5</v>
      </c>
      <c r="P35" s="53">
        <f t="shared" si="12"/>
        <v>39026.6</v>
      </c>
      <c r="Q35" s="84"/>
      <c r="R35" s="53">
        <f t="shared" si="13"/>
        <v>0</v>
      </c>
    </row>
    <row r="36" spans="1:18" s="106" customFormat="1" ht="24" customHeight="1" x14ac:dyDescent="0.2">
      <c r="A36" s="71">
        <f t="shared" si="14"/>
        <v>29</v>
      </c>
      <c r="B36" s="138" t="str">
        <f>IF(ISBLANK('Item List'!B32),"",'Item List'!B32)</f>
        <v>DRIVEWAY PAVEMENT REMOVAL</v>
      </c>
      <c r="C36" s="138" t="str">
        <f>IF(ISBLANK('Item List'!C32),"",'Item List'!C32)</f>
        <v>SQ YD</v>
      </c>
      <c r="D36" s="139">
        <f>IF(ISBLANK('Item List'!D32),0,'Item List'!D32)</f>
        <v>693</v>
      </c>
      <c r="E36" s="53">
        <f>IF(ISBLANK('Item List'!E32),0,'Item List'!E32)</f>
        <v>16</v>
      </c>
      <c r="F36" s="53">
        <f t="shared" si="7"/>
        <v>11088</v>
      </c>
      <c r="G36" s="83">
        <v>17.100000000000001</v>
      </c>
      <c r="H36" s="53">
        <f t="shared" si="8"/>
        <v>11850.300000000001</v>
      </c>
      <c r="I36" s="84">
        <v>6.5</v>
      </c>
      <c r="J36" s="53">
        <f t="shared" si="9"/>
        <v>4504.5</v>
      </c>
      <c r="K36" s="84">
        <v>10.39</v>
      </c>
      <c r="L36" s="53">
        <f t="shared" si="10"/>
        <v>7200.27</v>
      </c>
      <c r="M36" s="84">
        <v>13.75</v>
      </c>
      <c r="N36" s="53">
        <f t="shared" si="11"/>
        <v>9528.75</v>
      </c>
      <c r="O36" s="84">
        <v>13.97</v>
      </c>
      <c r="P36" s="53">
        <f t="shared" si="12"/>
        <v>9681.2100000000009</v>
      </c>
      <c r="Q36" s="84"/>
      <c r="R36" s="53">
        <f t="shared" si="13"/>
        <v>0</v>
      </c>
    </row>
    <row r="37" spans="1:18" s="106" customFormat="1" ht="24" customHeight="1" x14ac:dyDescent="0.2">
      <c r="A37" s="71">
        <f t="shared" si="14"/>
        <v>30</v>
      </c>
      <c r="B37" s="138" t="str">
        <f>IF(ISBLANK('Item List'!B33),"",'Item List'!B33)</f>
        <v>COMBINATION CURB AND GUTTER REMOVAL</v>
      </c>
      <c r="C37" s="138" t="str">
        <f>IF(ISBLANK('Item List'!C33),"",'Item List'!C33)</f>
        <v>FOOT</v>
      </c>
      <c r="D37" s="139">
        <f>IF(ISBLANK('Item List'!D33),0,'Item List'!D33)</f>
        <v>7259</v>
      </c>
      <c r="E37" s="53">
        <f>IF(ISBLANK('Item List'!E33),0,'Item List'!E33)</f>
        <v>12</v>
      </c>
      <c r="F37" s="53">
        <f t="shared" si="7"/>
        <v>87108</v>
      </c>
      <c r="G37" s="83">
        <v>6.4</v>
      </c>
      <c r="H37" s="53">
        <f t="shared" si="8"/>
        <v>46457.600000000006</v>
      </c>
      <c r="I37" s="84">
        <v>2.5</v>
      </c>
      <c r="J37" s="53">
        <f t="shared" si="9"/>
        <v>18147.5</v>
      </c>
      <c r="K37" s="84">
        <v>3.72</v>
      </c>
      <c r="L37" s="53">
        <f t="shared" si="10"/>
        <v>27003.480000000003</v>
      </c>
      <c r="M37" s="84">
        <v>5</v>
      </c>
      <c r="N37" s="53">
        <f t="shared" si="11"/>
        <v>36295</v>
      </c>
      <c r="O37" s="84">
        <v>6.54</v>
      </c>
      <c r="P37" s="53">
        <f t="shared" si="12"/>
        <v>47473.86</v>
      </c>
      <c r="Q37" s="84"/>
      <c r="R37" s="53">
        <f t="shared" si="13"/>
        <v>0</v>
      </c>
    </row>
    <row r="38" spans="1:18" s="106" customFormat="1" ht="24" customHeight="1" x14ac:dyDescent="0.2">
      <c r="A38" s="71">
        <f t="shared" si="14"/>
        <v>31</v>
      </c>
      <c r="B38" s="138" t="str">
        <f>IF(ISBLANK('Item List'!B34),"",'Item List'!B34)</f>
        <v>SIDEWALK REMOVAL</v>
      </c>
      <c r="C38" s="138" t="str">
        <f>IF(ISBLANK('Item List'!C34),"",'Item List'!C34)</f>
        <v>SQ FT</v>
      </c>
      <c r="D38" s="139">
        <f>IF(ISBLANK('Item List'!D34),0,'Item List'!D34)</f>
        <v>31218</v>
      </c>
      <c r="E38" s="53">
        <f>IF(ISBLANK('Item List'!E34),0,'Item List'!E34)</f>
        <v>2.5</v>
      </c>
      <c r="F38" s="53">
        <f t="shared" si="7"/>
        <v>78045</v>
      </c>
      <c r="G38" s="83">
        <v>1.23</v>
      </c>
      <c r="H38" s="53">
        <f t="shared" si="8"/>
        <v>38398.14</v>
      </c>
      <c r="I38" s="84">
        <v>1</v>
      </c>
      <c r="J38" s="53">
        <f t="shared" si="9"/>
        <v>31218</v>
      </c>
      <c r="K38" s="84">
        <v>4.83</v>
      </c>
      <c r="L38" s="53">
        <f t="shared" si="10"/>
        <v>150782.94</v>
      </c>
      <c r="M38" s="84">
        <v>3.5</v>
      </c>
      <c r="N38" s="53">
        <f t="shared" si="11"/>
        <v>109263</v>
      </c>
      <c r="O38" s="84">
        <v>2.59</v>
      </c>
      <c r="P38" s="53">
        <f t="shared" si="12"/>
        <v>80854.62</v>
      </c>
      <c r="Q38" s="84"/>
      <c r="R38" s="53">
        <f t="shared" si="13"/>
        <v>0</v>
      </c>
    </row>
    <row r="39" spans="1:18" s="106" customFormat="1" ht="24" customHeight="1" x14ac:dyDescent="0.2">
      <c r="A39" s="71">
        <f t="shared" si="14"/>
        <v>32</v>
      </c>
      <c r="B39" s="138" t="str">
        <f>IF(ISBLANK('Item List'!B35),"",'Item List'!B35)</f>
        <v>STORM SEWERS, CLASS A, TYPE 1, 12"</v>
      </c>
      <c r="C39" s="138" t="str">
        <f>IF(ISBLANK('Item List'!C35),"",'Item List'!C35)</f>
        <v>FOOT</v>
      </c>
      <c r="D39" s="139">
        <f>IF(ISBLANK('Item List'!D35),0,'Item List'!D35)</f>
        <v>10</v>
      </c>
      <c r="E39" s="53">
        <f>IF(ISBLANK('Item List'!E35),0,'Item List'!E35)</f>
        <v>70</v>
      </c>
      <c r="F39" s="53">
        <f t="shared" si="7"/>
        <v>700</v>
      </c>
      <c r="G39" s="83">
        <v>281.20999999999998</v>
      </c>
      <c r="H39" s="53">
        <f t="shared" si="8"/>
        <v>2812.1</v>
      </c>
      <c r="I39" s="84">
        <v>155</v>
      </c>
      <c r="J39" s="53">
        <f t="shared" si="9"/>
        <v>1550</v>
      </c>
      <c r="K39" s="84">
        <v>111</v>
      </c>
      <c r="L39" s="53">
        <f t="shared" si="10"/>
        <v>1110</v>
      </c>
      <c r="M39" s="84">
        <v>148</v>
      </c>
      <c r="N39" s="53">
        <f t="shared" si="11"/>
        <v>1480</v>
      </c>
      <c r="O39" s="84">
        <v>149.30000000000001</v>
      </c>
      <c r="P39" s="53">
        <f t="shared" si="12"/>
        <v>1493</v>
      </c>
      <c r="Q39" s="84"/>
      <c r="R39" s="53">
        <f t="shared" si="13"/>
        <v>0</v>
      </c>
    </row>
    <row r="40" spans="1:18" s="106" customFormat="1" ht="24" customHeight="1" x14ac:dyDescent="0.2">
      <c r="A40" s="71">
        <f t="shared" si="14"/>
        <v>33</v>
      </c>
      <c r="B40" s="138" t="str">
        <f>IF(ISBLANK('Item List'!B36),"",'Item List'!B36)</f>
        <v>STORM SEWERS, CLASS A, TYPE 1, 15"</v>
      </c>
      <c r="C40" s="138" t="str">
        <f>IF(ISBLANK('Item List'!C36),"",'Item List'!C36)</f>
        <v>FOOT</v>
      </c>
      <c r="D40" s="139">
        <f>IF(ISBLANK('Item List'!D36),0,'Item List'!D36)</f>
        <v>64</v>
      </c>
      <c r="E40" s="53">
        <f>IF(ISBLANK('Item List'!E36),0,'Item List'!E36)</f>
        <v>75</v>
      </c>
      <c r="F40" s="53">
        <f t="shared" si="7"/>
        <v>4800</v>
      </c>
      <c r="G40" s="83">
        <v>104.72</v>
      </c>
      <c r="H40" s="53">
        <f t="shared" si="8"/>
        <v>6702.08</v>
      </c>
      <c r="I40" s="84">
        <v>159</v>
      </c>
      <c r="J40" s="53">
        <f t="shared" si="9"/>
        <v>10176</v>
      </c>
      <c r="K40" s="84">
        <v>96</v>
      </c>
      <c r="L40" s="53">
        <f t="shared" si="10"/>
        <v>6144</v>
      </c>
      <c r="M40" s="84">
        <v>147</v>
      </c>
      <c r="N40" s="53">
        <f t="shared" si="11"/>
        <v>9408</v>
      </c>
      <c r="O40" s="84">
        <v>144.74</v>
      </c>
      <c r="P40" s="53">
        <f t="shared" si="12"/>
        <v>9263.36</v>
      </c>
      <c r="Q40" s="84"/>
      <c r="R40" s="53">
        <f t="shared" si="13"/>
        <v>0</v>
      </c>
    </row>
    <row r="41" spans="1:18" ht="24" customHeight="1" x14ac:dyDescent="0.2">
      <c r="A41" s="71">
        <f t="shared" si="14"/>
        <v>34</v>
      </c>
      <c r="B41" s="138" t="str">
        <f>IF(ISBLANK('Item List'!B37),"",'Item List'!B37)</f>
        <v>STORM SEWERS, CLASS A, TYPE 1, 18"</v>
      </c>
      <c r="C41" s="138" t="str">
        <f>IF(ISBLANK('Item List'!C37),"",'Item List'!C37)</f>
        <v>FOOT</v>
      </c>
      <c r="D41" s="139">
        <f>IF(ISBLANK('Item List'!D37),0,'Item List'!D37)</f>
        <v>5</v>
      </c>
      <c r="E41" s="53">
        <f>IF(ISBLANK('Item List'!E37),0,'Item List'!E37)</f>
        <v>85</v>
      </c>
      <c r="F41" s="53">
        <f t="shared" si="7"/>
        <v>425</v>
      </c>
      <c r="G41" s="83">
        <v>284.36</v>
      </c>
      <c r="H41" s="53">
        <f t="shared" si="8"/>
        <v>1421.8000000000002</v>
      </c>
      <c r="I41" s="84">
        <v>162</v>
      </c>
      <c r="J41" s="53">
        <f t="shared" si="9"/>
        <v>810</v>
      </c>
      <c r="K41" s="84">
        <v>125.5</v>
      </c>
      <c r="L41" s="53">
        <f t="shared" si="10"/>
        <v>627.5</v>
      </c>
      <c r="M41" s="84">
        <v>192</v>
      </c>
      <c r="N41" s="53">
        <f t="shared" si="11"/>
        <v>960</v>
      </c>
      <c r="O41" s="84">
        <v>159.69999999999999</v>
      </c>
      <c r="P41" s="53">
        <f t="shared" si="12"/>
        <v>798.5</v>
      </c>
      <c r="Q41" s="84"/>
      <c r="R41" s="53">
        <f t="shared" si="13"/>
        <v>0</v>
      </c>
    </row>
    <row r="42" spans="1:18" ht="24" customHeight="1" x14ac:dyDescent="0.2">
      <c r="A42" s="71">
        <f t="shared" si="14"/>
        <v>35</v>
      </c>
      <c r="B42" s="138" t="str">
        <f>IF(ISBLANK('Item List'!B38),"",'Item List'!B38)</f>
        <v>STORM SEWERS, CLASS A, TYPE 1, 24"</v>
      </c>
      <c r="C42" s="138" t="str">
        <f>IF(ISBLANK('Item List'!C38),"",'Item List'!C38)</f>
        <v>FOOT</v>
      </c>
      <c r="D42" s="139">
        <f>IF(ISBLANK('Item List'!D38),0,'Item List'!D38)</f>
        <v>12</v>
      </c>
      <c r="E42" s="53">
        <f>IF(ISBLANK('Item List'!E38),0,'Item List'!E38)</f>
        <v>115</v>
      </c>
      <c r="F42" s="53">
        <f t="shared" si="7"/>
        <v>1380</v>
      </c>
      <c r="G42" s="83">
        <v>298.29000000000002</v>
      </c>
      <c r="H42" s="53">
        <f t="shared" si="8"/>
        <v>3579.4800000000005</v>
      </c>
      <c r="I42" s="84">
        <v>175</v>
      </c>
      <c r="J42" s="53">
        <f t="shared" si="9"/>
        <v>2100</v>
      </c>
      <c r="K42" s="84">
        <v>116.5</v>
      </c>
      <c r="L42" s="53">
        <f t="shared" si="10"/>
        <v>1398</v>
      </c>
      <c r="M42" s="84">
        <v>205</v>
      </c>
      <c r="N42" s="53">
        <f t="shared" si="11"/>
        <v>2460</v>
      </c>
      <c r="O42" s="84">
        <v>179.91</v>
      </c>
      <c r="P42" s="53">
        <f t="shared" si="12"/>
        <v>2158.92</v>
      </c>
      <c r="Q42" s="84"/>
      <c r="R42" s="53">
        <f t="shared" si="13"/>
        <v>0</v>
      </c>
    </row>
    <row r="43" spans="1:18" ht="24" customHeight="1" x14ac:dyDescent="0.2">
      <c r="A43" s="71">
        <f t="shared" si="14"/>
        <v>36</v>
      </c>
      <c r="B43" s="138" t="str">
        <f>IF(ISBLANK('Item List'!B39),"",'Item List'!B39)</f>
        <v>STORM SEWERS, CLASS A, TYPE 2, 12"</v>
      </c>
      <c r="C43" s="138" t="str">
        <f>IF(ISBLANK('Item List'!C39),"",'Item List'!C39)</f>
        <v>FOOT</v>
      </c>
      <c r="D43" s="139">
        <f>IF(ISBLANK('Item List'!D39),0,'Item List'!D39)</f>
        <v>66</v>
      </c>
      <c r="E43" s="53">
        <f>IF(ISBLANK('Item List'!E39),0,'Item List'!E39)</f>
        <v>85</v>
      </c>
      <c r="F43" s="53">
        <f t="shared" si="7"/>
        <v>5610</v>
      </c>
      <c r="G43" s="83">
        <v>198.2</v>
      </c>
      <c r="H43" s="53">
        <f t="shared" si="8"/>
        <v>13081.199999999999</v>
      </c>
      <c r="I43" s="84">
        <v>155</v>
      </c>
      <c r="J43" s="53">
        <f t="shared" si="9"/>
        <v>10230</v>
      </c>
      <c r="K43" s="84">
        <v>108.5</v>
      </c>
      <c r="L43" s="53">
        <f t="shared" si="10"/>
        <v>7161</v>
      </c>
      <c r="M43" s="84">
        <v>118</v>
      </c>
      <c r="N43" s="53">
        <f t="shared" si="11"/>
        <v>7788</v>
      </c>
      <c r="O43" s="84">
        <v>139.41999999999999</v>
      </c>
      <c r="P43" s="53">
        <f t="shared" si="12"/>
        <v>9201.7199999999993</v>
      </c>
      <c r="Q43" s="84"/>
      <c r="R43" s="53">
        <f t="shared" si="13"/>
        <v>0</v>
      </c>
    </row>
    <row r="44" spans="1:18" ht="24" customHeight="1" x14ac:dyDescent="0.2">
      <c r="A44" s="71">
        <f t="shared" si="14"/>
        <v>37</v>
      </c>
      <c r="B44" s="138" t="str">
        <f>IF(ISBLANK('Item List'!B40),"",'Item List'!B40)</f>
        <v>STORM SEWERS, CLASS A, TYPE 2, 15"</v>
      </c>
      <c r="C44" s="138" t="str">
        <f>IF(ISBLANK('Item List'!C40),"",'Item List'!C40)</f>
        <v>FOOT</v>
      </c>
      <c r="D44" s="139">
        <f>IF(ISBLANK('Item List'!D40),0,'Item List'!D40)</f>
        <v>141</v>
      </c>
      <c r="E44" s="53">
        <f>IF(ISBLANK('Item List'!E40),0,'Item List'!E40)</f>
        <v>95</v>
      </c>
      <c r="F44" s="53">
        <f t="shared" si="7"/>
        <v>13395</v>
      </c>
      <c r="G44" s="83">
        <v>110.61</v>
      </c>
      <c r="H44" s="53">
        <f t="shared" si="8"/>
        <v>15596.01</v>
      </c>
      <c r="I44" s="84">
        <v>159</v>
      </c>
      <c r="J44" s="53">
        <f t="shared" si="9"/>
        <v>22419</v>
      </c>
      <c r="K44" s="84">
        <v>123</v>
      </c>
      <c r="L44" s="53">
        <f t="shared" si="10"/>
        <v>17343</v>
      </c>
      <c r="M44" s="84">
        <v>129.5</v>
      </c>
      <c r="N44" s="53">
        <f t="shared" si="11"/>
        <v>18259.5</v>
      </c>
      <c r="O44" s="84">
        <v>144.68</v>
      </c>
      <c r="P44" s="53">
        <f t="shared" si="12"/>
        <v>20399.88</v>
      </c>
      <c r="Q44" s="84"/>
      <c r="R44" s="53">
        <f t="shared" si="13"/>
        <v>0</v>
      </c>
    </row>
    <row r="45" spans="1:18" ht="24" customHeight="1" x14ac:dyDescent="0.2">
      <c r="A45" s="71">
        <f t="shared" si="14"/>
        <v>38</v>
      </c>
      <c r="B45" s="138" t="str">
        <f>IF(ISBLANK('Item List'!B41),"",'Item List'!B41)</f>
        <v>STORM SEWERS, CLASS A, TYPE 2, 18"</v>
      </c>
      <c r="C45" s="138" t="str">
        <f>IF(ISBLANK('Item List'!C41),"",'Item List'!C41)</f>
        <v>FOOT</v>
      </c>
      <c r="D45" s="139">
        <f>IF(ISBLANK('Item List'!D41),0,'Item List'!D41)</f>
        <v>32</v>
      </c>
      <c r="E45" s="53">
        <f>IF(ISBLANK('Item List'!E41),0,'Item List'!E41)</f>
        <v>105</v>
      </c>
      <c r="F45" s="53">
        <f t="shared" si="7"/>
        <v>3360</v>
      </c>
      <c r="G45" s="83">
        <v>174.8</v>
      </c>
      <c r="H45" s="53">
        <f t="shared" si="8"/>
        <v>5593.6</v>
      </c>
      <c r="I45" s="84">
        <v>162</v>
      </c>
      <c r="J45" s="53">
        <f t="shared" si="9"/>
        <v>5184</v>
      </c>
      <c r="K45" s="84">
        <v>116.5</v>
      </c>
      <c r="L45" s="53">
        <f t="shared" si="10"/>
        <v>3728</v>
      </c>
      <c r="M45" s="84">
        <v>136</v>
      </c>
      <c r="N45" s="53">
        <f t="shared" si="11"/>
        <v>4352</v>
      </c>
      <c r="O45" s="84">
        <v>160.12</v>
      </c>
      <c r="P45" s="53">
        <f t="shared" si="12"/>
        <v>5123.84</v>
      </c>
      <c r="Q45" s="84"/>
      <c r="R45" s="53">
        <f t="shared" si="13"/>
        <v>0</v>
      </c>
    </row>
    <row r="46" spans="1:18" ht="24" customHeight="1" x14ac:dyDescent="0.2">
      <c r="A46" s="71">
        <f t="shared" si="14"/>
        <v>39</v>
      </c>
      <c r="B46" s="138" t="str">
        <f>IF(ISBLANK('Item List'!B42),"",'Item List'!B42)</f>
        <v>STORM SEWER REMOVAL, 12"</v>
      </c>
      <c r="C46" s="138" t="str">
        <f>IF(ISBLANK('Item List'!C42),"",'Item List'!C42)</f>
        <v>FOOT</v>
      </c>
      <c r="D46" s="139">
        <f>IF(ISBLANK('Item List'!D42),0,'Item List'!D42)</f>
        <v>125</v>
      </c>
      <c r="E46" s="53">
        <f>IF(ISBLANK('Item List'!E42),0,'Item List'!E42)</f>
        <v>11</v>
      </c>
      <c r="F46" s="53">
        <f t="shared" si="7"/>
        <v>1375</v>
      </c>
      <c r="G46" s="83">
        <v>24.81</v>
      </c>
      <c r="H46" s="53">
        <f t="shared" si="8"/>
        <v>3101.25</v>
      </c>
      <c r="I46" s="84">
        <v>50</v>
      </c>
      <c r="J46" s="53">
        <f t="shared" si="9"/>
        <v>6250</v>
      </c>
      <c r="K46" s="84">
        <v>97.5</v>
      </c>
      <c r="L46" s="53">
        <f t="shared" si="10"/>
        <v>12187.5</v>
      </c>
      <c r="M46" s="84">
        <v>17</v>
      </c>
      <c r="N46" s="53">
        <f t="shared" si="11"/>
        <v>2125</v>
      </c>
      <c r="O46" s="84">
        <v>38.880000000000003</v>
      </c>
      <c r="P46" s="53">
        <f t="shared" si="12"/>
        <v>4860</v>
      </c>
      <c r="Q46" s="84"/>
      <c r="R46" s="53">
        <f t="shared" si="13"/>
        <v>0</v>
      </c>
    </row>
    <row r="47" spans="1:18" ht="24" customHeight="1" x14ac:dyDescent="0.2">
      <c r="A47" s="71">
        <f t="shared" si="14"/>
        <v>40</v>
      </c>
      <c r="B47" s="138" t="str">
        <f>IF(ISBLANK('Item List'!B43),"",'Item List'!B43)</f>
        <v>STORM SEWER REMOVAL, 15"</v>
      </c>
      <c r="C47" s="138" t="str">
        <f>IF(ISBLANK('Item List'!C43),"",'Item List'!C43)</f>
        <v>FOOT</v>
      </c>
      <c r="D47" s="139">
        <f>IF(ISBLANK('Item List'!D43),0,'Item List'!D43)</f>
        <v>153</v>
      </c>
      <c r="E47" s="53">
        <f>IF(ISBLANK('Item List'!E43),0,'Item List'!E43)</f>
        <v>10</v>
      </c>
      <c r="F47" s="53">
        <f t="shared" si="7"/>
        <v>1530</v>
      </c>
      <c r="G47" s="83">
        <v>24.93</v>
      </c>
      <c r="H47" s="53">
        <f t="shared" si="8"/>
        <v>3814.29</v>
      </c>
      <c r="I47" s="84">
        <v>50</v>
      </c>
      <c r="J47" s="53">
        <f t="shared" si="9"/>
        <v>7650</v>
      </c>
      <c r="K47" s="84">
        <v>112</v>
      </c>
      <c r="L47" s="53">
        <f t="shared" si="10"/>
        <v>17136</v>
      </c>
      <c r="M47" s="84">
        <v>19</v>
      </c>
      <c r="N47" s="53">
        <f t="shared" si="11"/>
        <v>2907</v>
      </c>
      <c r="O47" s="84">
        <v>38.880000000000003</v>
      </c>
      <c r="P47" s="53">
        <f t="shared" si="12"/>
        <v>5948.64</v>
      </c>
      <c r="Q47" s="84"/>
      <c r="R47" s="53">
        <f t="shared" si="13"/>
        <v>0</v>
      </c>
    </row>
    <row r="48" spans="1:18" ht="24" customHeight="1" x14ac:dyDescent="0.2">
      <c r="A48" s="71">
        <f t="shared" si="14"/>
        <v>41</v>
      </c>
      <c r="B48" s="138" t="str">
        <f>IF(ISBLANK('Item List'!B44),"",'Item List'!B44)</f>
        <v>STORM SEWER REMOVAL, 18"</v>
      </c>
      <c r="C48" s="138" t="str">
        <f>IF(ISBLANK('Item List'!C44),"",'Item List'!C44)</f>
        <v>FOOT</v>
      </c>
      <c r="D48" s="139">
        <f>IF(ISBLANK('Item List'!D44),0,'Item List'!D44)</f>
        <v>31</v>
      </c>
      <c r="E48" s="53">
        <f>IF(ISBLANK('Item List'!E44),0,'Item List'!E44)</f>
        <v>9</v>
      </c>
      <c r="F48" s="53">
        <f t="shared" si="7"/>
        <v>279</v>
      </c>
      <c r="G48" s="83">
        <v>24.81</v>
      </c>
      <c r="H48" s="53">
        <f t="shared" si="8"/>
        <v>769.11</v>
      </c>
      <c r="I48" s="84">
        <v>50</v>
      </c>
      <c r="J48" s="53">
        <f t="shared" si="9"/>
        <v>1550</v>
      </c>
      <c r="K48" s="84">
        <v>51.5</v>
      </c>
      <c r="L48" s="53">
        <f t="shared" si="10"/>
        <v>1596.5</v>
      </c>
      <c r="M48" s="84">
        <v>25</v>
      </c>
      <c r="N48" s="53">
        <f t="shared" si="11"/>
        <v>775</v>
      </c>
      <c r="O48" s="84">
        <v>38.880000000000003</v>
      </c>
      <c r="P48" s="53">
        <f t="shared" si="12"/>
        <v>1205.28</v>
      </c>
      <c r="Q48" s="84"/>
      <c r="R48" s="53">
        <f t="shared" si="13"/>
        <v>0</v>
      </c>
    </row>
    <row r="49" spans="1:18" ht="24" customHeight="1" x14ac:dyDescent="0.2">
      <c r="A49" s="71">
        <f t="shared" si="14"/>
        <v>42</v>
      </c>
      <c r="B49" s="138" t="str">
        <f>IF(ISBLANK('Item List'!B45),"",'Item List'!B45)</f>
        <v>WATER VALVES TO BE ADJUSTED</v>
      </c>
      <c r="C49" s="138" t="str">
        <f>IF(ISBLANK('Item List'!C45),"",'Item List'!C45)</f>
        <v>EACH</v>
      </c>
      <c r="D49" s="139">
        <f>IF(ISBLANK('Item List'!D45),0,'Item List'!D45)</f>
        <v>1</v>
      </c>
      <c r="E49" s="53">
        <f>IF(ISBLANK('Item List'!E45),0,'Item List'!E45)</f>
        <v>1000</v>
      </c>
      <c r="F49" s="53">
        <f t="shared" si="7"/>
        <v>1000</v>
      </c>
      <c r="G49" s="83">
        <v>558.92999999999995</v>
      </c>
      <c r="H49" s="53">
        <f t="shared" si="8"/>
        <v>558.92999999999995</v>
      </c>
      <c r="I49" s="84">
        <v>300</v>
      </c>
      <c r="J49" s="53">
        <f t="shared" si="9"/>
        <v>300</v>
      </c>
      <c r="K49" s="84">
        <v>205.5</v>
      </c>
      <c r="L49" s="53">
        <f t="shared" si="10"/>
        <v>205.5</v>
      </c>
      <c r="M49" s="84">
        <v>600</v>
      </c>
      <c r="N49" s="53">
        <f t="shared" si="11"/>
        <v>600</v>
      </c>
      <c r="O49" s="84">
        <v>1254.8599999999999</v>
      </c>
      <c r="P49" s="53">
        <f t="shared" si="12"/>
        <v>1254.8599999999999</v>
      </c>
      <c r="Q49" s="84"/>
      <c r="R49" s="53">
        <f t="shared" si="13"/>
        <v>0</v>
      </c>
    </row>
    <row r="50" spans="1:18" ht="24" customHeight="1" x14ac:dyDescent="0.2">
      <c r="A50" s="71">
        <f t="shared" si="14"/>
        <v>43</v>
      </c>
      <c r="B50" s="138" t="str">
        <f>IF(ISBLANK('Item List'!B46),"",'Item List'!B46)</f>
        <v>DOMESTIC WATER SERVICE BOXES TO BE ADJUSTED</v>
      </c>
      <c r="C50" s="138" t="str">
        <f>IF(ISBLANK('Item List'!C46),"",'Item List'!C46)</f>
        <v>EACH</v>
      </c>
      <c r="D50" s="139">
        <f>IF(ISBLANK('Item List'!D46),0,'Item List'!D46)</f>
        <v>8</v>
      </c>
      <c r="E50" s="53">
        <f>IF(ISBLANK('Item List'!E46),0,'Item List'!E46)</f>
        <v>325</v>
      </c>
      <c r="F50" s="53">
        <f t="shared" si="7"/>
        <v>2600</v>
      </c>
      <c r="G50" s="83">
        <v>210.87</v>
      </c>
      <c r="H50" s="53">
        <f t="shared" si="8"/>
        <v>1686.96</v>
      </c>
      <c r="I50" s="84">
        <v>300</v>
      </c>
      <c r="J50" s="53">
        <f t="shared" si="9"/>
        <v>2400</v>
      </c>
      <c r="K50" s="84">
        <v>153</v>
      </c>
      <c r="L50" s="53">
        <f t="shared" si="10"/>
        <v>1224</v>
      </c>
      <c r="M50" s="84">
        <v>116</v>
      </c>
      <c r="N50" s="53">
        <f t="shared" si="11"/>
        <v>928</v>
      </c>
      <c r="O50" s="84">
        <v>777.61</v>
      </c>
      <c r="P50" s="53">
        <f t="shared" si="12"/>
        <v>6220.88</v>
      </c>
      <c r="Q50" s="84"/>
      <c r="R50" s="53">
        <f t="shared" si="13"/>
        <v>0</v>
      </c>
    </row>
    <row r="51" spans="1:18" ht="24" customHeight="1" x14ac:dyDescent="0.2">
      <c r="A51" s="71">
        <f t="shared" si="14"/>
        <v>44</v>
      </c>
      <c r="B51" s="138" t="str">
        <f>IF(ISBLANK('Item List'!B47),"",'Item List'!B47)</f>
        <v>MANHOLES, TYPE A, 4'-DIAMETER, TYPE 1 FRAME, CLOSED LID</v>
      </c>
      <c r="C51" s="138" t="str">
        <f>IF(ISBLANK('Item List'!C47),"",'Item List'!C47)</f>
        <v>EACH</v>
      </c>
      <c r="D51" s="139">
        <f>IF(ISBLANK('Item List'!D47),0,'Item List'!D47)</f>
        <v>1</v>
      </c>
      <c r="E51" s="53">
        <f>IF(ISBLANK('Item List'!E47),0,'Item List'!E47)</f>
        <v>3500</v>
      </c>
      <c r="F51" s="53">
        <f t="shared" si="7"/>
        <v>3500</v>
      </c>
      <c r="G51" s="83">
        <v>3631.45</v>
      </c>
      <c r="H51" s="53">
        <f t="shared" si="8"/>
        <v>3631.45</v>
      </c>
      <c r="I51" s="84">
        <v>4500</v>
      </c>
      <c r="J51" s="53">
        <f t="shared" si="9"/>
        <v>4500</v>
      </c>
      <c r="K51" s="84">
        <v>2883</v>
      </c>
      <c r="L51" s="53">
        <f t="shared" si="10"/>
        <v>2883</v>
      </c>
      <c r="M51" s="84">
        <v>4200</v>
      </c>
      <c r="N51" s="53">
        <f t="shared" si="11"/>
        <v>4200</v>
      </c>
      <c r="O51" s="84">
        <v>3483.64</v>
      </c>
      <c r="P51" s="53">
        <f t="shared" si="12"/>
        <v>3483.64</v>
      </c>
      <c r="Q51" s="84"/>
      <c r="R51" s="53">
        <f t="shared" si="13"/>
        <v>0</v>
      </c>
    </row>
    <row r="52" spans="1:18" ht="24" customHeight="1" x14ac:dyDescent="0.2">
      <c r="A52" s="71">
        <f t="shared" si="14"/>
        <v>45</v>
      </c>
      <c r="B52" s="138" t="str">
        <f>IF(ISBLANK('Item List'!B48),"",'Item List'!B48)</f>
        <v>MANHOLES TO BE ADJUSTED</v>
      </c>
      <c r="C52" s="138" t="str">
        <f>IF(ISBLANK('Item List'!C48),"",'Item List'!C48)</f>
        <v>EACH</v>
      </c>
      <c r="D52" s="139">
        <f>IF(ISBLANK('Item List'!D48),0,'Item List'!D48)</f>
        <v>20</v>
      </c>
      <c r="E52" s="53">
        <f>IF(ISBLANK('Item List'!E48),0,'Item List'!E48)</f>
        <v>700</v>
      </c>
      <c r="F52" s="53">
        <f t="shared" si="7"/>
        <v>14000</v>
      </c>
      <c r="G52" s="83">
        <v>1327.61</v>
      </c>
      <c r="H52" s="53">
        <f t="shared" si="8"/>
        <v>26552.199999999997</v>
      </c>
      <c r="I52" s="84">
        <v>1300</v>
      </c>
      <c r="J52" s="53">
        <f t="shared" si="9"/>
        <v>26000</v>
      </c>
      <c r="K52" s="84">
        <v>557.5</v>
      </c>
      <c r="L52" s="53">
        <f t="shared" si="10"/>
        <v>11150</v>
      </c>
      <c r="M52" s="84">
        <v>624</v>
      </c>
      <c r="N52" s="53">
        <f t="shared" si="11"/>
        <v>12480</v>
      </c>
      <c r="O52" s="84">
        <v>1166.4100000000001</v>
      </c>
      <c r="P52" s="53">
        <f t="shared" si="12"/>
        <v>23328.2</v>
      </c>
      <c r="Q52" s="84"/>
      <c r="R52" s="53">
        <f t="shared" si="13"/>
        <v>0</v>
      </c>
    </row>
    <row r="53" spans="1:18" ht="24" customHeight="1" x14ac:dyDescent="0.2">
      <c r="A53" s="71">
        <f t="shared" si="14"/>
        <v>46</v>
      </c>
      <c r="B53" s="138" t="str">
        <f>IF(ISBLANK('Item List'!B49),"",'Item List'!B49)</f>
        <v>INLETS TO BE RECONSTRUCTED</v>
      </c>
      <c r="C53" s="138" t="str">
        <f>IF(ISBLANK('Item List'!C49),"",'Item List'!C49)</f>
        <v>EACH</v>
      </c>
      <c r="D53" s="139">
        <f>IF(ISBLANK('Item List'!D49),0,'Item List'!D49)</f>
        <v>7</v>
      </c>
      <c r="E53" s="53">
        <f>IF(ISBLANK('Item List'!E49),0,'Item List'!E49)</f>
        <v>1200</v>
      </c>
      <c r="F53" s="53">
        <f t="shared" si="7"/>
        <v>8400</v>
      </c>
      <c r="G53" s="83">
        <v>1307.99</v>
      </c>
      <c r="H53" s="53">
        <f t="shared" si="8"/>
        <v>9155.93</v>
      </c>
      <c r="I53" s="84">
        <v>2100</v>
      </c>
      <c r="J53" s="53">
        <f t="shared" si="9"/>
        <v>14700</v>
      </c>
      <c r="K53" s="84">
        <v>1247.5</v>
      </c>
      <c r="L53" s="53">
        <f t="shared" si="10"/>
        <v>8732.5</v>
      </c>
      <c r="M53" s="84">
        <v>1448</v>
      </c>
      <c r="N53" s="53">
        <f t="shared" si="11"/>
        <v>10136</v>
      </c>
      <c r="O53" s="84">
        <v>1166.4100000000001</v>
      </c>
      <c r="P53" s="53">
        <f t="shared" si="12"/>
        <v>8164.8700000000008</v>
      </c>
      <c r="Q53" s="84"/>
      <c r="R53" s="53">
        <f t="shared" si="13"/>
        <v>0</v>
      </c>
    </row>
    <row r="54" spans="1:18" ht="24" customHeight="1" thickBot="1" x14ac:dyDescent="0.25">
      <c r="A54" s="71">
        <f t="shared" si="14"/>
        <v>47</v>
      </c>
      <c r="B54" s="138" t="str">
        <f>IF(ISBLANK('Item List'!B50),"",'Item List'!B50)</f>
        <v>VALVE VAULT TO BE ADJUSTED</v>
      </c>
      <c r="C54" s="138" t="str">
        <f>IF(ISBLANK('Item List'!C50),"",'Item List'!C50)</f>
        <v>EACH</v>
      </c>
      <c r="D54" s="139">
        <f>IF(ISBLANK('Item List'!D50),0,'Item List'!D50)</f>
        <v>1</v>
      </c>
      <c r="E54" s="53">
        <f>IF(ISBLANK('Item List'!E50),0,'Item List'!E50)</f>
        <v>520</v>
      </c>
      <c r="F54" s="53">
        <f t="shared" si="7"/>
        <v>520</v>
      </c>
      <c r="G54" s="83">
        <v>1458.34</v>
      </c>
      <c r="H54" s="53">
        <f t="shared" si="8"/>
        <v>1458.34</v>
      </c>
      <c r="I54" s="84">
        <v>1000</v>
      </c>
      <c r="J54" s="53">
        <f t="shared" si="9"/>
        <v>1000</v>
      </c>
      <c r="K54" s="84">
        <v>856</v>
      </c>
      <c r="L54" s="53">
        <f t="shared" si="10"/>
        <v>856</v>
      </c>
      <c r="M54" s="84">
        <v>386</v>
      </c>
      <c r="N54" s="53">
        <f t="shared" si="11"/>
        <v>386</v>
      </c>
      <c r="O54" s="84">
        <v>1166.4100000000001</v>
      </c>
      <c r="P54" s="53">
        <f t="shared" si="12"/>
        <v>1166.4100000000001</v>
      </c>
      <c r="Q54" s="84"/>
      <c r="R54" s="53">
        <f t="shared" si="13"/>
        <v>0</v>
      </c>
    </row>
    <row r="55" spans="1:18" s="106" customFormat="1" ht="10.5" customHeight="1" x14ac:dyDescent="0.2">
      <c r="A55" s="72"/>
      <c r="B55" s="167" t="s">
        <v>227</v>
      </c>
      <c r="C55" s="73" t="str">
        <f>IF(NOT(ISNUMBER(A57)),"Total","Sub")</f>
        <v>Sub</v>
      </c>
      <c r="D55" s="140"/>
      <c r="E55" s="74" t="s">
        <v>225</v>
      </c>
      <c r="F55" s="54">
        <f>IF(SUM(F31:F54)=0,"",SUM(F31:F54)+F29)</f>
        <v>3145346.9</v>
      </c>
      <c r="G55" s="59"/>
      <c r="H55" s="54">
        <f>IF(SUM(H31:H54)=0,"",SUM(H31:H54)+H29)</f>
        <v>3200871.3886000002</v>
      </c>
      <c r="I55" s="102"/>
      <c r="J55" s="54">
        <f>IF(SUM(J31:J54)=0,"",SUM(J31:J54)+J29)</f>
        <v>3440273.2199999997</v>
      </c>
      <c r="K55" s="59"/>
      <c r="L55" s="54">
        <f>IF(SUM(L31:L54)=0,"",SUM(L31:L54)+L29)</f>
        <v>3668298.14</v>
      </c>
      <c r="M55" s="102"/>
      <c r="N55" s="54">
        <f>IF(SUM(N31:N54)=0,"",SUM(N31:N54)+N29)</f>
        <v>3771094.7999999993</v>
      </c>
      <c r="O55" s="59"/>
      <c r="P55" s="54">
        <f>IF(SUM(P31:P54)=0,"",SUM(P31:P54)+P29)</f>
        <v>3753177.1039999998</v>
      </c>
      <c r="Q55" s="59"/>
      <c r="R55" s="54" t="str">
        <f>IF(SUM(R31:R54)=0,"",SUM(R31:R54)+R29)</f>
        <v/>
      </c>
    </row>
    <row r="56" spans="1:18" s="106" customFormat="1" ht="10.5" customHeight="1" thickBot="1" x14ac:dyDescent="0.25">
      <c r="A56" s="75"/>
      <c r="B56" s="76" t="str">
        <f>CONCATENATE("Award to"&amp;" "&amp;$G$1)</f>
        <v>Award to William Charles</v>
      </c>
      <c r="C56" s="77" t="str">
        <f>IF(NOT(ISNUMBER(A57)),"Bid","Total")</f>
        <v>Total</v>
      </c>
      <c r="D56" s="78"/>
      <c r="E56" s="79" t="s">
        <v>226</v>
      </c>
      <c r="F56" s="55">
        <f>IF(SUM(F31:F54)=0,"",SUM($D31*E31,$D32*E32,$D33*E33,$D34*E34,$D35*E35,$D36*E36,$D37*E37,$D38*E38,$D39*E39,$D40*E40,$D41*E41,$D42*E42,$D43*E43,$D44*E44,$D45*E45,$D46*E46,$D47*E47,$D48*E48,$D49*E49,$D50*E50,$D51*E51,$D52*E52,$D53*E53,$D54*E54,F30))</f>
        <v>3145346.9</v>
      </c>
      <c r="G56" s="58"/>
      <c r="H56" s="55">
        <f>IF(SUM(H31:H54)=0,"",SUM($D31*G31,$D32*G32,$D33*G33,$D34*G34,$D35*G35,$D36*G36,$D37*G37,$D38*G38,$D39*G39,$D40*G40,$D41*G41,$D42*G42,$D43*G43,$D44*G44,$D45*G45,$D46*G46,$D47*G47,$D48*G48,$D49*G49,$D50*G50,$D51*G51,$D52*G52,$D53*G53,$D54*G54,H30))</f>
        <v>3200871.3886000002</v>
      </c>
      <c r="I56" s="103"/>
      <c r="J56" s="55">
        <f>IF(SUM(J31:J54)=0,"",SUM($D31*I31,$D32*I32,$D33*I33,$D34*I34,$D35*I35,$D36*I36,$D37*I37,$D38*I38,$D39*I39,$D40*I40,$D41*I41,$D42*I42,$D43*I43,$D44*I44,$D45*I45,$D46*I46,$D47*I47,$D48*I48,$D49*I49,$D50*I50,$D51*I51,$D52*I52,$D53*I53,$D54*I54,J30))</f>
        <v>3440273.2199999997</v>
      </c>
      <c r="K56" s="58"/>
      <c r="L56" s="55">
        <f>IF(SUM(L31:L54)=0,"",SUM($D31*K31,$D32*K32,$D33*K33,$D34*K34,$D35*K35,$D36*K36,$D37*K37,$D38*K38,$D39*K39,$D40*K40,$D41*K41,$D42*K42,$D43*K43,$D44*K44,$D45*K45,$D46*K46,$D47*K47,$D48*K48,$D49*K49,$D50*K50,$D51*K51,$D52*K52,$D53*K53,$D54*K54,L30))</f>
        <v>3668298.14</v>
      </c>
      <c r="M56" s="103"/>
      <c r="N56" s="55">
        <f>IF(SUM(N31:N54)=0,"",SUM($D31*M31,$D32*M32,$D33*M33,$D34*M34,$D35*M35,$D36*M36,$D37*M37,$D38*M38,$D39*M39,$D40*M40,$D41*M41,$D42*M42,$D43*M43,$D44*M44,$D45*M45,$D46*M46,$D47*M47,$D48*M48,$D49*M49,$D50*M50,$D51*M51,$D52*M52,$D53*M53,$D54*M54,N30))</f>
        <v>3771094.7999999993</v>
      </c>
      <c r="O56" s="58"/>
      <c r="P56" s="55">
        <f>IF(SUM(P31:P54)=0,"",SUM($D31*O31,$D32*O32,$D33*O33,$D34*O34,$D35*O35,$D36*O36,$D37*O37,$D38*O38,$D39*O39,$D40*O40,$D41*O41,$D42*O42,$D43*O43,$D44*O44,$D45*O45,$D46*O46,$D47*O47,$D48*O48,$D49*O49,$D50*O50,$D51*O51,$D52*O52,$D53*O53,$D54*O54,P30))</f>
        <v>3753177.1039999998</v>
      </c>
      <c r="Q56" s="58"/>
      <c r="R56" s="55" t="str">
        <f>IF(SUM(R31:R54)=0,"",SUM($D31*Q31,$D32*Q32,$D33*Q33,$D34*Q34,$D35*Q35,$D36*Q36,$D37*Q37,$D38*Q38,$D39*Q39,$D40*Q40,$D41*Q41,$D42*Q42,$D43*Q43,$D44*Q44,$D45*Q45,$D46*Q46,$D47*Q47,$D48*Q48,$D49*Q49,$D50*Q50,$D51*Q51,$D52*Q52,$D53*Q53,$D54*Q54,R30))</f>
        <v/>
      </c>
    </row>
    <row r="57" spans="1:18" ht="24" customHeight="1" x14ac:dyDescent="0.2">
      <c r="A57" s="71">
        <f>IF(B57="","",A54+1)</f>
        <v>48</v>
      </c>
      <c r="B57" s="138" t="str">
        <f>IF(ISBLANK('Item List'!B51),"",'Item List'!B51)</f>
        <v>VALVE BOXES TO BE ADJUSTED</v>
      </c>
      <c r="C57" s="138" t="str">
        <f>IF(ISBLANK('Item List'!C51),"",'Item List'!C51)</f>
        <v>EACH</v>
      </c>
      <c r="D57" s="139">
        <f>IF(ISBLANK('Item List'!D51),0,'Item List'!D51)</f>
        <v>8</v>
      </c>
      <c r="E57" s="53">
        <f>IF(ISBLANK('Item List'!E51),0,'Item List'!E51)</f>
        <v>935</v>
      </c>
      <c r="F57" s="53">
        <f t="shared" ref="F57:F80" si="15">IF(AND(ISNUMBER($D57),ISNUMBER(E57)),$D57*E57,0)</f>
        <v>7480</v>
      </c>
      <c r="G57" s="83">
        <v>467.89</v>
      </c>
      <c r="H57" s="53">
        <f t="shared" ref="H57:H80" si="16">IF(AND(ISNUMBER($D57),ISNUMBER(G57)),$D57*G57,0)</f>
        <v>3743.12</v>
      </c>
      <c r="I57" s="84">
        <v>350</v>
      </c>
      <c r="J57" s="53">
        <f>IF(AND(ISNUMBER($D57),ISNUMBER(I57)),$D57*I57,0)</f>
        <v>2800</v>
      </c>
      <c r="K57" s="84">
        <v>276.5</v>
      </c>
      <c r="L57" s="53">
        <f>IF(AND(ISNUMBER($D57),ISNUMBER(K57)),$D57*K57,0)</f>
        <v>2212</v>
      </c>
      <c r="M57" s="84">
        <v>585</v>
      </c>
      <c r="N57" s="53">
        <f>IF(AND(ISNUMBER($D57),ISNUMBER(M57)),$D57*M57,0)</f>
        <v>4680</v>
      </c>
      <c r="O57" s="84">
        <v>583.20000000000005</v>
      </c>
      <c r="P57" s="53">
        <f>IF(AND(ISNUMBER($D57),ISNUMBER(O57)),$D57*O57,0)</f>
        <v>4665.6000000000004</v>
      </c>
      <c r="Q57" s="84"/>
      <c r="R57" s="53">
        <f>IF(AND(ISNUMBER($D57),ISNUMBER(Q57)),$D57*Q57,0)</f>
        <v>0</v>
      </c>
    </row>
    <row r="58" spans="1:18" ht="24" customHeight="1" x14ac:dyDescent="0.2">
      <c r="A58" s="71">
        <f>IF(B58="","",A57+1)</f>
        <v>49</v>
      </c>
      <c r="B58" s="138" t="str">
        <f>IF(ISBLANK('Item List'!B52),"",'Item List'!B52)</f>
        <v>REMOVING INLETS</v>
      </c>
      <c r="C58" s="138" t="str">
        <f>IF(ISBLANK('Item List'!C52),"",'Item List'!C52)</f>
        <v>EACH</v>
      </c>
      <c r="D58" s="139">
        <f>IF(ISBLANK('Item List'!D52),0,'Item List'!D52)</f>
        <v>28</v>
      </c>
      <c r="E58" s="53">
        <f>IF(ISBLANK('Item List'!E52),0,'Item List'!E52)</f>
        <v>660</v>
      </c>
      <c r="F58" s="53">
        <f t="shared" si="15"/>
        <v>18480</v>
      </c>
      <c r="G58" s="83">
        <v>472.67</v>
      </c>
      <c r="H58" s="53">
        <f t="shared" si="16"/>
        <v>13234.76</v>
      </c>
      <c r="I58" s="84">
        <v>900</v>
      </c>
      <c r="J58" s="53">
        <f t="shared" ref="J58:J80" si="17">IF(AND(ISNUMBER($D58),ISNUMBER(I58)),$D58*I58,0)</f>
        <v>25200</v>
      </c>
      <c r="K58" s="84">
        <v>489.5</v>
      </c>
      <c r="L58" s="53">
        <f t="shared" ref="L58:L80" si="18">IF(AND(ISNUMBER($D58),ISNUMBER(K58)),$D58*K58,0)</f>
        <v>13706</v>
      </c>
      <c r="M58" s="84">
        <v>614</v>
      </c>
      <c r="N58" s="53">
        <f t="shared" ref="N58:N80" si="19">IF(AND(ISNUMBER($D58),ISNUMBER(M58)),$D58*M58,0)</f>
        <v>17192</v>
      </c>
      <c r="O58" s="84">
        <v>388.8</v>
      </c>
      <c r="P58" s="53">
        <f t="shared" ref="P58:P80" si="20">IF(AND(ISNUMBER($D58),ISNUMBER(O58)),$D58*O58,0)</f>
        <v>10886.4</v>
      </c>
      <c r="Q58" s="84"/>
      <c r="R58" s="53">
        <f t="shared" ref="R58:R80" si="21">IF(AND(ISNUMBER($D58),ISNUMBER(Q58)),$D58*Q58,0)</f>
        <v>0</v>
      </c>
    </row>
    <row r="59" spans="1:18" ht="24" customHeight="1" x14ac:dyDescent="0.2">
      <c r="A59" s="71">
        <f t="shared" ref="A59:A80" si="22">IF(B59="","",A58+1)</f>
        <v>50</v>
      </c>
      <c r="B59" s="138" t="str">
        <f>IF(ISBLANK('Item List'!B53),"",'Item List'!B53)</f>
        <v>COMBINATION CONCRETE CURB AND GUTTER, TYPE M-6.06</v>
      </c>
      <c r="C59" s="138" t="str">
        <f>IF(ISBLANK('Item List'!C53),"",'Item List'!C53)</f>
        <v>FOOT</v>
      </c>
      <c r="D59" s="139">
        <f>IF(ISBLANK('Item List'!D53),0,'Item List'!D53)</f>
        <v>100</v>
      </c>
      <c r="E59" s="53">
        <f>IF(ISBLANK('Item List'!E53),0,'Item List'!E53)</f>
        <v>90</v>
      </c>
      <c r="F59" s="53">
        <f t="shared" si="15"/>
        <v>9000</v>
      </c>
      <c r="G59" s="83">
        <v>40.090000000000003</v>
      </c>
      <c r="H59" s="53">
        <f t="shared" si="16"/>
        <v>4009.0000000000005</v>
      </c>
      <c r="I59" s="84">
        <v>39</v>
      </c>
      <c r="J59" s="53">
        <f t="shared" si="17"/>
        <v>3900</v>
      </c>
      <c r="K59" s="84">
        <v>56.91</v>
      </c>
      <c r="L59" s="53">
        <f t="shared" si="18"/>
        <v>5691</v>
      </c>
      <c r="M59" s="84">
        <v>39.75</v>
      </c>
      <c r="N59" s="53">
        <f t="shared" si="19"/>
        <v>3975</v>
      </c>
      <c r="O59" s="84">
        <v>42.28</v>
      </c>
      <c r="P59" s="53">
        <f t="shared" si="20"/>
        <v>4228</v>
      </c>
      <c r="Q59" s="84"/>
      <c r="R59" s="53">
        <f t="shared" si="21"/>
        <v>0</v>
      </c>
    </row>
    <row r="60" spans="1:18" ht="24" customHeight="1" x14ac:dyDescent="0.2">
      <c r="A60" s="71">
        <f t="shared" si="22"/>
        <v>51</v>
      </c>
      <c r="B60" s="138" t="str">
        <f>IF(ISBLANK('Item List'!B54),"",'Item List'!B54)</f>
        <v>COMBINATION CONCRETE CURB AND GUTTER, TYPE M-6.18 (MODIFIED)</v>
      </c>
      <c r="C60" s="138" t="str">
        <f>IF(ISBLANK('Item List'!C54),"",'Item List'!C54)</f>
        <v>FOOT</v>
      </c>
      <c r="D60" s="139">
        <f>IF(ISBLANK('Item List'!D54),0,'Item List'!D54)</f>
        <v>7634</v>
      </c>
      <c r="E60" s="53">
        <f>IF(ISBLANK('Item List'!E54),0,'Item List'!E54)</f>
        <v>38</v>
      </c>
      <c r="F60" s="53">
        <f t="shared" si="15"/>
        <v>290092</v>
      </c>
      <c r="G60" s="83">
        <v>29.3</v>
      </c>
      <c r="H60" s="53">
        <f t="shared" si="16"/>
        <v>223676.2</v>
      </c>
      <c r="I60" s="84">
        <v>29</v>
      </c>
      <c r="J60" s="53">
        <f t="shared" si="17"/>
        <v>221386</v>
      </c>
      <c r="K60" s="84">
        <v>32.54</v>
      </c>
      <c r="L60" s="53">
        <f t="shared" si="18"/>
        <v>248410.36</v>
      </c>
      <c r="M60" s="84">
        <v>28.6</v>
      </c>
      <c r="N60" s="53">
        <f t="shared" si="19"/>
        <v>218332.40000000002</v>
      </c>
      <c r="O60" s="84">
        <v>33.090000000000003</v>
      </c>
      <c r="P60" s="53">
        <f t="shared" si="20"/>
        <v>252609.06000000003</v>
      </c>
      <c r="Q60" s="84"/>
      <c r="R60" s="53">
        <f t="shared" si="21"/>
        <v>0</v>
      </c>
    </row>
    <row r="61" spans="1:18" ht="24" customHeight="1" x14ac:dyDescent="0.2">
      <c r="A61" s="71">
        <f t="shared" si="22"/>
        <v>52</v>
      </c>
      <c r="B61" s="138" t="str">
        <f>IF(ISBLANK('Item List'!B55),"",'Item List'!B55)</f>
        <v>COMBINATION CONCRETE CURB AND GUTTER, TYPE M-6.24</v>
      </c>
      <c r="C61" s="138" t="str">
        <f>IF(ISBLANK('Item List'!C55),"",'Item List'!C55)</f>
        <v>FOOT</v>
      </c>
      <c r="D61" s="139">
        <f>IF(ISBLANK('Item List'!D55),0,'Item List'!D55)</f>
        <v>114</v>
      </c>
      <c r="E61" s="53">
        <f>IF(ISBLANK('Item List'!E55),0,'Item List'!E55)</f>
        <v>80</v>
      </c>
      <c r="F61" s="53">
        <f t="shared" si="15"/>
        <v>9120</v>
      </c>
      <c r="G61" s="83">
        <v>47.29</v>
      </c>
      <c r="H61" s="53">
        <f t="shared" si="16"/>
        <v>5391.0599999999995</v>
      </c>
      <c r="I61" s="84">
        <v>46</v>
      </c>
      <c r="J61" s="53">
        <f t="shared" si="17"/>
        <v>5244</v>
      </c>
      <c r="K61" s="84">
        <v>56.18</v>
      </c>
      <c r="L61" s="53">
        <f t="shared" si="18"/>
        <v>6404.5199999999995</v>
      </c>
      <c r="M61" s="84">
        <v>38</v>
      </c>
      <c r="N61" s="53">
        <f t="shared" si="19"/>
        <v>4332</v>
      </c>
      <c r="O61" s="84">
        <v>50.23</v>
      </c>
      <c r="P61" s="53">
        <f t="shared" si="20"/>
        <v>5726.2199999999993</v>
      </c>
      <c r="Q61" s="84"/>
      <c r="R61" s="53">
        <f t="shared" si="21"/>
        <v>0</v>
      </c>
    </row>
    <row r="62" spans="1:18" ht="24" customHeight="1" x14ac:dyDescent="0.2">
      <c r="A62" s="71">
        <f t="shared" si="22"/>
        <v>53</v>
      </c>
      <c r="B62" s="138" t="str">
        <f>IF(ISBLANK('Item List'!B56),"",'Item List'!B56)</f>
        <v>CONCRETE MEDIAN SURFACE, 4-INCH</v>
      </c>
      <c r="C62" s="138" t="str">
        <f>IF(ISBLANK('Item List'!C56),"",'Item List'!C56)</f>
        <v>SQ FT</v>
      </c>
      <c r="D62" s="174">
        <f>IF(ISBLANK('Item List'!D56),0,'Item List'!D56)</f>
        <v>1161</v>
      </c>
      <c r="E62" s="53">
        <f>IF(ISBLANK('Item List'!E56),0,'Item List'!E56)</f>
        <v>10</v>
      </c>
      <c r="F62" s="53">
        <f t="shared" si="15"/>
        <v>11610</v>
      </c>
      <c r="G62" s="83">
        <v>14.54</v>
      </c>
      <c r="H62" s="53">
        <f t="shared" si="16"/>
        <v>16880.939999999999</v>
      </c>
      <c r="I62" s="84">
        <v>11</v>
      </c>
      <c r="J62" s="53">
        <f t="shared" si="17"/>
        <v>12771</v>
      </c>
      <c r="K62" s="84">
        <v>19.420000000000002</v>
      </c>
      <c r="L62" s="53">
        <f t="shared" si="18"/>
        <v>22546.620000000003</v>
      </c>
      <c r="M62" s="84">
        <v>8</v>
      </c>
      <c r="N62" s="53">
        <f t="shared" si="19"/>
        <v>9288</v>
      </c>
      <c r="O62" s="84">
        <v>13.38</v>
      </c>
      <c r="P62" s="53">
        <f t="shared" si="20"/>
        <v>15534.18</v>
      </c>
      <c r="Q62" s="84"/>
      <c r="R62" s="53">
        <f t="shared" si="21"/>
        <v>0</v>
      </c>
    </row>
    <row r="63" spans="1:18" ht="24" customHeight="1" x14ac:dyDescent="0.2">
      <c r="A63" s="71">
        <f t="shared" si="22"/>
        <v>54</v>
      </c>
      <c r="B63" s="138" t="str">
        <f>IF(ISBLANK('Item List'!B57),"",'Item List'!B57)</f>
        <v>STEEL PLATE BEAM GUARDRAIL, TYPE A, 6-FOOT POSTS</v>
      </c>
      <c r="C63" s="138" t="str">
        <f>IF(ISBLANK('Item List'!C57),"",'Item List'!C57)</f>
        <v>FOOT</v>
      </c>
      <c r="D63" s="139">
        <f>IF(ISBLANK('Item List'!D57),0,'Item List'!D57)</f>
        <v>62.5</v>
      </c>
      <c r="E63" s="53">
        <f>IF(ISBLANK('Item List'!E57),0,'Item List'!E57)</f>
        <v>55</v>
      </c>
      <c r="F63" s="53">
        <f t="shared" si="15"/>
        <v>3437.5</v>
      </c>
      <c r="G63" s="83">
        <v>47.32</v>
      </c>
      <c r="H63" s="53">
        <f t="shared" si="16"/>
        <v>2957.5</v>
      </c>
      <c r="I63" s="84">
        <v>62.5</v>
      </c>
      <c r="J63" s="53">
        <f t="shared" si="17"/>
        <v>3906.25</v>
      </c>
      <c r="K63" s="84">
        <v>46.82</v>
      </c>
      <c r="L63" s="53">
        <f t="shared" si="18"/>
        <v>2926.25</v>
      </c>
      <c r="M63" s="84">
        <v>46.85</v>
      </c>
      <c r="N63" s="53">
        <f t="shared" si="19"/>
        <v>2928.125</v>
      </c>
      <c r="O63" s="84">
        <v>51.5</v>
      </c>
      <c r="P63" s="53">
        <f t="shared" si="20"/>
        <v>3218.75</v>
      </c>
      <c r="Q63" s="84"/>
      <c r="R63" s="53">
        <f t="shared" si="21"/>
        <v>0</v>
      </c>
    </row>
    <row r="64" spans="1:18" ht="24" customHeight="1" x14ac:dyDescent="0.2">
      <c r="A64" s="71">
        <f t="shared" si="22"/>
        <v>55</v>
      </c>
      <c r="B64" s="138" t="str">
        <f>IF(ISBLANK('Item List'!B58),"",'Item List'!B58)</f>
        <v>GUARDRAIL REMOVAL</v>
      </c>
      <c r="C64" s="138" t="str">
        <f>IF(ISBLANK('Item List'!C58),"",'Item List'!C58)</f>
        <v>FOOT</v>
      </c>
      <c r="D64" s="139">
        <f>IF(ISBLANK('Item List'!D58),0,'Item List'!D58)</f>
        <v>126</v>
      </c>
      <c r="E64" s="53">
        <f>IF(ISBLANK('Item List'!E58),0,'Item List'!E58)</f>
        <v>15</v>
      </c>
      <c r="F64" s="53">
        <f t="shared" si="15"/>
        <v>1890</v>
      </c>
      <c r="G64" s="83">
        <v>12.97</v>
      </c>
      <c r="H64" s="53">
        <f t="shared" si="16"/>
        <v>1634.22</v>
      </c>
      <c r="I64" s="84">
        <v>13</v>
      </c>
      <c r="J64" s="53">
        <f t="shared" si="17"/>
        <v>1638</v>
      </c>
      <c r="K64" s="84">
        <v>12.83</v>
      </c>
      <c r="L64" s="53">
        <f t="shared" si="18"/>
        <v>1616.58</v>
      </c>
      <c r="M64" s="84">
        <v>12.9</v>
      </c>
      <c r="N64" s="53">
        <f t="shared" si="19"/>
        <v>1625.4</v>
      </c>
      <c r="O64" s="84">
        <v>14.11</v>
      </c>
      <c r="P64" s="53">
        <f t="shared" si="20"/>
        <v>1777.86</v>
      </c>
      <c r="Q64" s="84"/>
      <c r="R64" s="53">
        <f t="shared" si="21"/>
        <v>0</v>
      </c>
    </row>
    <row r="65" spans="1:18" ht="24" customHeight="1" x14ac:dyDescent="0.2">
      <c r="A65" s="71">
        <f t="shared" si="22"/>
        <v>56</v>
      </c>
      <c r="B65" s="138" t="str">
        <f>IF(ISBLANK('Item List'!B59),"",'Item List'!B59)</f>
        <v>NON-SPECIAL WASTE DISPOSAL</v>
      </c>
      <c r="C65" s="138" t="str">
        <f>IF(ISBLANK('Item List'!C59),"",'Item List'!C59)</f>
        <v>CU YD</v>
      </c>
      <c r="D65" s="139">
        <f>IF(ISBLANK('Item List'!D59),0,'Item List'!D59)</f>
        <v>3000</v>
      </c>
      <c r="E65" s="53">
        <f>IF(ISBLANK('Item List'!E59),0,'Item List'!E59)</f>
        <v>60</v>
      </c>
      <c r="F65" s="53">
        <f t="shared" si="15"/>
        <v>180000</v>
      </c>
      <c r="G65" s="83">
        <v>0.01</v>
      </c>
      <c r="H65" s="53">
        <f t="shared" si="16"/>
        <v>30</v>
      </c>
      <c r="I65" s="84">
        <v>0.01</v>
      </c>
      <c r="J65" s="53">
        <f t="shared" si="17"/>
        <v>30</v>
      </c>
      <c r="K65" s="84">
        <v>39.67</v>
      </c>
      <c r="L65" s="53">
        <f t="shared" si="18"/>
        <v>119010</v>
      </c>
      <c r="M65" s="84">
        <v>74</v>
      </c>
      <c r="N65" s="53">
        <f t="shared" si="19"/>
        <v>222000</v>
      </c>
      <c r="O65" s="84">
        <v>65.34</v>
      </c>
      <c r="P65" s="53">
        <f t="shared" si="20"/>
        <v>196020</v>
      </c>
      <c r="Q65" s="84"/>
      <c r="R65" s="53">
        <f t="shared" si="21"/>
        <v>0</v>
      </c>
    </row>
    <row r="66" spans="1:18" ht="24" customHeight="1" x14ac:dyDescent="0.2">
      <c r="A66" s="71">
        <f t="shared" si="22"/>
        <v>57</v>
      </c>
      <c r="B66" s="138" t="str">
        <f>IF(ISBLANK('Item List'!B60),"",'Item List'!B60)</f>
        <v>SPECIAL WASTE DISPOSAL</v>
      </c>
      <c r="C66" s="138" t="str">
        <f>IF(ISBLANK('Item List'!C60),"",'Item List'!C60)</f>
        <v>CU YD</v>
      </c>
      <c r="D66" s="139">
        <f>IF(ISBLANK('Item List'!D60),0,'Item List'!D60)</f>
        <v>3000</v>
      </c>
      <c r="E66" s="53">
        <f>IF(ISBLANK('Item List'!E60),0,'Item List'!E60)</f>
        <v>125</v>
      </c>
      <c r="F66" s="53">
        <f t="shared" si="15"/>
        <v>375000</v>
      </c>
      <c r="G66" s="83">
        <v>0.01</v>
      </c>
      <c r="H66" s="53">
        <f t="shared" si="16"/>
        <v>30</v>
      </c>
      <c r="I66" s="84">
        <v>0.01</v>
      </c>
      <c r="J66" s="53">
        <f t="shared" si="17"/>
        <v>30</v>
      </c>
      <c r="K66" s="84">
        <v>71.17</v>
      </c>
      <c r="L66" s="53">
        <f t="shared" si="18"/>
        <v>213510</v>
      </c>
      <c r="M66" s="84">
        <v>87</v>
      </c>
      <c r="N66" s="53">
        <f t="shared" si="19"/>
        <v>261000</v>
      </c>
      <c r="O66" s="84">
        <v>65.34</v>
      </c>
      <c r="P66" s="53">
        <f t="shared" si="20"/>
        <v>196020</v>
      </c>
      <c r="Q66" s="84"/>
      <c r="R66" s="53">
        <f t="shared" si="21"/>
        <v>0</v>
      </c>
    </row>
    <row r="67" spans="1:18" ht="24" customHeight="1" x14ac:dyDescent="0.2">
      <c r="A67" s="71">
        <f t="shared" si="22"/>
        <v>58</v>
      </c>
      <c r="B67" s="138" t="str">
        <f>IF(ISBLANK('Item List'!B61),"",'Item List'!B61)</f>
        <v>SOIL DISPOSAL ANALYSIS</v>
      </c>
      <c r="C67" s="138" t="str">
        <f>IF(ISBLANK('Item List'!C61),"",'Item List'!C61)</f>
        <v>EACH</v>
      </c>
      <c r="D67" s="139">
        <f>IF(ISBLANK('Item List'!D61),0,'Item List'!D61)</f>
        <v>20</v>
      </c>
      <c r="E67" s="53">
        <f>IF(ISBLANK('Item List'!E61),0,'Item List'!E61)</f>
        <v>1760</v>
      </c>
      <c r="F67" s="53">
        <f t="shared" si="15"/>
        <v>35200</v>
      </c>
      <c r="G67" s="83">
        <v>1121.78</v>
      </c>
      <c r="H67" s="53">
        <f t="shared" si="16"/>
        <v>22435.599999999999</v>
      </c>
      <c r="I67" s="84">
        <v>0.01</v>
      </c>
      <c r="J67" s="53">
        <f t="shared" si="17"/>
        <v>0.2</v>
      </c>
      <c r="K67" s="84">
        <v>1100</v>
      </c>
      <c r="L67" s="53">
        <f t="shared" si="18"/>
        <v>22000</v>
      </c>
      <c r="M67" s="84">
        <v>1100</v>
      </c>
      <c r="N67" s="53">
        <f t="shared" si="19"/>
        <v>22000</v>
      </c>
      <c r="O67" s="84">
        <v>1221</v>
      </c>
      <c r="P67" s="53">
        <f t="shared" si="20"/>
        <v>24420</v>
      </c>
      <c r="Q67" s="84"/>
      <c r="R67" s="53">
        <f t="shared" si="21"/>
        <v>0</v>
      </c>
    </row>
    <row r="68" spans="1:18" ht="24" customHeight="1" x14ac:dyDescent="0.2">
      <c r="A68" s="71">
        <f t="shared" si="22"/>
        <v>59</v>
      </c>
      <c r="B68" s="138" t="str">
        <f>IF(ISBLANK('Item List'!B62),"",'Item List'!B62)</f>
        <v>MOBILIZATION</v>
      </c>
      <c r="C68" s="138" t="str">
        <f>IF(ISBLANK('Item List'!C62),"",'Item List'!C62)</f>
        <v>L SUM</v>
      </c>
      <c r="D68" s="139">
        <f>IF(ISBLANK('Item List'!D62),0,'Item List'!D62)</f>
        <v>1</v>
      </c>
      <c r="E68" s="53">
        <f>IF(ISBLANK('Item List'!E62),0,'Item List'!E62)</f>
        <v>130000</v>
      </c>
      <c r="F68" s="53">
        <f t="shared" si="15"/>
        <v>130000</v>
      </c>
      <c r="G68" s="83">
        <v>450000</v>
      </c>
      <c r="H68" s="53">
        <f t="shared" si="16"/>
        <v>450000</v>
      </c>
      <c r="I68" s="84">
        <v>350000</v>
      </c>
      <c r="J68" s="53">
        <f t="shared" si="17"/>
        <v>350000</v>
      </c>
      <c r="K68" s="84">
        <v>393662.55</v>
      </c>
      <c r="L68" s="53">
        <f t="shared" si="18"/>
        <v>393662.55</v>
      </c>
      <c r="M68" s="84">
        <v>450200</v>
      </c>
      <c r="N68" s="53">
        <f t="shared" si="19"/>
        <v>450200</v>
      </c>
      <c r="O68" s="84">
        <v>415000</v>
      </c>
      <c r="P68" s="53">
        <f t="shared" si="20"/>
        <v>415000</v>
      </c>
      <c r="Q68" s="84"/>
      <c r="R68" s="53">
        <f t="shared" si="21"/>
        <v>0</v>
      </c>
    </row>
    <row r="69" spans="1:18" ht="24" customHeight="1" x14ac:dyDescent="0.2">
      <c r="A69" s="71">
        <f t="shared" si="22"/>
        <v>60</v>
      </c>
      <c r="B69" s="138" t="str">
        <f>IF(ISBLANK('Item List'!B63),"",'Item List'!B63)</f>
        <v>TEMPORARY PAVEMENT MARKING - LINE 4" - PAINT</v>
      </c>
      <c r="C69" s="138" t="str">
        <f>IF(ISBLANK('Item List'!C63),"",'Item List'!C63)</f>
        <v>FOOT</v>
      </c>
      <c r="D69" s="139">
        <f>IF(ISBLANK('Item List'!D63),0,'Item List'!D63)</f>
        <v>39400</v>
      </c>
      <c r="E69" s="53">
        <f>IF(ISBLANK('Item List'!E63),0,'Item List'!E63)</f>
        <v>0.35</v>
      </c>
      <c r="F69" s="53">
        <f t="shared" si="15"/>
        <v>13790</v>
      </c>
      <c r="G69" s="83">
        <v>0.3</v>
      </c>
      <c r="H69" s="53">
        <f t="shared" si="16"/>
        <v>11820</v>
      </c>
      <c r="I69" s="84">
        <v>0.3</v>
      </c>
      <c r="J69" s="53">
        <f t="shared" si="17"/>
        <v>11820</v>
      </c>
      <c r="K69" s="84">
        <v>0.3</v>
      </c>
      <c r="L69" s="53">
        <f t="shared" si="18"/>
        <v>11820</v>
      </c>
      <c r="M69" s="84">
        <v>0.3</v>
      </c>
      <c r="N69" s="53">
        <f t="shared" si="19"/>
        <v>11820</v>
      </c>
      <c r="O69" s="84">
        <v>0.33</v>
      </c>
      <c r="P69" s="53">
        <f t="shared" si="20"/>
        <v>13002</v>
      </c>
      <c r="Q69" s="84"/>
      <c r="R69" s="53">
        <f t="shared" si="21"/>
        <v>0</v>
      </c>
    </row>
    <row r="70" spans="1:18" ht="24" customHeight="1" x14ac:dyDescent="0.2">
      <c r="A70" s="71">
        <f t="shared" si="22"/>
        <v>61</v>
      </c>
      <c r="B70" s="138" t="str">
        <f>IF(ISBLANK('Item List'!B64),"",'Item List'!B64)</f>
        <v>TEMPORARY CONCRETE BARRIER</v>
      </c>
      <c r="C70" s="138" t="str">
        <f>IF(ISBLANK('Item List'!C64),"",'Item List'!C64)</f>
        <v>FOOT</v>
      </c>
      <c r="D70" s="139">
        <f>IF(ISBLANK('Item List'!D64),0,'Item List'!D64)</f>
        <v>3800</v>
      </c>
      <c r="E70" s="53">
        <f>IF(ISBLANK('Item List'!E64),0,'Item List'!E64)</f>
        <v>35</v>
      </c>
      <c r="F70" s="53">
        <f t="shared" si="15"/>
        <v>133000</v>
      </c>
      <c r="G70" s="83">
        <v>0.01</v>
      </c>
      <c r="H70" s="53">
        <f t="shared" si="16"/>
        <v>38</v>
      </c>
      <c r="I70" s="84">
        <v>21</v>
      </c>
      <c r="J70" s="53">
        <f t="shared" si="17"/>
        <v>79800</v>
      </c>
      <c r="K70" s="84">
        <v>20.5</v>
      </c>
      <c r="L70" s="53">
        <f t="shared" si="18"/>
        <v>77900</v>
      </c>
      <c r="M70" s="84">
        <v>22</v>
      </c>
      <c r="N70" s="53">
        <f t="shared" si="19"/>
        <v>83600</v>
      </c>
      <c r="O70" s="84">
        <v>21.73</v>
      </c>
      <c r="P70" s="53">
        <f t="shared" si="20"/>
        <v>82574</v>
      </c>
      <c r="Q70" s="84"/>
      <c r="R70" s="53">
        <f t="shared" si="21"/>
        <v>0</v>
      </c>
    </row>
    <row r="71" spans="1:18" ht="24" customHeight="1" x14ac:dyDescent="0.2">
      <c r="A71" s="71">
        <f t="shared" si="22"/>
        <v>62</v>
      </c>
      <c r="B71" s="138" t="str">
        <f>IF(ISBLANK('Item List'!B65),"",'Item List'!B65)</f>
        <v>RELOCATE TEMPORARY CONCRETE BARRIER</v>
      </c>
      <c r="C71" s="138" t="str">
        <f>IF(ISBLANK('Item List'!C65),"",'Item List'!C65)</f>
        <v>FOOT</v>
      </c>
      <c r="D71" s="139">
        <f>IF(ISBLANK('Item List'!D65),0,'Item List'!D65)</f>
        <v>7600</v>
      </c>
      <c r="E71" s="53">
        <f>IF(ISBLANK('Item List'!E65),0,'Item List'!E65)</f>
        <v>7</v>
      </c>
      <c r="F71" s="53">
        <f t="shared" si="15"/>
        <v>53200</v>
      </c>
      <c r="G71" s="83">
        <v>0.01</v>
      </c>
      <c r="H71" s="53">
        <f t="shared" si="16"/>
        <v>76</v>
      </c>
      <c r="I71" s="84">
        <v>4</v>
      </c>
      <c r="J71" s="53">
        <f t="shared" si="17"/>
        <v>30400</v>
      </c>
      <c r="K71" s="84">
        <v>3.5</v>
      </c>
      <c r="L71" s="53">
        <f t="shared" si="18"/>
        <v>26600</v>
      </c>
      <c r="M71" s="84">
        <v>3.5</v>
      </c>
      <c r="N71" s="53">
        <f t="shared" si="19"/>
        <v>26600</v>
      </c>
      <c r="O71" s="84">
        <v>4.13</v>
      </c>
      <c r="P71" s="53">
        <f t="shared" si="20"/>
        <v>31388</v>
      </c>
      <c r="Q71" s="84"/>
      <c r="R71" s="53">
        <f t="shared" si="21"/>
        <v>0</v>
      </c>
    </row>
    <row r="72" spans="1:18" ht="24" customHeight="1" x14ac:dyDescent="0.2">
      <c r="A72" s="71">
        <f t="shared" si="22"/>
        <v>63</v>
      </c>
      <c r="B72" s="138" t="str">
        <f>IF(ISBLANK('Item List'!B66),"",'Item List'!B66)</f>
        <v>SIGN PANEL - TYPE 1</v>
      </c>
      <c r="C72" s="138" t="str">
        <f>IF(ISBLANK('Item List'!C66),"",'Item List'!C66)</f>
        <v>SQ FT</v>
      </c>
      <c r="D72" s="139">
        <f>IF(ISBLANK('Item List'!D66),0,'Item List'!D66)</f>
        <v>179.5</v>
      </c>
      <c r="E72" s="53">
        <f>IF(ISBLANK('Item List'!E66),0,'Item List'!E66)</f>
        <v>25</v>
      </c>
      <c r="F72" s="53">
        <f t="shared" si="15"/>
        <v>4487.5</v>
      </c>
      <c r="G72" s="83">
        <v>26.28</v>
      </c>
      <c r="H72" s="53">
        <f t="shared" si="16"/>
        <v>4717.26</v>
      </c>
      <c r="I72" s="84">
        <v>26</v>
      </c>
      <c r="J72" s="53">
        <f t="shared" si="17"/>
        <v>4667</v>
      </c>
      <c r="K72" s="84">
        <v>26</v>
      </c>
      <c r="L72" s="53">
        <f t="shared" si="18"/>
        <v>4667</v>
      </c>
      <c r="M72" s="84">
        <v>26</v>
      </c>
      <c r="N72" s="53">
        <f t="shared" si="19"/>
        <v>4667</v>
      </c>
      <c r="O72" s="84">
        <v>28.6</v>
      </c>
      <c r="P72" s="53">
        <f t="shared" si="20"/>
        <v>5133.7</v>
      </c>
      <c r="Q72" s="84"/>
      <c r="R72" s="53">
        <f t="shared" si="21"/>
        <v>0</v>
      </c>
    </row>
    <row r="73" spans="1:18" ht="24" customHeight="1" x14ac:dyDescent="0.2">
      <c r="A73" s="71">
        <f t="shared" si="22"/>
        <v>64</v>
      </c>
      <c r="B73" s="138" t="str">
        <f>IF(ISBLANK('Item List'!B67),"",'Item List'!B67)</f>
        <v>TELESCOPING STEEL SIGN SUPPORT</v>
      </c>
      <c r="C73" s="138" t="str">
        <f>IF(ISBLANK('Item List'!C67),"",'Item List'!C67)</f>
        <v>FOOT</v>
      </c>
      <c r="D73" s="139">
        <f>IF(ISBLANK('Item List'!D67),0,'Item List'!D67)</f>
        <v>189</v>
      </c>
      <c r="E73" s="53">
        <f>IF(ISBLANK('Item List'!E67),0,'Item List'!E67)</f>
        <v>17.5</v>
      </c>
      <c r="F73" s="53">
        <f t="shared" si="15"/>
        <v>3307.5</v>
      </c>
      <c r="G73" s="83">
        <v>16.170000000000002</v>
      </c>
      <c r="H73" s="53">
        <f t="shared" si="16"/>
        <v>3056.13</v>
      </c>
      <c r="I73" s="84">
        <v>18</v>
      </c>
      <c r="J73" s="53">
        <f t="shared" si="17"/>
        <v>3402</v>
      </c>
      <c r="K73" s="84">
        <v>18</v>
      </c>
      <c r="L73" s="53">
        <f t="shared" si="18"/>
        <v>3402</v>
      </c>
      <c r="M73" s="84">
        <v>18</v>
      </c>
      <c r="N73" s="53">
        <f t="shared" si="19"/>
        <v>3402</v>
      </c>
      <c r="O73" s="84">
        <v>17.600000000000001</v>
      </c>
      <c r="P73" s="53">
        <f t="shared" si="20"/>
        <v>3326.4</v>
      </c>
      <c r="Q73" s="84"/>
      <c r="R73" s="53">
        <f t="shared" si="21"/>
        <v>0</v>
      </c>
    </row>
    <row r="74" spans="1:18" ht="24" customHeight="1" x14ac:dyDescent="0.2">
      <c r="A74" s="71">
        <f t="shared" si="22"/>
        <v>65</v>
      </c>
      <c r="B74" s="138" t="str">
        <f>IF(ISBLANK('Item List'!B68),"",'Item List'!B68)</f>
        <v>THERMOPLASTIC PAVEMENT MARKING-LETTERS AND SYMBOLS</v>
      </c>
      <c r="C74" s="138" t="str">
        <f>IF(ISBLANK('Item List'!C68),"",'Item List'!C68)</f>
        <v>SQ FT</v>
      </c>
      <c r="D74" s="174">
        <f>IF(ISBLANK('Item List'!D68),0,'Item List'!D68)</f>
        <v>49.9</v>
      </c>
      <c r="E74" s="53">
        <f>IF(ISBLANK('Item List'!E68),0,'Item List'!E68)</f>
        <v>15</v>
      </c>
      <c r="F74" s="53">
        <f t="shared" si="15"/>
        <v>748.5</v>
      </c>
      <c r="G74" s="83">
        <v>23.24</v>
      </c>
      <c r="H74" s="53">
        <f t="shared" si="16"/>
        <v>1159.6759999999999</v>
      </c>
      <c r="I74" s="84">
        <v>14.5</v>
      </c>
      <c r="J74" s="53">
        <f t="shared" si="17"/>
        <v>723.55</v>
      </c>
      <c r="K74" s="84">
        <v>14.5</v>
      </c>
      <c r="L74" s="53">
        <f t="shared" si="18"/>
        <v>723.55</v>
      </c>
      <c r="M74" s="84">
        <v>14.5</v>
      </c>
      <c r="N74" s="53">
        <f t="shared" si="19"/>
        <v>723.55</v>
      </c>
      <c r="O74" s="84">
        <v>19.8</v>
      </c>
      <c r="P74" s="53">
        <f t="shared" si="20"/>
        <v>988.02</v>
      </c>
      <c r="Q74" s="84"/>
      <c r="R74" s="53">
        <f t="shared" si="21"/>
        <v>0</v>
      </c>
    </row>
    <row r="75" spans="1:18" ht="24" customHeight="1" x14ac:dyDescent="0.2">
      <c r="A75" s="71">
        <f t="shared" si="22"/>
        <v>66</v>
      </c>
      <c r="B75" s="138" t="str">
        <f>IF(ISBLANK('Item List'!B69),"",'Item List'!B69)</f>
        <v>THERMOPLASTIC PAVEMENT MARKING-LINE 4"</v>
      </c>
      <c r="C75" s="138" t="str">
        <f>IF(ISBLANK('Item List'!C69),"",'Item List'!C69)</f>
        <v>FOOT</v>
      </c>
      <c r="D75" s="139">
        <f>IF(ISBLANK('Item List'!D69),0,'Item List'!D69)</f>
        <v>281</v>
      </c>
      <c r="E75" s="53">
        <f>IF(ISBLANK('Item List'!E69),0,'Item List'!E69)</f>
        <v>1</v>
      </c>
      <c r="F75" s="53">
        <f t="shared" si="15"/>
        <v>281</v>
      </c>
      <c r="G75" s="83">
        <v>3.64</v>
      </c>
      <c r="H75" s="53">
        <f t="shared" si="16"/>
        <v>1022.84</v>
      </c>
      <c r="I75" s="84">
        <v>3.5</v>
      </c>
      <c r="J75" s="53">
        <f t="shared" si="17"/>
        <v>983.5</v>
      </c>
      <c r="K75" s="84">
        <v>3.5</v>
      </c>
      <c r="L75" s="53">
        <f t="shared" si="18"/>
        <v>983.5</v>
      </c>
      <c r="M75" s="84">
        <v>3.5</v>
      </c>
      <c r="N75" s="53">
        <f t="shared" si="19"/>
        <v>983.5</v>
      </c>
      <c r="O75" s="84">
        <v>3.3</v>
      </c>
      <c r="P75" s="53">
        <f t="shared" si="20"/>
        <v>927.3</v>
      </c>
      <c r="Q75" s="84"/>
      <c r="R75" s="53">
        <f t="shared" si="21"/>
        <v>0</v>
      </c>
    </row>
    <row r="76" spans="1:18" ht="24" customHeight="1" x14ac:dyDescent="0.2">
      <c r="A76" s="71">
        <f t="shared" si="22"/>
        <v>67</v>
      </c>
      <c r="B76" s="138" t="str">
        <f>IF(ISBLANK('Item List'!B70),"",'Item List'!B70)</f>
        <v>THERMOPLASTIC PAVEMENT MARKING-LINE 6"</v>
      </c>
      <c r="C76" s="138" t="str">
        <f>IF(ISBLANK('Item List'!C70),"",'Item List'!C70)</f>
        <v>FOOT</v>
      </c>
      <c r="D76" s="139">
        <f>IF(ISBLANK('Item List'!D70),0,'Item List'!D70)</f>
        <v>364</v>
      </c>
      <c r="E76" s="53">
        <f>IF(ISBLANK('Item List'!E70),0,'Item List'!E70)</f>
        <v>2.1</v>
      </c>
      <c r="F76" s="53">
        <f t="shared" si="15"/>
        <v>764.4</v>
      </c>
      <c r="G76" s="83">
        <v>5.46</v>
      </c>
      <c r="H76" s="53">
        <f t="shared" si="16"/>
        <v>1987.44</v>
      </c>
      <c r="I76" s="84">
        <v>5.35</v>
      </c>
      <c r="J76" s="53">
        <f t="shared" si="17"/>
        <v>1947.3999999999999</v>
      </c>
      <c r="K76" s="84">
        <v>5.35</v>
      </c>
      <c r="L76" s="53">
        <f t="shared" si="18"/>
        <v>1947.3999999999999</v>
      </c>
      <c r="M76" s="84">
        <v>5.35</v>
      </c>
      <c r="N76" s="53">
        <f t="shared" si="19"/>
        <v>1947.3999999999999</v>
      </c>
      <c r="O76" s="84">
        <v>4.95</v>
      </c>
      <c r="P76" s="53">
        <f t="shared" si="20"/>
        <v>1801.8</v>
      </c>
      <c r="Q76" s="84"/>
      <c r="R76" s="53">
        <f t="shared" si="21"/>
        <v>0</v>
      </c>
    </row>
    <row r="77" spans="1:18" ht="24" customHeight="1" x14ac:dyDescent="0.2">
      <c r="A77" s="71">
        <f t="shared" si="22"/>
        <v>68</v>
      </c>
      <c r="B77" s="138" t="str">
        <f>IF(ISBLANK('Item List'!B71),"",'Item List'!B71)</f>
        <v>THERMOPLASTIC PAVEMENT MARKING-LINE 12"</v>
      </c>
      <c r="C77" s="138" t="str">
        <f>IF(ISBLANK('Item List'!C71),"",'Item List'!C71)</f>
        <v>FOOT</v>
      </c>
      <c r="D77" s="139">
        <f>IF(ISBLANK('Item List'!D71),0,'Item List'!D71)</f>
        <v>128</v>
      </c>
      <c r="E77" s="53">
        <f>IF(ISBLANK('Item List'!E71),0,'Item List'!E71)</f>
        <v>11.75</v>
      </c>
      <c r="F77" s="53">
        <f t="shared" si="15"/>
        <v>1504</v>
      </c>
      <c r="G77" s="83">
        <v>11.62</v>
      </c>
      <c r="H77" s="53">
        <f t="shared" si="16"/>
        <v>1487.36</v>
      </c>
      <c r="I77" s="84">
        <v>10.5</v>
      </c>
      <c r="J77" s="53">
        <f t="shared" si="17"/>
        <v>1344</v>
      </c>
      <c r="K77" s="84">
        <v>10.5</v>
      </c>
      <c r="L77" s="53">
        <f t="shared" si="18"/>
        <v>1344</v>
      </c>
      <c r="M77" s="84">
        <v>10.5</v>
      </c>
      <c r="N77" s="53">
        <f t="shared" si="19"/>
        <v>1344</v>
      </c>
      <c r="O77" s="84">
        <v>9.9</v>
      </c>
      <c r="P77" s="53">
        <f t="shared" si="20"/>
        <v>1267.2</v>
      </c>
      <c r="Q77" s="84"/>
      <c r="R77" s="53">
        <f t="shared" si="21"/>
        <v>0</v>
      </c>
    </row>
    <row r="78" spans="1:18" ht="24" customHeight="1" x14ac:dyDescent="0.2">
      <c r="A78" s="71">
        <f t="shared" si="22"/>
        <v>69</v>
      </c>
      <c r="B78" s="138" t="str">
        <f>IF(ISBLANK('Item List'!B72),"",'Item List'!B72)</f>
        <v>THERMOPLASTIC PAVEMENT MARKING-LINE 24"</v>
      </c>
      <c r="C78" s="138" t="str">
        <f>IF(ISBLANK('Item List'!C72),"",'Item List'!C72)</f>
        <v>FOOT</v>
      </c>
      <c r="D78" s="139">
        <f>IF(ISBLANK('Item List'!D72),0,'Item List'!D72)</f>
        <v>115</v>
      </c>
      <c r="E78" s="53">
        <f>IF(ISBLANK('Item List'!E72),0,'Item List'!E72)</f>
        <v>12</v>
      </c>
      <c r="F78" s="53">
        <f t="shared" si="15"/>
        <v>1380</v>
      </c>
      <c r="G78" s="83">
        <v>23.24</v>
      </c>
      <c r="H78" s="53">
        <f t="shared" si="16"/>
        <v>2672.6</v>
      </c>
      <c r="I78" s="84">
        <v>21.5</v>
      </c>
      <c r="J78" s="53">
        <f t="shared" si="17"/>
        <v>2472.5</v>
      </c>
      <c r="K78" s="84">
        <v>21.5</v>
      </c>
      <c r="L78" s="53">
        <f t="shared" si="18"/>
        <v>2472.5</v>
      </c>
      <c r="M78" s="84">
        <v>21.5</v>
      </c>
      <c r="N78" s="53">
        <f t="shared" si="19"/>
        <v>2472.5</v>
      </c>
      <c r="O78" s="84">
        <v>19.8</v>
      </c>
      <c r="P78" s="53">
        <f t="shared" si="20"/>
        <v>2277</v>
      </c>
      <c r="Q78" s="84"/>
      <c r="R78" s="53">
        <f t="shared" si="21"/>
        <v>0</v>
      </c>
    </row>
    <row r="79" spans="1:18" ht="24" customHeight="1" x14ac:dyDescent="0.2">
      <c r="A79" s="71">
        <f t="shared" si="22"/>
        <v>70</v>
      </c>
      <c r="B79" s="138" t="str">
        <f>IF(ISBLANK('Item List'!B73),"",'Item List'!B73)</f>
        <v>EPOXY PAVEMENT MARKING-LETTERS AND SYMBOLS</v>
      </c>
      <c r="C79" s="138" t="str">
        <f>IF(ISBLANK('Item List'!C73),"",'Item List'!C73)</f>
        <v>SQ FT</v>
      </c>
      <c r="D79" s="174">
        <f>IF(ISBLANK('Item List'!D73),0,'Item List'!D73)</f>
        <v>194.4</v>
      </c>
      <c r="E79" s="53">
        <f>IF(ISBLANK('Item List'!E73),0,'Item List'!E73)</f>
        <v>15</v>
      </c>
      <c r="F79" s="53">
        <f t="shared" si="15"/>
        <v>2916</v>
      </c>
      <c r="G79" s="83">
        <v>7.07</v>
      </c>
      <c r="H79" s="53">
        <f t="shared" si="16"/>
        <v>1374.4080000000001</v>
      </c>
      <c r="I79" s="84">
        <v>4</v>
      </c>
      <c r="J79" s="53">
        <f t="shared" si="17"/>
        <v>777.6</v>
      </c>
      <c r="K79" s="84">
        <v>4</v>
      </c>
      <c r="L79" s="53">
        <f t="shared" si="18"/>
        <v>777.6</v>
      </c>
      <c r="M79" s="84">
        <v>4</v>
      </c>
      <c r="N79" s="53">
        <f t="shared" si="19"/>
        <v>777.6</v>
      </c>
      <c r="O79" s="84">
        <v>6.6</v>
      </c>
      <c r="P79" s="53">
        <f t="shared" si="20"/>
        <v>1283.04</v>
      </c>
      <c r="Q79" s="84"/>
      <c r="R79" s="53">
        <f t="shared" si="21"/>
        <v>0</v>
      </c>
    </row>
    <row r="80" spans="1:18" ht="24" customHeight="1" thickBot="1" x14ac:dyDescent="0.25">
      <c r="A80" s="71">
        <f t="shared" si="22"/>
        <v>71</v>
      </c>
      <c r="B80" s="138" t="str">
        <f>IF(ISBLANK('Item List'!B74),"",'Item List'!B74)</f>
        <v>EPOXY PAVEMENT MARKING-LINE 4"</v>
      </c>
      <c r="C80" s="138" t="str">
        <f>IF(ISBLANK('Item List'!C74),"",'Item List'!C74)</f>
        <v>FOOT</v>
      </c>
      <c r="D80" s="139">
        <f>IF(ISBLANK('Item List'!D74),0,'Item List'!D74)</f>
        <v>10185</v>
      </c>
      <c r="E80" s="53">
        <f>IF(ISBLANK('Item List'!E74),0,'Item List'!E74)</f>
        <v>1</v>
      </c>
      <c r="F80" s="53">
        <f t="shared" si="15"/>
        <v>10185</v>
      </c>
      <c r="G80" s="83">
        <v>0.79</v>
      </c>
      <c r="H80" s="53">
        <f t="shared" si="16"/>
        <v>8046.1500000000005</v>
      </c>
      <c r="I80" s="84">
        <v>1.4</v>
      </c>
      <c r="J80" s="53">
        <f t="shared" si="17"/>
        <v>14259</v>
      </c>
      <c r="K80" s="84">
        <v>1.4</v>
      </c>
      <c r="L80" s="53">
        <f t="shared" si="18"/>
        <v>14259</v>
      </c>
      <c r="M80" s="84">
        <v>1.4</v>
      </c>
      <c r="N80" s="53">
        <f t="shared" si="19"/>
        <v>14259</v>
      </c>
      <c r="O80" s="84">
        <v>1.05</v>
      </c>
      <c r="P80" s="53">
        <f t="shared" si="20"/>
        <v>10694.25</v>
      </c>
      <c r="Q80" s="84"/>
      <c r="R80" s="53">
        <f t="shared" si="21"/>
        <v>0</v>
      </c>
    </row>
    <row r="81" spans="1:18" ht="10.5" customHeight="1" thickBot="1" x14ac:dyDescent="0.25">
      <c r="A81" s="72"/>
      <c r="B81" s="167" t="s">
        <v>228</v>
      </c>
      <c r="C81" s="73" t="str">
        <f>IF(NOT(ISNUMBER(A83)),"Total","Sub")</f>
        <v>Sub</v>
      </c>
      <c r="D81" s="140"/>
      <c r="E81" s="74" t="s">
        <v>225</v>
      </c>
      <c r="F81" s="54">
        <f>IF(SUM(F57:F80)=0,"",SUM(F57:F80)+F55)</f>
        <v>4442220.3</v>
      </c>
      <c r="G81" s="59"/>
      <c r="H81" s="54">
        <v>3982351.66</v>
      </c>
      <c r="I81" s="102"/>
      <c r="J81" s="54">
        <f>IF(SUM(J57:J80)=0,"",SUM(J57:J80)+J55)</f>
        <v>4219775.22</v>
      </c>
      <c r="K81" s="59"/>
      <c r="L81" s="54">
        <f>IF(SUM(L57:L80)=0,"",SUM(L57:L80)+L55)</f>
        <v>4866890.57</v>
      </c>
      <c r="M81" s="102"/>
      <c r="N81" s="54">
        <f>IF(SUM(N57:N80)=0,"",SUM(N57:N80)+N55)</f>
        <v>5141244.2749999994</v>
      </c>
      <c r="O81" s="59"/>
      <c r="P81" s="54">
        <f>IF(SUM(P57:P80)=0,"",SUM(P57:P80)+P55)</f>
        <v>5037945.8839999996</v>
      </c>
      <c r="Q81" s="59"/>
      <c r="R81" s="54" t="str">
        <f>IF(SUM(R57:R80)=0,"",SUM(R57:R80)+R55)</f>
        <v/>
      </c>
    </row>
    <row r="82" spans="1:18" ht="10.5" customHeight="1" thickBot="1" x14ac:dyDescent="0.25">
      <c r="A82" s="75"/>
      <c r="B82" s="76" t="str">
        <f>CONCATENATE("Award to"&amp;" "&amp;$G$1)</f>
        <v>Award to William Charles</v>
      </c>
      <c r="C82" s="77" t="str">
        <f>IF(NOT(ISNUMBER(A83)),"Bid","Total")</f>
        <v>Total</v>
      </c>
      <c r="D82" s="78"/>
      <c r="E82" s="79" t="s">
        <v>226</v>
      </c>
      <c r="F82" s="55">
        <f>IF(SUM(F57:F80)=0,"",SUM($D57*E57,$D58*E58,$D59*E59,$D60*E60,$D61*E61,$D62*E62,$D63*E63,$D64*E64,$D65*E65,$D66*E66,$D67*E67,$D68*E68,$D69*E69,$D70*E70,$D71*E71,$D72*E72,$D73*E73,$D74*E74,$D75*E75,$D76*E76,$D77*E77,$D78*E78,$D79*E79,$D80*E80,F56))</f>
        <v>4442220.3</v>
      </c>
      <c r="G82" s="58"/>
      <c r="H82" s="54">
        <v>3982351.66</v>
      </c>
      <c r="I82" s="103"/>
      <c r="J82" s="55">
        <f>IF(SUM(J57:J80)=0,"",SUM($D57*I57,$D58*I58,$D59*I59,$D60*I60,$D61*I61,$D62*I62,$D63*I63,$D64*I64,$D65*I65,$D66*I66,$D67*I67,$D68*I68,$D69*I69,$D70*I70,$D71*I71,$D72*I72,$D73*I73,$D74*I74,$D75*I75,$D76*I76,$D77*I77,$D78*I78,$D79*I79,$D80*I80,J56))</f>
        <v>4219775.22</v>
      </c>
      <c r="K82" s="58"/>
      <c r="L82" s="55">
        <f>IF(SUM(L57:L80)=0,"",SUM($D57*K57,$D58*K58,$D59*K59,$D60*K60,$D61*K61,$D62*K62,$D63*K63,$D64*K64,$D65*K65,$D66*K66,$D67*K67,$D68*K68,$D69*K69,$D70*K70,$D71*K71,$D72*K72,$D73*K73,$D74*K74,$D75*K75,$D76*K76,$D77*K77,$D78*K78,$D79*K79,$D80*K80,L56))</f>
        <v>4866890.57</v>
      </c>
      <c r="M82" s="103"/>
      <c r="N82" s="55">
        <f>IF(SUM(N57:N80)=0,"",SUM($D57*M57,$D58*M58,$D59*M59,$D60*M60,$D61*M61,$D62*M62,$D63*M63,$D64*M64,$D65*M65,$D66*M66,$D67*M67,$D68*M68,$D69*M69,$D70*M70,$D71*M71,$D72*M72,$D73*M73,$D74*M74,$D75*M75,$D76*M76,$D77*M77,$D78*M78,$D79*M79,$D80*M80,N56))</f>
        <v>5141244.2749999994</v>
      </c>
      <c r="O82" s="58"/>
      <c r="P82" s="55">
        <f>IF(SUM(P57:P80)=0,"",SUM($D57*O57,$D58*O58,$D59*O59,$D60*O60,$D61*O61,$D62*O62,$D63*O63,$D64*O64,$D65*O65,$D66*O66,$D67*O67,$D68*O68,$D69*O69,$D70*O70,$D71*O71,$D72*O72,$D73*O73,$D74*O74,$D75*O75,$D76*O76,$D77*O77,$D78*O78,$D79*O79,$D80*O80,P56))</f>
        <v>5037945.8839999996</v>
      </c>
      <c r="Q82" s="58"/>
      <c r="R82" s="55" t="str">
        <f>IF(SUM(R57:R80)=0,"",SUM($D57*Q57,$D58*Q58,$D59*Q59,$D60*Q60,$D61*Q61,$D62*Q62,$D63*Q63,$D64*Q64,$D65*Q65,$D66*Q66,$D67*Q67,$D68*Q68,$D69*Q69,$D70*Q70,$D71*Q71,$D72*Q72,$D73*Q73,$D74*Q74,$D75*Q75,$D76*Q76,$D77*Q77,$D78*Q78,$D79*Q79,$D80*Q80,R56))</f>
        <v/>
      </c>
    </row>
    <row r="83" spans="1:18" ht="24" customHeight="1" x14ac:dyDescent="0.2">
      <c r="A83" s="71">
        <f>IF(B83="","",A80+1)</f>
        <v>72</v>
      </c>
      <c r="B83" s="138" t="str">
        <f>IF(ISBLANK('Item List'!B75),"",'Item List'!B75)</f>
        <v>EPOXY PAVEMENT MARKING-LINE 6"</v>
      </c>
      <c r="C83" s="138" t="str">
        <f>IF(ISBLANK('Item List'!C75),"",'Item List'!C75)</f>
        <v>FOOT</v>
      </c>
      <c r="D83" s="139">
        <f>IF(ISBLANK('Item List'!D75),0,'Item List'!D75)</f>
        <v>2069</v>
      </c>
      <c r="E83" s="53">
        <f>IF(ISBLANK('Item List'!E75),0,'Item List'!E75)</f>
        <v>1.5</v>
      </c>
      <c r="F83" s="53">
        <f t="shared" ref="F83:F106" si="23">IF(AND(ISNUMBER($D83),ISNUMBER(E83)),$D83*E83,0)</f>
        <v>3103.5</v>
      </c>
      <c r="G83" s="83">
        <v>1.18</v>
      </c>
      <c r="H83" s="53">
        <f t="shared" ref="H83:H106" si="24">IF(AND(ISNUMBER($D83),ISNUMBER(G83)),$D83*G83,0)</f>
        <v>2441.42</v>
      </c>
      <c r="I83" s="84">
        <v>2</v>
      </c>
      <c r="J83" s="53">
        <f>IF(AND(ISNUMBER($D83),ISNUMBER(I83)),$D83*I83,0)</f>
        <v>4138</v>
      </c>
      <c r="K83" s="84">
        <v>2</v>
      </c>
      <c r="L83" s="53">
        <f>IF(AND(ISNUMBER($D83),ISNUMBER(K83)),$D83*K83,0)</f>
        <v>4138</v>
      </c>
      <c r="M83" s="84">
        <v>2</v>
      </c>
      <c r="N83" s="53">
        <f>IF(AND(ISNUMBER($D83),ISNUMBER(M83)),$D83*M83,0)</f>
        <v>4138</v>
      </c>
      <c r="O83" s="84">
        <v>1.71</v>
      </c>
      <c r="P83" s="53">
        <f t="shared" ref="P83:P106" si="25">IF(AND(ISNUMBER($D83),ISNUMBER(O83)),$D83*O83,0)</f>
        <v>3537.99</v>
      </c>
      <c r="Q83" s="84"/>
      <c r="R83" s="53">
        <f>IF(AND(ISNUMBER($D83),ISNUMBER(Q83)),$D83*Q83,0)</f>
        <v>0</v>
      </c>
    </row>
    <row r="84" spans="1:18" ht="24" customHeight="1" x14ac:dyDescent="0.2">
      <c r="A84" s="71">
        <f>IF(B84="","",A83+1)</f>
        <v>73</v>
      </c>
      <c r="B84" s="138" t="str">
        <f>IF(ISBLANK('Item List'!B76),"",'Item List'!B76)</f>
        <v>EPOXY PAVEMENT MARKING-LINE 12"</v>
      </c>
      <c r="C84" s="138" t="str">
        <f>IF(ISBLANK('Item List'!C76),"",'Item List'!C76)</f>
        <v>FOOT</v>
      </c>
      <c r="D84" s="139">
        <f>IF(ISBLANK('Item List'!D76),0,'Item List'!D76)</f>
        <v>242</v>
      </c>
      <c r="E84" s="53">
        <f>IF(ISBLANK('Item List'!E76),0,'Item List'!E76)</f>
        <v>2</v>
      </c>
      <c r="F84" s="53">
        <f t="shared" si="23"/>
        <v>484</v>
      </c>
      <c r="G84" s="83">
        <v>3.54</v>
      </c>
      <c r="H84" s="53">
        <f t="shared" si="24"/>
        <v>856.68000000000006</v>
      </c>
      <c r="I84" s="84">
        <v>4.25</v>
      </c>
      <c r="J84" s="53">
        <f t="shared" ref="J84:J106" si="26">IF(AND(ISNUMBER($D84),ISNUMBER(I84)),$D84*I84,0)</f>
        <v>1028.5</v>
      </c>
      <c r="K84" s="84">
        <v>4.25</v>
      </c>
      <c r="L84" s="53">
        <f t="shared" ref="L84:L106" si="27">IF(AND(ISNUMBER($D84),ISNUMBER(K84)),$D84*K84,0)</f>
        <v>1028.5</v>
      </c>
      <c r="M84" s="84">
        <v>4.25</v>
      </c>
      <c r="N84" s="53">
        <f t="shared" ref="N84:N106" si="28">IF(AND(ISNUMBER($D84),ISNUMBER(M84)),$D84*M84,0)</f>
        <v>1028.5</v>
      </c>
      <c r="O84" s="84">
        <v>3.3</v>
      </c>
      <c r="P84" s="53">
        <f t="shared" si="25"/>
        <v>798.59999999999991</v>
      </c>
      <c r="Q84" s="84"/>
      <c r="R84" s="53">
        <f t="shared" ref="R84:R106" si="29">IF(AND(ISNUMBER($D84),ISNUMBER(Q84)),$D84*Q84,0)</f>
        <v>0</v>
      </c>
    </row>
    <row r="85" spans="1:18" ht="24" customHeight="1" x14ac:dyDescent="0.2">
      <c r="A85" s="71">
        <f t="shared" ref="A85:A106" si="30">IF(B85="","",A84+1)</f>
        <v>74</v>
      </c>
      <c r="B85" s="138" t="str">
        <f>IF(ISBLANK('Item List'!B77),"",'Item List'!B77)</f>
        <v>EPOXY PAVEMENT MARKING-LINE 24"</v>
      </c>
      <c r="C85" s="138" t="str">
        <f>IF(ISBLANK('Item List'!C77),"",'Item List'!C77)</f>
        <v>FOOT</v>
      </c>
      <c r="D85" s="139">
        <f>IF(ISBLANK('Item List'!D77),0,'Item List'!D77)</f>
        <v>242</v>
      </c>
      <c r="E85" s="53">
        <f>IF(ISBLANK('Item List'!E77),0,'Item List'!E77)</f>
        <v>5.5</v>
      </c>
      <c r="F85" s="53">
        <f t="shared" si="23"/>
        <v>1331</v>
      </c>
      <c r="G85" s="83">
        <v>7.07</v>
      </c>
      <c r="H85" s="53">
        <f t="shared" si="24"/>
        <v>1710.94</v>
      </c>
      <c r="I85" s="84">
        <v>9</v>
      </c>
      <c r="J85" s="53">
        <f t="shared" si="26"/>
        <v>2178</v>
      </c>
      <c r="K85" s="84">
        <v>9</v>
      </c>
      <c r="L85" s="53">
        <f t="shared" si="27"/>
        <v>2178</v>
      </c>
      <c r="M85" s="84">
        <v>9</v>
      </c>
      <c r="N85" s="53">
        <f t="shared" si="28"/>
        <v>2178</v>
      </c>
      <c r="O85" s="84">
        <v>6.6</v>
      </c>
      <c r="P85" s="53">
        <f t="shared" si="25"/>
        <v>1597.1999999999998</v>
      </c>
      <c r="Q85" s="84"/>
      <c r="R85" s="53">
        <f t="shared" si="29"/>
        <v>0</v>
      </c>
    </row>
    <row r="86" spans="1:18" ht="24" customHeight="1" x14ac:dyDescent="0.2">
      <c r="A86" s="71">
        <f t="shared" si="30"/>
        <v>75</v>
      </c>
      <c r="B86" s="138" t="str">
        <f>IF(ISBLANK('Item List'!B78),"",'Item List'!B78)</f>
        <v>ELECTRICAL SERVICE INSTALLATION</v>
      </c>
      <c r="C86" s="138" t="str">
        <f>IF(ISBLANK('Item List'!C78),"",'Item List'!C78)</f>
        <v>EACH</v>
      </c>
      <c r="D86" s="139">
        <f>IF(ISBLANK('Item List'!D78),0,'Item List'!D78)</f>
        <v>1</v>
      </c>
      <c r="E86" s="53">
        <f>IF(ISBLANK('Item List'!E78),0,'Item List'!E78)</f>
        <v>2750</v>
      </c>
      <c r="F86" s="53">
        <f t="shared" si="23"/>
        <v>2750</v>
      </c>
      <c r="G86" s="83">
        <v>4656.41</v>
      </c>
      <c r="H86" s="53">
        <f t="shared" si="24"/>
        <v>4656.41</v>
      </c>
      <c r="I86" s="84">
        <v>4800</v>
      </c>
      <c r="J86" s="53">
        <f t="shared" si="26"/>
        <v>4800</v>
      </c>
      <c r="K86" s="84">
        <v>4791.46</v>
      </c>
      <c r="L86" s="53">
        <f t="shared" si="27"/>
        <v>4791.46</v>
      </c>
      <c r="M86" s="84">
        <v>4791.46</v>
      </c>
      <c r="N86" s="53">
        <f t="shared" si="28"/>
        <v>4791.46</v>
      </c>
      <c r="O86" s="84">
        <v>5370.52</v>
      </c>
      <c r="P86" s="53">
        <f t="shared" si="25"/>
        <v>5370.52</v>
      </c>
      <c r="Q86" s="84"/>
      <c r="R86" s="53">
        <f t="shared" si="29"/>
        <v>0</v>
      </c>
    </row>
    <row r="87" spans="1:18" ht="24" customHeight="1" x14ac:dyDescent="0.2">
      <c r="A87" s="71">
        <f t="shared" si="30"/>
        <v>76</v>
      </c>
      <c r="B87" s="138" t="str">
        <f>IF(ISBLANK('Item List'!B79),"",'Item List'!B79)</f>
        <v>SERVICE INSTALLATION, TYPE A</v>
      </c>
      <c r="C87" s="138" t="str">
        <f>IF(ISBLANK('Item List'!C79),"",'Item List'!C79)</f>
        <v>EACH</v>
      </c>
      <c r="D87" s="139">
        <f>IF(ISBLANK('Item List'!D79),0,'Item List'!D79)</f>
        <v>2</v>
      </c>
      <c r="E87" s="53">
        <f>IF(ISBLANK('Item List'!E79),0,'Item List'!E79)</f>
        <v>4200</v>
      </c>
      <c r="F87" s="53">
        <f t="shared" si="23"/>
        <v>8400</v>
      </c>
      <c r="G87" s="83">
        <v>5053.6000000000004</v>
      </c>
      <c r="H87" s="53">
        <f t="shared" si="24"/>
        <v>10107.200000000001</v>
      </c>
      <c r="I87" s="84">
        <v>5200</v>
      </c>
      <c r="J87" s="53">
        <f t="shared" si="26"/>
        <v>10400</v>
      </c>
      <c r="K87" s="84">
        <v>5199.97</v>
      </c>
      <c r="L87" s="53">
        <f t="shared" si="27"/>
        <v>10399.94</v>
      </c>
      <c r="M87" s="84">
        <v>5199.97</v>
      </c>
      <c r="N87" s="53">
        <f t="shared" si="28"/>
        <v>10399.94</v>
      </c>
      <c r="O87" s="84">
        <v>5828.4</v>
      </c>
      <c r="P87" s="53">
        <f t="shared" si="25"/>
        <v>11656.8</v>
      </c>
      <c r="Q87" s="84"/>
      <c r="R87" s="53">
        <f t="shared" si="29"/>
        <v>0</v>
      </c>
    </row>
    <row r="88" spans="1:18" ht="24" customHeight="1" x14ac:dyDescent="0.2">
      <c r="A88" s="71">
        <f t="shared" si="30"/>
        <v>77</v>
      </c>
      <c r="B88" s="138" t="str">
        <f>IF(ISBLANK('Item List'!B80),"",'Item List'!B80)</f>
        <v>UNDERGROUND CONDUIT, GALVANIZED STEEL, 1" DIA.</v>
      </c>
      <c r="C88" s="138" t="str">
        <f>IF(ISBLANK('Item List'!C80),"",'Item List'!C80)</f>
        <v>FOOT</v>
      </c>
      <c r="D88" s="139">
        <f>IF(ISBLANK('Item List'!D80),0,'Item List'!D80)</f>
        <v>25</v>
      </c>
      <c r="E88" s="53">
        <f>IF(ISBLANK('Item List'!E80),0,'Item List'!E80)</f>
        <v>18</v>
      </c>
      <c r="F88" s="53">
        <f t="shared" si="23"/>
        <v>450</v>
      </c>
      <c r="G88" s="83">
        <v>38.49</v>
      </c>
      <c r="H88" s="53">
        <f t="shared" si="24"/>
        <v>962.25</v>
      </c>
      <c r="I88" s="84">
        <v>40</v>
      </c>
      <c r="J88" s="53">
        <f t="shared" si="26"/>
        <v>1000</v>
      </c>
      <c r="K88" s="84">
        <v>39.58</v>
      </c>
      <c r="L88" s="53">
        <f t="shared" si="27"/>
        <v>989.5</v>
      </c>
      <c r="M88" s="84">
        <v>39.58</v>
      </c>
      <c r="N88" s="53">
        <f t="shared" si="28"/>
        <v>989.5</v>
      </c>
      <c r="O88" s="84">
        <v>44.36</v>
      </c>
      <c r="P88" s="53">
        <f t="shared" si="25"/>
        <v>1109</v>
      </c>
      <c r="Q88" s="84"/>
      <c r="R88" s="53">
        <f t="shared" si="29"/>
        <v>0</v>
      </c>
    </row>
    <row r="89" spans="1:18" ht="24" customHeight="1" x14ac:dyDescent="0.2">
      <c r="A89" s="71">
        <f t="shared" si="30"/>
        <v>78</v>
      </c>
      <c r="B89" s="138" t="str">
        <f>IF(ISBLANK('Item List'!B81),"",'Item List'!B81)</f>
        <v>UNDERGROUND CONDUIT, GALVANIZED STEEL, 1 1/4" DIA.</v>
      </c>
      <c r="C89" s="138" t="str">
        <f>IF(ISBLANK('Item List'!C81),"",'Item List'!C81)</f>
        <v>FOOT</v>
      </c>
      <c r="D89" s="139">
        <f>IF(ISBLANK('Item List'!D81),0,'Item List'!D81)</f>
        <v>105</v>
      </c>
      <c r="E89" s="53">
        <f>IF(ISBLANK('Item List'!E81),0,'Item List'!E81)</f>
        <v>10</v>
      </c>
      <c r="F89" s="53">
        <f t="shared" si="23"/>
        <v>1050</v>
      </c>
      <c r="G89" s="83">
        <v>20.83</v>
      </c>
      <c r="H89" s="53">
        <f t="shared" si="24"/>
        <v>2187.1499999999996</v>
      </c>
      <c r="I89" s="84">
        <v>21.5</v>
      </c>
      <c r="J89" s="53">
        <f t="shared" si="26"/>
        <v>2257.5</v>
      </c>
      <c r="K89" s="84">
        <v>21.42</v>
      </c>
      <c r="L89" s="53">
        <f t="shared" si="27"/>
        <v>2249.1000000000004</v>
      </c>
      <c r="M89" s="84">
        <v>21.42</v>
      </c>
      <c r="N89" s="53">
        <f t="shared" si="28"/>
        <v>2249.1000000000004</v>
      </c>
      <c r="O89" s="84">
        <v>24.01</v>
      </c>
      <c r="P89" s="53">
        <f t="shared" si="25"/>
        <v>2521.0500000000002</v>
      </c>
      <c r="Q89" s="84"/>
      <c r="R89" s="53">
        <f t="shared" si="29"/>
        <v>0</v>
      </c>
    </row>
    <row r="90" spans="1:18" ht="24" customHeight="1" x14ac:dyDescent="0.2">
      <c r="A90" s="71">
        <f t="shared" si="30"/>
        <v>79</v>
      </c>
      <c r="B90" s="138" t="str">
        <f>IF(ISBLANK('Item List'!B82),"",'Item List'!B82)</f>
        <v>UNDERGROUND CONDUIT, GALVANIZED STEEL, 1 1/2" DIA.</v>
      </c>
      <c r="C90" s="138" t="str">
        <f>IF(ISBLANK('Item List'!C82),"",'Item List'!C82)</f>
        <v>FOOT</v>
      </c>
      <c r="D90" s="139">
        <f>IF(ISBLANK('Item List'!D82),0,'Item List'!D82)</f>
        <v>15</v>
      </c>
      <c r="E90" s="53">
        <f>IF(ISBLANK('Item List'!E82),0,'Item List'!E82)</f>
        <v>35</v>
      </c>
      <c r="F90" s="53">
        <f t="shared" si="23"/>
        <v>525</v>
      </c>
      <c r="G90" s="83">
        <v>46.16</v>
      </c>
      <c r="H90" s="53">
        <f t="shared" si="24"/>
        <v>692.4</v>
      </c>
      <c r="I90" s="84">
        <v>47.5</v>
      </c>
      <c r="J90" s="53">
        <f t="shared" si="26"/>
        <v>712.5</v>
      </c>
      <c r="K90" s="84">
        <v>47.47</v>
      </c>
      <c r="L90" s="53">
        <f t="shared" si="27"/>
        <v>712.05</v>
      </c>
      <c r="M90" s="84">
        <v>47.47</v>
      </c>
      <c r="N90" s="53">
        <f t="shared" si="28"/>
        <v>712.05</v>
      </c>
      <c r="O90" s="84">
        <v>53.21</v>
      </c>
      <c r="P90" s="53">
        <f t="shared" si="25"/>
        <v>798.15</v>
      </c>
      <c r="Q90" s="84"/>
      <c r="R90" s="53">
        <f t="shared" si="29"/>
        <v>0</v>
      </c>
    </row>
    <row r="91" spans="1:18" ht="24" customHeight="1" x14ac:dyDescent="0.2">
      <c r="A91" s="71">
        <f t="shared" si="30"/>
        <v>80</v>
      </c>
      <c r="B91" s="138" t="str">
        <f>IF(ISBLANK('Item List'!B83),"",'Item List'!B83)</f>
        <v>UNDERGROUND CONDUIT, GALVANIZED STEEL, 5" DIA.</v>
      </c>
      <c r="C91" s="138" t="str">
        <f>IF(ISBLANK('Item List'!C83),"",'Item List'!C83)</f>
        <v>FOOT</v>
      </c>
      <c r="D91" s="139">
        <f>IF(ISBLANK('Item List'!D83),0,'Item List'!D83)</f>
        <v>660</v>
      </c>
      <c r="E91" s="53">
        <f>IF(ISBLANK('Item List'!E83),0,'Item List'!E83)</f>
        <v>65</v>
      </c>
      <c r="F91" s="53">
        <f t="shared" si="23"/>
        <v>42900</v>
      </c>
      <c r="G91" s="83">
        <v>121.28</v>
      </c>
      <c r="H91" s="53">
        <f t="shared" si="24"/>
        <v>80044.800000000003</v>
      </c>
      <c r="I91" s="84">
        <v>125</v>
      </c>
      <c r="J91" s="53">
        <f t="shared" si="26"/>
        <v>82500</v>
      </c>
      <c r="K91" s="84">
        <v>124.8</v>
      </c>
      <c r="L91" s="53">
        <f t="shared" si="27"/>
        <v>82368</v>
      </c>
      <c r="M91" s="84">
        <v>124.8</v>
      </c>
      <c r="N91" s="53">
        <f t="shared" si="28"/>
        <v>82368</v>
      </c>
      <c r="O91" s="84">
        <v>139.88</v>
      </c>
      <c r="P91" s="53">
        <f t="shared" si="25"/>
        <v>92320.8</v>
      </c>
      <c r="Q91" s="84"/>
      <c r="R91" s="53">
        <f t="shared" si="29"/>
        <v>0</v>
      </c>
    </row>
    <row r="92" spans="1:18" ht="24" customHeight="1" x14ac:dyDescent="0.2">
      <c r="A92" s="71">
        <f t="shared" si="30"/>
        <v>81</v>
      </c>
      <c r="B92" s="138" t="str">
        <f>IF(ISBLANK('Item List'!B84),"",'Item List'!B84)</f>
        <v>UNDERGROUND CONDUIT, PVC, 1/2" DIA.</v>
      </c>
      <c r="C92" s="138" t="str">
        <f>IF(ISBLANK('Item List'!C84),"",'Item List'!C84)</f>
        <v>FOOT</v>
      </c>
      <c r="D92" s="139">
        <f>IF(ISBLANK('Item List'!D84),0,'Item List'!D84)</f>
        <v>6</v>
      </c>
      <c r="E92" s="53">
        <f>IF(ISBLANK('Item List'!E84),0,'Item List'!E84)</f>
        <v>20</v>
      </c>
      <c r="F92" s="53">
        <f t="shared" si="23"/>
        <v>120</v>
      </c>
      <c r="G92" s="83">
        <v>33.950000000000003</v>
      </c>
      <c r="H92" s="53">
        <f t="shared" si="24"/>
        <v>203.70000000000002</v>
      </c>
      <c r="I92" s="84">
        <v>35</v>
      </c>
      <c r="J92" s="53">
        <f t="shared" si="26"/>
        <v>210</v>
      </c>
      <c r="K92" s="84">
        <v>34.9</v>
      </c>
      <c r="L92" s="53">
        <f t="shared" si="27"/>
        <v>209.39999999999998</v>
      </c>
      <c r="M92" s="84">
        <v>34.9</v>
      </c>
      <c r="N92" s="53">
        <f t="shared" si="28"/>
        <v>209.39999999999998</v>
      </c>
      <c r="O92" s="84">
        <v>39.119999999999997</v>
      </c>
      <c r="P92" s="53">
        <f t="shared" si="25"/>
        <v>234.71999999999997</v>
      </c>
      <c r="Q92" s="84"/>
      <c r="R92" s="53">
        <f t="shared" si="29"/>
        <v>0</v>
      </c>
    </row>
    <row r="93" spans="1:18" ht="24" customHeight="1" x14ac:dyDescent="0.2">
      <c r="A93" s="71">
        <f t="shared" si="30"/>
        <v>82</v>
      </c>
      <c r="B93" s="138" t="str">
        <f>IF(ISBLANK('Item List'!B85),"",'Item List'!B85)</f>
        <v>UNDERGROUND CONDUIT, PVC, 2 1/2" DIA.</v>
      </c>
      <c r="C93" s="138" t="str">
        <f>IF(ISBLANK('Item List'!C85),"",'Item List'!C85)</f>
        <v>FOOT</v>
      </c>
      <c r="D93" s="139">
        <f>IF(ISBLANK('Item List'!D85),0,'Item List'!D85)</f>
        <v>420</v>
      </c>
      <c r="E93" s="53">
        <f>IF(ISBLANK('Item List'!E85),0,'Item List'!E85)</f>
        <v>23</v>
      </c>
      <c r="F93" s="53">
        <f t="shared" si="23"/>
        <v>9660</v>
      </c>
      <c r="G93" s="83">
        <v>25.64</v>
      </c>
      <c r="H93" s="53">
        <f t="shared" si="24"/>
        <v>10768.800000000001</v>
      </c>
      <c r="I93" s="84">
        <v>26.5</v>
      </c>
      <c r="J93" s="53">
        <f t="shared" si="26"/>
        <v>11130</v>
      </c>
      <c r="K93" s="84">
        <v>26.36</v>
      </c>
      <c r="L93" s="53">
        <f t="shared" si="27"/>
        <v>11071.199999999999</v>
      </c>
      <c r="M93" s="84">
        <v>26.36</v>
      </c>
      <c r="N93" s="53">
        <f t="shared" si="28"/>
        <v>11071.199999999999</v>
      </c>
      <c r="O93" s="84">
        <v>29.55</v>
      </c>
      <c r="P93" s="53">
        <f t="shared" si="25"/>
        <v>12411</v>
      </c>
      <c r="Q93" s="84"/>
      <c r="R93" s="53">
        <f t="shared" si="29"/>
        <v>0</v>
      </c>
    </row>
    <row r="94" spans="1:18" ht="24" customHeight="1" x14ac:dyDescent="0.2">
      <c r="A94" s="71">
        <f t="shared" si="30"/>
        <v>83</v>
      </c>
      <c r="B94" s="138" t="str">
        <f>IF(ISBLANK('Item List'!B86),"",'Item List'!B86)</f>
        <v>UNDERGROUND CONDUIT, PVC, 3" DIA.</v>
      </c>
      <c r="C94" s="138" t="str">
        <f>IF(ISBLANK('Item List'!C86),"",'Item List'!C86)</f>
        <v>FOOT</v>
      </c>
      <c r="D94" s="139">
        <f>IF(ISBLANK('Item List'!D86),0,'Item List'!D86)</f>
        <v>35</v>
      </c>
      <c r="E94" s="53">
        <f>IF(ISBLANK('Item List'!E86),0,'Item List'!E86)</f>
        <v>40</v>
      </c>
      <c r="F94" s="53">
        <f t="shared" si="23"/>
        <v>1400</v>
      </c>
      <c r="G94" s="83">
        <v>40.409999999999997</v>
      </c>
      <c r="H94" s="53">
        <f t="shared" si="24"/>
        <v>1414.35</v>
      </c>
      <c r="I94" s="84">
        <v>42</v>
      </c>
      <c r="J94" s="53">
        <f t="shared" si="26"/>
        <v>1470</v>
      </c>
      <c r="K94" s="84">
        <v>41.55</v>
      </c>
      <c r="L94" s="53">
        <f t="shared" si="27"/>
        <v>1454.25</v>
      </c>
      <c r="M94" s="84">
        <v>41.55</v>
      </c>
      <c r="N94" s="53">
        <f t="shared" si="28"/>
        <v>1454.25</v>
      </c>
      <c r="O94" s="84">
        <v>46.57</v>
      </c>
      <c r="P94" s="53">
        <f t="shared" si="25"/>
        <v>1629.95</v>
      </c>
      <c r="Q94" s="84"/>
      <c r="R94" s="53">
        <f t="shared" si="29"/>
        <v>0</v>
      </c>
    </row>
    <row r="95" spans="1:18" ht="24" customHeight="1" x14ac:dyDescent="0.2">
      <c r="A95" s="71">
        <f t="shared" si="30"/>
        <v>84</v>
      </c>
      <c r="B95" s="138" t="str">
        <f>IF(ISBLANK('Item List'!B87),"",'Item List'!B87)</f>
        <v>UNDERGROUND CONDUIT, PVC, 3 1/2" DIA.</v>
      </c>
      <c r="C95" s="138" t="str">
        <f>IF(ISBLANK('Item List'!C87),"",'Item List'!C87)</f>
        <v>FOOT</v>
      </c>
      <c r="D95" s="139">
        <f>IF(ISBLANK('Item List'!D87),0,'Item List'!D87)</f>
        <v>35</v>
      </c>
      <c r="E95" s="53">
        <f>IF(ISBLANK('Item List'!E87),0,'Item List'!E87)</f>
        <v>30</v>
      </c>
      <c r="F95" s="53">
        <f t="shared" si="23"/>
        <v>1050</v>
      </c>
      <c r="G95" s="83">
        <v>42.03</v>
      </c>
      <c r="H95" s="53">
        <f t="shared" si="24"/>
        <v>1471.05</v>
      </c>
      <c r="I95" s="84">
        <v>44</v>
      </c>
      <c r="J95" s="53">
        <f t="shared" si="26"/>
        <v>1540</v>
      </c>
      <c r="K95" s="84">
        <v>43.22</v>
      </c>
      <c r="L95" s="53">
        <f t="shared" si="27"/>
        <v>1512.7</v>
      </c>
      <c r="M95" s="84">
        <v>43.22</v>
      </c>
      <c r="N95" s="53">
        <f t="shared" si="28"/>
        <v>1512.7</v>
      </c>
      <c r="O95" s="84">
        <v>48.44</v>
      </c>
      <c r="P95" s="53">
        <f t="shared" si="25"/>
        <v>1695.3999999999999</v>
      </c>
      <c r="Q95" s="84"/>
      <c r="R95" s="53">
        <f t="shared" si="29"/>
        <v>0</v>
      </c>
    </row>
    <row r="96" spans="1:18" ht="24" customHeight="1" x14ac:dyDescent="0.2">
      <c r="A96" s="71">
        <f t="shared" si="30"/>
        <v>85</v>
      </c>
      <c r="B96" s="138" t="str">
        <f>IF(ISBLANK('Item List'!B88),"",'Item List'!B88)</f>
        <v>UNDERGROUND CONDUIT, PVC, 4" DIA.</v>
      </c>
      <c r="C96" s="138" t="str">
        <f>IF(ISBLANK('Item List'!C88),"",'Item List'!C88)</f>
        <v>FOOT</v>
      </c>
      <c r="D96" s="139">
        <f>IF(ISBLANK('Item List'!D88),0,'Item List'!D88)</f>
        <v>25</v>
      </c>
      <c r="E96" s="53">
        <f>IF(ISBLANK('Item List'!E88),0,'Item List'!E88)</f>
        <v>80</v>
      </c>
      <c r="F96" s="53">
        <f t="shared" si="23"/>
        <v>2000</v>
      </c>
      <c r="G96" s="83">
        <v>43.37</v>
      </c>
      <c r="H96" s="53">
        <f t="shared" si="24"/>
        <v>1084.25</v>
      </c>
      <c r="I96" s="84">
        <v>45</v>
      </c>
      <c r="J96" s="53">
        <f t="shared" si="26"/>
        <v>1125</v>
      </c>
      <c r="K96" s="84">
        <v>44.59</v>
      </c>
      <c r="L96" s="53">
        <f t="shared" si="27"/>
        <v>1114.75</v>
      </c>
      <c r="M96" s="84">
        <v>44.59</v>
      </c>
      <c r="N96" s="53">
        <f t="shared" si="28"/>
        <v>1114.75</v>
      </c>
      <c r="O96" s="84">
        <v>49.98</v>
      </c>
      <c r="P96" s="53">
        <f t="shared" si="25"/>
        <v>1249.5</v>
      </c>
      <c r="Q96" s="84"/>
      <c r="R96" s="53">
        <f t="shared" si="29"/>
        <v>0</v>
      </c>
    </row>
    <row r="97" spans="1:18" ht="24" customHeight="1" x14ac:dyDescent="0.2">
      <c r="A97" s="71">
        <f t="shared" si="30"/>
        <v>86</v>
      </c>
      <c r="B97" s="138" t="str">
        <f>IF(ISBLANK('Item List'!B89),"",'Item List'!B89)</f>
        <v>UNDERGROUND CONDUIT, COILABLE NONMETALIC CONDUIT, 4" DIA.</v>
      </c>
      <c r="C97" s="138" t="str">
        <f>IF(ISBLANK('Item List'!C89),"",'Item List'!C89)</f>
        <v>FOOT</v>
      </c>
      <c r="D97" s="139">
        <f>IF(ISBLANK('Item List'!D89),0,'Item List'!D89)</f>
        <v>645</v>
      </c>
      <c r="E97" s="53">
        <f>IF(ISBLANK('Item List'!E89),0,'Item List'!E89)</f>
        <v>30</v>
      </c>
      <c r="F97" s="53">
        <f t="shared" si="23"/>
        <v>19350</v>
      </c>
      <c r="G97" s="83">
        <v>22.37</v>
      </c>
      <c r="H97" s="53">
        <f t="shared" si="24"/>
        <v>14428.650000000001</v>
      </c>
      <c r="I97" s="84">
        <v>23</v>
      </c>
      <c r="J97" s="53">
        <f t="shared" si="26"/>
        <v>14835</v>
      </c>
      <c r="K97" s="84">
        <v>22.99</v>
      </c>
      <c r="L97" s="53">
        <f t="shared" si="27"/>
        <v>14828.55</v>
      </c>
      <c r="M97" s="84">
        <v>22.99</v>
      </c>
      <c r="N97" s="53">
        <f t="shared" si="28"/>
        <v>14828.55</v>
      </c>
      <c r="O97" s="84">
        <v>25.77</v>
      </c>
      <c r="P97" s="53">
        <f t="shared" si="25"/>
        <v>16621.650000000001</v>
      </c>
      <c r="Q97" s="84"/>
      <c r="R97" s="53">
        <f t="shared" si="29"/>
        <v>0</v>
      </c>
    </row>
    <row r="98" spans="1:18" ht="24" customHeight="1" x14ac:dyDescent="0.2">
      <c r="A98" s="71">
        <f t="shared" si="30"/>
        <v>87</v>
      </c>
      <c r="B98" s="138" t="str">
        <f>IF(ISBLANK('Item List'!B90),"",'Item List'!B90)</f>
        <v>HANDHOLE</v>
      </c>
      <c r="C98" s="138" t="str">
        <f>IF(ISBLANK('Item List'!C90),"",'Item List'!C90)</f>
        <v>EACH</v>
      </c>
      <c r="D98" s="139">
        <f>IF(ISBLANK('Item List'!D90),0,'Item List'!D90)</f>
        <v>9</v>
      </c>
      <c r="E98" s="53">
        <f>IF(ISBLANK('Item List'!E90),0,'Item List'!E90)</f>
        <v>1370</v>
      </c>
      <c r="F98" s="53">
        <f t="shared" si="23"/>
        <v>12330</v>
      </c>
      <c r="G98" s="83">
        <v>2603.08</v>
      </c>
      <c r="H98" s="53">
        <f t="shared" si="24"/>
        <v>23427.72</v>
      </c>
      <c r="I98" s="84">
        <v>2700</v>
      </c>
      <c r="J98" s="53">
        <f t="shared" si="26"/>
        <v>24300</v>
      </c>
      <c r="K98" s="84">
        <v>2676.79</v>
      </c>
      <c r="L98" s="53">
        <f t="shared" si="27"/>
        <v>24091.11</v>
      </c>
      <c r="M98" s="84">
        <v>2676.79</v>
      </c>
      <c r="N98" s="53">
        <f t="shared" si="28"/>
        <v>24091.11</v>
      </c>
      <c r="O98" s="84">
        <v>3000.29</v>
      </c>
      <c r="P98" s="53">
        <f t="shared" si="25"/>
        <v>27002.61</v>
      </c>
      <c r="Q98" s="84"/>
      <c r="R98" s="53">
        <f t="shared" si="29"/>
        <v>0</v>
      </c>
    </row>
    <row r="99" spans="1:18" ht="24" customHeight="1" x14ac:dyDescent="0.2">
      <c r="A99" s="71">
        <f t="shared" si="30"/>
        <v>88</v>
      </c>
      <c r="B99" s="138" t="str">
        <f>IF(ISBLANK('Item List'!B91),"",'Item List'!B91)</f>
        <v>DOUBLE HANDHOLE</v>
      </c>
      <c r="C99" s="138" t="str">
        <f>IF(ISBLANK('Item List'!C91),"",'Item List'!C91)</f>
        <v>EACH</v>
      </c>
      <c r="D99" s="139">
        <f>IF(ISBLANK('Item List'!D91),0,'Item List'!D91)</f>
        <v>3</v>
      </c>
      <c r="E99" s="53">
        <f>IF(ISBLANK('Item List'!E91),0,'Item List'!E91)</f>
        <v>3500</v>
      </c>
      <c r="F99" s="53">
        <f t="shared" si="23"/>
        <v>10500</v>
      </c>
      <c r="G99" s="83">
        <v>4817.8900000000003</v>
      </c>
      <c r="H99" s="53">
        <f t="shared" si="24"/>
        <v>14453.670000000002</v>
      </c>
      <c r="I99" s="84">
        <v>5000</v>
      </c>
      <c r="J99" s="53">
        <f t="shared" si="26"/>
        <v>15000</v>
      </c>
      <c r="K99" s="84">
        <v>4954.41</v>
      </c>
      <c r="L99" s="53">
        <f t="shared" si="27"/>
        <v>14863.23</v>
      </c>
      <c r="M99" s="84">
        <v>4954.41</v>
      </c>
      <c r="N99" s="53">
        <f t="shared" si="28"/>
        <v>14863.23</v>
      </c>
      <c r="O99" s="84">
        <v>5553.16</v>
      </c>
      <c r="P99" s="53">
        <f t="shared" si="25"/>
        <v>16659.48</v>
      </c>
      <c r="Q99" s="84"/>
      <c r="R99" s="53">
        <f t="shared" si="29"/>
        <v>0</v>
      </c>
    </row>
    <row r="100" spans="1:18" ht="24" customHeight="1" x14ac:dyDescent="0.2">
      <c r="A100" s="71">
        <f t="shared" si="30"/>
        <v>89</v>
      </c>
      <c r="B100" s="138" t="str">
        <f>IF(ISBLANK('Item List'!B92),"",'Item List'!B92)</f>
        <v>ELECTRIC CABLE IN CONDUIT, 600V (XLP-TYPE USE) 3-1/C NO. 10</v>
      </c>
      <c r="C100" s="138" t="str">
        <f>IF(ISBLANK('Item List'!C92),"",'Item List'!C92)</f>
        <v>FOOT</v>
      </c>
      <c r="D100" s="139">
        <f>IF(ISBLANK('Item List'!D92),0,'Item List'!D92)</f>
        <v>1016</v>
      </c>
      <c r="E100" s="53">
        <f>IF(ISBLANK('Item List'!E92),0,'Item List'!E92)</f>
        <v>2.5</v>
      </c>
      <c r="F100" s="53">
        <f t="shared" si="23"/>
        <v>2540</v>
      </c>
      <c r="G100" s="83">
        <v>3.54</v>
      </c>
      <c r="H100" s="53">
        <f t="shared" si="24"/>
        <v>3596.64</v>
      </c>
      <c r="I100" s="84">
        <v>3.75</v>
      </c>
      <c r="J100" s="53">
        <f t="shared" si="26"/>
        <v>3810</v>
      </c>
      <c r="K100" s="84">
        <v>3.64</v>
      </c>
      <c r="L100" s="53">
        <f t="shared" si="27"/>
        <v>3698.2400000000002</v>
      </c>
      <c r="M100" s="84">
        <v>3.64</v>
      </c>
      <c r="N100" s="53">
        <f t="shared" si="28"/>
        <v>3698.2400000000002</v>
      </c>
      <c r="O100" s="84">
        <v>4.08</v>
      </c>
      <c r="P100" s="53">
        <f t="shared" si="25"/>
        <v>4145.28</v>
      </c>
      <c r="Q100" s="84"/>
      <c r="R100" s="53">
        <f t="shared" si="29"/>
        <v>0</v>
      </c>
    </row>
    <row r="101" spans="1:18" ht="24" customHeight="1" x14ac:dyDescent="0.2">
      <c r="A101" s="71">
        <f t="shared" si="30"/>
        <v>90</v>
      </c>
      <c r="B101" s="138" t="str">
        <f>IF(ISBLANK('Item List'!B93),"",'Item List'!B93)</f>
        <v>LUMINAIRE, LED, ROADWAY, OUTPUT DESIGNATION G</v>
      </c>
      <c r="C101" s="138" t="str">
        <f>IF(ISBLANK('Item List'!C93),"",'Item List'!C93)</f>
        <v>EACH</v>
      </c>
      <c r="D101" s="139">
        <f>IF(ISBLANK('Item List'!D93),0,'Item List'!D93)</f>
        <v>8</v>
      </c>
      <c r="E101" s="53">
        <f>IF(ISBLANK('Item List'!E93),0,'Item List'!E93)</f>
        <v>800</v>
      </c>
      <c r="F101" s="53">
        <f t="shared" si="23"/>
        <v>6400</v>
      </c>
      <c r="G101" s="83">
        <v>1203.3499999999999</v>
      </c>
      <c r="H101" s="53">
        <f t="shared" si="24"/>
        <v>9626.7999999999993</v>
      </c>
      <c r="I101" s="84">
        <v>1250</v>
      </c>
      <c r="J101" s="53">
        <f t="shared" si="26"/>
        <v>10000</v>
      </c>
      <c r="K101" s="84">
        <v>1237.79</v>
      </c>
      <c r="L101" s="53">
        <f t="shared" si="27"/>
        <v>9902.32</v>
      </c>
      <c r="M101" s="84">
        <v>1237.79</v>
      </c>
      <c r="N101" s="53">
        <f t="shared" si="28"/>
        <v>9902.32</v>
      </c>
      <c r="O101" s="84">
        <v>1387.38</v>
      </c>
      <c r="P101" s="53">
        <f t="shared" si="25"/>
        <v>11099.04</v>
      </c>
      <c r="Q101" s="84"/>
      <c r="R101" s="53">
        <f t="shared" si="29"/>
        <v>0</v>
      </c>
    </row>
    <row r="102" spans="1:18" ht="24" customHeight="1" x14ac:dyDescent="0.2">
      <c r="A102" s="71">
        <f t="shared" si="30"/>
        <v>91</v>
      </c>
      <c r="B102" s="138" t="str">
        <f>IF(ISBLANK('Item List'!B94),"",'Item List'!B94)</f>
        <v>LIGHTING CONTROLLER, POLE MOUNTED, 240VOLT, 30 AMP</v>
      </c>
      <c r="C102" s="138" t="str">
        <f>IF(ISBLANK('Item List'!C94),"",'Item List'!C94)</f>
        <v>EACH</v>
      </c>
      <c r="D102" s="139">
        <f>IF(ISBLANK('Item List'!D94),0,'Item List'!D94)</f>
        <v>1</v>
      </c>
      <c r="E102" s="53">
        <f>IF(ISBLANK('Item List'!E94),0,'Item List'!E94)</f>
        <v>4680</v>
      </c>
      <c r="F102" s="53">
        <f t="shared" si="23"/>
        <v>4680</v>
      </c>
      <c r="G102" s="83">
        <v>5184.63</v>
      </c>
      <c r="H102" s="53">
        <f t="shared" si="24"/>
        <v>5184.63</v>
      </c>
      <c r="I102" s="84">
        <v>5400</v>
      </c>
      <c r="J102" s="53">
        <f t="shared" si="26"/>
        <v>5400</v>
      </c>
      <c r="K102" s="84">
        <v>5333.57</v>
      </c>
      <c r="L102" s="53">
        <f t="shared" si="27"/>
        <v>5333.57</v>
      </c>
      <c r="M102" s="84">
        <v>5333.57</v>
      </c>
      <c r="N102" s="53">
        <f t="shared" si="28"/>
        <v>5333.57</v>
      </c>
      <c r="O102" s="84">
        <v>5978.15</v>
      </c>
      <c r="P102" s="53">
        <f t="shared" si="25"/>
        <v>5978.15</v>
      </c>
      <c r="Q102" s="84"/>
      <c r="R102" s="53">
        <f t="shared" si="29"/>
        <v>0</v>
      </c>
    </row>
    <row r="103" spans="1:18" ht="24" customHeight="1" x14ac:dyDescent="0.2">
      <c r="A103" s="71">
        <f t="shared" si="30"/>
        <v>92</v>
      </c>
      <c r="B103" s="138" t="str">
        <f>IF(ISBLANK('Item List'!B95),"",'Item List'!B95)</f>
        <v>LIGHT POLE, GALVANIZED STEEL, 40 FT. M.H., 8 FT. MAST ARM</v>
      </c>
      <c r="C103" s="138" t="str">
        <f>IF(ISBLANK('Item List'!C95),"",'Item List'!C95)</f>
        <v>EACH</v>
      </c>
      <c r="D103" s="139">
        <f>IF(ISBLANK('Item List'!D95),0,'Item List'!D95)</f>
        <v>2</v>
      </c>
      <c r="E103" s="53">
        <f>IF(ISBLANK('Item List'!E95),0,'Item List'!E95)</f>
        <v>5000</v>
      </c>
      <c r="F103" s="53">
        <f t="shared" si="23"/>
        <v>10000</v>
      </c>
      <c r="G103" s="83">
        <v>7112.54</v>
      </c>
      <c r="H103" s="53">
        <f t="shared" si="24"/>
        <v>14225.08</v>
      </c>
      <c r="I103" s="84">
        <v>7350</v>
      </c>
      <c r="J103" s="53">
        <f t="shared" si="26"/>
        <v>14700</v>
      </c>
      <c r="K103" s="84">
        <v>7315.89</v>
      </c>
      <c r="L103" s="53">
        <f t="shared" si="27"/>
        <v>14631.78</v>
      </c>
      <c r="M103" s="84">
        <v>7315.89</v>
      </c>
      <c r="N103" s="53">
        <f t="shared" si="28"/>
        <v>14631.78</v>
      </c>
      <c r="O103" s="84">
        <v>8200.0400000000009</v>
      </c>
      <c r="P103" s="53">
        <f t="shared" si="25"/>
        <v>16400.080000000002</v>
      </c>
      <c r="Q103" s="84"/>
      <c r="R103" s="53">
        <f t="shared" si="29"/>
        <v>0</v>
      </c>
    </row>
    <row r="104" spans="1:18" ht="24" customHeight="1" x14ac:dyDescent="0.2">
      <c r="A104" s="71">
        <f t="shared" si="30"/>
        <v>93</v>
      </c>
      <c r="B104" s="138" t="str">
        <f>IF(ISBLANK('Item List'!B96),"",'Item List'!B96)</f>
        <v>LIGHT POLE FOUNDATION, 30" DIA.</v>
      </c>
      <c r="C104" s="138" t="str">
        <f>IF(ISBLANK('Item List'!C96),"",'Item List'!C96)</f>
        <v>FOOT</v>
      </c>
      <c r="D104" s="139">
        <f>IF(ISBLANK('Item List'!D96),0,'Item List'!D96)</f>
        <v>12</v>
      </c>
      <c r="E104" s="53">
        <f>IF(ISBLANK('Item List'!E96),0,'Item List'!E96)</f>
        <v>385</v>
      </c>
      <c r="F104" s="53">
        <f t="shared" si="23"/>
        <v>4620</v>
      </c>
      <c r="G104" s="83">
        <v>324.19</v>
      </c>
      <c r="H104" s="53">
        <f t="shared" si="24"/>
        <v>3890.2799999999997</v>
      </c>
      <c r="I104" s="84">
        <v>350</v>
      </c>
      <c r="J104" s="53">
        <f t="shared" si="26"/>
        <v>4200</v>
      </c>
      <c r="K104" s="84">
        <v>333.56</v>
      </c>
      <c r="L104" s="53">
        <f t="shared" si="27"/>
        <v>4002.7200000000003</v>
      </c>
      <c r="M104" s="84">
        <v>333.56</v>
      </c>
      <c r="N104" s="53">
        <f t="shared" si="28"/>
        <v>4002.7200000000003</v>
      </c>
      <c r="O104" s="84">
        <v>373.87</v>
      </c>
      <c r="P104" s="53">
        <f t="shared" si="25"/>
        <v>4486.4400000000005</v>
      </c>
      <c r="Q104" s="84"/>
      <c r="R104" s="53">
        <f t="shared" si="29"/>
        <v>0</v>
      </c>
    </row>
    <row r="105" spans="1:18" ht="24" customHeight="1" x14ac:dyDescent="0.2">
      <c r="A105" s="71">
        <f t="shared" si="30"/>
        <v>94</v>
      </c>
      <c r="B105" s="138" t="str">
        <f>IF(ISBLANK('Item List'!B97),"",'Item List'!B97)</f>
        <v>FULL-ACTUATED CONTROLLER AND TYPE IV CABINET</v>
      </c>
      <c r="C105" s="138" t="str">
        <f>IF(ISBLANK('Item List'!C97),"",'Item List'!C97)</f>
        <v>EACH</v>
      </c>
      <c r="D105" s="139">
        <f>IF(ISBLANK('Item List'!D97),0,'Item List'!D97)</f>
        <v>2</v>
      </c>
      <c r="E105" s="53">
        <f>IF(ISBLANK('Item List'!E97),0,'Item List'!E97)</f>
        <v>23000</v>
      </c>
      <c r="F105" s="53">
        <f t="shared" si="23"/>
        <v>46000</v>
      </c>
      <c r="G105" s="83">
        <v>18239.72</v>
      </c>
      <c r="H105" s="53">
        <f t="shared" si="24"/>
        <v>36479.440000000002</v>
      </c>
      <c r="I105" s="84">
        <v>19000</v>
      </c>
      <c r="J105" s="53">
        <f t="shared" si="26"/>
        <v>38000</v>
      </c>
      <c r="K105" s="84">
        <v>18756.830000000002</v>
      </c>
      <c r="L105" s="53">
        <f t="shared" si="27"/>
        <v>37513.660000000003</v>
      </c>
      <c r="M105" s="84">
        <v>18756.830000000002</v>
      </c>
      <c r="N105" s="53">
        <f t="shared" si="28"/>
        <v>37513.660000000003</v>
      </c>
      <c r="O105" s="84">
        <v>21023.64</v>
      </c>
      <c r="P105" s="53">
        <f t="shared" si="25"/>
        <v>42047.28</v>
      </c>
      <c r="Q105" s="84"/>
      <c r="R105" s="53">
        <f t="shared" si="29"/>
        <v>0</v>
      </c>
    </row>
    <row r="106" spans="1:18" ht="24" customHeight="1" thickBot="1" x14ac:dyDescent="0.25">
      <c r="A106" s="71">
        <f t="shared" si="30"/>
        <v>95</v>
      </c>
      <c r="B106" s="138" t="str">
        <f>IF(ISBLANK('Item List'!B98),"",'Item List'!B98)</f>
        <v>ELECTRIC CABLE IN CONDUIT, SIGNAL, NO. 14, 2C</v>
      </c>
      <c r="C106" s="138" t="str">
        <f>IF(ISBLANK('Item List'!C98),"",'Item List'!C98)</f>
        <v>FOOT</v>
      </c>
      <c r="D106" s="139">
        <f>IF(ISBLANK('Item List'!D98),0,'Item List'!D98)</f>
        <v>2836</v>
      </c>
      <c r="E106" s="53">
        <f>IF(ISBLANK('Item List'!E98),0,'Item List'!E98)</f>
        <v>1.5</v>
      </c>
      <c r="F106" s="53">
        <f t="shared" si="23"/>
        <v>4254</v>
      </c>
      <c r="G106" s="83">
        <v>1.49</v>
      </c>
      <c r="H106" s="53">
        <f t="shared" si="24"/>
        <v>4225.6400000000003</v>
      </c>
      <c r="I106" s="84">
        <v>1.55</v>
      </c>
      <c r="J106" s="53">
        <f t="shared" si="26"/>
        <v>4395.8</v>
      </c>
      <c r="K106" s="84">
        <v>1.52</v>
      </c>
      <c r="L106" s="53">
        <f t="shared" si="27"/>
        <v>4310.72</v>
      </c>
      <c r="M106" s="84">
        <v>1.52</v>
      </c>
      <c r="N106" s="53">
        <f t="shared" si="28"/>
        <v>4310.72</v>
      </c>
      <c r="O106" s="84">
        <v>1.7</v>
      </c>
      <c r="P106" s="53">
        <f t="shared" si="25"/>
        <v>4821.2</v>
      </c>
      <c r="Q106" s="84"/>
      <c r="R106" s="53">
        <f t="shared" si="29"/>
        <v>0</v>
      </c>
    </row>
    <row r="107" spans="1:18" ht="10.5" customHeight="1" x14ac:dyDescent="0.2">
      <c r="A107" s="72"/>
      <c r="B107" s="167" t="s">
        <v>229</v>
      </c>
      <c r="C107" s="73" t="str">
        <f>IF(NOT(ISNUMBER(A109)),"Total","Sub")</f>
        <v>Sub</v>
      </c>
      <c r="D107" s="140"/>
      <c r="E107" s="74" t="s">
        <v>225</v>
      </c>
      <c r="F107" s="54">
        <f>IF(SUM(F83:F106)=0,"",SUM(F83:F106)+F81)</f>
        <v>4638117.8</v>
      </c>
      <c r="G107" s="59"/>
      <c r="H107" s="54">
        <f>IF(SUM(H83:H106)=0,"",SUM(H83:H106)+H81)</f>
        <v>4230491.6100000003</v>
      </c>
      <c r="I107" s="102"/>
      <c r="J107" s="54">
        <f>IF(SUM(J83:J106)=0,"",SUM(J83:J106)+J81)</f>
        <v>4478905.5199999996</v>
      </c>
      <c r="K107" s="59"/>
      <c r="L107" s="54">
        <f>IF(SUM(L83:L106)=0,"",SUM(L83:L106)+L81)</f>
        <v>5124283.32</v>
      </c>
      <c r="M107" s="102"/>
      <c r="N107" s="54">
        <f>IF(SUM(N83:N106)=0,"",SUM(N83:N106)+N81)</f>
        <v>5398637.0249999994</v>
      </c>
      <c r="O107" s="59"/>
      <c r="P107" s="54">
        <f>IF(SUM(P83:P106)=0,"",SUM(P83:P106)+P81)</f>
        <v>5324137.7739999993</v>
      </c>
      <c r="Q107" s="59"/>
      <c r="R107" s="54" t="str">
        <f>IF(SUM(R83:R106)=0,"",SUM(R83:R106)+R81)</f>
        <v/>
      </c>
    </row>
    <row r="108" spans="1:18" ht="10.5" customHeight="1" thickBot="1" x14ac:dyDescent="0.25">
      <c r="A108" s="75"/>
      <c r="B108" s="76" t="str">
        <f>CONCATENATE("Award to"&amp;" "&amp;$G$1)</f>
        <v>Award to William Charles</v>
      </c>
      <c r="C108" s="77" t="str">
        <f>IF(NOT(ISNUMBER(A109)),"Bid","Total")</f>
        <v>Total</v>
      </c>
      <c r="D108" s="78"/>
      <c r="E108" s="79" t="s">
        <v>226</v>
      </c>
      <c r="F108" s="55">
        <f>IF(SUM(F83:F106)=0,"",SUM($D83*E83,$D84*E84,$D85*E85,$D86*E86,$D87*E87,$D88*E88,$D89*E89,$D90*E90,$D91*E91,$D92*E92,$D93*E93,$D94*E94,$D95*E95,$D96*E96,$D97*E97,$D98*E98,$D99*E99,$D100*E100,$D101*E101,$D102*E102,$D103*E103,$D104*E104,$D105*E105,$D106*E106,F82))</f>
        <v>4638117.8</v>
      </c>
      <c r="G108" s="58"/>
      <c r="H108" s="55">
        <f>IF(SUM(H83:H106)=0,"",SUM($D83*G83,$D84*G84,$D85*G85,$D86*G86,$D87*G87,$D88*G88,$D89*G89,$D90*G90,$D91*G91,$D92*G92,$D93*G93,$D94*G94,$D95*G95,$D96*G96,$D97*G97,$D98*G98,$D99*G99,$D100*G100,$D101*G101,$D102*G102,$D103*G103,$D104*G104,$D105*G105,$D106*G106,H82))</f>
        <v>4230491.6100000003</v>
      </c>
      <c r="I108" s="103"/>
      <c r="J108" s="55">
        <f>IF(SUM(J83:J106)=0,"",SUM($D83*I83,$D84*I84,$D85*I85,$D86*I86,$D87*I87,$D88*I88,$D89*I89,$D90*I90,$D91*I91,$D92*I92,$D93*I93,$D94*I94,$D95*I95,$D96*I96,$D97*I97,$D98*I98,$D99*I99,$D100*I100,$D101*I101,$D102*I102,$D103*I103,$D104*I104,$D105*I105,$D106*I106,J82))</f>
        <v>4478905.5199999996</v>
      </c>
      <c r="K108" s="58"/>
      <c r="L108" s="55">
        <f>IF(SUM(L83:L106)=0,"",SUM($D83*K83,$D84*K84,$D85*K85,$D86*K86,$D87*K87,$D88*K88,$D89*K89,$D90*K90,$D91*K91,$D92*K92,$D93*K93,$D94*K94,$D95*K95,$D96*K96,$D97*K97,$D98*K98,$D99*K99,$D100*K100,$D101*K101,$D102*K102,$D103*K103,$D104*K104,$D105*K105,$D106*K106,L82))</f>
        <v>5124283.32</v>
      </c>
      <c r="M108" s="103"/>
      <c r="N108" s="55">
        <f>IF(SUM(N83:N106)=0,"",SUM($D83*M83,$D84*M84,$D85*M85,$D86*M86,$D87*M87,$D88*M88,$D89*M89,$D90*M90,$D91*M91,$D92*M92,$D93*M93,$D94*M94,$D95*M95,$D96*M96,$D97*M97,$D98*M98,$D99*M99,$D100*M100,$D101*M101,$D102*M102,$D103*M103,$D104*M104,$D105*M105,$D106*M106,N82))</f>
        <v>5398637.0249999994</v>
      </c>
      <c r="O108" s="58"/>
      <c r="P108" s="55">
        <f>IF(SUM(P83:P106)=0,"",SUM($D83*O83,$D84*O84,$D85*O85,$D86*O86,$D87*O87,$D88*O88,$D89*O89,$D90*O90,$D91*O91,$D92*O92,$D93*O93,$D94*O94,$D95*O95,$D96*O96,$D97*O97,$D98*O98,$D99*O99,$D100*O100,$D101*O101,$D102*O102,$D103*O103,$D104*O104,$D105*O105,$D106*O106,P82))</f>
        <v>5324137.7739999993</v>
      </c>
      <c r="Q108" s="58"/>
      <c r="R108" s="55" t="str">
        <f>IF(SUM(R83:R106)=0,"",SUM($D83*Q83,$D84*Q84,$D85*Q85,$D86*Q86,$D87*Q87,$D88*Q88,$D89*Q89,$D90*Q90,$D91*Q91,$D92*Q92,$D93*Q93,$D94*Q94,$D95*Q95,$D96*Q96,$D97*Q97,$D98*Q98,$D99*Q99,$D100*Q100,$D101*Q101,$D102*Q102,$D103*Q103,$D104*Q104,$D105*Q105,$D106*Q106,R82))</f>
        <v/>
      </c>
    </row>
    <row r="109" spans="1:18" ht="24" customHeight="1" x14ac:dyDescent="0.2">
      <c r="A109" s="71">
        <f>IF(B109="","",A106+1)</f>
        <v>96</v>
      </c>
      <c r="B109" s="138" t="str">
        <f>IF(ISBLANK('Item List'!B99),"",'Item List'!B99)</f>
        <v>ELECTRIC CABLE IN CONDUIT, SIGNAL, NO. 14, 3C</v>
      </c>
      <c r="C109" s="138" t="str">
        <f>IF(ISBLANK('Item List'!C99),"",'Item List'!C99)</f>
        <v>FOOT</v>
      </c>
      <c r="D109" s="139">
        <f>IF(ISBLANK('Item List'!D99),0,'Item List'!D99)</f>
        <v>3627</v>
      </c>
      <c r="E109" s="53">
        <f>IF(ISBLANK('Item List'!E99),0,'Item List'!E99)</f>
        <v>2.2999999999999998</v>
      </c>
      <c r="F109" s="53">
        <f t="shared" ref="F109:F132" si="31">IF(AND(ISNUMBER($D109),ISNUMBER(E109)),$D109*E109,0)</f>
        <v>8342.0999999999985</v>
      </c>
      <c r="G109" s="83">
        <v>1.81</v>
      </c>
      <c r="H109" s="53">
        <f t="shared" ref="H109:H132" si="32">IF(AND(ISNUMBER($D109),ISNUMBER(G109)),$D109*G109,0)</f>
        <v>6564.87</v>
      </c>
      <c r="I109" s="84">
        <v>1.85</v>
      </c>
      <c r="J109" s="53">
        <f>IF(AND(ISNUMBER($D109),ISNUMBER(I109)),$D109*I109,0)</f>
        <v>6709.9500000000007</v>
      </c>
      <c r="K109" s="84">
        <v>1.85</v>
      </c>
      <c r="L109" s="53">
        <f>IF(AND(ISNUMBER($D109),ISNUMBER(K109)),$D109*K109,0)</f>
        <v>6709.9500000000007</v>
      </c>
      <c r="M109" s="84">
        <v>1.85</v>
      </c>
      <c r="N109" s="53">
        <f>IF(AND(ISNUMBER($D109),ISNUMBER(M109)),$D109*M109,0)</f>
        <v>6709.9500000000007</v>
      </c>
      <c r="O109" s="84">
        <v>2.0699999999999998</v>
      </c>
      <c r="P109" s="53">
        <f t="shared" ref="P109:P132" si="33">IF(AND(ISNUMBER($D109),ISNUMBER(O109)),$D109*O109,0)</f>
        <v>7507.8899999999994</v>
      </c>
      <c r="Q109" s="84"/>
      <c r="R109" s="53">
        <f>IF(AND(ISNUMBER($D109),ISNUMBER(Q109)),$D109*Q109,0)</f>
        <v>0</v>
      </c>
    </row>
    <row r="110" spans="1:18" ht="24" customHeight="1" x14ac:dyDescent="0.2">
      <c r="A110" s="71">
        <f>IF(B110="","",A109+1)</f>
        <v>97</v>
      </c>
      <c r="B110" s="138" t="str">
        <f>IF(ISBLANK('Item List'!B100),"",'Item List'!B100)</f>
        <v>ELECTRIC CABLE IN CONDUIT, SIGNAL, NO. 14, 5C</v>
      </c>
      <c r="C110" s="138" t="str">
        <f>IF(ISBLANK('Item List'!C100),"",'Item List'!C100)</f>
        <v>FOOT</v>
      </c>
      <c r="D110" s="139">
        <f>IF(ISBLANK('Item List'!D100),0,'Item List'!D100)</f>
        <v>4017</v>
      </c>
      <c r="E110" s="53">
        <f>IF(ISBLANK('Item List'!E100),0,'Item List'!E100)</f>
        <v>2.4</v>
      </c>
      <c r="F110" s="53">
        <f t="shared" si="31"/>
        <v>9640.7999999999993</v>
      </c>
      <c r="G110" s="83">
        <v>2.12</v>
      </c>
      <c r="H110" s="53">
        <f t="shared" si="32"/>
        <v>8516.0400000000009</v>
      </c>
      <c r="I110" s="84">
        <v>2.25</v>
      </c>
      <c r="J110" s="53">
        <f t="shared" ref="J110:J132" si="34">IF(AND(ISNUMBER($D110),ISNUMBER(I110)),$D110*I110,0)</f>
        <v>9038.25</v>
      </c>
      <c r="K110" s="84">
        <v>2.1800000000000002</v>
      </c>
      <c r="L110" s="53">
        <f t="shared" ref="L110:L132" si="35">IF(AND(ISNUMBER($D110),ISNUMBER(K110)),$D110*K110,0)</f>
        <v>8757.0600000000013</v>
      </c>
      <c r="M110" s="84">
        <v>2.1800000000000002</v>
      </c>
      <c r="N110" s="53">
        <f t="shared" ref="N110:N132" si="36">IF(AND(ISNUMBER($D110),ISNUMBER(M110)),$D110*M110,0)</f>
        <v>8757.0600000000013</v>
      </c>
      <c r="O110" s="84">
        <v>2.44</v>
      </c>
      <c r="P110" s="53">
        <f t="shared" si="33"/>
        <v>9801.48</v>
      </c>
      <c r="Q110" s="84"/>
      <c r="R110" s="53">
        <f t="shared" ref="R110:R132" si="37">IF(AND(ISNUMBER($D110),ISNUMBER(Q110)),$D110*Q110,0)</f>
        <v>0</v>
      </c>
    </row>
    <row r="111" spans="1:18" ht="24" customHeight="1" x14ac:dyDescent="0.2">
      <c r="A111" s="71">
        <f t="shared" ref="A111:A132" si="38">IF(B111="","",A110+1)</f>
        <v>98</v>
      </c>
      <c r="B111" s="138" t="str">
        <f>IF(ISBLANK('Item List'!B101),"",'Item List'!B101)</f>
        <v>ELECTRIC CABLE IN CONDUIT, SIGNAL, NO. 14, 7C</v>
      </c>
      <c r="C111" s="138" t="str">
        <f>IF(ISBLANK('Item List'!C101),"",'Item List'!C101)</f>
        <v>FOOT</v>
      </c>
      <c r="D111" s="139">
        <f>IF(ISBLANK('Item List'!D101),0,'Item List'!D101)</f>
        <v>1645</v>
      </c>
      <c r="E111" s="53">
        <f>IF(ISBLANK('Item List'!E101),0,'Item List'!E101)</f>
        <v>2.75</v>
      </c>
      <c r="F111" s="53">
        <f t="shared" si="31"/>
        <v>4523.75</v>
      </c>
      <c r="G111" s="83">
        <v>2.68</v>
      </c>
      <c r="H111" s="53">
        <f t="shared" si="32"/>
        <v>4408.6000000000004</v>
      </c>
      <c r="I111" s="84">
        <v>2.75</v>
      </c>
      <c r="J111" s="53">
        <f t="shared" si="34"/>
        <v>4523.75</v>
      </c>
      <c r="K111" s="84">
        <v>2.75</v>
      </c>
      <c r="L111" s="53">
        <f t="shared" si="35"/>
        <v>4523.75</v>
      </c>
      <c r="M111" s="84">
        <v>2.75</v>
      </c>
      <c r="N111" s="53">
        <f t="shared" si="36"/>
        <v>4523.75</v>
      </c>
      <c r="O111" s="84">
        <v>3.08</v>
      </c>
      <c r="P111" s="53">
        <f t="shared" si="33"/>
        <v>5066.6000000000004</v>
      </c>
      <c r="Q111" s="84"/>
      <c r="R111" s="53">
        <f t="shared" si="37"/>
        <v>0</v>
      </c>
    </row>
    <row r="112" spans="1:18" ht="24" customHeight="1" x14ac:dyDescent="0.2">
      <c r="A112" s="71">
        <f t="shared" si="38"/>
        <v>99</v>
      </c>
      <c r="B112" s="138" t="str">
        <f>IF(ISBLANK('Item List'!B102),"",'Item List'!B102)</f>
        <v>ELECTRIC CABLE IN CONDUIT, SIGNAL, NO. 20, 3C</v>
      </c>
      <c r="C112" s="138" t="str">
        <f>IF(ISBLANK('Item List'!C102),"",'Item List'!C102)</f>
        <v>FOOT</v>
      </c>
      <c r="D112" s="139">
        <f>IF(ISBLANK('Item List'!D102),0,'Item List'!D102)</f>
        <v>1220</v>
      </c>
      <c r="E112" s="53">
        <f>IF(ISBLANK('Item List'!E102),0,'Item List'!E102)</f>
        <v>1.25</v>
      </c>
      <c r="F112" s="53">
        <f t="shared" si="31"/>
        <v>1525</v>
      </c>
      <c r="G112" s="83">
        <v>1.46</v>
      </c>
      <c r="H112" s="53">
        <f t="shared" si="32"/>
        <v>1781.2</v>
      </c>
      <c r="I112" s="84">
        <v>1.5</v>
      </c>
      <c r="J112" s="53">
        <f t="shared" si="34"/>
        <v>1830</v>
      </c>
      <c r="K112" s="84">
        <v>1.5</v>
      </c>
      <c r="L112" s="53">
        <f t="shared" si="35"/>
        <v>1830</v>
      </c>
      <c r="M112" s="84">
        <v>1.5</v>
      </c>
      <c r="N112" s="53">
        <f t="shared" si="36"/>
        <v>1830</v>
      </c>
      <c r="O112" s="84">
        <v>1.68</v>
      </c>
      <c r="P112" s="53">
        <f t="shared" si="33"/>
        <v>2049.6</v>
      </c>
      <c r="Q112" s="84"/>
      <c r="R112" s="53">
        <f t="shared" si="37"/>
        <v>0</v>
      </c>
    </row>
    <row r="113" spans="1:18" ht="24" customHeight="1" x14ac:dyDescent="0.2">
      <c r="A113" s="71">
        <f t="shared" si="38"/>
        <v>100</v>
      </c>
      <c r="B113" s="138" t="str">
        <f>IF(ISBLANK('Item List'!B103),"",'Item List'!B103)</f>
        <v>ELECTRIC CABLE IN CONDUIT, LEAD-IN, NO. 16, 3 PAIR</v>
      </c>
      <c r="C113" s="138" t="str">
        <f>IF(ISBLANK('Item List'!C103),"",'Item List'!C103)</f>
        <v>FOOT</v>
      </c>
      <c r="D113" s="139">
        <f>IF(ISBLANK('Item List'!D103),0,'Item List'!D103)</f>
        <v>1220</v>
      </c>
      <c r="E113" s="53">
        <f>IF(ISBLANK('Item List'!E103),0,'Item List'!E103)</f>
        <v>5</v>
      </c>
      <c r="F113" s="53">
        <f t="shared" si="31"/>
        <v>6100</v>
      </c>
      <c r="G113" s="83">
        <v>1.88</v>
      </c>
      <c r="H113" s="53">
        <f t="shared" si="32"/>
        <v>2293.6</v>
      </c>
      <c r="I113" s="84">
        <v>2</v>
      </c>
      <c r="J113" s="53">
        <f t="shared" si="34"/>
        <v>2440</v>
      </c>
      <c r="K113" s="84">
        <v>1.93</v>
      </c>
      <c r="L113" s="53">
        <f t="shared" si="35"/>
        <v>2354.6</v>
      </c>
      <c r="M113" s="84">
        <v>1.93</v>
      </c>
      <c r="N113" s="53">
        <f t="shared" si="36"/>
        <v>2354.6</v>
      </c>
      <c r="O113" s="84">
        <v>2.16</v>
      </c>
      <c r="P113" s="53">
        <f t="shared" si="33"/>
        <v>2635.2000000000003</v>
      </c>
      <c r="Q113" s="84"/>
      <c r="R113" s="53">
        <f t="shared" si="37"/>
        <v>0</v>
      </c>
    </row>
    <row r="114" spans="1:18" ht="24" customHeight="1" x14ac:dyDescent="0.2">
      <c r="A114" s="71">
        <f t="shared" si="38"/>
        <v>101</v>
      </c>
      <c r="B114" s="138" t="str">
        <f>IF(ISBLANK('Item List'!B104),"",'Item List'!B104)</f>
        <v>TRAFFIC SIGNAL POST, GALVANIZED STEEL, 10-FT</v>
      </c>
      <c r="C114" s="138" t="str">
        <f>IF(ISBLANK('Item List'!C104),"",'Item List'!C104)</f>
        <v>EACH</v>
      </c>
      <c r="D114" s="139">
        <f>IF(ISBLANK('Item List'!D104),0,'Item List'!D104)</f>
        <v>4</v>
      </c>
      <c r="E114" s="53">
        <f>IF(ISBLANK('Item List'!E104),0,'Item List'!E104)</f>
        <v>1600</v>
      </c>
      <c r="F114" s="53">
        <f t="shared" si="31"/>
        <v>6400</v>
      </c>
      <c r="G114" s="83">
        <v>1709.6</v>
      </c>
      <c r="H114" s="53">
        <f t="shared" si="32"/>
        <v>6838.4</v>
      </c>
      <c r="I114" s="84">
        <v>1760</v>
      </c>
      <c r="J114" s="53">
        <f t="shared" si="34"/>
        <v>7040</v>
      </c>
      <c r="K114" s="84">
        <v>1758.14</v>
      </c>
      <c r="L114" s="53">
        <f t="shared" si="35"/>
        <v>7032.56</v>
      </c>
      <c r="M114" s="84">
        <v>1758.14</v>
      </c>
      <c r="N114" s="53">
        <f t="shared" si="36"/>
        <v>7032.56</v>
      </c>
      <c r="O114" s="84">
        <v>1970.62</v>
      </c>
      <c r="P114" s="53">
        <f t="shared" si="33"/>
        <v>7882.48</v>
      </c>
      <c r="Q114" s="84"/>
      <c r="R114" s="53">
        <f t="shared" si="37"/>
        <v>0</v>
      </c>
    </row>
    <row r="115" spans="1:18" ht="24" customHeight="1" x14ac:dyDescent="0.2">
      <c r="A115" s="71">
        <f t="shared" si="38"/>
        <v>102</v>
      </c>
      <c r="B115" s="138" t="str">
        <f>IF(ISBLANK('Item List'!B105),"",'Item List'!B105)</f>
        <v>TRAFFIC SIGNAL POST, GLAVANIZED STEEL, 16-FT</v>
      </c>
      <c r="C115" s="138" t="str">
        <f>IF(ISBLANK('Item List'!C105),"",'Item List'!C105)</f>
        <v>EACH</v>
      </c>
      <c r="D115" s="139">
        <f>IF(ISBLANK('Item List'!D105),0,'Item List'!D105)</f>
        <v>10</v>
      </c>
      <c r="E115" s="53">
        <f>IF(ISBLANK('Item List'!E105),0,'Item List'!E105)</f>
        <v>1800</v>
      </c>
      <c r="F115" s="53">
        <f t="shared" si="31"/>
        <v>18000</v>
      </c>
      <c r="G115" s="83">
        <v>1879.11</v>
      </c>
      <c r="H115" s="53">
        <f t="shared" si="32"/>
        <v>18791.099999999999</v>
      </c>
      <c r="I115" s="84">
        <v>1950</v>
      </c>
      <c r="J115" s="53">
        <f t="shared" si="34"/>
        <v>19500</v>
      </c>
      <c r="K115" s="84">
        <v>1932.48</v>
      </c>
      <c r="L115" s="53">
        <f t="shared" si="35"/>
        <v>19324.8</v>
      </c>
      <c r="M115" s="84">
        <v>1932.48</v>
      </c>
      <c r="N115" s="53">
        <f t="shared" si="36"/>
        <v>19324.8</v>
      </c>
      <c r="O115" s="84">
        <v>2166.02</v>
      </c>
      <c r="P115" s="53">
        <f t="shared" si="33"/>
        <v>21660.2</v>
      </c>
      <c r="Q115" s="84"/>
      <c r="R115" s="53">
        <f t="shared" si="37"/>
        <v>0</v>
      </c>
    </row>
    <row r="116" spans="1:18" ht="24" customHeight="1" x14ac:dyDescent="0.2">
      <c r="A116" s="71">
        <f t="shared" si="38"/>
        <v>103</v>
      </c>
      <c r="B116" s="138" t="str">
        <f>IF(ISBLANK('Item List'!B106),"",'Item List'!B106)</f>
        <v>STEEL COMBINATION MAST ARM ASSEMBLY AND POLE, 34-FT.</v>
      </c>
      <c r="C116" s="138" t="str">
        <f>IF(ISBLANK('Item List'!C106),"",'Item List'!C106)</f>
        <v>EACH</v>
      </c>
      <c r="D116" s="139">
        <f>IF(ISBLANK('Item List'!D106),0,'Item List'!D106)</f>
        <v>1</v>
      </c>
      <c r="E116" s="53">
        <f>IF(ISBLANK('Item List'!E106),0,'Item List'!E106)</f>
        <v>21000</v>
      </c>
      <c r="F116" s="53">
        <f t="shared" si="31"/>
        <v>21000</v>
      </c>
      <c r="G116" s="83">
        <v>23494.47</v>
      </c>
      <c r="H116" s="53">
        <f t="shared" si="32"/>
        <v>23494.47</v>
      </c>
      <c r="I116" s="84">
        <v>24200</v>
      </c>
      <c r="J116" s="53">
        <f t="shared" si="34"/>
        <v>24200</v>
      </c>
      <c r="K116" s="84">
        <v>24169.01</v>
      </c>
      <c r="L116" s="53">
        <f t="shared" si="35"/>
        <v>24169.01</v>
      </c>
      <c r="M116" s="84">
        <v>24169.01</v>
      </c>
      <c r="N116" s="53">
        <f t="shared" si="36"/>
        <v>24169.01</v>
      </c>
      <c r="O116" s="84">
        <v>27089.89</v>
      </c>
      <c r="P116" s="53">
        <f t="shared" si="33"/>
        <v>27089.89</v>
      </c>
      <c r="Q116" s="84"/>
      <c r="R116" s="53">
        <f t="shared" si="37"/>
        <v>0</v>
      </c>
    </row>
    <row r="117" spans="1:18" ht="24" customHeight="1" x14ac:dyDescent="0.2">
      <c r="A117" s="71">
        <f t="shared" si="38"/>
        <v>104</v>
      </c>
      <c r="B117" s="138" t="str">
        <f>IF(ISBLANK('Item List'!B107),"",'Item List'!B107)</f>
        <v>STEEL COMBINATION MAST ARM ASSEMBLY AND POLE, 42-FT.</v>
      </c>
      <c r="C117" s="138" t="str">
        <f>IF(ISBLANK('Item List'!C107),"",'Item List'!C107)</f>
        <v>EACH</v>
      </c>
      <c r="D117" s="139">
        <f>IF(ISBLANK('Item List'!D107),0,'Item List'!D107)</f>
        <v>1</v>
      </c>
      <c r="E117" s="53">
        <f>IF(ISBLANK('Item List'!E107),0,'Item List'!E107)</f>
        <v>21500</v>
      </c>
      <c r="F117" s="53">
        <f t="shared" si="31"/>
        <v>21500</v>
      </c>
      <c r="G117" s="83">
        <v>24602.240000000002</v>
      </c>
      <c r="H117" s="53">
        <f t="shared" si="32"/>
        <v>24602.240000000002</v>
      </c>
      <c r="I117" s="84">
        <v>25500</v>
      </c>
      <c r="J117" s="53">
        <f t="shared" si="34"/>
        <v>25500</v>
      </c>
      <c r="K117" s="84">
        <v>25308.27</v>
      </c>
      <c r="L117" s="53">
        <f t="shared" si="35"/>
        <v>25308.27</v>
      </c>
      <c r="M117" s="84">
        <v>25308.27</v>
      </c>
      <c r="N117" s="53">
        <f t="shared" si="36"/>
        <v>25308.27</v>
      </c>
      <c r="O117" s="84">
        <v>28366.83</v>
      </c>
      <c r="P117" s="53">
        <f t="shared" si="33"/>
        <v>28366.83</v>
      </c>
      <c r="Q117" s="84"/>
      <c r="R117" s="53">
        <f t="shared" si="37"/>
        <v>0</v>
      </c>
    </row>
    <row r="118" spans="1:18" ht="24" customHeight="1" x14ac:dyDescent="0.2">
      <c r="A118" s="71">
        <f t="shared" si="38"/>
        <v>105</v>
      </c>
      <c r="B118" s="138" t="str">
        <f>IF(ISBLANK('Item List'!B108),"",'Item List'!B108)</f>
        <v>STEEL COMBINATION MAST ARM ASSEMBLY AND POLE, 44-FT.</v>
      </c>
      <c r="C118" s="138" t="str">
        <f>IF(ISBLANK('Item List'!C108),"",'Item List'!C108)</f>
        <v>EACH</v>
      </c>
      <c r="D118" s="139">
        <f>IF(ISBLANK('Item List'!D108),0,'Item List'!D108)</f>
        <v>1</v>
      </c>
      <c r="E118" s="53">
        <f>IF(ISBLANK('Item List'!E108),0,'Item List'!E108)</f>
        <v>21500</v>
      </c>
      <c r="F118" s="53">
        <f t="shared" si="31"/>
        <v>21500</v>
      </c>
      <c r="G118" s="83">
        <v>25352.9</v>
      </c>
      <c r="H118" s="53">
        <f t="shared" si="32"/>
        <v>25352.9</v>
      </c>
      <c r="I118" s="84">
        <v>26100</v>
      </c>
      <c r="J118" s="53">
        <f t="shared" si="34"/>
        <v>26100</v>
      </c>
      <c r="K118" s="84">
        <v>26080.43</v>
      </c>
      <c r="L118" s="53">
        <f t="shared" si="35"/>
        <v>26080.43</v>
      </c>
      <c r="M118" s="84">
        <v>26080.43</v>
      </c>
      <c r="N118" s="53">
        <f t="shared" si="36"/>
        <v>26080.43</v>
      </c>
      <c r="O118" s="84">
        <v>29232.31</v>
      </c>
      <c r="P118" s="53">
        <f t="shared" si="33"/>
        <v>29232.31</v>
      </c>
      <c r="Q118" s="84"/>
      <c r="R118" s="53">
        <f t="shared" si="37"/>
        <v>0</v>
      </c>
    </row>
    <row r="119" spans="1:18" ht="24" customHeight="1" x14ac:dyDescent="0.2">
      <c r="A119" s="71">
        <f t="shared" si="38"/>
        <v>106</v>
      </c>
      <c r="B119" s="138" t="str">
        <f>IF(ISBLANK('Item List'!B109),"",'Item List'!B109)</f>
        <v>STEEL COMBINATION MAST ARM ASSEMBLY AND POLE, 54-FT.</v>
      </c>
      <c r="C119" s="138" t="str">
        <f>IF(ISBLANK('Item List'!C109),"",'Item List'!C109)</f>
        <v>EACH</v>
      </c>
      <c r="D119" s="139">
        <f>IF(ISBLANK('Item List'!D109),0,'Item List'!D109)</f>
        <v>1</v>
      </c>
      <c r="E119" s="53">
        <f>IF(ISBLANK('Item List'!E109),0,'Item List'!E109)</f>
        <v>23000</v>
      </c>
      <c r="F119" s="53">
        <f t="shared" si="31"/>
        <v>23000</v>
      </c>
      <c r="G119" s="83">
        <v>27626.37</v>
      </c>
      <c r="H119" s="53">
        <f t="shared" si="32"/>
        <v>27626.37</v>
      </c>
      <c r="I119" s="84">
        <v>28500</v>
      </c>
      <c r="J119" s="53">
        <f t="shared" si="34"/>
        <v>28500</v>
      </c>
      <c r="K119" s="84">
        <v>28418.71</v>
      </c>
      <c r="L119" s="53">
        <f t="shared" si="35"/>
        <v>28418.71</v>
      </c>
      <c r="M119" s="84">
        <v>28418.71</v>
      </c>
      <c r="N119" s="53">
        <f t="shared" si="36"/>
        <v>28418.71</v>
      </c>
      <c r="O119" s="84">
        <v>31853.17</v>
      </c>
      <c r="P119" s="53">
        <f t="shared" si="33"/>
        <v>31853.17</v>
      </c>
      <c r="Q119" s="84"/>
      <c r="R119" s="53">
        <f t="shared" si="37"/>
        <v>0</v>
      </c>
    </row>
    <row r="120" spans="1:18" ht="24" customHeight="1" x14ac:dyDescent="0.2">
      <c r="A120" s="71">
        <f t="shared" si="38"/>
        <v>107</v>
      </c>
      <c r="B120" s="138" t="str">
        <f>IF(ISBLANK('Item List'!B110),"",'Item List'!B110)</f>
        <v>STEEL COMBINATION MAST ARM ASSEMBLY AND POLE, 55-FT.</v>
      </c>
      <c r="C120" s="138" t="str">
        <f>IF(ISBLANK('Item List'!C110),"",'Item List'!C110)</f>
        <v>EACH</v>
      </c>
      <c r="D120" s="139">
        <f>IF(ISBLANK('Item List'!D110),0,'Item List'!D110)</f>
        <v>2</v>
      </c>
      <c r="E120" s="53">
        <f>IF(ISBLANK('Item List'!E110),0,'Item List'!E110)</f>
        <v>23000</v>
      </c>
      <c r="F120" s="53">
        <f t="shared" si="31"/>
        <v>46000</v>
      </c>
      <c r="G120" s="83">
        <v>27468.47</v>
      </c>
      <c r="H120" s="53">
        <f t="shared" si="32"/>
        <v>54936.94</v>
      </c>
      <c r="I120" s="84">
        <v>28260</v>
      </c>
      <c r="J120" s="53">
        <f t="shared" si="34"/>
        <v>56520</v>
      </c>
      <c r="K120" s="84">
        <v>28256.22</v>
      </c>
      <c r="L120" s="53">
        <f t="shared" si="35"/>
        <v>56512.44</v>
      </c>
      <c r="M120" s="84">
        <v>28256.22</v>
      </c>
      <c r="N120" s="53">
        <f t="shared" si="36"/>
        <v>56512.44</v>
      </c>
      <c r="O120" s="84">
        <v>31671.05</v>
      </c>
      <c r="P120" s="53">
        <f t="shared" si="33"/>
        <v>63342.1</v>
      </c>
      <c r="Q120" s="84"/>
      <c r="R120" s="53">
        <f t="shared" si="37"/>
        <v>0</v>
      </c>
    </row>
    <row r="121" spans="1:18" ht="24" customHeight="1" x14ac:dyDescent="0.2">
      <c r="A121" s="71">
        <f t="shared" si="38"/>
        <v>108</v>
      </c>
      <c r="B121" s="138" t="str">
        <f>IF(ISBLANK('Item List'!B111),"",'Item List'!B111)</f>
        <v>CONCRETE FOUNDATION, TYPE A</v>
      </c>
      <c r="C121" s="138" t="str">
        <f>IF(ISBLANK('Item List'!C111),"",'Item List'!C111)</f>
        <v>FOOT</v>
      </c>
      <c r="D121" s="139">
        <f>IF(ISBLANK('Item List'!D111),0,'Item List'!D111)</f>
        <v>48</v>
      </c>
      <c r="E121" s="53">
        <f>IF(ISBLANK('Item List'!E111),0,'Item List'!E111)</f>
        <v>500</v>
      </c>
      <c r="F121" s="53">
        <f t="shared" si="31"/>
        <v>24000</v>
      </c>
      <c r="G121" s="83">
        <v>336.96</v>
      </c>
      <c r="H121" s="53">
        <f t="shared" si="32"/>
        <v>16174.079999999998</v>
      </c>
      <c r="I121" s="84">
        <v>350</v>
      </c>
      <c r="J121" s="53">
        <f t="shared" si="34"/>
        <v>16800</v>
      </c>
      <c r="K121" s="84">
        <v>346.72</v>
      </c>
      <c r="L121" s="53">
        <f t="shared" si="35"/>
        <v>16642.560000000001</v>
      </c>
      <c r="M121" s="84">
        <v>346.72</v>
      </c>
      <c r="N121" s="53">
        <f t="shared" si="36"/>
        <v>16642.560000000001</v>
      </c>
      <c r="O121" s="84">
        <v>388.62</v>
      </c>
      <c r="P121" s="53">
        <f t="shared" si="33"/>
        <v>18653.760000000002</v>
      </c>
      <c r="Q121" s="84"/>
      <c r="R121" s="53">
        <f t="shared" si="37"/>
        <v>0</v>
      </c>
    </row>
    <row r="122" spans="1:18" ht="24" customHeight="1" x14ac:dyDescent="0.2">
      <c r="A122" s="71">
        <f t="shared" si="38"/>
        <v>109</v>
      </c>
      <c r="B122" s="138" t="str">
        <f>IF(ISBLANK('Item List'!B112),"",'Item List'!B112)</f>
        <v>CONCRETE FOUNDATION, TYPE D</v>
      </c>
      <c r="C122" s="138" t="str">
        <f>IF(ISBLANK('Item List'!C112),"",'Item List'!C112)</f>
        <v>FOOT</v>
      </c>
      <c r="D122" s="139">
        <f>IF(ISBLANK('Item List'!D112),0,'Item List'!D112)</f>
        <v>6</v>
      </c>
      <c r="E122" s="53">
        <f>IF(ISBLANK('Item List'!E112),0,'Item List'!E112)</f>
        <v>350</v>
      </c>
      <c r="F122" s="53">
        <f t="shared" si="31"/>
        <v>2100</v>
      </c>
      <c r="G122" s="83">
        <v>1470.86</v>
      </c>
      <c r="H122" s="53">
        <f t="shared" si="32"/>
        <v>8825.16</v>
      </c>
      <c r="I122" s="84">
        <v>1525</v>
      </c>
      <c r="J122" s="53">
        <f t="shared" si="34"/>
        <v>9150</v>
      </c>
      <c r="K122" s="84">
        <v>1512.47</v>
      </c>
      <c r="L122" s="53">
        <f t="shared" si="35"/>
        <v>9074.82</v>
      </c>
      <c r="M122" s="84">
        <v>1512.47</v>
      </c>
      <c r="N122" s="53">
        <f t="shared" si="36"/>
        <v>9074.82</v>
      </c>
      <c r="O122" s="84">
        <v>1695.26</v>
      </c>
      <c r="P122" s="53">
        <f t="shared" si="33"/>
        <v>10171.56</v>
      </c>
      <c r="Q122" s="84"/>
      <c r="R122" s="53">
        <f t="shared" si="37"/>
        <v>0</v>
      </c>
    </row>
    <row r="123" spans="1:18" ht="24" customHeight="1" x14ac:dyDescent="0.2">
      <c r="A123" s="71">
        <f t="shared" si="38"/>
        <v>110</v>
      </c>
      <c r="B123" s="138" t="str">
        <f>IF(ISBLANK('Item List'!B113),"",'Item List'!B113)</f>
        <v>CONCRETE FOUNDATION, TYPE E, 36" DIAMETER</v>
      </c>
      <c r="C123" s="138" t="str">
        <f>IF(ISBLANK('Item List'!C113),"",'Item List'!C113)</f>
        <v>FOOT</v>
      </c>
      <c r="D123" s="139">
        <f>IF(ISBLANK('Item List'!D113),0,'Item List'!D113)</f>
        <v>82</v>
      </c>
      <c r="E123" s="53">
        <f>IF(ISBLANK('Item List'!E113),0,'Item List'!E113)</f>
        <v>375</v>
      </c>
      <c r="F123" s="53">
        <f t="shared" si="31"/>
        <v>30750</v>
      </c>
      <c r="G123" s="83">
        <v>381</v>
      </c>
      <c r="H123" s="53">
        <f t="shared" si="32"/>
        <v>31242</v>
      </c>
      <c r="I123" s="84">
        <v>400</v>
      </c>
      <c r="J123" s="53">
        <f t="shared" si="34"/>
        <v>32800</v>
      </c>
      <c r="K123" s="84">
        <v>392.02</v>
      </c>
      <c r="L123" s="53">
        <f t="shared" si="35"/>
        <v>32145.64</v>
      </c>
      <c r="M123" s="84">
        <v>392.02</v>
      </c>
      <c r="N123" s="53">
        <f t="shared" si="36"/>
        <v>32145.64</v>
      </c>
      <c r="O123" s="84">
        <v>439.4</v>
      </c>
      <c r="P123" s="53">
        <f t="shared" si="33"/>
        <v>36030.799999999996</v>
      </c>
      <c r="Q123" s="84"/>
      <c r="R123" s="53">
        <f t="shared" si="37"/>
        <v>0</v>
      </c>
    </row>
    <row r="124" spans="1:18" ht="24" customHeight="1" x14ac:dyDescent="0.2">
      <c r="A124" s="71">
        <f t="shared" si="38"/>
        <v>111</v>
      </c>
      <c r="B124" s="138" t="str">
        <f>IF(ISBLANK('Item List'!B114),"",'Item List'!B114)</f>
        <v>SIGNAL HEAD, POLYCARBONATE, LED, 1-FACE, 1-SECTION, BRACKET MOUNTED</v>
      </c>
      <c r="C124" s="138" t="str">
        <f>IF(ISBLANK('Item List'!C114),"",'Item List'!C114)</f>
        <v>EACH</v>
      </c>
      <c r="D124" s="139">
        <f>IF(ISBLANK('Item List'!D114),0,'Item List'!D114)</f>
        <v>6</v>
      </c>
      <c r="E124" s="53">
        <f>IF(ISBLANK('Item List'!E114),0,'Item List'!E114)</f>
        <v>500</v>
      </c>
      <c r="F124" s="53">
        <f t="shared" si="31"/>
        <v>3000</v>
      </c>
      <c r="G124" s="83">
        <v>648.48</v>
      </c>
      <c r="H124" s="53">
        <f t="shared" si="32"/>
        <v>3890.88</v>
      </c>
      <c r="I124" s="84">
        <v>667</v>
      </c>
      <c r="J124" s="53">
        <f t="shared" si="34"/>
        <v>4002</v>
      </c>
      <c r="K124" s="84">
        <v>666.81</v>
      </c>
      <c r="L124" s="53">
        <f t="shared" si="35"/>
        <v>4000.8599999999997</v>
      </c>
      <c r="M124" s="84">
        <v>666.81</v>
      </c>
      <c r="N124" s="53">
        <f t="shared" si="36"/>
        <v>4000.8599999999997</v>
      </c>
      <c r="O124" s="84">
        <v>747.4</v>
      </c>
      <c r="P124" s="53">
        <f t="shared" si="33"/>
        <v>4484.3999999999996</v>
      </c>
      <c r="Q124" s="84"/>
      <c r="R124" s="53">
        <f t="shared" si="37"/>
        <v>0</v>
      </c>
    </row>
    <row r="125" spans="1:18" ht="24" customHeight="1" x14ac:dyDescent="0.2">
      <c r="A125" s="71">
        <f t="shared" si="38"/>
        <v>112</v>
      </c>
      <c r="B125" s="138" t="str">
        <f>IF(ISBLANK('Item List'!B115),"",'Item List'!B115)</f>
        <v>SIGNAL HEAD, POLYCARBONATE, LED, 1-FACE, 3-SECTION, BRACKET MOUNTED</v>
      </c>
      <c r="C125" s="138" t="str">
        <f>IF(ISBLANK('Item List'!C115),"",'Item List'!C115)</f>
        <v>EACH</v>
      </c>
      <c r="D125" s="139">
        <f>IF(ISBLANK('Item List'!D115),0,'Item List'!D115)</f>
        <v>13</v>
      </c>
      <c r="E125" s="53">
        <f>IF(ISBLANK('Item List'!E115),0,'Item List'!E115)</f>
        <v>970</v>
      </c>
      <c r="F125" s="53">
        <f t="shared" si="31"/>
        <v>12610</v>
      </c>
      <c r="G125" s="83">
        <v>792.31</v>
      </c>
      <c r="H125" s="53">
        <f t="shared" si="32"/>
        <v>10300.029999999999</v>
      </c>
      <c r="I125" s="84">
        <v>815</v>
      </c>
      <c r="J125" s="53">
        <f t="shared" si="34"/>
        <v>10595</v>
      </c>
      <c r="K125" s="84">
        <v>814.74</v>
      </c>
      <c r="L125" s="53">
        <f t="shared" si="35"/>
        <v>10591.62</v>
      </c>
      <c r="M125" s="84">
        <v>814.74</v>
      </c>
      <c r="N125" s="53">
        <f t="shared" si="36"/>
        <v>10591.62</v>
      </c>
      <c r="O125" s="84">
        <v>913.2</v>
      </c>
      <c r="P125" s="53">
        <f t="shared" si="33"/>
        <v>11871.6</v>
      </c>
      <c r="Q125" s="84"/>
      <c r="R125" s="53">
        <f t="shared" si="37"/>
        <v>0</v>
      </c>
    </row>
    <row r="126" spans="1:18" ht="24" customHeight="1" x14ac:dyDescent="0.2">
      <c r="A126" s="71">
        <f t="shared" si="38"/>
        <v>113</v>
      </c>
      <c r="B126" s="138" t="str">
        <f>IF(ISBLANK('Item List'!B116),"",'Item List'!B116)</f>
        <v>SIGNAL HEAD, POLYCARBONATE, LED, 1-FACE, 3-SECTION, MAST ARM MOUNTED</v>
      </c>
      <c r="C126" s="138" t="str">
        <f>IF(ISBLANK('Item List'!C116),"",'Item List'!C116)</f>
        <v>EACH</v>
      </c>
      <c r="D126" s="139">
        <f>IF(ISBLANK('Item List'!D116),0,'Item List'!D116)</f>
        <v>12</v>
      </c>
      <c r="E126" s="53">
        <f>IF(ISBLANK('Item List'!E116),0,'Item List'!E116)</f>
        <v>1000</v>
      </c>
      <c r="F126" s="53">
        <f t="shared" si="31"/>
        <v>12000</v>
      </c>
      <c r="G126" s="83">
        <v>924.7</v>
      </c>
      <c r="H126" s="53">
        <f t="shared" si="32"/>
        <v>11096.400000000001</v>
      </c>
      <c r="I126" s="84">
        <v>951</v>
      </c>
      <c r="J126" s="53">
        <f t="shared" si="34"/>
        <v>11412</v>
      </c>
      <c r="K126" s="84">
        <v>950.9</v>
      </c>
      <c r="L126" s="53">
        <f t="shared" si="35"/>
        <v>11410.8</v>
      </c>
      <c r="M126" s="84">
        <v>950.9</v>
      </c>
      <c r="N126" s="53">
        <f t="shared" si="36"/>
        <v>11410.8</v>
      </c>
      <c r="O126" s="84">
        <v>1065.82</v>
      </c>
      <c r="P126" s="53">
        <f t="shared" si="33"/>
        <v>12789.84</v>
      </c>
      <c r="Q126" s="84"/>
      <c r="R126" s="53">
        <f t="shared" si="37"/>
        <v>0</v>
      </c>
    </row>
    <row r="127" spans="1:18" ht="24" customHeight="1" x14ac:dyDescent="0.2">
      <c r="A127" s="71">
        <f t="shared" si="38"/>
        <v>114</v>
      </c>
      <c r="B127" s="138" t="str">
        <f>IF(ISBLANK('Item List'!B117),"",'Item List'!B117)</f>
        <v>SIGNAL HEAD, POLYCARBONATE, LED, 1-FACE, 4-SECTION, BRACKET MOUNTED</v>
      </c>
      <c r="C127" s="138" t="str">
        <f>IF(ISBLANK('Item List'!C117),"",'Item List'!C117)</f>
        <v>EACH</v>
      </c>
      <c r="D127" s="139">
        <f>IF(ISBLANK('Item List'!D117),0,'Item List'!D117)</f>
        <v>7</v>
      </c>
      <c r="E127" s="53">
        <f>IF(ISBLANK('Item List'!E117),0,'Item List'!E117)</f>
        <v>850</v>
      </c>
      <c r="F127" s="53">
        <f t="shared" si="31"/>
        <v>5950</v>
      </c>
      <c r="G127" s="83">
        <v>884.76</v>
      </c>
      <c r="H127" s="53">
        <f t="shared" si="32"/>
        <v>6193.32</v>
      </c>
      <c r="I127" s="84">
        <v>910</v>
      </c>
      <c r="J127" s="53">
        <f t="shared" si="34"/>
        <v>6370</v>
      </c>
      <c r="K127" s="84">
        <v>909.84</v>
      </c>
      <c r="L127" s="53">
        <f t="shared" si="35"/>
        <v>6368.88</v>
      </c>
      <c r="M127" s="84">
        <v>909.84</v>
      </c>
      <c r="N127" s="53">
        <f t="shared" si="36"/>
        <v>6368.88</v>
      </c>
      <c r="O127" s="84">
        <v>1019.8</v>
      </c>
      <c r="P127" s="53">
        <f t="shared" si="33"/>
        <v>7138.5999999999995</v>
      </c>
      <c r="Q127" s="84"/>
      <c r="R127" s="53">
        <f t="shared" si="37"/>
        <v>0</v>
      </c>
    </row>
    <row r="128" spans="1:18" ht="24" customHeight="1" x14ac:dyDescent="0.2">
      <c r="A128" s="71">
        <f t="shared" si="38"/>
        <v>115</v>
      </c>
      <c r="B128" s="138" t="str">
        <f>IF(ISBLANK('Item List'!B118),"",'Item List'!B118)</f>
        <v>SIGNAL HEAD, POLYCARBONATE, LED, 1-FACE, 4-SECTION, MAST ARM MOUNTED</v>
      </c>
      <c r="C128" s="138" t="str">
        <f>IF(ISBLANK('Item List'!C118),"",'Item List'!C118)</f>
        <v>EACH</v>
      </c>
      <c r="D128" s="139">
        <f>IF(ISBLANK('Item List'!D118),0,'Item List'!D118)</f>
        <v>4</v>
      </c>
      <c r="E128" s="53">
        <f>IF(ISBLANK('Item List'!E118),0,'Item List'!E118)</f>
        <v>1250</v>
      </c>
      <c r="F128" s="53">
        <f t="shared" si="31"/>
        <v>5000</v>
      </c>
      <c r="G128" s="83">
        <v>1023.32</v>
      </c>
      <c r="H128" s="53">
        <f t="shared" si="32"/>
        <v>4093.28</v>
      </c>
      <c r="I128" s="84">
        <v>1053</v>
      </c>
      <c r="J128" s="53">
        <f t="shared" si="34"/>
        <v>4212</v>
      </c>
      <c r="K128" s="84">
        <v>1052.33</v>
      </c>
      <c r="L128" s="53">
        <f t="shared" si="35"/>
        <v>4209.32</v>
      </c>
      <c r="M128" s="84">
        <v>1052.33</v>
      </c>
      <c r="N128" s="53">
        <f t="shared" si="36"/>
        <v>4209.32</v>
      </c>
      <c r="O128" s="84">
        <v>1179.51</v>
      </c>
      <c r="P128" s="53">
        <f t="shared" si="33"/>
        <v>4718.04</v>
      </c>
      <c r="Q128" s="84"/>
      <c r="R128" s="53">
        <f t="shared" si="37"/>
        <v>0</v>
      </c>
    </row>
    <row r="129" spans="1:18" ht="24" customHeight="1" x14ac:dyDescent="0.2">
      <c r="A129" s="71">
        <f t="shared" si="38"/>
        <v>116</v>
      </c>
      <c r="B129" s="138" t="str">
        <f>IF(ISBLANK('Item List'!B119),"",'Item List'!B119)</f>
        <v>PEDESTRIAN SIGNAL HEAD, POLYCARBONATE, LED, 1-FACE, BRACKET MOUNTED WITH COUNT DOWN TIMER</v>
      </c>
      <c r="C129" s="138" t="str">
        <f>IF(ISBLANK('Item List'!C119),"",'Item List'!C119)</f>
        <v>EACH</v>
      </c>
      <c r="D129" s="139">
        <f>IF(ISBLANK('Item List'!D119),0,'Item List'!D119)</f>
        <v>6</v>
      </c>
      <c r="E129" s="53">
        <f>IF(ISBLANK('Item List'!E119),0,'Item List'!E119)</f>
        <v>950</v>
      </c>
      <c r="F129" s="53">
        <f t="shared" si="31"/>
        <v>5700</v>
      </c>
      <c r="G129" s="83">
        <v>787.29</v>
      </c>
      <c r="H129" s="53">
        <f t="shared" si="32"/>
        <v>4723.74</v>
      </c>
      <c r="I129" s="84">
        <v>810</v>
      </c>
      <c r="J129" s="53">
        <f t="shared" si="34"/>
        <v>4860</v>
      </c>
      <c r="K129" s="84">
        <v>809.6</v>
      </c>
      <c r="L129" s="53">
        <f t="shared" si="35"/>
        <v>4857.6000000000004</v>
      </c>
      <c r="M129" s="84">
        <v>809.6</v>
      </c>
      <c r="N129" s="53">
        <f t="shared" si="36"/>
        <v>4857.6000000000004</v>
      </c>
      <c r="O129" s="84">
        <v>907.44</v>
      </c>
      <c r="P129" s="53">
        <f t="shared" si="33"/>
        <v>5444.64</v>
      </c>
      <c r="Q129" s="84"/>
      <c r="R129" s="53">
        <f t="shared" si="37"/>
        <v>0</v>
      </c>
    </row>
    <row r="130" spans="1:18" ht="44.25" customHeight="1" x14ac:dyDescent="0.2">
      <c r="A130" s="71">
        <f t="shared" si="38"/>
        <v>117</v>
      </c>
      <c r="B130" s="138" t="str">
        <f>IF(ISBLANK('Item List'!B120),"",'Item List'!B120)</f>
        <v>PEDESTRIAN SIGNAL HEAD, POLYCARBONATE, LED, 2-FACE, BRACKET MOUNTED WITH COUNT DOWN TIMER</v>
      </c>
      <c r="C130" s="138" t="str">
        <f>IF(ISBLANK('Item List'!C120),"",'Item List'!C120)</f>
        <v>EACH</v>
      </c>
      <c r="D130" s="139">
        <f>IF(ISBLANK('Item List'!D120),0,'Item List'!D120)</f>
        <v>6</v>
      </c>
      <c r="E130" s="53">
        <f>IF(ISBLANK('Item List'!E120),0,'Item List'!E120)</f>
        <v>1550</v>
      </c>
      <c r="F130" s="53">
        <f t="shared" si="31"/>
        <v>9300</v>
      </c>
      <c r="G130" s="83">
        <v>1074.94</v>
      </c>
      <c r="H130" s="53">
        <f t="shared" si="32"/>
        <v>6449.64</v>
      </c>
      <c r="I130" s="84">
        <v>1106</v>
      </c>
      <c r="J130" s="53">
        <f t="shared" si="34"/>
        <v>6636</v>
      </c>
      <c r="K130" s="84">
        <v>1105.46</v>
      </c>
      <c r="L130" s="53">
        <f t="shared" si="35"/>
        <v>6632.76</v>
      </c>
      <c r="M130" s="84">
        <v>1105.46</v>
      </c>
      <c r="N130" s="53">
        <f t="shared" si="36"/>
        <v>6632.76</v>
      </c>
      <c r="O130" s="84">
        <v>1239.06</v>
      </c>
      <c r="P130" s="53">
        <f t="shared" si="33"/>
        <v>7434.36</v>
      </c>
      <c r="Q130" s="84"/>
      <c r="R130" s="53">
        <f t="shared" si="37"/>
        <v>0</v>
      </c>
    </row>
    <row r="131" spans="1:18" ht="44.25" customHeight="1" x14ac:dyDescent="0.2">
      <c r="A131" s="71">
        <f t="shared" si="38"/>
        <v>118</v>
      </c>
      <c r="B131" s="138" t="str">
        <f>IF(ISBLANK('Item List'!B121),"",'Item List'!B121)</f>
        <v>TRAFFIC SIGNAL BACKPLATE</v>
      </c>
      <c r="C131" s="138" t="str">
        <f>IF(ISBLANK('Item List'!C121),"",'Item List'!C121)</f>
        <v>EACH</v>
      </c>
      <c r="D131" s="139">
        <f>IF(ISBLANK('Item List'!D121),0,'Item List'!D121)</f>
        <v>16</v>
      </c>
      <c r="E131" s="53">
        <f>IF(ISBLANK('Item List'!E121),0,'Item List'!E121)</f>
        <v>225</v>
      </c>
      <c r="F131" s="53">
        <f t="shared" si="31"/>
        <v>3600</v>
      </c>
      <c r="G131" s="83">
        <v>163.72999999999999</v>
      </c>
      <c r="H131" s="53">
        <f t="shared" si="32"/>
        <v>2619.6799999999998</v>
      </c>
      <c r="I131" s="84">
        <v>169</v>
      </c>
      <c r="J131" s="53">
        <f t="shared" si="34"/>
        <v>2704</v>
      </c>
      <c r="K131" s="84">
        <v>168.35</v>
      </c>
      <c r="L131" s="53">
        <f t="shared" si="35"/>
        <v>2693.6</v>
      </c>
      <c r="M131" s="84">
        <v>168.35</v>
      </c>
      <c r="N131" s="53">
        <f t="shared" si="36"/>
        <v>2693.6</v>
      </c>
      <c r="O131" s="84">
        <v>188.7</v>
      </c>
      <c r="P131" s="53">
        <f t="shared" si="33"/>
        <v>3019.2</v>
      </c>
      <c r="Q131" s="84"/>
      <c r="R131" s="53">
        <f t="shared" si="37"/>
        <v>0</v>
      </c>
    </row>
    <row r="132" spans="1:18" ht="24" customHeight="1" thickBot="1" x14ac:dyDescent="0.25">
      <c r="A132" s="71">
        <f t="shared" si="38"/>
        <v>119</v>
      </c>
      <c r="B132" s="138" t="str">
        <f>IF(ISBLANK('Item List'!B122),"",'Item List'!B122)</f>
        <v>LIGHT DETECTOR</v>
      </c>
      <c r="C132" s="138" t="str">
        <f>IF(ISBLANK('Item List'!C122),"",'Item List'!C122)</f>
        <v>EACH</v>
      </c>
      <c r="D132" s="139">
        <f>IF(ISBLANK('Item List'!D122),0,'Item List'!D122)</f>
        <v>7</v>
      </c>
      <c r="E132" s="53">
        <f>IF(ISBLANK('Item List'!E122),0,'Item List'!E122)</f>
        <v>1100</v>
      </c>
      <c r="F132" s="53">
        <f t="shared" si="31"/>
        <v>7700</v>
      </c>
      <c r="G132" s="83">
        <v>1066.6199999999999</v>
      </c>
      <c r="H132" s="53">
        <f t="shared" si="32"/>
        <v>7466.3399999999992</v>
      </c>
      <c r="I132" s="84">
        <v>1100</v>
      </c>
      <c r="J132" s="53">
        <f t="shared" si="34"/>
        <v>7700</v>
      </c>
      <c r="K132" s="84">
        <v>1097.23</v>
      </c>
      <c r="L132" s="53">
        <f t="shared" si="35"/>
        <v>7680.6100000000006</v>
      </c>
      <c r="M132" s="84">
        <v>1097.23</v>
      </c>
      <c r="N132" s="53">
        <f t="shared" si="36"/>
        <v>7680.6100000000006</v>
      </c>
      <c r="O132" s="84">
        <v>1229.83</v>
      </c>
      <c r="P132" s="53">
        <f t="shared" si="33"/>
        <v>8608.81</v>
      </c>
      <c r="Q132" s="84"/>
      <c r="R132" s="53">
        <f t="shared" si="37"/>
        <v>0</v>
      </c>
    </row>
    <row r="133" spans="1:18" ht="10.5" customHeight="1" x14ac:dyDescent="0.2">
      <c r="A133" s="72"/>
      <c r="B133" s="167" t="s">
        <v>230</v>
      </c>
      <c r="C133" s="73" t="str">
        <f>IF(NOT(ISNUMBER(A135)),"Total","Sub")</f>
        <v>Sub</v>
      </c>
      <c r="D133" s="140"/>
      <c r="E133" s="74" t="s">
        <v>225</v>
      </c>
      <c r="F133" s="54">
        <f>IF(SUM(F109:F132)=0,"",SUM(F109:F132)+F107)</f>
        <v>4947359.45</v>
      </c>
      <c r="G133" s="59"/>
      <c r="H133" s="54">
        <f>IF(SUM(H109:H132)=0,"",SUM(H109:H132)+H107)</f>
        <v>4548772.8900000006</v>
      </c>
      <c r="I133" s="102"/>
      <c r="J133" s="54">
        <f>IF(SUM(J109:J132)=0,"",SUM(J109:J132)+J107)</f>
        <v>4808048.47</v>
      </c>
      <c r="K133" s="59"/>
      <c r="L133" s="54">
        <f>IF(SUM(L109:L132)=0,"",SUM(L109:L132)+L107)</f>
        <v>5451613.9700000007</v>
      </c>
      <c r="M133" s="102"/>
      <c r="N133" s="54">
        <f>IF(SUM(N109:N132)=0,"",SUM(N109:N132)+N107)</f>
        <v>5725967.6749999989</v>
      </c>
      <c r="O133" s="59"/>
      <c r="P133" s="54">
        <f>IF(SUM(P109:P132)=0,"",SUM(P109:P132)+P107)</f>
        <v>5690991.1339999996</v>
      </c>
      <c r="Q133" s="59"/>
      <c r="R133" s="54" t="str">
        <f>IF(SUM(R109:R132)=0,"",SUM(R109:R132)+R107)</f>
        <v/>
      </c>
    </row>
    <row r="134" spans="1:18" ht="10.5" customHeight="1" thickBot="1" x14ac:dyDescent="0.25">
      <c r="A134" s="75"/>
      <c r="B134" s="76" t="str">
        <f>CONCATENATE("Award to"&amp;" "&amp;$G$1)</f>
        <v>Award to William Charles</v>
      </c>
      <c r="C134" s="77" t="str">
        <f>IF(NOT(ISNUMBER(A135)),"Bid","Total")</f>
        <v>Total</v>
      </c>
      <c r="D134" s="78"/>
      <c r="E134" s="79" t="s">
        <v>226</v>
      </c>
      <c r="F134" s="55">
        <f>IF(SUM(F109:F132)=0,"",SUM($D109*E109,$D110*E110,$D111*E111,$D112*E112,$D113*E113,$D114*E114,$D115*E115,$D116*E116,$D117*E117,$D118*E118,$D119*E119,$D120*E120,$D121*E121,$D122*E122,$D123*E123,$D124*E124,$D125*E125,$D126*E126,$D127*E127,$D128*E128,$D129*E129,$D130*E130,$D131*E131,$D132*E132,F108))</f>
        <v>4947359.45</v>
      </c>
      <c r="G134" s="58"/>
      <c r="H134" s="55">
        <f>IF(SUM(H109:H132)=0,"",SUM($D109*G109,$D110*G110,$D111*G111,$D112*G112,$D113*G113,$D114*G114,$D115*G115,$D116*G116,$D117*G117,$D118*G118,$D119*G119,$D120*G120,$D121*G121,$D122*G122,$D123*G123,$D124*G124,$D125*G125,$D126*G126,$D127*G127,$D128*G128,$D129*G129,$D130*G130,$D131*G131,$D132*G132,H108))</f>
        <v>4548772.8900000006</v>
      </c>
      <c r="I134" s="103"/>
      <c r="J134" s="55">
        <f>IF(SUM(J109:J132)=0,"",SUM($D109*I109,$D110*I110,$D111*I111,$D112*I112,$D113*I113,$D114*I114,$D115*I115,$D116*I116,$D117*I117,$D118*I118,$D119*I119,$D120*I120,$D121*I121,$D122*I122,$D123*I123,$D124*I124,$D125*I125,$D126*I126,$D127*I127,$D128*I128,$D129*I129,$D130*I130,$D131*I131,$D132*I132,J108))</f>
        <v>4808048.47</v>
      </c>
      <c r="K134" s="58"/>
      <c r="L134" s="55">
        <f>IF(SUM(L109:L132)=0,"",SUM($D109*K109,$D110*K110,$D111*K111,$D112*K112,$D113*K113,$D114*K114,$D115*K115,$D116*K116,$D117*K117,$D118*K118,$D119*K119,$D120*K120,$D121*K121,$D122*K122,$D123*K123,$D124*K124,$D125*K125,$D126*K126,$D127*K127,$D128*K128,$D129*K129,$D130*K130,$D131*K131,$D132*K132,L108))</f>
        <v>5451613.9700000007</v>
      </c>
      <c r="M134" s="103"/>
      <c r="N134" s="55">
        <f>IF(SUM(N109:N132)=0,"",SUM($D109*M109,$D110*M110,$D111*M111,$D112*M112,$D113*M113,$D114*M114,$D115*M115,$D116*M116,$D117*M117,$D118*M118,$D119*M119,$D120*M120,$D121*M121,$D122*M122,$D123*M123,$D124*M124,$D125*M125,$D126*M126,$D127*M127,$D128*M128,$D129*M129,$D130*M130,$D131*M131,$D132*M132,N108))</f>
        <v>5725967.6749999989</v>
      </c>
      <c r="O134" s="58"/>
      <c r="P134" s="55">
        <f>IF(SUM(P109:P132)=0,"",SUM($D109*O109,$D110*O110,$D111*O111,$D112*O112,$D113*O113,$D114*O114,$D115*O115,$D116*O116,$D117*O117,$D118*O118,$D119*O119,$D120*O120,$D121*O121,$D122*O122,$D123*O123,$D124*O124,$D125*O125,$D126*O126,$D127*O127,$D128*O128,$D129*O129,$D130*O130,$D131*O131,$D132*O132,P108))</f>
        <v>5690991.1339999996</v>
      </c>
      <c r="Q134" s="58"/>
      <c r="R134" s="55" t="str">
        <f>IF(SUM(R109:R132)=0,"",SUM($D109*Q109,$D110*Q110,$D111*Q111,$D112*Q112,$D113*Q113,$D114*Q114,$D115*Q115,$D116*Q116,$D117*Q117,$D118*Q118,$D119*Q119,$D120*Q120,$D121*Q121,$D122*Q122,$D123*Q123,$D124*Q124,$D125*Q125,$D126*Q126,$D127*Q127,$D128*Q128,$D129*Q129,$D130*Q130,$D131*Q131,$D132*Q132,R108))</f>
        <v/>
      </c>
    </row>
    <row r="135" spans="1:18" ht="24" customHeight="1" x14ac:dyDescent="0.2">
      <c r="A135" s="71">
        <f>IF(B135="","",A132+1)</f>
        <v>120</v>
      </c>
      <c r="B135" s="138" t="str">
        <f>IF(ISBLANK('Item List'!B123),"",'Item List'!B123)</f>
        <v>LIGHT DETECTOR AMPLIFIER</v>
      </c>
      <c r="C135" s="138" t="str">
        <f>IF(ISBLANK('Item List'!C123),"",'Item List'!C123)</f>
        <v>EACH</v>
      </c>
      <c r="D135" s="139">
        <f>IF(ISBLANK('Item List'!D123),0,'Item List'!D123)</f>
        <v>7</v>
      </c>
      <c r="E135" s="53">
        <f>IF(ISBLANK('Item List'!E123),0,'Item List'!E123)</f>
        <v>3200</v>
      </c>
      <c r="F135" s="53">
        <f t="shared" ref="F135:F143" si="39">IF(AND(ISNUMBER($D135),ISNUMBER(E135)),$D135*E135,0)</f>
        <v>22400</v>
      </c>
      <c r="G135" s="83">
        <v>890.62</v>
      </c>
      <c r="H135" s="53">
        <f t="shared" ref="H135:H158" si="40">IF(AND(ISNUMBER($D135),ISNUMBER(G135)),$D135*G135,0)</f>
        <v>6234.34</v>
      </c>
      <c r="I135" s="84">
        <v>916</v>
      </c>
      <c r="J135" s="53">
        <f>IF(AND(ISNUMBER($D135),ISNUMBER(I135)),$D135*I135,0)</f>
        <v>6412</v>
      </c>
      <c r="K135" s="84">
        <v>915.82</v>
      </c>
      <c r="L135" s="53">
        <f>IF(AND(ISNUMBER($D135),ISNUMBER(K135)),$D135*K135,0)</f>
        <v>6410.7400000000007</v>
      </c>
      <c r="M135" s="84">
        <v>915.82</v>
      </c>
      <c r="N135" s="53">
        <f>IF(AND(ISNUMBER($D135),ISNUMBER(M135)),$D135*M135,0)</f>
        <v>6410.7400000000007</v>
      </c>
      <c r="O135" s="84">
        <v>1026.5</v>
      </c>
      <c r="P135" s="53">
        <f>IF(AND(ISNUMBER($D135),ISNUMBER(O135)),$D135*O135,0)</f>
        <v>7185.5</v>
      </c>
      <c r="Q135" s="84"/>
      <c r="R135" s="53">
        <f>IF(AND(ISNUMBER($D135),ISNUMBER(Q135)),$D135*Q135,0)</f>
        <v>0</v>
      </c>
    </row>
    <row r="136" spans="1:18" ht="24" customHeight="1" x14ac:dyDescent="0.2">
      <c r="A136" s="71">
        <f>IF(B136="","",A135+1)</f>
        <v>121</v>
      </c>
      <c r="B136" s="138" t="str">
        <f>IF(ISBLANK('Item List'!B124),"",'Item List'!B124)</f>
        <v>PEDESTRIAN PUSH-BUTTON</v>
      </c>
      <c r="C136" s="138" t="str">
        <f>IF(ISBLANK('Item List'!C124),"",'Item List'!C124)</f>
        <v>EACH</v>
      </c>
      <c r="D136" s="139">
        <f>IF(ISBLANK('Item List'!D124),0,'Item List'!D124)</f>
        <v>19</v>
      </c>
      <c r="E136" s="53">
        <f>IF(ISBLANK('Item List'!E124),0,'Item List'!E124)</f>
        <v>450</v>
      </c>
      <c r="F136" s="53">
        <f t="shared" si="39"/>
        <v>8550</v>
      </c>
      <c r="G136" s="83">
        <v>399.89</v>
      </c>
      <c r="H136" s="53">
        <f t="shared" si="40"/>
        <v>7597.91</v>
      </c>
      <c r="I136" s="84">
        <v>412</v>
      </c>
      <c r="J136" s="53">
        <f t="shared" ref="J136:J158" si="41">IF(AND(ISNUMBER($D136),ISNUMBER(I136)),$D136*I136,0)</f>
        <v>7828</v>
      </c>
      <c r="K136" s="84">
        <v>411</v>
      </c>
      <c r="L136" s="53">
        <f t="shared" ref="L136:L158" si="42">IF(AND(ISNUMBER($D136),ISNUMBER(K136)),$D136*K136,0)</f>
        <v>7809</v>
      </c>
      <c r="M136" s="84">
        <v>411</v>
      </c>
      <c r="N136" s="53">
        <f t="shared" ref="N136:N158" si="43">IF(AND(ISNUMBER($D136),ISNUMBER(M136)),$D136*M136,0)</f>
        <v>7809</v>
      </c>
      <c r="O136" s="84">
        <v>460.67</v>
      </c>
      <c r="P136" s="53">
        <f t="shared" ref="P136:P158" si="44">IF(AND(ISNUMBER($D136),ISNUMBER(O136)),$D136*O136,0)</f>
        <v>8752.73</v>
      </c>
      <c r="Q136" s="84"/>
      <c r="R136" s="53">
        <f t="shared" ref="R136:R158" si="45">IF(AND(ISNUMBER($D136),ISNUMBER(Q136)),$D136*Q136,0)</f>
        <v>0</v>
      </c>
    </row>
    <row r="137" spans="1:18" ht="24" customHeight="1" x14ac:dyDescent="0.2">
      <c r="A137" s="71">
        <f t="shared" ref="A137:A158" si="46">IF(B137="","",A136+1)</f>
        <v>122</v>
      </c>
      <c r="B137" s="138" t="str">
        <f>IF(ISBLANK('Item List'!B125),"",'Item List'!B125)</f>
        <v>TEMPORARY TRAFFIC SIGNAL INSTALLATION</v>
      </c>
      <c r="C137" s="138" t="str">
        <f>IF(ISBLANK('Item List'!C125),"",'Item List'!C125)</f>
        <v>EACH</v>
      </c>
      <c r="D137" s="139">
        <f>IF(ISBLANK('Item List'!D125),0,'Item List'!D125)</f>
        <v>2</v>
      </c>
      <c r="E137" s="53">
        <f>IF(ISBLANK('Item List'!E125),0,'Item List'!E125)</f>
        <v>127465</v>
      </c>
      <c r="F137" s="53">
        <f t="shared" si="39"/>
        <v>254930</v>
      </c>
      <c r="G137" s="83">
        <v>44615.72</v>
      </c>
      <c r="H137" s="53">
        <f t="shared" si="40"/>
        <v>89231.44</v>
      </c>
      <c r="I137" s="84">
        <v>46000</v>
      </c>
      <c r="J137" s="53">
        <f t="shared" si="41"/>
        <v>92000</v>
      </c>
      <c r="K137" s="84">
        <v>45934.720000000001</v>
      </c>
      <c r="L137" s="53">
        <f t="shared" si="42"/>
        <v>91869.440000000002</v>
      </c>
      <c r="M137" s="84">
        <v>45934.720000000001</v>
      </c>
      <c r="N137" s="53">
        <f t="shared" si="43"/>
        <v>91869.440000000002</v>
      </c>
      <c r="O137" s="84">
        <v>51486.04</v>
      </c>
      <c r="P137" s="53">
        <f t="shared" si="44"/>
        <v>102972.08</v>
      </c>
      <c r="Q137" s="84"/>
      <c r="R137" s="53">
        <f t="shared" si="45"/>
        <v>0</v>
      </c>
    </row>
    <row r="138" spans="1:18" ht="24" customHeight="1" x14ac:dyDescent="0.2">
      <c r="A138" s="71">
        <f t="shared" si="46"/>
        <v>123</v>
      </c>
      <c r="B138" s="138" t="str">
        <f>IF(ISBLANK('Item List'!B126),"",'Item List'!B126)</f>
        <v>REMOVE EXISTING TRAFFIC SIGNAL EQUIPMENT</v>
      </c>
      <c r="C138" s="138" t="str">
        <f>IF(ISBLANK('Item List'!C126),"",'Item List'!C126)</f>
        <v>EACH</v>
      </c>
      <c r="D138" s="139">
        <f>IF(ISBLANK('Item List'!D126),0,'Item List'!D126)</f>
        <v>15</v>
      </c>
      <c r="E138" s="53">
        <f>IF(ISBLANK('Item List'!E126),0,'Item List'!E126)</f>
        <v>2500</v>
      </c>
      <c r="F138" s="53">
        <f t="shared" si="39"/>
        <v>37500</v>
      </c>
      <c r="G138" s="83">
        <v>599.54999999999995</v>
      </c>
      <c r="H138" s="53">
        <f t="shared" si="40"/>
        <v>8993.25</v>
      </c>
      <c r="I138" s="84">
        <v>618</v>
      </c>
      <c r="J138" s="53">
        <f t="shared" si="41"/>
        <v>9270</v>
      </c>
      <c r="K138" s="84">
        <v>617.64</v>
      </c>
      <c r="L138" s="53">
        <f t="shared" si="42"/>
        <v>9264.6</v>
      </c>
      <c r="M138" s="84">
        <v>617.64</v>
      </c>
      <c r="N138" s="53">
        <f t="shared" si="43"/>
        <v>9264.6</v>
      </c>
      <c r="O138" s="84">
        <v>692.28</v>
      </c>
      <c r="P138" s="53">
        <f t="shared" si="44"/>
        <v>10384.199999999999</v>
      </c>
      <c r="Q138" s="84"/>
      <c r="R138" s="53">
        <f t="shared" si="45"/>
        <v>0</v>
      </c>
    </row>
    <row r="139" spans="1:18" ht="24" customHeight="1" x14ac:dyDescent="0.2">
      <c r="A139" s="71">
        <f t="shared" si="46"/>
        <v>124</v>
      </c>
      <c r="B139" s="138" t="str">
        <f>IF(ISBLANK('Item List'!B127),"",'Item List'!B127)</f>
        <v>REMOVE EXISTING HANDHOLE</v>
      </c>
      <c r="C139" s="138" t="str">
        <f>IF(ISBLANK('Item List'!C127),"",'Item List'!C127)</f>
        <v>EACH</v>
      </c>
      <c r="D139" s="139">
        <f>IF(ISBLANK('Item List'!D127),0,'Item List'!D127)</f>
        <v>12</v>
      </c>
      <c r="E139" s="53">
        <f>IF(ISBLANK('Item List'!E127),0,'Item List'!E127)</f>
        <v>500</v>
      </c>
      <c r="F139" s="53">
        <f t="shared" si="39"/>
        <v>6000</v>
      </c>
      <c r="G139" s="83">
        <v>680.4</v>
      </c>
      <c r="H139" s="53">
        <f t="shared" si="40"/>
        <v>8164.7999999999993</v>
      </c>
      <c r="I139" s="84">
        <v>700</v>
      </c>
      <c r="J139" s="53">
        <f t="shared" si="41"/>
        <v>8400</v>
      </c>
      <c r="K139" s="84">
        <v>699.99</v>
      </c>
      <c r="L139" s="53">
        <f t="shared" si="42"/>
        <v>8399.880000000001</v>
      </c>
      <c r="M139" s="84">
        <v>699.99</v>
      </c>
      <c r="N139" s="53">
        <f t="shared" si="43"/>
        <v>8399.880000000001</v>
      </c>
      <c r="O139" s="84">
        <v>784.59</v>
      </c>
      <c r="P139" s="53">
        <f t="shared" si="44"/>
        <v>9415.08</v>
      </c>
      <c r="Q139" s="84"/>
      <c r="R139" s="53">
        <f t="shared" si="45"/>
        <v>0</v>
      </c>
    </row>
    <row r="140" spans="1:18" ht="24" customHeight="1" x14ac:dyDescent="0.2">
      <c r="A140" s="71">
        <f t="shared" si="46"/>
        <v>125</v>
      </c>
      <c r="B140" s="138" t="str">
        <f>IF(ISBLANK('Item List'!B128),"",'Item List'!B128)</f>
        <v>REMOVE EXISTING CONCRETE FOUNDATION</v>
      </c>
      <c r="C140" s="138" t="str">
        <f>IF(ISBLANK('Item List'!C128),"",'Item List'!C128)</f>
        <v>EACH</v>
      </c>
      <c r="D140" s="139">
        <f>IF(ISBLANK('Item List'!D128),0,'Item List'!D128)</f>
        <v>15</v>
      </c>
      <c r="E140" s="53">
        <f>IF(ISBLANK('Item List'!E128),0,'Item List'!E128)</f>
        <v>500</v>
      </c>
      <c r="F140" s="53">
        <f t="shared" si="39"/>
        <v>7500</v>
      </c>
      <c r="G140" s="83">
        <v>753.67</v>
      </c>
      <c r="H140" s="53">
        <f t="shared" si="40"/>
        <v>11305.05</v>
      </c>
      <c r="I140" s="84">
        <v>780</v>
      </c>
      <c r="J140" s="53">
        <f t="shared" si="41"/>
        <v>11700</v>
      </c>
      <c r="K140" s="84">
        <v>776.05</v>
      </c>
      <c r="L140" s="53">
        <f t="shared" si="42"/>
        <v>11640.75</v>
      </c>
      <c r="M140" s="84">
        <v>776.05</v>
      </c>
      <c r="N140" s="53">
        <f t="shared" si="43"/>
        <v>11640.75</v>
      </c>
      <c r="O140" s="84">
        <v>869.84</v>
      </c>
      <c r="P140" s="53">
        <f t="shared" si="44"/>
        <v>13047.6</v>
      </c>
      <c r="Q140" s="84"/>
      <c r="R140" s="53">
        <f t="shared" si="45"/>
        <v>0</v>
      </c>
    </row>
    <row r="141" spans="1:18" ht="24" customHeight="1" x14ac:dyDescent="0.2">
      <c r="A141" s="71">
        <f t="shared" si="46"/>
        <v>126</v>
      </c>
      <c r="B141" s="138" t="str">
        <f>IF(ISBLANK('Item List'!B129),"",'Item List'!B129)</f>
        <v>SPECIAL WASTE PLANS AND REPORTS (SPECIAL)</v>
      </c>
      <c r="C141" s="138" t="str">
        <f>IF(ISBLANK('Item List'!C129),"",'Item List'!C129)</f>
        <v>L SUM</v>
      </c>
      <c r="D141" s="139">
        <f>IF(ISBLANK('Item List'!D129),0,'Item List'!D129)</f>
        <v>1</v>
      </c>
      <c r="E141" s="53">
        <f>IF(ISBLANK('Item List'!E129),0,'Item List'!E129)</f>
        <v>9800</v>
      </c>
      <c r="F141" s="53">
        <f t="shared" si="39"/>
        <v>9800</v>
      </c>
      <c r="G141" s="83">
        <v>3621.94</v>
      </c>
      <c r="H141" s="53">
        <f t="shared" si="40"/>
        <v>3621.94</v>
      </c>
      <c r="I141" s="84">
        <v>0.01</v>
      </c>
      <c r="J141" s="53">
        <f t="shared" si="41"/>
        <v>0.01</v>
      </c>
      <c r="K141" s="84">
        <v>3800</v>
      </c>
      <c r="L141" s="53">
        <f t="shared" si="42"/>
        <v>3800</v>
      </c>
      <c r="M141" s="84">
        <v>3800</v>
      </c>
      <c r="N141" s="53">
        <f t="shared" si="43"/>
        <v>3800</v>
      </c>
      <c r="O141" s="84">
        <v>4180</v>
      </c>
      <c r="P141" s="53">
        <f t="shared" si="44"/>
        <v>4180</v>
      </c>
      <c r="Q141" s="84"/>
      <c r="R141" s="53">
        <f t="shared" si="45"/>
        <v>0</v>
      </c>
    </row>
    <row r="142" spans="1:18" ht="24" customHeight="1" x14ac:dyDescent="0.2">
      <c r="A142" s="71">
        <f t="shared" si="46"/>
        <v>127</v>
      </c>
      <c r="B142" s="138" t="str">
        <f>IF(ISBLANK('Item List'!B130),"",'Item List'!B130)</f>
        <v>WIDE AREA VIDEO DETECTION SYSTEM, COMPLETE</v>
      </c>
      <c r="C142" s="138" t="str">
        <f>IF(ISBLANK('Item List'!C130),"",'Item List'!C130)</f>
        <v>EACH</v>
      </c>
      <c r="D142" s="139">
        <f>IF(ISBLANK('Item List'!D130),0,'Item List'!D130)</f>
        <v>2</v>
      </c>
      <c r="E142" s="53">
        <f>IF(ISBLANK('Item List'!E130),0,'Item List'!E130)</f>
        <v>21000</v>
      </c>
      <c r="F142" s="53">
        <f t="shared" si="39"/>
        <v>42000</v>
      </c>
      <c r="G142" s="83">
        <v>24526.080000000002</v>
      </c>
      <c r="H142" s="53">
        <f t="shared" si="40"/>
        <v>49052.160000000003</v>
      </c>
      <c r="I142" s="84">
        <v>25500</v>
      </c>
      <c r="J142" s="53">
        <f t="shared" si="41"/>
        <v>51000</v>
      </c>
      <c r="K142" s="84">
        <v>25231.37</v>
      </c>
      <c r="L142" s="53">
        <f t="shared" si="42"/>
        <v>50462.74</v>
      </c>
      <c r="M142" s="84">
        <v>25231.37</v>
      </c>
      <c r="N142" s="53">
        <f t="shared" si="43"/>
        <v>50462.74</v>
      </c>
      <c r="O142" s="84">
        <v>28280.639999999999</v>
      </c>
      <c r="P142" s="53">
        <f t="shared" si="44"/>
        <v>56561.279999999999</v>
      </c>
      <c r="Q142" s="84"/>
      <c r="R142" s="53">
        <f t="shared" si="45"/>
        <v>0</v>
      </c>
    </row>
    <row r="143" spans="1:18" ht="33.75" customHeight="1" x14ac:dyDescent="0.2">
      <c r="A143" s="71">
        <f t="shared" si="46"/>
        <v>128</v>
      </c>
      <c r="B143" s="138" t="str">
        <f>IF(ISBLANK('Item List'!B131),"",'Item List'!B131)</f>
        <v>PROPOSED STORM SEWER CONNECTION TO EXISTING STORM SEWER</v>
      </c>
      <c r="C143" s="138" t="str">
        <f>IF(ISBLANK('Item List'!C131),"",'Item List'!C131)</f>
        <v>EACH</v>
      </c>
      <c r="D143" s="139">
        <f>IF(ISBLANK('Item List'!D131),0,'Item List'!D131)</f>
        <v>7</v>
      </c>
      <c r="E143" s="53">
        <f>IF(ISBLANK('Item List'!E131),0,'Item List'!E131)</f>
        <v>800</v>
      </c>
      <c r="F143" s="53">
        <f t="shared" si="39"/>
        <v>5600</v>
      </c>
      <c r="G143" s="83">
        <v>1083.6199999999999</v>
      </c>
      <c r="H143" s="53">
        <f t="shared" si="40"/>
        <v>7585.3399999999992</v>
      </c>
      <c r="I143" s="84">
        <v>1600</v>
      </c>
      <c r="J143" s="53">
        <f t="shared" si="41"/>
        <v>11200</v>
      </c>
      <c r="K143" s="84">
        <v>2295</v>
      </c>
      <c r="L143" s="53">
        <f t="shared" si="42"/>
        <v>16065</v>
      </c>
      <c r="M143" s="84">
        <v>2810</v>
      </c>
      <c r="N143" s="53">
        <f t="shared" si="43"/>
        <v>19670</v>
      </c>
      <c r="O143" s="84">
        <v>1944.01</v>
      </c>
      <c r="P143" s="53">
        <f t="shared" si="44"/>
        <v>13608.07</v>
      </c>
      <c r="Q143" s="84"/>
      <c r="R143" s="53">
        <f t="shared" si="45"/>
        <v>0</v>
      </c>
    </row>
    <row r="144" spans="1:18" ht="24" customHeight="1" x14ac:dyDescent="0.2">
      <c r="A144" s="71">
        <f t="shared" si="46"/>
        <v>129</v>
      </c>
      <c r="B144" s="138" t="str">
        <f>IF(ISBLANK('Item List'!B132),"",'Item List'!B132)</f>
        <v>PROPOSED STORM SEWER CONNECTION TO EXISTING MANHOLE</v>
      </c>
      <c r="C144" s="138" t="str">
        <f>IF(ISBLANK('Item List'!C132),"",'Item List'!C132)</f>
        <v>EACH</v>
      </c>
      <c r="D144" s="139">
        <f>IF(ISBLANK('Item List'!D132),0,'Item List'!D132)</f>
        <v>7</v>
      </c>
      <c r="E144" s="53">
        <f>IF(ISBLANK('Item List'!E132),0,'Item List'!E132)</f>
        <v>3200</v>
      </c>
      <c r="F144" s="53">
        <f t="shared" ref="F144:F158" si="47">IF(AND(ISNUMBER($D144),ISNUMBER(E144)),$D144*E144,0)</f>
        <v>22400</v>
      </c>
      <c r="G144" s="83">
        <v>2015.65</v>
      </c>
      <c r="H144" s="53">
        <f t="shared" si="40"/>
        <v>14109.550000000001</v>
      </c>
      <c r="I144" s="84">
        <v>2050</v>
      </c>
      <c r="J144" s="53">
        <f t="shared" si="41"/>
        <v>14350</v>
      </c>
      <c r="K144" s="84">
        <v>2520</v>
      </c>
      <c r="L144" s="53">
        <f t="shared" si="42"/>
        <v>17640</v>
      </c>
      <c r="M144" s="84">
        <v>3000</v>
      </c>
      <c r="N144" s="53">
        <f t="shared" si="43"/>
        <v>21000</v>
      </c>
      <c r="O144" s="84">
        <v>2332.81</v>
      </c>
      <c r="P144" s="53">
        <f t="shared" si="44"/>
        <v>16329.67</v>
      </c>
      <c r="Q144" s="84"/>
      <c r="R144" s="53">
        <f t="shared" si="45"/>
        <v>0</v>
      </c>
    </row>
    <row r="145" spans="1:18" ht="34.5" customHeight="1" x14ac:dyDescent="0.2">
      <c r="A145" s="71">
        <f t="shared" si="46"/>
        <v>130</v>
      </c>
      <c r="B145" s="138" t="str">
        <f>IF(ISBLANK('Item List'!B133),"",'Item List'!B133)</f>
        <v>PROPOSED MANHOLE/CATCH BASIN CONNECTION OVER EXISTING STORM SEWER</v>
      </c>
      <c r="C145" s="138" t="str">
        <f>IF(ISBLANK('Item List'!C133),"",'Item List'!C133)</f>
        <v>EACH</v>
      </c>
      <c r="D145" s="139">
        <f>IF(ISBLANK('Item List'!D133),0,'Item List'!D133)</f>
        <v>15</v>
      </c>
      <c r="E145" s="53">
        <f>IF(ISBLANK('Item List'!E133),0,'Item List'!E133)</f>
        <v>2500</v>
      </c>
      <c r="F145" s="53">
        <f t="shared" si="47"/>
        <v>37500</v>
      </c>
      <c r="G145" s="83">
        <v>4222.43</v>
      </c>
      <c r="H145" s="53">
        <f t="shared" si="40"/>
        <v>63336.450000000004</v>
      </c>
      <c r="I145" s="84">
        <v>3400</v>
      </c>
      <c r="J145" s="53">
        <f t="shared" si="41"/>
        <v>51000</v>
      </c>
      <c r="K145" s="84">
        <v>4448</v>
      </c>
      <c r="L145" s="53">
        <f t="shared" si="42"/>
        <v>66720</v>
      </c>
      <c r="M145" s="84">
        <v>7350</v>
      </c>
      <c r="N145" s="53">
        <f t="shared" si="43"/>
        <v>110250</v>
      </c>
      <c r="O145" s="84">
        <v>2036.24</v>
      </c>
      <c r="P145" s="53">
        <f t="shared" si="44"/>
        <v>30543.599999999999</v>
      </c>
      <c r="Q145" s="84"/>
      <c r="R145" s="53">
        <f t="shared" si="45"/>
        <v>0</v>
      </c>
    </row>
    <row r="146" spans="1:18" ht="34.5" customHeight="1" x14ac:dyDescent="0.2">
      <c r="A146" s="71">
        <f t="shared" si="46"/>
        <v>131</v>
      </c>
      <c r="B146" s="138" t="str">
        <f>IF(ISBLANK('Item List'!B134),"",'Item List'!B134)</f>
        <v>WASHOUT BASIN</v>
      </c>
      <c r="C146" s="138" t="str">
        <f>IF(ISBLANK('Item List'!C134),"",'Item List'!C134)</f>
        <v>L SUM</v>
      </c>
      <c r="D146" s="139">
        <f>IF(ISBLANK('Item List'!D134),0,'Item List'!D134)</f>
        <v>1</v>
      </c>
      <c r="E146" s="53">
        <f>IF(ISBLANK('Item List'!E134),0,'Item List'!E134)</f>
        <v>1650</v>
      </c>
      <c r="F146" s="53">
        <f t="shared" si="47"/>
        <v>1650</v>
      </c>
      <c r="G146" s="83">
        <v>10280.6</v>
      </c>
      <c r="H146" s="53">
        <f t="shared" si="40"/>
        <v>10280.6</v>
      </c>
      <c r="I146" s="84">
        <v>10500</v>
      </c>
      <c r="J146" s="53">
        <f t="shared" si="41"/>
        <v>10500</v>
      </c>
      <c r="K146" s="84">
        <v>10895.47</v>
      </c>
      <c r="L146" s="53">
        <f t="shared" si="42"/>
        <v>10895.47</v>
      </c>
      <c r="M146" s="84">
        <v>3000</v>
      </c>
      <c r="N146" s="53">
        <f t="shared" si="43"/>
        <v>3000</v>
      </c>
      <c r="O146" s="84">
        <v>4776.38</v>
      </c>
      <c r="P146" s="53">
        <f t="shared" si="44"/>
        <v>4776.38</v>
      </c>
      <c r="Q146" s="84"/>
      <c r="R146" s="53">
        <f t="shared" si="45"/>
        <v>0</v>
      </c>
    </row>
    <row r="147" spans="1:18" ht="24" customHeight="1" x14ac:dyDescent="0.2">
      <c r="A147" s="71">
        <f t="shared" si="46"/>
        <v>132</v>
      </c>
      <c r="B147" s="138" t="str">
        <f>IF(ISBLANK('Item List'!B135),"",'Item List'!B135)</f>
        <v>TRAFFIC BARRIER TERMINAL, TYPE 1</v>
      </c>
      <c r="C147" s="138" t="str">
        <f>IF(ISBLANK('Item List'!C135),"",'Item List'!C135)</f>
        <v>EACH</v>
      </c>
      <c r="D147" s="139">
        <f>IF(ISBLANK('Item List'!D135),0,'Item List'!D135)</f>
        <v>2</v>
      </c>
      <c r="E147" s="53">
        <f>IF(ISBLANK('Item List'!E135),0,'Item List'!E135)</f>
        <v>2500</v>
      </c>
      <c r="F147" s="53">
        <f t="shared" si="47"/>
        <v>5000</v>
      </c>
      <c r="G147" s="83">
        <v>2643.76</v>
      </c>
      <c r="H147" s="53">
        <f t="shared" si="40"/>
        <v>5287.52</v>
      </c>
      <c r="I147" s="84">
        <v>2616</v>
      </c>
      <c r="J147" s="53">
        <f t="shared" si="41"/>
        <v>5232</v>
      </c>
      <c r="K147" s="84">
        <v>2616</v>
      </c>
      <c r="L147" s="53">
        <f t="shared" si="42"/>
        <v>5232</v>
      </c>
      <c r="M147" s="84">
        <v>2616</v>
      </c>
      <c r="N147" s="53">
        <f t="shared" si="43"/>
        <v>5232</v>
      </c>
      <c r="O147" s="84">
        <v>2877.6</v>
      </c>
      <c r="P147" s="53">
        <f t="shared" si="44"/>
        <v>5755.2</v>
      </c>
      <c r="Q147" s="84"/>
      <c r="R147" s="53">
        <f t="shared" si="45"/>
        <v>0</v>
      </c>
    </row>
    <row r="148" spans="1:18" ht="24" customHeight="1" x14ac:dyDescent="0.2">
      <c r="A148" s="71">
        <f t="shared" si="46"/>
        <v>133</v>
      </c>
      <c r="B148" s="138" t="str">
        <f>IF(ISBLANK('Item List'!B136),"",'Item List'!B136)</f>
        <v>CONCRETE MEDIAN REMOVAL</v>
      </c>
      <c r="C148" s="138" t="str">
        <f>IF(ISBLANK('Item List'!C136),"",'Item List'!C136)</f>
        <v>SQ FT</v>
      </c>
      <c r="D148" s="139">
        <f>IF(ISBLANK('Item List'!D136),0,'Item List'!D136)</f>
        <v>11643</v>
      </c>
      <c r="E148" s="53">
        <f>IF(ISBLANK('Item List'!E136),0,'Item List'!E136)</f>
        <v>7</v>
      </c>
      <c r="F148" s="53">
        <f t="shared" si="47"/>
        <v>81501</v>
      </c>
      <c r="G148" s="83">
        <v>4.0599999999999996</v>
      </c>
      <c r="H148" s="53">
        <f t="shared" si="40"/>
        <v>47270.579999999994</v>
      </c>
      <c r="I148" s="84">
        <v>5</v>
      </c>
      <c r="J148" s="53">
        <f t="shared" si="41"/>
        <v>58215</v>
      </c>
      <c r="K148" s="84">
        <v>4.63</v>
      </c>
      <c r="L148" s="53">
        <f t="shared" si="42"/>
        <v>53907.09</v>
      </c>
      <c r="M148" s="84">
        <v>4.5</v>
      </c>
      <c r="N148" s="53">
        <f t="shared" si="43"/>
        <v>52393.5</v>
      </c>
      <c r="O148" s="84">
        <v>4.38</v>
      </c>
      <c r="P148" s="53">
        <f t="shared" si="44"/>
        <v>50996.34</v>
      </c>
      <c r="Q148" s="84"/>
      <c r="R148" s="53">
        <f t="shared" si="45"/>
        <v>0</v>
      </c>
    </row>
    <row r="149" spans="1:18" ht="24" customHeight="1" x14ac:dyDescent="0.2">
      <c r="A149" s="71">
        <f t="shared" si="46"/>
        <v>134</v>
      </c>
      <c r="B149" s="138" t="str">
        <f>IF(ISBLANK('Item List'!B137),"",'Item List'!B137)</f>
        <v>INLETS, SPECIAL NO. 2</v>
      </c>
      <c r="C149" s="138" t="str">
        <f>IF(ISBLANK('Item List'!C137),"",'Item List'!C137)</f>
        <v>EACH</v>
      </c>
      <c r="D149" s="139">
        <f>IF(ISBLANK('Item List'!D137),0,'Item List'!D137)</f>
        <v>2</v>
      </c>
      <c r="E149" s="53">
        <f>IF(ISBLANK('Item List'!E137),0,'Item List'!E137)</f>
        <v>3800</v>
      </c>
      <c r="F149" s="53">
        <f t="shared" si="47"/>
        <v>7600</v>
      </c>
      <c r="G149" s="83">
        <v>4355.1099999999997</v>
      </c>
      <c r="H149" s="53">
        <f t="shared" si="40"/>
        <v>8710.2199999999993</v>
      </c>
      <c r="I149" s="84">
        <v>4750</v>
      </c>
      <c r="J149" s="53">
        <f t="shared" si="41"/>
        <v>9500</v>
      </c>
      <c r="K149" s="84">
        <v>4803.5</v>
      </c>
      <c r="L149" s="53">
        <f t="shared" si="42"/>
        <v>9607</v>
      </c>
      <c r="M149" s="84">
        <v>6100</v>
      </c>
      <c r="N149" s="53">
        <f t="shared" si="43"/>
        <v>12200</v>
      </c>
      <c r="O149" s="84">
        <v>4460.7299999999996</v>
      </c>
      <c r="P149" s="53">
        <f t="shared" si="44"/>
        <v>8921.4599999999991</v>
      </c>
      <c r="Q149" s="84"/>
      <c r="R149" s="53">
        <f t="shared" si="45"/>
        <v>0</v>
      </c>
    </row>
    <row r="150" spans="1:18" ht="24" customHeight="1" x14ac:dyDescent="0.2">
      <c r="A150" s="71">
        <f t="shared" si="46"/>
        <v>135</v>
      </c>
      <c r="B150" s="138" t="str">
        <f>IF(ISBLANK('Item List'!B138),"",'Item List'!B138)</f>
        <v>INLETS TO BE RECONSTRUCTED WITH NEW FRAME AND GRATE, SPECIAL</v>
      </c>
      <c r="C150" s="138" t="str">
        <f>IF(ISBLANK('Item List'!C138),"",'Item List'!C138)</f>
        <v>EACH</v>
      </c>
      <c r="D150" s="139">
        <f>IF(ISBLANK('Item List'!D138),0,'Item List'!D138)</f>
        <v>2</v>
      </c>
      <c r="E150" s="53">
        <f>IF(ISBLANK('Item List'!E138),0,'Item List'!E138)</f>
        <v>1500</v>
      </c>
      <c r="F150" s="53">
        <f t="shared" si="47"/>
        <v>3000</v>
      </c>
      <c r="G150" s="83">
        <v>2134.25</v>
      </c>
      <c r="H150" s="53">
        <f t="shared" si="40"/>
        <v>4268.5</v>
      </c>
      <c r="I150" s="84">
        <v>2500</v>
      </c>
      <c r="J150" s="53">
        <f t="shared" si="41"/>
        <v>5000</v>
      </c>
      <c r="K150" s="84">
        <v>2725</v>
      </c>
      <c r="L150" s="53">
        <f t="shared" si="42"/>
        <v>5450</v>
      </c>
      <c r="M150" s="84">
        <v>2525</v>
      </c>
      <c r="N150" s="53">
        <f t="shared" si="43"/>
        <v>5050</v>
      </c>
      <c r="O150" s="84">
        <v>2142.65</v>
      </c>
      <c r="P150" s="53">
        <f t="shared" si="44"/>
        <v>4285.3</v>
      </c>
      <c r="Q150" s="84"/>
      <c r="R150" s="53">
        <f t="shared" si="45"/>
        <v>0</v>
      </c>
    </row>
    <row r="151" spans="1:18" ht="24" customHeight="1" x14ac:dyDescent="0.2">
      <c r="A151" s="71">
        <f t="shared" si="46"/>
        <v>136</v>
      </c>
      <c r="B151" s="138" t="str">
        <f>IF(ISBLANK('Item List'!B139),"",'Item List'!B139)</f>
        <v>TRAFFIC CONTROL AND PROTECTION (SPECIAL)</v>
      </c>
      <c r="C151" s="138" t="str">
        <f>IF(ISBLANK('Item List'!C139),"",'Item List'!C139)</f>
        <v>L SUM</v>
      </c>
      <c r="D151" s="139">
        <f>IF(ISBLANK('Item List'!D139),0,'Item List'!D139)</f>
        <v>1</v>
      </c>
      <c r="E151" s="53">
        <f>IF(ISBLANK('Item List'!E139),0,'Item List'!E139)</f>
        <v>7480</v>
      </c>
      <c r="F151" s="53">
        <f t="shared" si="47"/>
        <v>7480</v>
      </c>
      <c r="G151" s="83">
        <v>165000</v>
      </c>
      <c r="H151" s="53">
        <f t="shared" si="40"/>
        <v>165000</v>
      </c>
      <c r="I151" s="84">
        <v>150000</v>
      </c>
      <c r="J151" s="53">
        <f t="shared" si="41"/>
        <v>150000</v>
      </c>
      <c r="K151" s="84">
        <v>150000</v>
      </c>
      <c r="L151" s="53">
        <f t="shared" si="42"/>
        <v>150000</v>
      </c>
      <c r="M151" s="84">
        <v>150000</v>
      </c>
      <c r="N151" s="53">
        <f t="shared" si="43"/>
        <v>150000</v>
      </c>
      <c r="O151" s="84">
        <v>369934.87</v>
      </c>
      <c r="P151" s="53">
        <f t="shared" si="44"/>
        <v>369934.87</v>
      </c>
      <c r="Q151" s="84"/>
      <c r="R151" s="53">
        <f t="shared" si="45"/>
        <v>0</v>
      </c>
    </row>
    <row r="152" spans="1:18" ht="24" customHeight="1" x14ac:dyDescent="0.2">
      <c r="A152" s="71">
        <f t="shared" si="46"/>
        <v>137</v>
      </c>
      <c r="B152" s="138" t="str">
        <f>IF(ISBLANK('Item List'!B140),"",'Item List'!B140)</f>
        <v>REMOVE EXISTING SIGN, COMPLETE</v>
      </c>
      <c r="C152" s="138" t="str">
        <f>IF(ISBLANK('Item List'!C140),"",'Item List'!C140)</f>
        <v>EACH</v>
      </c>
      <c r="D152" s="139">
        <f>IF(ISBLANK('Item List'!D140),0,'Item List'!D140)</f>
        <v>17</v>
      </c>
      <c r="E152" s="53">
        <f>IF(ISBLANK('Item List'!E140),0,'Item List'!E140)</f>
        <v>100</v>
      </c>
      <c r="F152" s="53">
        <f t="shared" si="47"/>
        <v>1700</v>
      </c>
      <c r="G152" s="83">
        <v>353.71</v>
      </c>
      <c r="H152" s="53">
        <f t="shared" si="40"/>
        <v>6013.07</v>
      </c>
      <c r="I152" s="84">
        <v>400</v>
      </c>
      <c r="J152" s="53">
        <f t="shared" si="41"/>
        <v>6800</v>
      </c>
      <c r="K152" s="84">
        <v>150</v>
      </c>
      <c r="L152" s="53">
        <f t="shared" si="42"/>
        <v>2550</v>
      </c>
      <c r="M152" s="84">
        <v>125</v>
      </c>
      <c r="N152" s="53">
        <f t="shared" si="43"/>
        <v>2125</v>
      </c>
      <c r="O152" s="84">
        <v>165</v>
      </c>
      <c r="P152" s="53">
        <f t="shared" si="44"/>
        <v>2805</v>
      </c>
      <c r="Q152" s="84"/>
      <c r="R152" s="53">
        <f t="shared" si="45"/>
        <v>0</v>
      </c>
    </row>
    <row r="153" spans="1:18" ht="24" customHeight="1" x14ac:dyDescent="0.2">
      <c r="A153" s="71">
        <f t="shared" si="46"/>
        <v>138</v>
      </c>
      <c r="B153" s="138" t="str">
        <f>IF(ISBLANK('Item List'!B141),"",'Item List'!B141)</f>
        <v>STABILIZED CONSTRUCTION ENTRANCE</v>
      </c>
      <c r="C153" s="138" t="str">
        <f>IF(ISBLANK('Item List'!C141),"",'Item List'!C141)</f>
        <v>SQ YD</v>
      </c>
      <c r="D153" s="139">
        <f>IF(ISBLANK('Item List'!D141),0,'Item List'!D141)</f>
        <v>200</v>
      </c>
      <c r="E153" s="53">
        <f>IF(ISBLANK('Item List'!E141),0,'Item List'!E141)</f>
        <v>15</v>
      </c>
      <c r="F153" s="53">
        <f t="shared" si="47"/>
        <v>3000</v>
      </c>
      <c r="G153" s="83">
        <v>14.43</v>
      </c>
      <c r="H153" s="53">
        <f t="shared" si="40"/>
        <v>2886</v>
      </c>
      <c r="I153" s="84">
        <v>18</v>
      </c>
      <c r="J153" s="53">
        <f t="shared" si="41"/>
        <v>3600</v>
      </c>
      <c r="K153" s="84">
        <v>43.56</v>
      </c>
      <c r="L153" s="53">
        <f t="shared" si="42"/>
        <v>8712</v>
      </c>
      <c r="M153" s="84">
        <v>11.5</v>
      </c>
      <c r="N153" s="53">
        <f t="shared" si="43"/>
        <v>2300</v>
      </c>
      <c r="O153" s="84">
        <v>22.42</v>
      </c>
      <c r="P153" s="53">
        <f t="shared" si="44"/>
        <v>4484</v>
      </c>
      <c r="Q153" s="84"/>
      <c r="R153" s="53">
        <f t="shared" si="45"/>
        <v>0</v>
      </c>
    </row>
    <row r="154" spans="1:18" ht="24" customHeight="1" x14ac:dyDescent="0.2">
      <c r="A154" s="71">
        <f t="shared" si="46"/>
        <v>139</v>
      </c>
      <c r="B154" s="138" t="str">
        <f>IF(ISBLANK('Item List'!B142),"",'Item List'!B142)</f>
        <v>CONSTRUCTION LAYOUT</v>
      </c>
      <c r="C154" s="138" t="str">
        <f>IF(ISBLANK('Item List'!C142),"",'Item List'!C142)</f>
        <v>L SUM</v>
      </c>
      <c r="D154" s="139">
        <f>IF(ISBLANK('Item List'!D142),0,'Item List'!D142)</f>
        <v>1</v>
      </c>
      <c r="E154" s="53">
        <f>IF(ISBLANK('Item List'!E142),0,'Item List'!E142)</f>
        <v>25000</v>
      </c>
      <c r="F154" s="53">
        <f t="shared" si="47"/>
        <v>25000</v>
      </c>
      <c r="G154" s="83">
        <v>45000</v>
      </c>
      <c r="H154" s="53">
        <f t="shared" si="40"/>
        <v>45000</v>
      </c>
      <c r="I154" s="84">
        <v>28835.1</v>
      </c>
      <c r="J154" s="53">
        <f t="shared" si="41"/>
        <v>28835.1</v>
      </c>
      <c r="K154" s="84">
        <v>24282.1</v>
      </c>
      <c r="L154" s="53">
        <f t="shared" si="42"/>
        <v>24282.1</v>
      </c>
      <c r="M154" s="84">
        <v>28300</v>
      </c>
      <c r="N154" s="53">
        <f t="shared" si="43"/>
        <v>28300</v>
      </c>
      <c r="O154" s="84">
        <v>21890</v>
      </c>
      <c r="P154" s="53">
        <f t="shared" si="44"/>
        <v>21890</v>
      </c>
      <c r="Q154" s="84"/>
      <c r="R154" s="53">
        <f t="shared" si="45"/>
        <v>0</v>
      </c>
    </row>
    <row r="155" spans="1:18" ht="24" customHeight="1" x14ac:dyDescent="0.2">
      <c r="A155" s="71">
        <f t="shared" si="46"/>
        <v>140</v>
      </c>
      <c r="B155" s="138" t="str">
        <f>IF(ISBLANK('Item List'!B143),"",'Item List'!B143)</f>
        <v>TEMPORARY PAVEMENT</v>
      </c>
      <c r="C155" s="138" t="str">
        <f>IF(ISBLANK('Item List'!C143),"",'Item List'!C143)</f>
        <v>SQ YD</v>
      </c>
      <c r="D155" s="139">
        <f>IF(ISBLANK('Item List'!D143),0,'Item List'!D143)</f>
        <v>1294</v>
      </c>
      <c r="E155" s="53">
        <f>IF(ISBLANK('Item List'!E143),0,'Item List'!E143)</f>
        <v>62</v>
      </c>
      <c r="F155" s="53">
        <f t="shared" si="47"/>
        <v>80228</v>
      </c>
      <c r="G155" s="83">
        <v>30.82</v>
      </c>
      <c r="H155" s="53">
        <f t="shared" si="40"/>
        <v>39881.08</v>
      </c>
      <c r="I155" s="84">
        <v>65</v>
      </c>
      <c r="J155" s="53">
        <f t="shared" si="41"/>
        <v>84110</v>
      </c>
      <c r="K155" s="84">
        <v>24</v>
      </c>
      <c r="L155" s="53">
        <f t="shared" si="42"/>
        <v>31056</v>
      </c>
      <c r="M155" s="84">
        <v>48.7</v>
      </c>
      <c r="N155" s="53">
        <f t="shared" si="43"/>
        <v>63017.8</v>
      </c>
      <c r="O155" s="84">
        <v>40</v>
      </c>
      <c r="P155" s="53">
        <f t="shared" si="44"/>
        <v>51760</v>
      </c>
      <c r="Q155" s="84"/>
      <c r="R155" s="53">
        <f t="shared" si="45"/>
        <v>0</v>
      </c>
    </row>
    <row r="156" spans="1:18" ht="35.25" customHeight="1" x14ac:dyDescent="0.2">
      <c r="A156" s="71">
        <f t="shared" si="46"/>
        <v>141</v>
      </c>
      <c r="B156" s="138" t="str">
        <f>IF(ISBLANK('Item List'!B144),"",'Item List'!B144)</f>
        <v>MANHOLES TO BE RECONSTRUCTED WITH NEW FRAME AND GRATE, SPECIAL</v>
      </c>
      <c r="C156" s="138" t="str">
        <f>IF(ISBLANK('Item List'!C144),"",'Item List'!C144)</f>
        <v>EACH</v>
      </c>
      <c r="D156" s="139">
        <f>IF(ISBLANK('Item List'!D144),0,'Item List'!D144)</f>
        <v>1</v>
      </c>
      <c r="E156" s="53">
        <f>IF(ISBLANK('Item List'!E144),0,'Item List'!E144)</f>
        <v>1750</v>
      </c>
      <c r="F156" s="53">
        <f t="shared" si="47"/>
        <v>1750</v>
      </c>
      <c r="G156" s="83">
        <v>2611.4299999999998</v>
      </c>
      <c r="H156" s="53">
        <f t="shared" si="40"/>
        <v>2611.4299999999998</v>
      </c>
      <c r="I156" s="84">
        <v>2500</v>
      </c>
      <c r="J156" s="53">
        <f t="shared" si="41"/>
        <v>2500</v>
      </c>
      <c r="K156" s="84">
        <v>2700</v>
      </c>
      <c r="L156" s="53">
        <f t="shared" si="42"/>
        <v>2700</v>
      </c>
      <c r="M156" s="84">
        <v>2072</v>
      </c>
      <c r="N156" s="53">
        <f t="shared" si="43"/>
        <v>2072</v>
      </c>
      <c r="O156" s="84">
        <v>2069.96</v>
      </c>
      <c r="P156" s="53">
        <f t="shared" si="44"/>
        <v>2069.96</v>
      </c>
      <c r="Q156" s="84"/>
      <c r="R156" s="53">
        <f t="shared" si="45"/>
        <v>0</v>
      </c>
    </row>
    <row r="157" spans="1:18" ht="24" customHeight="1" x14ac:dyDescent="0.2">
      <c r="A157" s="71">
        <f t="shared" si="46"/>
        <v>142</v>
      </c>
      <c r="B157" s="138" t="str">
        <f>IF(ISBLANK('Item List'!B145),"",'Item List'!B145)</f>
        <v>INLETS, TYPE 700</v>
      </c>
      <c r="C157" s="138" t="str">
        <f>IF(ISBLANK('Item List'!C145),"",'Item List'!C145)</f>
        <v>EACH</v>
      </c>
      <c r="D157" s="139">
        <f>IF(ISBLANK('Item List'!D145),0,'Item List'!D145)</f>
        <v>11</v>
      </c>
      <c r="E157" s="53">
        <f>IF(ISBLANK('Item List'!E145),0,'Item List'!E145)</f>
        <v>2500</v>
      </c>
      <c r="F157" s="53">
        <f t="shared" si="47"/>
        <v>27500</v>
      </c>
      <c r="G157" s="83">
        <v>3192.93</v>
      </c>
      <c r="H157" s="53">
        <f t="shared" si="40"/>
        <v>35122.229999999996</v>
      </c>
      <c r="I157" s="84">
        <v>4750</v>
      </c>
      <c r="J157" s="53">
        <f t="shared" si="41"/>
        <v>52250</v>
      </c>
      <c r="K157" s="84">
        <v>4886</v>
      </c>
      <c r="L157" s="53">
        <f t="shared" si="42"/>
        <v>53746</v>
      </c>
      <c r="M157" s="84">
        <v>4540</v>
      </c>
      <c r="N157" s="53">
        <f t="shared" si="43"/>
        <v>49940</v>
      </c>
      <c r="O157" s="84">
        <v>3421.5</v>
      </c>
      <c r="P157" s="53">
        <f t="shared" si="44"/>
        <v>37636.5</v>
      </c>
      <c r="Q157" s="84"/>
      <c r="R157" s="53">
        <f t="shared" si="45"/>
        <v>0</v>
      </c>
    </row>
    <row r="158" spans="1:18" ht="24" customHeight="1" thickBot="1" x14ac:dyDescent="0.25">
      <c r="A158" s="71">
        <f t="shared" si="46"/>
        <v>143</v>
      </c>
      <c r="B158" s="138" t="str">
        <f>IF(ISBLANK('Item List'!B146),"",'Item List'!B146)</f>
        <v>SANITARY MANHOLES TO BE ADJUSTED</v>
      </c>
      <c r="C158" s="138" t="str">
        <f>IF(ISBLANK('Item List'!C146),"",'Item List'!C146)</f>
        <v>EACH</v>
      </c>
      <c r="D158" s="139">
        <f>IF(ISBLANK('Item List'!D146),0,'Item List'!D146)</f>
        <v>3</v>
      </c>
      <c r="E158" s="53">
        <f>IF(ISBLANK('Item List'!E146),0,'Item List'!E146)</f>
        <v>1300</v>
      </c>
      <c r="F158" s="53">
        <f t="shared" si="47"/>
        <v>3900</v>
      </c>
      <c r="G158" s="83">
        <v>1616.6</v>
      </c>
      <c r="H158" s="53">
        <f t="shared" si="40"/>
        <v>4849.7999999999993</v>
      </c>
      <c r="I158" s="84">
        <v>1300</v>
      </c>
      <c r="J158" s="53">
        <f t="shared" si="41"/>
        <v>3900</v>
      </c>
      <c r="K158" s="84">
        <v>1387</v>
      </c>
      <c r="L158" s="53">
        <f t="shared" si="42"/>
        <v>4161</v>
      </c>
      <c r="M158" s="84">
        <v>2482</v>
      </c>
      <c r="N158" s="53">
        <f t="shared" si="43"/>
        <v>7446</v>
      </c>
      <c r="O158" s="84">
        <v>1944.01</v>
      </c>
      <c r="P158" s="53">
        <f t="shared" si="44"/>
        <v>5832.03</v>
      </c>
      <c r="Q158" s="84"/>
      <c r="R158" s="53">
        <f t="shared" si="45"/>
        <v>0</v>
      </c>
    </row>
    <row r="159" spans="1:18" ht="10.5" customHeight="1" x14ac:dyDescent="0.2">
      <c r="A159" s="72"/>
      <c r="B159" s="167" t="s">
        <v>231</v>
      </c>
      <c r="C159" s="73" t="str">
        <f>IF(NOT(ISNUMBER(A161)),"Total","Sub")</f>
        <v>Sub</v>
      </c>
      <c r="D159" s="140"/>
      <c r="E159" s="74" t="s">
        <v>225</v>
      </c>
      <c r="F159" s="54">
        <f>IF(SUM(F135:F158)=0,"",SUM(F135:F158)+F133)</f>
        <v>5650848.4500000002</v>
      </c>
      <c r="G159" s="59"/>
      <c r="H159" s="54">
        <f>IF(SUM(H135:H158)=0,"",SUM(H135:H158)+H133)</f>
        <v>5195186.1500000004</v>
      </c>
      <c r="I159" s="102"/>
      <c r="J159" s="54">
        <f>IF(SUM(J135:J158)=0,"",SUM(J135:J158)+J133)</f>
        <v>5491650.5800000001</v>
      </c>
      <c r="K159" s="59"/>
      <c r="L159" s="54">
        <f>IF(SUM(L135:L158)=0,"",SUM(L135:L158)+L133)</f>
        <v>6103994.7800000003</v>
      </c>
      <c r="M159" s="102"/>
      <c r="N159" s="54">
        <f>IF(SUM(N135:N158)=0,"",SUM(N135:N158)+N133)</f>
        <v>6449621.1249999991</v>
      </c>
      <c r="O159" s="59"/>
      <c r="P159" s="54">
        <f>IF(SUM(P135:P158)=0,"",SUM(P135:P158)+P133)</f>
        <v>6535117.9839999992</v>
      </c>
      <c r="Q159" s="59"/>
      <c r="R159" s="54" t="str">
        <f>IF(SUM(R135:R158)=0,"",SUM(R135:R158)+R133)</f>
        <v/>
      </c>
    </row>
    <row r="160" spans="1:18" ht="10.5" customHeight="1" thickBot="1" x14ac:dyDescent="0.25">
      <c r="A160" s="75"/>
      <c r="B160" s="76" t="str">
        <f>CONCATENATE("Award to"&amp;" "&amp;$G$1)</f>
        <v>Award to William Charles</v>
      </c>
      <c r="C160" s="77" t="str">
        <f>IF(NOT(ISNUMBER(A161)),"Bid","Total")</f>
        <v>Total</v>
      </c>
      <c r="D160" s="78"/>
      <c r="E160" s="79" t="s">
        <v>226</v>
      </c>
      <c r="F160" s="55">
        <f>IF(SUM(F135:F158)=0,"",SUM($D135*E135,$D136*E136,$D137*E137,$D138*E138,$D139*E139,$D140*E140,$D141*E141,$D142*E142,$D143*E143,$D144*E144,$D145*E145,$D146*E146,$D147*E147,$D148*E148,$D149*E149,$D150*E150,$D151*E151,$D152*E152,$D153*E153,$D154*E154,$D155*E155,$D156*E156,$D157*E157,$D158*E158,F134))</f>
        <v>5650848.4500000002</v>
      </c>
      <c r="G160" s="58"/>
      <c r="H160" s="55">
        <f>IF(SUM(H135:H158)=0,"",SUM($D135*G135,$D136*G136,$D137*G137,$D138*G138,$D139*G139,$D140*G140,$D141*G141,$D142*G142,$D143*G143,$D144*G144,$D145*G145,$D146*G146,$D147*G147,$D148*G148,$D149*G149,$D150*G150,$D151*G151,$D152*G152,$D153*G153,$D154*G154,$D155*G155,$D156*G156,$D157*G157,$D158*G158,H134))</f>
        <v>5195186.1500000004</v>
      </c>
      <c r="I160" s="103"/>
      <c r="J160" s="55">
        <f>IF(SUM(J135:J158)=0,"",SUM($D135*I135,$D136*I136,$D137*I137,$D138*I138,$D139*I139,$D140*I140,$D141*I141,$D142*I142,$D143*I143,$D144*I144,$D145*I145,$D146*I146,$D147*I147,$D148*I148,$D149*I149,$D150*I150,$D151*I151,$D152*I152,$D153*I153,$D154*I154,$D155*I155,$D156*I156,$D157*I157,$D158*I158,J134))</f>
        <v>5491650.5800000001</v>
      </c>
      <c r="K160" s="58"/>
      <c r="L160" s="55">
        <f>IF(SUM(L135:L158)=0,"",SUM($D135*K135,$D136*K136,$D137*K137,$D138*K138,$D139*K139,$D140*K140,$D141*K141,$D142*K142,$D143*K143,$D144*K144,$D145*K145,$D146*K146,$D147*K147,$D148*K148,$D149*K149,$D150*K150,$D151*K151,$D152*K152,$D153*K153,$D154*K154,$D155*K155,$D156*K156,$D157*K157,$D158*K158,L134))</f>
        <v>6103994.7800000003</v>
      </c>
      <c r="M160" s="103"/>
      <c r="N160" s="55">
        <f>IF(SUM(N135:N158)=0,"",SUM($D135*M135,$D136*M136,$D137*M137,$D138*M138,$D139*M139,$D140*M140,$D141*M141,$D142*M142,$D143*M143,$D144*M144,$D145*M145,$D146*M146,$D147*M147,$D148*M148,$D149*M149,$D150*M150,$D151*M151,$D152*M152,$D153*M153,$D154*M154,$D155*M155,$D156*M156,$D157*M157,$D158*M158,N134))</f>
        <v>6449621.1249999991</v>
      </c>
      <c r="O160" s="58"/>
      <c r="P160" s="55">
        <f>IF(SUM(P135:P158)=0,"",SUM($D135*O135,$D136*O136,$D137*O137,$D138*O138,$D139*O139,$D140*O140,$D141*O141,$D142*O142,$D143*O143,$D144*O144,$D145*O145,$D146*O146,$D147*O147,$D148*O148,$D149*O149,$D150*O150,$D151*O151,$D152*O152,$D153*O153,$D154*O154,$D155*O155,$D156*O156,$D157*O157,$D158*O158,P134))</f>
        <v>6535117.9839999992</v>
      </c>
      <c r="Q160" s="58"/>
      <c r="R160" s="55" t="str">
        <f>IF(SUM(R135:R158)=0,"",SUM($D135*Q135,$D136*Q136,$D137*Q137,$D138*Q138,$D139*Q139,$D140*Q140,$D141*Q141,$D142*Q142,$D143*Q143,$D144*Q144,$D145*Q145,$D146*Q146,$D147*Q147,$D148*Q148,$D149*Q149,$D150*Q150,$D151*Q151,$D152*Q152,$D153*Q153,$D154*Q154,$D155*Q155,$D156*Q156,$D157*Q157,$D158*Q158,R134))</f>
        <v/>
      </c>
    </row>
    <row r="161" spans="1:18" ht="35.25" customHeight="1" x14ac:dyDescent="0.2">
      <c r="A161" s="71">
        <f>IF(B161="","",A158+1)</f>
        <v>144</v>
      </c>
      <c r="B161" s="138" t="str">
        <f>IF(ISBLANK('Item List'!B147),"",'Item List'!B147)</f>
        <v>SANITARY MANHOLES TO BE ADJUSTED WITH NEW TYPE 1 FRAME, CLOSED LID</v>
      </c>
      <c r="C161" s="138" t="str">
        <f>IF(ISBLANK('Item List'!C147),"",'Item List'!C147)</f>
        <v>EACH</v>
      </c>
      <c r="D161" s="139">
        <f>IF(ISBLANK('Item List'!D147),0,'Item List'!D147)</f>
        <v>1</v>
      </c>
      <c r="E161" s="53">
        <f>IF(ISBLANK('Item List'!E147),0,'Item List'!E147)</f>
        <v>1700</v>
      </c>
      <c r="F161" s="53">
        <f t="shared" ref="F161:F184" si="48">IF(AND(ISNUMBER($D161),ISNUMBER(E161)),$D161*E161,0)</f>
        <v>1700</v>
      </c>
      <c r="G161" s="83">
        <v>2000.63</v>
      </c>
      <c r="H161" s="53">
        <f t="shared" ref="H161:H184" si="49">IF(AND(ISNUMBER($D161),ISNUMBER(G161)),$D161*G161,0)</f>
        <v>2000.63</v>
      </c>
      <c r="I161" s="84">
        <v>1800</v>
      </c>
      <c r="J161" s="53">
        <f>IF(AND(ISNUMBER($D161),ISNUMBER(I161)),$D161*I161,0)</f>
        <v>1800</v>
      </c>
      <c r="K161" s="84">
        <v>1819</v>
      </c>
      <c r="L161" s="53">
        <f>IF(AND(ISNUMBER($D161),ISNUMBER(K161)),$D161*K161,0)</f>
        <v>1819</v>
      </c>
      <c r="M161" s="84">
        <v>2245</v>
      </c>
      <c r="N161" s="53">
        <f>IF(AND(ISNUMBER($D161),ISNUMBER(M161)),$D161*M161,0)</f>
        <v>2245</v>
      </c>
      <c r="O161" s="84">
        <v>1924.04</v>
      </c>
      <c r="P161" s="53">
        <f>IF(AND(ISNUMBER($D161),ISNUMBER(O161)),$D161*O161,0)</f>
        <v>1924.04</v>
      </c>
      <c r="Q161" s="84"/>
      <c r="R161" s="53">
        <f>IF(AND(ISNUMBER($D161),ISNUMBER(Q161)),$D161*Q161,0)</f>
        <v>0</v>
      </c>
    </row>
    <row r="162" spans="1:18" ht="24" customHeight="1" x14ac:dyDescent="0.2">
      <c r="A162" s="71">
        <f>IF(B162="","",A161+1)</f>
        <v>145</v>
      </c>
      <c r="B162" s="138" t="str">
        <f>IF(ISBLANK('Item List'!B148),"",'Item List'!B148)</f>
        <v>SANITARY MANHOLES TO BE RECONSTRUCTED WITH NEW TYPE 1 FRAME, CLOSED LID</v>
      </c>
      <c r="C162" s="138" t="str">
        <f>IF(ISBLANK('Item List'!C148),"",'Item List'!C148)</f>
        <v>EACH</v>
      </c>
      <c r="D162" s="139">
        <f>IF(ISBLANK('Item List'!D148),0,'Item List'!D148)</f>
        <v>9</v>
      </c>
      <c r="E162" s="53">
        <f>IF(ISBLANK('Item List'!E148),0,'Item List'!E148)</f>
        <v>3800</v>
      </c>
      <c r="F162" s="53">
        <f t="shared" si="48"/>
        <v>34200</v>
      </c>
      <c r="G162" s="83">
        <v>4364.45</v>
      </c>
      <c r="H162" s="53">
        <f t="shared" si="49"/>
        <v>39280.049999999996</v>
      </c>
      <c r="I162" s="84">
        <v>4100</v>
      </c>
      <c r="J162" s="53">
        <f t="shared" ref="J162:J184" si="50">IF(AND(ISNUMBER($D162),ISNUMBER(I162)),$D162*I162,0)</f>
        <v>36900</v>
      </c>
      <c r="K162" s="84">
        <v>3695.5</v>
      </c>
      <c r="L162" s="53">
        <f t="shared" ref="L162:L184" si="51">IF(AND(ISNUMBER($D162),ISNUMBER(K162)),$D162*K162,0)</f>
        <v>33259.5</v>
      </c>
      <c r="M162" s="84">
        <v>4670</v>
      </c>
      <c r="N162" s="53">
        <f t="shared" ref="N162:N184" si="52">IF(AND(ISNUMBER($D162),ISNUMBER(M162)),$D162*M162,0)</f>
        <v>42030</v>
      </c>
      <c r="O162" s="84">
        <v>2507.2199999999998</v>
      </c>
      <c r="P162" s="53">
        <f t="shared" ref="P162:P184" si="53">IF(AND(ISNUMBER($D162),ISNUMBER(O162)),$D162*O162,0)</f>
        <v>22564.98</v>
      </c>
      <c r="Q162" s="84"/>
      <c r="R162" s="53">
        <f t="shared" ref="R162:R184" si="54">IF(AND(ISNUMBER($D162),ISNUMBER(Q162)),$D162*Q162,0)</f>
        <v>0</v>
      </c>
    </row>
    <row r="163" spans="1:18" ht="39" customHeight="1" x14ac:dyDescent="0.2">
      <c r="A163" s="71">
        <f t="shared" ref="A163:A184" si="55">IF(B163="","",A162+1)</f>
        <v>146</v>
      </c>
      <c r="B163" s="138" t="str">
        <f>IF(ISBLANK('Item List'!B149),"",'Item List'!B149)</f>
        <v>SANITARY MANHOLES TO BE REMOVED</v>
      </c>
      <c r="C163" s="138" t="str">
        <f>IF(ISBLANK('Item List'!C149),"",'Item List'!C149)</f>
        <v>EACH</v>
      </c>
      <c r="D163" s="139">
        <f>IF(ISBLANK('Item List'!D149),0,'Item List'!D149)</f>
        <v>2</v>
      </c>
      <c r="E163" s="53">
        <f>IF(ISBLANK('Item List'!E149),0,'Item List'!E149)</f>
        <v>2500</v>
      </c>
      <c r="F163" s="53">
        <f t="shared" si="48"/>
        <v>5000</v>
      </c>
      <c r="G163" s="83">
        <v>1115.42</v>
      </c>
      <c r="H163" s="53">
        <f t="shared" si="49"/>
        <v>2230.84</v>
      </c>
      <c r="I163" s="84">
        <v>2500</v>
      </c>
      <c r="J163" s="53">
        <f t="shared" si="50"/>
        <v>5000</v>
      </c>
      <c r="K163" s="84">
        <v>4971</v>
      </c>
      <c r="L163" s="53">
        <f t="shared" si="51"/>
        <v>9942</v>
      </c>
      <c r="M163" s="84">
        <v>2540</v>
      </c>
      <c r="N163" s="53">
        <f t="shared" si="52"/>
        <v>5080</v>
      </c>
      <c r="O163" s="84">
        <v>1555.22</v>
      </c>
      <c r="P163" s="53">
        <f t="shared" si="53"/>
        <v>3110.44</v>
      </c>
      <c r="Q163" s="84"/>
      <c r="R163" s="53">
        <f t="shared" si="54"/>
        <v>0</v>
      </c>
    </row>
    <row r="164" spans="1:18" ht="24" customHeight="1" x14ac:dyDescent="0.2">
      <c r="A164" s="71">
        <f t="shared" si="55"/>
        <v>147</v>
      </c>
      <c r="B164" s="138" t="str">
        <f>IF(ISBLANK('Item List'!B150),"",'Item List'!B150)</f>
        <v>SANITARY SEWER MANHOLES TO BE REMOVED &amp; REPLACED, 4' DIA.</v>
      </c>
      <c r="C164" s="138" t="str">
        <f>IF(ISBLANK('Item List'!C150),"",'Item List'!C150)</f>
        <v>EACH</v>
      </c>
      <c r="D164" s="139">
        <f>IF(ISBLANK('Item List'!D150),0,'Item List'!D150)</f>
        <v>7</v>
      </c>
      <c r="E164" s="53">
        <f>IF(ISBLANK('Item List'!E150),0,'Item List'!E150)</f>
        <v>12000</v>
      </c>
      <c r="F164" s="53">
        <f t="shared" si="48"/>
        <v>84000</v>
      </c>
      <c r="G164" s="83">
        <v>6366.7</v>
      </c>
      <c r="H164" s="53">
        <f t="shared" si="49"/>
        <v>44566.9</v>
      </c>
      <c r="I164" s="84">
        <v>15500</v>
      </c>
      <c r="J164" s="53">
        <f t="shared" si="50"/>
        <v>108500</v>
      </c>
      <c r="K164" s="84">
        <v>15991.5</v>
      </c>
      <c r="L164" s="53">
        <f t="shared" si="51"/>
        <v>111940.5</v>
      </c>
      <c r="M164" s="84">
        <v>16390</v>
      </c>
      <c r="N164" s="53">
        <f t="shared" si="52"/>
        <v>114730</v>
      </c>
      <c r="O164" s="84">
        <v>7661.11</v>
      </c>
      <c r="P164" s="53">
        <f t="shared" si="53"/>
        <v>53627.77</v>
      </c>
      <c r="Q164" s="84"/>
      <c r="R164" s="53">
        <f t="shared" si="54"/>
        <v>0</v>
      </c>
    </row>
    <row r="165" spans="1:18" ht="24" customHeight="1" x14ac:dyDescent="0.2">
      <c r="A165" s="71">
        <f t="shared" si="55"/>
        <v>148</v>
      </c>
      <c r="B165" s="138" t="str">
        <f>IF(ISBLANK('Item List'!B151),"",'Item List'!B151)</f>
        <v>SANITARY MANHOLES, 4' DIA.</v>
      </c>
      <c r="C165" s="138" t="str">
        <f>IF(ISBLANK('Item List'!C151),"",'Item List'!C151)</f>
        <v>EACH</v>
      </c>
      <c r="D165" s="139">
        <f>IF(ISBLANK('Item List'!D151),0,'Item List'!D151)</f>
        <v>2</v>
      </c>
      <c r="E165" s="53">
        <f>IF(ISBLANK('Item List'!E151),0,'Item List'!E151)</f>
        <v>8000</v>
      </c>
      <c r="F165" s="53">
        <f t="shared" si="48"/>
        <v>16000</v>
      </c>
      <c r="G165" s="83">
        <v>5770.63</v>
      </c>
      <c r="H165" s="53">
        <f t="shared" si="49"/>
        <v>11541.26</v>
      </c>
      <c r="I165" s="84">
        <v>7000</v>
      </c>
      <c r="J165" s="53">
        <f t="shared" si="50"/>
        <v>14000</v>
      </c>
      <c r="K165" s="84">
        <v>6786.5</v>
      </c>
      <c r="L165" s="53">
        <f t="shared" si="51"/>
        <v>13573</v>
      </c>
      <c r="M165" s="84">
        <v>7800</v>
      </c>
      <c r="N165" s="53">
        <f t="shared" si="52"/>
        <v>15600</v>
      </c>
      <c r="O165" s="84">
        <v>6105.92</v>
      </c>
      <c r="P165" s="53">
        <f t="shared" si="53"/>
        <v>12211.84</v>
      </c>
      <c r="Q165" s="84"/>
      <c r="R165" s="53">
        <f t="shared" si="54"/>
        <v>0</v>
      </c>
    </row>
    <row r="166" spans="1:18" ht="24" customHeight="1" x14ac:dyDescent="0.2">
      <c r="A166" s="71">
        <f t="shared" si="55"/>
        <v>149</v>
      </c>
      <c r="B166" s="138" t="str">
        <f>IF(ISBLANK('Item List'!B152),"",'Item List'!B152)</f>
        <v>SANITARY SEWER, PVC SDR 26, WATER MAIN QUALITY, 8" DIA.</v>
      </c>
      <c r="C166" s="138" t="str">
        <f>IF(ISBLANK('Item List'!C152),"",'Item List'!C152)</f>
        <v>FOOT</v>
      </c>
      <c r="D166" s="139">
        <f>IF(ISBLANK('Item List'!D152),0,'Item List'!D152)</f>
        <v>175</v>
      </c>
      <c r="E166" s="53">
        <f>IF(ISBLANK('Item List'!E152),0,'Item List'!E152)</f>
        <v>150</v>
      </c>
      <c r="F166" s="53">
        <f t="shared" si="48"/>
        <v>26250</v>
      </c>
      <c r="G166" s="83">
        <v>109.51</v>
      </c>
      <c r="H166" s="53">
        <f t="shared" si="49"/>
        <v>19164.25</v>
      </c>
      <c r="I166" s="84">
        <v>182</v>
      </c>
      <c r="J166" s="53">
        <f t="shared" si="50"/>
        <v>31850</v>
      </c>
      <c r="K166" s="84">
        <v>157</v>
      </c>
      <c r="L166" s="53">
        <f t="shared" si="51"/>
        <v>27475</v>
      </c>
      <c r="M166" s="84">
        <v>194</v>
      </c>
      <c r="N166" s="53">
        <f t="shared" si="52"/>
        <v>33950</v>
      </c>
      <c r="O166" s="84">
        <v>223.8</v>
      </c>
      <c r="P166" s="53">
        <f t="shared" si="53"/>
        <v>39165</v>
      </c>
      <c r="Q166" s="84"/>
      <c r="R166" s="53">
        <f t="shared" si="54"/>
        <v>0</v>
      </c>
    </row>
    <row r="167" spans="1:18" ht="24" customHeight="1" x14ac:dyDescent="0.2">
      <c r="A167" s="71">
        <f t="shared" si="55"/>
        <v>150</v>
      </c>
      <c r="B167" s="138" t="str">
        <f>IF(ISBLANK('Item List'!B153),"",'Item List'!B153)</f>
        <v>SANITARY SEWER MAIN LINE REPAIR, 8" DIA.</v>
      </c>
      <c r="C167" s="138" t="str">
        <f>IF(ISBLANK('Item List'!C153),"",'Item List'!C153)</f>
        <v>FOOT</v>
      </c>
      <c r="D167" s="139">
        <f>IF(ISBLANK('Item List'!D153),0,'Item List'!D153)</f>
        <v>76</v>
      </c>
      <c r="E167" s="53">
        <f>IF(ISBLANK('Item List'!E153),0,'Item List'!E153)</f>
        <v>750</v>
      </c>
      <c r="F167" s="53">
        <f t="shared" si="48"/>
        <v>57000</v>
      </c>
      <c r="G167" s="83">
        <v>603.5</v>
      </c>
      <c r="H167" s="53">
        <f t="shared" si="49"/>
        <v>45866</v>
      </c>
      <c r="I167" s="84">
        <v>700</v>
      </c>
      <c r="J167" s="53">
        <f t="shared" si="50"/>
        <v>53200</v>
      </c>
      <c r="K167" s="84">
        <v>766.5</v>
      </c>
      <c r="L167" s="53">
        <f t="shared" si="51"/>
        <v>58254</v>
      </c>
      <c r="M167" s="84">
        <v>988</v>
      </c>
      <c r="N167" s="53">
        <f t="shared" si="52"/>
        <v>75088</v>
      </c>
      <c r="O167" s="84">
        <v>1066.0999999999999</v>
      </c>
      <c r="P167" s="53">
        <f t="shared" si="53"/>
        <v>81023.599999999991</v>
      </c>
      <c r="Q167" s="84"/>
      <c r="R167" s="53">
        <f t="shared" si="54"/>
        <v>0</v>
      </c>
    </row>
    <row r="168" spans="1:18" ht="24" customHeight="1" x14ac:dyDescent="0.2">
      <c r="A168" s="71">
        <f t="shared" si="55"/>
        <v>151</v>
      </c>
      <c r="B168" s="138" t="str">
        <f>IF(ISBLANK('Item List'!B154),"",'Item List'!B154)</f>
        <v>SANITARY SEWER SERVICE RECONNECTION, 4" DIA.</v>
      </c>
      <c r="C168" s="138" t="str">
        <f>IF(ISBLANK('Item List'!C154),"",'Item List'!C154)</f>
        <v>FOOT</v>
      </c>
      <c r="D168" s="139">
        <f>IF(ISBLANK('Item List'!D154),0,'Item List'!D154)</f>
        <v>10</v>
      </c>
      <c r="E168" s="53">
        <f>IF(ISBLANK('Item List'!E154),0,'Item List'!E154)</f>
        <v>250</v>
      </c>
      <c r="F168" s="53">
        <f t="shared" si="48"/>
        <v>2500</v>
      </c>
      <c r="G168" s="83">
        <v>393.03</v>
      </c>
      <c r="H168" s="53">
        <f t="shared" si="49"/>
        <v>3930.2999999999997</v>
      </c>
      <c r="I168" s="84">
        <v>450</v>
      </c>
      <c r="J168" s="53">
        <f t="shared" si="50"/>
        <v>4500</v>
      </c>
      <c r="K168" s="84">
        <v>450.5</v>
      </c>
      <c r="L168" s="53">
        <f t="shared" si="51"/>
        <v>4505</v>
      </c>
      <c r="M168" s="84">
        <v>332</v>
      </c>
      <c r="N168" s="53">
        <f t="shared" si="52"/>
        <v>3320</v>
      </c>
      <c r="O168" s="84">
        <v>681.92</v>
      </c>
      <c r="P168" s="53">
        <f t="shared" si="53"/>
        <v>6819.2</v>
      </c>
      <c r="Q168" s="84"/>
      <c r="R168" s="53">
        <f t="shared" si="54"/>
        <v>0</v>
      </c>
    </row>
    <row r="169" spans="1:18" ht="24" customHeight="1" x14ac:dyDescent="0.2">
      <c r="A169" s="71">
        <f t="shared" si="55"/>
        <v>152</v>
      </c>
      <c r="B169" s="138" t="str">
        <f>IF(ISBLANK('Item List'!B155),"",'Item List'!B155)</f>
        <v>SANITARY SEWER SERVICE REPLACEMENT, 4" DIA.</v>
      </c>
      <c r="C169" s="138" t="str">
        <f>IF(ISBLANK('Item List'!C155),"",'Item List'!C155)</f>
        <v>FOOT</v>
      </c>
      <c r="D169" s="139">
        <f>IF(ISBLANK('Item List'!D155),0,'Item List'!D155)</f>
        <v>708</v>
      </c>
      <c r="E169" s="53">
        <f>IF(ISBLANK('Item List'!E155),0,'Item List'!E155)</f>
        <v>130</v>
      </c>
      <c r="F169" s="53">
        <f t="shared" si="48"/>
        <v>92040</v>
      </c>
      <c r="G169" s="83">
        <v>201.71</v>
      </c>
      <c r="H169" s="53">
        <f t="shared" si="49"/>
        <v>142810.68</v>
      </c>
      <c r="I169" s="84">
        <v>200</v>
      </c>
      <c r="J169" s="53">
        <f t="shared" si="50"/>
        <v>141600</v>
      </c>
      <c r="K169" s="84">
        <v>212</v>
      </c>
      <c r="L169" s="53">
        <f t="shared" si="51"/>
        <v>150096</v>
      </c>
      <c r="M169" s="84">
        <v>204</v>
      </c>
      <c r="N169" s="53">
        <f t="shared" si="52"/>
        <v>144432</v>
      </c>
      <c r="O169" s="84">
        <v>194.03</v>
      </c>
      <c r="P169" s="53">
        <f t="shared" si="53"/>
        <v>137373.24</v>
      </c>
      <c r="Q169" s="84"/>
      <c r="R169" s="53">
        <f t="shared" si="54"/>
        <v>0</v>
      </c>
    </row>
    <row r="170" spans="1:18" ht="24" customHeight="1" x14ac:dyDescent="0.2">
      <c r="A170" s="71">
        <f t="shared" si="55"/>
        <v>153</v>
      </c>
      <c r="B170" s="138" t="str">
        <f>IF(ISBLANK('Item List'!B156),"",'Item List'!B156)</f>
        <v>SANITARY SEWER SERVICE REPLACEMENT, 6" DIA.</v>
      </c>
      <c r="C170" s="138" t="str">
        <f>IF(ISBLANK('Item List'!C156),"",'Item List'!C156)</f>
        <v>FOOT</v>
      </c>
      <c r="D170" s="139">
        <f>IF(ISBLANK('Item List'!D156),0,'Item List'!D156)</f>
        <v>86</v>
      </c>
      <c r="E170" s="53">
        <f>IF(ISBLANK('Item List'!E156),0,'Item List'!E156)</f>
        <v>150</v>
      </c>
      <c r="F170" s="53">
        <f t="shared" si="48"/>
        <v>12900</v>
      </c>
      <c r="G170" s="83">
        <v>192.39</v>
      </c>
      <c r="H170" s="53">
        <f t="shared" si="49"/>
        <v>16545.539999999997</v>
      </c>
      <c r="I170" s="84">
        <v>200</v>
      </c>
      <c r="J170" s="53">
        <f t="shared" si="50"/>
        <v>17200</v>
      </c>
      <c r="K170" s="84">
        <v>217</v>
      </c>
      <c r="L170" s="53">
        <f t="shared" si="51"/>
        <v>18662</v>
      </c>
      <c r="M170" s="84">
        <v>197</v>
      </c>
      <c r="N170" s="53">
        <f t="shared" si="52"/>
        <v>16942</v>
      </c>
      <c r="O170" s="84">
        <v>299.42</v>
      </c>
      <c r="P170" s="53">
        <f t="shared" si="53"/>
        <v>25750.120000000003</v>
      </c>
      <c r="Q170" s="84"/>
      <c r="R170" s="53">
        <f t="shared" si="54"/>
        <v>0</v>
      </c>
    </row>
    <row r="171" spans="1:18" ht="24" customHeight="1" x14ac:dyDescent="0.2">
      <c r="A171" s="71">
        <f t="shared" si="55"/>
        <v>154</v>
      </c>
      <c r="B171" s="138" t="str">
        <f>IF(ISBLANK('Item List'!B157),"",'Item List'!B157)</f>
        <v>SANITARY SEWER SERVICE RISER TO BE LOWERED AND CAPPED</v>
      </c>
      <c r="C171" s="138" t="str">
        <f>IF(ISBLANK('Item List'!C157),"",'Item List'!C157)</f>
        <v>EACH</v>
      </c>
      <c r="D171" s="139">
        <f>IF(ISBLANK('Item List'!D157),0,'Item List'!D157)</f>
        <v>10</v>
      </c>
      <c r="E171" s="53">
        <f>IF(ISBLANK('Item List'!E157),0,'Item List'!E157)</f>
        <v>1350</v>
      </c>
      <c r="F171" s="53">
        <f t="shared" si="48"/>
        <v>13500</v>
      </c>
      <c r="G171" s="83">
        <v>327.16000000000003</v>
      </c>
      <c r="H171" s="53">
        <f t="shared" si="49"/>
        <v>3271.6000000000004</v>
      </c>
      <c r="I171" s="84">
        <v>1100</v>
      </c>
      <c r="J171" s="53">
        <f t="shared" si="50"/>
        <v>11000</v>
      </c>
      <c r="K171" s="84">
        <v>872.5</v>
      </c>
      <c r="L171" s="53">
        <f t="shared" si="51"/>
        <v>8725</v>
      </c>
      <c r="M171" s="84">
        <v>710</v>
      </c>
      <c r="N171" s="53">
        <f t="shared" si="52"/>
        <v>7100</v>
      </c>
      <c r="O171" s="84">
        <v>1213.6500000000001</v>
      </c>
      <c r="P171" s="53">
        <f t="shared" si="53"/>
        <v>12136.5</v>
      </c>
      <c r="Q171" s="84"/>
      <c r="R171" s="53">
        <f t="shared" si="54"/>
        <v>0</v>
      </c>
    </row>
    <row r="172" spans="1:18" ht="24" customHeight="1" x14ac:dyDescent="0.2">
      <c r="A172" s="71">
        <f t="shared" si="55"/>
        <v>155</v>
      </c>
      <c r="B172" s="138" t="str">
        <f>IF(ISBLANK('Item List'!B158),"",'Item List'!B158)</f>
        <v>SANITARY SEWER SERVICE 4" DIA.</v>
      </c>
      <c r="C172" s="138" t="str">
        <f>IF(ISBLANK('Item List'!C158),"",'Item List'!C158)</f>
        <v>FOOT</v>
      </c>
      <c r="D172" s="139">
        <f>IF(ISBLANK('Item List'!D158),0,'Item List'!D158)</f>
        <v>68</v>
      </c>
      <c r="E172" s="53">
        <f>IF(ISBLANK('Item List'!E158),0,'Item List'!E158)</f>
        <v>110</v>
      </c>
      <c r="F172" s="53">
        <f t="shared" si="48"/>
        <v>7480</v>
      </c>
      <c r="G172" s="83">
        <v>159.47999999999999</v>
      </c>
      <c r="H172" s="53">
        <f t="shared" si="49"/>
        <v>10844.64</v>
      </c>
      <c r="I172" s="84">
        <v>400</v>
      </c>
      <c r="J172" s="53">
        <f t="shared" si="50"/>
        <v>27200</v>
      </c>
      <c r="K172" s="84">
        <v>275.5</v>
      </c>
      <c r="L172" s="53">
        <f t="shared" si="51"/>
        <v>18734</v>
      </c>
      <c r="M172" s="84">
        <v>314</v>
      </c>
      <c r="N172" s="53">
        <f t="shared" si="52"/>
        <v>21352</v>
      </c>
      <c r="O172" s="84">
        <v>260.7</v>
      </c>
      <c r="P172" s="53">
        <f t="shared" si="53"/>
        <v>17727.599999999999</v>
      </c>
      <c r="Q172" s="84"/>
      <c r="R172" s="53">
        <f t="shared" si="54"/>
        <v>0</v>
      </c>
    </row>
    <row r="173" spans="1:18" ht="24" customHeight="1" x14ac:dyDescent="0.2">
      <c r="A173" s="71" t="str">
        <f t="shared" si="55"/>
        <v/>
      </c>
      <c r="B173" s="138" t="str">
        <f>IF(ISBLANK('Item List'!B159),"",'Item List'!B159)</f>
        <v/>
      </c>
      <c r="C173" s="138" t="str">
        <f>IF(ISBLANK('Item List'!C159),"",'Item List'!C159)</f>
        <v/>
      </c>
      <c r="D173" s="139">
        <f>IF(ISBLANK('Item List'!D159),0,'Item List'!D159)</f>
        <v>0</v>
      </c>
      <c r="E173" s="53">
        <f>IF(ISBLANK('Item List'!E159),0,'Item List'!E159)</f>
        <v>0</v>
      </c>
      <c r="F173" s="53">
        <f t="shared" si="48"/>
        <v>0</v>
      </c>
      <c r="G173" s="83"/>
      <c r="H173" s="53">
        <f t="shared" si="49"/>
        <v>0</v>
      </c>
      <c r="I173" s="84"/>
      <c r="J173" s="53">
        <f t="shared" si="50"/>
        <v>0</v>
      </c>
      <c r="K173" s="84"/>
      <c r="L173" s="53">
        <f t="shared" si="51"/>
        <v>0</v>
      </c>
      <c r="M173" s="84"/>
      <c r="N173" s="53">
        <f t="shared" si="52"/>
        <v>0</v>
      </c>
      <c r="O173" s="84"/>
      <c r="P173" s="53">
        <f t="shared" si="53"/>
        <v>0</v>
      </c>
      <c r="Q173" s="84"/>
      <c r="R173" s="53">
        <f t="shared" si="54"/>
        <v>0</v>
      </c>
    </row>
    <row r="174" spans="1:18" ht="24" customHeight="1" x14ac:dyDescent="0.2">
      <c r="A174" s="71" t="str">
        <f t="shared" si="55"/>
        <v/>
      </c>
      <c r="B174" s="138" t="str">
        <f>IF(ISBLANK('Item List'!B160),"",'Item List'!B160)</f>
        <v/>
      </c>
      <c r="C174" s="138" t="str">
        <f>IF(ISBLANK('Item List'!C160),"",'Item List'!C160)</f>
        <v/>
      </c>
      <c r="D174" s="139">
        <f>IF(ISBLANK('Item List'!D160),0,'Item List'!D160)</f>
        <v>0</v>
      </c>
      <c r="E174" s="53">
        <f>IF(ISBLANK('Item List'!E160),0,'Item List'!E160)</f>
        <v>0</v>
      </c>
      <c r="F174" s="53">
        <f t="shared" si="48"/>
        <v>0</v>
      </c>
      <c r="G174" s="83"/>
      <c r="H174" s="53">
        <f t="shared" si="49"/>
        <v>0</v>
      </c>
      <c r="I174" s="84"/>
      <c r="J174" s="53">
        <f t="shared" si="50"/>
        <v>0</v>
      </c>
      <c r="K174" s="84"/>
      <c r="L174" s="53">
        <f t="shared" si="51"/>
        <v>0</v>
      </c>
      <c r="M174" s="84"/>
      <c r="N174" s="53">
        <f t="shared" si="52"/>
        <v>0</v>
      </c>
      <c r="O174" s="84"/>
      <c r="P174" s="53">
        <f t="shared" si="53"/>
        <v>0</v>
      </c>
      <c r="Q174" s="84"/>
      <c r="R174" s="53">
        <f t="shared" si="54"/>
        <v>0</v>
      </c>
    </row>
    <row r="175" spans="1:18" ht="24" customHeight="1" x14ac:dyDescent="0.2">
      <c r="A175" s="71" t="str">
        <f t="shared" si="55"/>
        <v/>
      </c>
      <c r="B175" s="138" t="str">
        <f>IF(ISBLANK('Item List'!B161),"",'Item List'!B161)</f>
        <v/>
      </c>
      <c r="C175" s="138" t="str">
        <f>IF(ISBLANK('Item List'!C161),"",'Item List'!C161)</f>
        <v/>
      </c>
      <c r="D175" s="139">
        <f>IF(ISBLANK('Item List'!D161),0,'Item List'!D161)</f>
        <v>0</v>
      </c>
      <c r="E175" s="53">
        <f>IF(ISBLANK('Item List'!E161),0,'Item List'!E161)</f>
        <v>0</v>
      </c>
      <c r="F175" s="53">
        <f t="shared" si="48"/>
        <v>0</v>
      </c>
      <c r="G175" s="83"/>
      <c r="H175" s="53">
        <f t="shared" si="49"/>
        <v>0</v>
      </c>
      <c r="I175" s="84"/>
      <c r="J175" s="53">
        <f t="shared" si="50"/>
        <v>0</v>
      </c>
      <c r="K175" s="84"/>
      <c r="L175" s="53">
        <f t="shared" si="51"/>
        <v>0</v>
      </c>
      <c r="M175" s="84"/>
      <c r="N175" s="53">
        <f t="shared" si="52"/>
        <v>0</v>
      </c>
      <c r="O175" s="84"/>
      <c r="P175" s="53">
        <f t="shared" si="53"/>
        <v>0</v>
      </c>
      <c r="Q175" s="84"/>
      <c r="R175" s="53">
        <f t="shared" si="54"/>
        <v>0</v>
      </c>
    </row>
    <row r="176" spans="1:18" ht="24" customHeight="1" x14ac:dyDescent="0.2">
      <c r="A176" s="71" t="str">
        <f t="shared" si="55"/>
        <v/>
      </c>
      <c r="B176" s="138" t="str">
        <f>IF(ISBLANK('Item List'!B162),"",'Item List'!B162)</f>
        <v/>
      </c>
      <c r="C176" s="138" t="str">
        <f>IF(ISBLANK('Item List'!C162),"",'Item List'!C162)</f>
        <v/>
      </c>
      <c r="D176" s="139">
        <f>IF(ISBLANK('Item List'!D162),0,'Item List'!D162)</f>
        <v>0</v>
      </c>
      <c r="E176" s="53">
        <f>IF(ISBLANK('Item List'!E162),0,'Item List'!E162)</f>
        <v>0</v>
      </c>
      <c r="F176" s="53">
        <f t="shared" si="48"/>
        <v>0</v>
      </c>
      <c r="G176" s="83"/>
      <c r="H176" s="53">
        <f t="shared" si="49"/>
        <v>0</v>
      </c>
      <c r="I176" s="84"/>
      <c r="J176" s="53">
        <f t="shared" si="50"/>
        <v>0</v>
      </c>
      <c r="K176" s="84"/>
      <c r="L176" s="53">
        <f t="shared" si="51"/>
        <v>0</v>
      </c>
      <c r="M176" s="84"/>
      <c r="N176" s="53">
        <f t="shared" si="52"/>
        <v>0</v>
      </c>
      <c r="O176" s="84"/>
      <c r="P176" s="53">
        <f t="shared" si="53"/>
        <v>0</v>
      </c>
      <c r="Q176" s="84"/>
      <c r="R176" s="53">
        <f t="shared" si="54"/>
        <v>0</v>
      </c>
    </row>
    <row r="177" spans="1:18" ht="24" customHeight="1" x14ac:dyDescent="0.2">
      <c r="A177" s="71" t="str">
        <f t="shared" si="55"/>
        <v/>
      </c>
      <c r="B177" s="138" t="str">
        <f>IF(ISBLANK('Item List'!B163),"",'Item List'!B163)</f>
        <v/>
      </c>
      <c r="C177" s="138" t="str">
        <f>IF(ISBLANK('Item List'!C163),"",'Item List'!C163)</f>
        <v/>
      </c>
      <c r="D177" s="139">
        <f>IF(ISBLANK('Item List'!D163),0,'Item List'!D163)</f>
        <v>0</v>
      </c>
      <c r="E177" s="53">
        <f>IF(ISBLANK('Item List'!E163),0,'Item List'!E163)</f>
        <v>0</v>
      </c>
      <c r="F177" s="53">
        <f t="shared" si="48"/>
        <v>0</v>
      </c>
      <c r="G177" s="83"/>
      <c r="H177" s="53">
        <f t="shared" si="49"/>
        <v>0</v>
      </c>
      <c r="I177" s="84"/>
      <c r="J177" s="53">
        <f t="shared" si="50"/>
        <v>0</v>
      </c>
      <c r="K177" s="84"/>
      <c r="L177" s="53">
        <f t="shared" si="51"/>
        <v>0</v>
      </c>
      <c r="M177" s="84"/>
      <c r="N177" s="53">
        <f t="shared" si="52"/>
        <v>0</v>
      </c>
      <c r="O177" s="84"/>
      <c r="P177" s="53">
        <f t="shared" si="53"/>
        <v>0</v>
      </c>
      <c r="Q177" s="84"/>
      <c r="R177" s="53">
        <f t="shared" si="54"/>
        <v>0</v>
      </c>
    </row>
    <row r="178" spans="1:18" ht="24" customHeight="1" x14ac:dyDescent="0.2">
      <c r="A178" s="71" t="str">
        <f t="shared" si="55"/>
        <v/>
      </c>
      <c r="B178" s="138" t="str">
        <f>IF(ISBLANK('Item List'!B164),"",'Item List'!B164)</f>
        <v/>
      </c>
      <c r="C178" s="138" t="str">
        <f>IF(ISBLANK('Item List'!C164),"",'Item List'!C164)</f>
        <v/>
      </c>
      <c r="D178" s="139">
        <f>IF(ISBLANK('Item List'!D164),0,'Item List'!D164)</f>
        <v>0</v>
      </c>
      <c r="E178" s="53">
        <f>IF(ISBLANK('Item List'!E164),0,'Item List'!E164)</f>
        <v>0</v>
      </c>
      <c r="F178" s="53">
        <f t="shared" si="48"/>
        <v>0</v>
      </c>
      <c r="G178" s="83"/>
      <c r="H178" s="53">
        <f t="shared" si="49"/>
        <v>0</v>
      </c>
      <c r="I178" s="84"/>
      <c r="J178" s="53">
        <f t="shared" si="50"/>
        <v>0</v>
      </c>
      <c r="K178" s="84"/>
      <c r="L178" s="53">
        <f t="shared" si="51"/>
        <v>0</v>
      </c>
      <c r="M178" s="84"/>
      <c r="N178" s="53">
        <f t="shared" si="52"/>
        <v>0</v>
      </c>
      <c r="O178" s="84"/>
      <c r="P178" s="53">
        <f t="shared" si="53"/>
        <v>0</v>
      </c>
      <c r="Q178" s="84"/>
      <c r="R178" s="53">
        <f t="shared" si="54"/>
        <v>0</v>
      </c>
    </row>
    <row r="179" spans="1:18" ht="24" customHeight="1" x14ac:dyDescent="0.2">
      <c r="A179" s="71" t="str">
        <f t="shared" si="55"/>
        <v/>
      </c>
      <c r="B179" s="138" t="str">
        <f>IF(ISBLANK('Item List'!B165),"",'Item List'!B165)</f>
        <v/>
      </c>
      <c r="C179" s="138" t="str">
        <f>IF(ISBLANK('Item List'!C165),"",'Item List'!C165)</f>
        <v/>
      </c>
      <c r="D179" s="139">
        <f>IF(ISBLANK('Item List'!D165),0,'Item List'!D165)</f>
        <v>0</v>
      </c>
      <c r="E179" s="53">
        <f>IF(ISBLANK('Item List'!E165),0,'Item List'!E165)</f>
        <v>0</v>
      </c>
      <c r="F179" s="53">
        <f t="shared" si="48"/>
        <v>0</v>
      </c>
      <c r="G179" s="83"/>
      <c r="H179" s="53">
        <f t="shared" si="49"/>
        <v>0</v>
      </c>
      <c r="I179" s="84"/>
      <c r="J179" s="53">
        <f t="shared" si="50"/>
        <v>0</v>
      </c>
      <c r="K179" s="84"/>
      <c r="L179" s="53">
        <f t="shared" si="51"/>
        <v>0</v>
      </c>
      <c r="M179" s="84"/>
      <c r="N179" s="53">
        <f t="shared" si="52"/>
        <v>0</v>
      </c>
      <c r="O179" s="84"/>
      <c r="P179" s="53">
        <f t="shared" si="53"/>
        <v>0</v>
      </c>
      <c r="Q179" s="84"/>
      <c r="R179" s="53">
        <f t="shared" si="54"/>
        <v>0</v>
      </c>
    </row>
    <row r="180" spans="1:18" ht="24" customHeight="1" x14ac:dyDescent="0.2">
      <c r="A180" s="71" t="str">
        <f t="shared" si="55"/>
        <v/>
      </c>
      <c r="B180" s="138" t="str">
        <f>IF(ISBLANK('Item List'!B166),"",'Item List'!B166)</f>
        <v/>
      </c>
      <c r="C180" s="138" t="str">
        <f>IF(ISBLANK('Item List'!C166),"",'Item List'!C166)</f>
        <v/>
      </c>
      <c r="D180" s="139">
        <f>IF(ISBLANK('Item List'!D166),0,'Item List'!D166)</f>
        <v>0</v>
      </c>
      <c r="E180" s="53">
        <f>IF(ISBLANK('Item List'!E166),0,'Item List'!E166)</f>
        <v>0</v>
      </c>
      <c r="F180" s="53">
        <f t="shared" si="48"/>
        <v>0</v>
      </c>
      <c r="G180" s="83"/>
      <c r="H180" s="53">
        <f t="shared" si="49"/>
        <v>0</v>
      </c>
      <c r="I180" s="84"/>
      <c r="J180" s="53">
        <f t="shared" si="50"/>
        <v>0</v>
      </c>
      <c r="K180" s="84"/>
      <c r="L180" s="53">
        <f t="shared" si="51"/>
        <v>0</v>
      </c>
      <c r="M180" s="84"/>
      <c r="N180" s="53">
        <f t="shared" si="52"/>
        <v>0</v>
      </c>
      <c r="O180" s="84"/>
      <c r="P180" s="53">
        <f t="shared" si="53"/>
        <v>0</v>
      </c>
      <c r="Q180" s="84"/>
      <c r="R180" s="53">
        <f t="shared" si="54"/>
        <v>0</v>
      </c>
    </row>
    <row r="181" spans="1:18" ht="24" customHeight="1" x14ac:dyDescent="0.2">
      <c r="A181" s="71" t="str">
        <f t="shared" si="55"/>
        <v/>
      </c>
      <c r="B181" s="138" t="str">
        <f>IF(ISBLANK('Item List'!B167),"",'Item List'!B167)</f>
        <v/>
      </c>
      <c r="C181" s="138" t="str">
        <f>IF(ISBLANK('Item List'!C167),"",'Item List'!C167)</f>
        <v/>
      </c>
      <c r="D181" s="139">
        <f>IF(ISBLANK('Item List'!D167),0,'Item List'!D167)</f>
        <v>0</v>
      </c>
      <c r="E181" s="53">
        <f>IF(ISBLANK('Item List'!E167),0,'Item List'!E167)</f>
        <v>0</v>
      </c>
      <c r="F181" s="53">
        <f t="shared" si="48"/>
        <v>0</v>
      </c>
      <c r="G181" s="83"/>
      <c r="H181" s="53">
        <f t="shared" si="49"/>
        <v>0</v>
      </c>
      <c r="I181" s="84"/>
      <c r="J181" s="53">
        <f t="shared" si="50"/>
        <v>0</v>
      </c>
      <c r="K181" s="84"/>
      <c r="L181" s="53">
        <f t="shared" si="51"/>
        <v>0</v>
      </c>
      <c r="M181" s="84"/>
      <c r="N181" s="53">
        <f t="shared" si="52"/>
        <v>0</v>
      </c>
      <c r="O181" s="84"/>
      <c r="P181" s="53">
        <f t="shared" si="53"/>
        <v>0</v>
      </c>
      <c r="Q181" s="84"/>
      <c r="R181" s="53">
        <f t="shared" si="54"/>
        <v>0</v>
      </c>
    </row>
    <row r="182" spans="1:18" ht="24" customHeight="1" x14ac:dyDescent="0.2">
      <c r="A182" s="71" t="str">
        <f t="shared" si="55"/>
        <v/>
      </c>
      <c r="B182" s="138" t="str">
        <f>IF(ISBLANK('Item List'!B168),"",'Item List'!B168)</f>
        <v/>
      </c>
      <c r="C182" s="138" t="str">
        <f>IF(ISBLANK('Item List'!C168),"",'Item List'!C168)</f>
        <v/>
      </c>
      <c r="D182" s="139">
        <f>IF(ISBLANK('Item List'!D168),0,'Item List'!D168)</f>
        <v>0</v>
      </c>
      <c r="E182" s="53">
        <f>IF(ISBLANK('Item List'!E168),0,'Item List'!E168)</f>
        <v>0</v>
      </c>
      <c r="F182" s="53">
        <f t="shared" si="48"/>
        <v>0</v>
      </c>
      <c r="G182" s="83"/>
      <c r="H182" s="53">
        <f t="shared" si="49"/>
        <v>0</v>
      </c>
      <c r="I182" s="84"/>
      <c r="J182" s="53">
        <f t="shared" si="50"/>
        <v>0</v>
      </c>
      <c r="K182" s="84"/>
      <c r="L182" s="53">
        <f t="shared" si="51"/>
        <v>0</v>
      </c>
      <c r="M182" s="84"/>
      <c r="N182" s="53">
        <f t="shared" si="52"/>
        <v>0</v>
      </c>
      <c r="O182" s="84"/>
      <c r="P182" s="53">
        <f t="shared" si="53"/>
        <v>0</v>
      </c>
      <c r="Q182" s="84"/>
      <c r="R182" s="53">
        <f t="shared" si="54"/>
        <v>0</v>
      </c>
    </row>
    <row r="183" spans="1:18" ht="24" customHeight="1" x14ac:dyDescent="0.2">
      <c r="A183" s="71" t="e">
        <f t="shared" si="55"/>
        <v>#VALUE!</v>
      </c>
      <c r="B183" s="388" t="s">
        <v>334</v>
      </c>
      <c r="C183" s="138" t="str">
        <f>IF(ISBLANK('Item List'!C169),"",'Item List'!C169)</f>
        <v/>
      </c>
      <c r="D183" s="139">
        <f>IF(ISBLANK('Item List'!D169),0,'Item List'!D169)</f>
        <v>0</v>
      </c>
      <c r="E183" s="53">
        <f>IF(ISBLANK('Item List'!E169),0,'Item List'!E169)</f>
        <v>0</v>
      </c>
      <c r="F183" s="53">
        <f t="shared" si="48"/>
        <v>0</v>
      </c>
      <c r="G183" s="83"/>
      <c r="H183" s="53">
        <f t="shared" si="49"/>
        <v>0</v>
      </c>
      <c r="I183" s="84"/>
      <c r="J183" s="53">
        <f t="shared" si="50"/>
        <v>0</v>
      </c>
      <c r="K183" s="84"/>
      <c r="L183" s="53">
        <f t="shared" si="51"/>
        <v>0</v>
      </c>
      <c r="M183" s="84"/>
      <c r="N183" s="53">
        <f t="shared" si="52"/>
        <v>0</v>
      </c>
      <c r="O183" s="84"/>
      <c r="P183" s="53">
        <f t="shared" si="53"/>
        <v>0</v>
      </c>
      <c r="Q183" s="84"/>
      <c r="R183" s="53">
        <f t="shared" si="54"/>
        <v>0</v>
      </c>
    </row>
    <row r="184" spans="1:18" ht="24" customHeight="1" thickBot="1" x14ac:dyDescent="0.25">
      <c r="A184" s="71" t="e">
        <f t="shared" si="55"/>
        <v>#VALUE!</v>
      </c>
      <c r="B184" s="389" t="s">
        <v>333</v>
      </c>
      <c r="C184" s="138" t="str">
        <f>IF(ISBLANK('Item List'!C170),"",'Item List'!C170)</f>
        <v/>
      </c>
      <c r="D184" s="139">
        <f>IF(ISBLANK('Item List'!D170),0,'Item List'!D170)</f>
        <v>0</v>
      </c>
      <c r="E184" s="53">
        <f>IF(ISBLANK('Item List'!E170),0,'Item List'!E170)</f>
        <v>0</v>
      </c>
      <c r="F184" s="53">
        <f t="shared" si="48"/>
        <v>0</v>
      </c>
      <c r="G184" s="83"/>
      <c r="H184" s="53">
        <f t="shared" si="49"/>
        <v>0</v>
      </c>
      <c r="I184" s="84"/>
      <c r="J184" s="53">
        <f t="shared" si="50"/>
        <v>0</v>
      </c>
      <c r="K184" s="84"/>
      <c r="L184" s="53">
        <f t="shared" si="51"/>
        <v>0</v>
      </c>
      <c r="M184" s="84"/>
      <c r="N184" s="53">
        <f t="shared" si="52"/>
        <v>0</v>
      </c>
      <c r="O184" s="84"/>
      <c r="P184" s="53">
        <f t="shared" si="53"/>
        <v>0</v>
      </c>
      <c r="Q184" s="84"/>
      <c r="R184" s="53">
        <f t="shared" si="54"/>
        <v>0</v>
      </c>
    </row>
    <row r="185" spans="1:18" ht="10.5" customHeight="1" x14ac:dyDescent="0.2">
      <c r="A185" s="72"/>
      <c r="B185" s="167" t="s">
        <v>232</v>
      </c>
      <c r="C185" s="73" t="str">
        <f>IF(NOT(ISNUMBER(A187)),"Total","Sub")</f>
        <v>Total</v>
      </c>
      <c r="D185" s="140"/>
      <c r="E185" s="74" t="s">
        <v>225</v>
      </c>
      <c r="F185" s="54">
        <f>IF(SUM(F161:F184)=0,"",SUM(F161:F184)+F159)</f>
        <v>6003418.4500000002</v>
      </c>
      <c r="G185" s="59"/>
      <c r="H185" s="54">
        <f>IF(SUM(H161:H184)=0,"",SUM(H161:H184)+H159)</f>
        <v>5537238.8399999999</v>
      </c>
      <c r="I185" s="102"/>
      <c r="J185" s="54">
        <f>IF(SUM(J161:J184)=0,"",SUM(J161:J184)+J159)</f>
        <v>5944400.5800000001</v>
      </c>
      <c r="K185" s="59"/>
      <c r="L185" s="54">
        <f>IF(SUM(L161:L184)=0,"",SUM(L161:L184)+L159)</f>
        <v>6560979.7800000003</v>
      </c>
      <c r="M185" s="102"/>
      <c r="N185" s="54">
        <f>IF(SUM(N161:N184)=0,"",SUM(N161:N184)+N159)</f>
        <v>6931490.1249999991</v>
      </c>
      <c r="O185" s="59"/>
      <c r="P185" s="350">
        <v>6948552.3399999999</v>
      </c>
      <c r="Q185" s="59"/>
      <c r="R185" s="54" t="str">
        <f>IF(SUM(R161:R184)=0,"",SUM(R161:R184)+R159)</f>
        <v/>
      </c>
    </row>
    <row r="186" spans="1:18" ht="10.5" customHeight="1" thickBot="1" x14ac:dyDescent="0.25">
      <c r="A186" s="75"/>
      <c r="B186" s="76" t="str">
        <f>CONCATENATE("Award to"&amp;" "&amp;$G$1)</f>
        <v>Award to William Charles</v>
      </c>
      <c r="C186" s="77" t="str">
        <f>IF(NOT(ISNUMBER(A187)),"Bid","Total")</f>
        <v>Bid</v>
      </c>
      <c r="D186" s="78"/>
      <c r="E186" s="79" t="s">
        <v>226</v>
      </c>
      <c r="F186" s="55">
        <f>IF(SUM(F161:F184)=0,"",SUM($D161*E161,$D162*E162,$D163*E163,$D164*E164,$D165*E165,$D166*E166,$D167*E167,$D168*E168,$D169*E169,$D170*E170,$D171*E171,$D172*E172,$D173*E173,$D174*E174,$D175*E175,$D176*E176,$D177*E177,$D178*E178,$D179*E179,$D180*E180,$D181*E181,$D182*E182,$D183*E183,$D184*E184,F160))</f>
        <v>6003418.4500000002</v>
      </c>
      <c r="G186" s="58"/>
      <c r="H186" s="55">
        <f>IF(SUM(H161:H184)=0,"",SUM($D161*G161,$D162*G162,$D163*G163,$D164*G164,$D165*G165,$D166*G166,$D167*G167,$D168*G168,$D169*G169,$D170*G170,$D171*G171,$D172*G172,$D173*G173,$D174*G174,$D175*G175,$D176*G176,$D177*G177,$D178*G178,$D179*G179,$D180*G180,$D181*G181,$D182*G182,$D183*G183,$D184*G184,H160))</f>
        <v>5537238.8399999999</v>
      </c>
      <c r="I186" s="103"/>
      <c r="J186" s="55">
        <f>IF(SUM(J161:J184)=0,"",SUM($D161*I161,$D162*I162,$D163*I163,$D164*I164,$D165*I165,$D166*I166,$D167*I167,$D168*I168,$D169*I169,$D170*I170,$D171*I171,$D172*I172,$D173*I173,$D174*I174,$D175*I175,$D176*I176,$D177*I177,$D178*I178,$D179*I179,$D180*I180,$D181*I181,$D182*I182,$D183*I183,$D184*I184,J160))</f>
        <v>5944400.5800000001</v>
      </c>
      <c r="K186" s="58"/>
      <c r="L186" s="55">
        <f>IF(SUM(L161:L184)=0,"",SUM($D161*K161,$D162*K162,$D163*K163,$D164*K164,$D165*K165,$D166*K166,$D167*K167,$D168*K168,$D169*K169,$D170*K170,$D171*K171,$D172*K172,$D173*K173,$D174*K174,$D175*K175,$D176*K176,$D177*K177,$D178*K178,$D179*K179,$D180*K180,$D181*K181,$D182*K182,$D183*K183,$D184*K184,L160))</f>
        <v>6560979.7800000003</v>
      </c>
      <c r="M186" s="103"/>
      <c r="N186" s="55">
        <f>IF(SUM(N161:N184)=0,"",SUM($D161*M161,$D162*M162,$D163*M163,$D164*M164,$D165*M165,$D166*M166,$D167*M167,$D168*M168,$D169*M169,$D170*M170,$D171*M171,$D172*M172,$D173*M173,$D174*M174,$D175*M175,$D176*M176,$D177*M177,$D178*M178,$D179*M179,$D180*M180,$D181*M181,$D182*M182,$D183*M183,$D184*M184,N160))</f>
        <v>6931490.1249999991</v>
      </c>
      <c r="O186" s="58"/>
      <c r="P186" s="349">
        <f>IF(SUM(P161:P184)=0,"",SUM($D161*O161,$D162*O162,$D163*O163,$D164*O164,$D165*O165,$D166*O166,$D167*O167,$D168*O168,$D169*O169,$D170*O170,$D171*O171,$D172*O172,$D173*O173,$D174*O174,$D175*O175,$D176*O176,$D177*O177,$D178*O178,$D179*O179,$D180*O180,$D181*O181,$D182*O182,$D183*O183,$D184*O184,P160))</f>
        <v>6948552.3139999993</v>
      </c>
      <c r="Q186" s="58"/>
      <c r="R186" s="55" t="str">
        <f>IF(SUM(R161:R184)=0,"",SUM($D161*Q161,$D162*Q162,$D163*Q163,$D164*Q164,$D165*Q165,$D166*Q166,$D167*Q167,$D168*Q168,$D169*Q169,$D170*Q170,$D171*Q171,$D172*Q172,$D173*Q173,$D174*Q174,$D175*Q175,$D176*Q176,$D177*Q177,$D178*Q178,$D179*Q179,$D180*Q180,$D181*Q181,$D182*Q182,$D183*Q183,$D184*Q184,R160))</f>
        <v/>
      </c>
    </row>
    <row r="187" spans="1:18" ht="24" customHeight="1" x14ac:dyDescent="0.2">
      <c r="A187" s="71" t="str">
        <f>IF(B187="","",A184+1)</f>
        <v/>
      </c>
      <c r="B187" s="138" t="str">
        <f>IF(ISBLANK('Item List'!B171),"",'Item List'!B171)</f>
        <v/>
      </c>
      <c r="C187" s="138" t="str">
        <f>IF(ISBLANK('Item List'!C171),"",'Item List'!C171)</f>
        <v/>
      </c>
      <c r="D187" s="139">
        <f>IF(ISBLANK('Item List'!D171),0,'Item List'!D171)</f>
        <v>0</v>
      </c>
      <c r="E187" s="53">
        <f>IF(ISBLANK('Item List'!E171),0,'Item List'!E171)</f>
        <v>0</v>
      </c>
      <c r="F187" s="53">
        <f t="shared" ref="F187:F210" si="56">IF(AND(ISNUMBER($D187),ISNUMBER(E187)),$D187*E187,0)</f>
        <v>0</v>
      </c>
      <c r="G187" s="83"/>
      <c r="H187" s="53">
        <f t="shared" ref="H187:H210" si="57">IF(AND(ISNUMBER($D187),ISNUMBER(G187)),$D187*G187,0)</f>
        <v>0</v>
      </c>
      <c r="I187" s="84"/>
      <c r="J187" s="53">
        <f>IF(AND(ISNUMBER($D187),ISNUMBER(I187)),$D187*I187,0)</f>
        <v>0</v>
      </c>
      <c r="K187" s="84"/>
      <c r="L187" s="53">
        <f>IF(AND(ISNUMBER($D187),ISNUMBER(K187)),$D187*K187,0)</f>
        <v>0</v>
      </c>
      <c r="M187" s="84"/>
      <c r="N187" s="53">
        <f>IF(AND(ISNUMBER($D187),ISNUMBER(M187)),$D187*M187,0)</f>
        <v>0</v>
      </c>
      <c r="O187" s="84"/>
      <c r="P187" s="53">
        <f>IF(AND(ISNUMBER($D187),ISNUMBER(O187)),$D187*O187,0)</f>
        <v>0</v>
      </c>
      <c r="Q187" s="84"/>
      <c r="R187" s="53">
        <f>IF(AND(ISNUMBER($D187),ISNUMBER(Q187)),$D187*Q187,0)</f>
        <v>0</v>
      </c>
    </row>
    <row r="188" spans="1:18" ht="24" customHeight="1" x14ac:dyDescent="0.2">
      <c r="A188" s="71" t="str">
        <f>IF(B188="","",A187+1)</f>
        <v/>
      </c>
      <c r="B188" s="138" t="str">
        <f>IF(ISBLANK('Item List'!B172),"",'Item List'!B172)</f>
        <v/>
      </c>
      <c r="C188" s="138" t="str">
        <f>IF(ISBLANK('Item List'!C172),"",'Item List'!C172)</f>
        <v/>
      </c>
      <c r="D188" s="139">
        <f>IF(ISBLANK('Item List'!D172),0,'Item List'!D172)</f>
        <v>0</v>
      </c>
      <c r="E188" s="53">
        <f>IF(ISBLANK('Item List'!E172),0,'Item List'!E172)</f>
        <v>0</v>
      </c>
      <c r="F188" s="53">
        <f t="shared" si="56"/>
        <v>0</v>
      </c>
      <c r="G188" s="83"/>
      <c r="H188" s="53">
        <f t="shared" si="57"/>
        <v>0</v>
      </c>
      <c r="I188" s="84"/>
      <c r="J188" s="53">
        <f t="shared" ref="J188:J210" si="58">IF(AND(ISNUMBER($D188),ISNUMBER(I188)),$D188*I188,0)</f>
        <v>0</v>
      </c>
      <c r="K188" s="84"/>
      <c r="L188" s="53">
        <f t="shared" ref="L188:L210" si="59">IF(AND(ISNUMBER($D188),ISNUMBER(K188)),$D188*K188,0)</f>
        <v>0</v>
      </c>
      <c r="M188" s="84"/>
      <c r="N188" s="53">
        <f t="shared" ref="N188:N210" si="60">IF(AND(ISNUMBER($D188),ISNUMBER(M188)),$D188*M188,0)</f>
        <v>0</v>
      </c>
      <c r="O188" s="84"/>
      <c r="P188" s="53">
        <f t="shared" ref="P188:P210" si="61">IF(AND(ISNUMBER($D188),ISNUMBER(O188)),$D188*O188,0)</f>
        <v>0</v>
      </c>
      <c r="Q188" s="84"/>
      <c r="R188" s="53">
        <f t="shared" ref="R188:R210" si="62">IF(AND(ISNUMBER($D188),ISNUMBER(Q188)),$D188*Q188,0)</f>
        <v>0</v>
      </c>
    </row>
    <row r="189" spans="1:18" ht="24" customHeight="1" x14ac:dyDescent="0.2">
      <c r="A189" s="71" t="str">
        <f t="shared" ref="A189:A210" si="63">IF(B189="","",A188+1)</f>
        <v/>
      </c>
      <c r="B189" s="138" t="str">
        <f>IF(ISBLANK('Item List'!B173),"",'Item List'!B173)</f>
        <v/>
      </c>
      <c r="C189" s="138" t="str">
        <f>IF(ISBLANK('Item List'!C173),"",'Item List'!C173)</f>
        <v/>
      </c>
      <c r="D189" s="139">
        <f>IF(ISBLANK('Item List'!D173),0,'Item List'!D173)</f>
        <v>0</v>
      </c>
      <c r="E189" s="53">
        <f>IF(ISBLANK('Item List'!E173),0,'Item List'!E173)</f>
        <v>0</v>
      </c>
      <c r="F189" s="53">
        <f t="shared" si="56"/>
        <v>0</v>
      </c>
      <c r="G189" s="83"/>
      <c r="H189" s="53">
        <f t="shared" si="57"/>
        <v>0</v>
      </c>
      <c r="I189" s="84"/>
      <c r="J189" s="53">
        <f t="shared" si="58"/>
        <v>0</v>
      </c>
      <c r="K189" s="84"/>
      <c r="L189" s="53">
        <f t="shared" si="59"/>
        <v>0</v>
      </c>
      <c r="M189" s="84"/>
      <c r="N189" s="53">
        <f t="shared" si="60"/>
        <v>0</v>
      </c>
      <c r="O189" s="84"/>
      <c r="P189" s="53">
        <f t="shared" si="61"/>
        <v>0</v>
      </c>
      <c r="Q189" s="84"/>
      <c r="R189" s="53">
        <f t="shared" si="62"/>
        <v>0</v>
      </c>
    </row>
    <row r="190" spans="1:18" ht="24" customHeight="1" x14ac:dyDescent="0.2">
      <c r="A190" s="71" t="str">
        <f t="shared" si="63"/>
        <v/>
      </c>
      <c r="B190" s="138" t="str">
        <f>IF(ISBLANK('Item List'!B174),"",'Item List'!B174)</f>
        <v/>
      </c>
      <c r="C190" s="138" t="str">
        <f>IF(ISBLANK('Item List'!C174),"",'Item List'!C174)</f>
        <v/>
      </c>
      <c r="D190" s="139">
        <f>IF(ISBLANK('Item List'!D174),0,'Item List'!D174)</f>
        <v>0</v>
      </c>
      <c r="E190" s="53">
        <f>IF(ISBLANK('Item List'!E174),0,'Item List'!E174)</f>
        <v>0</v>
      </c>
      <c r="F190" s="53">
        <f t="shared" si="56"/>
        <v>0</v>
      </c>
      <c r="G190" s="83"/>
      <c r="H190" s="53">
        <f t="shared" si="57"/>
        <v>0</v>
      </c>
      <c r="I190" s="84"/>
      <c r="J190" s="53">
        <f t="shared" si="58"/>
        <v>0</v>
      </c>
      <c r="K190" s="84"/>
      <c r="L190" s="53">
        <f t="shared" si="59"/>
        <v>0</v>
      </c>
      <c r="M190" s="84"/>
      <c r="N190" s="53">
        <f t="shared" si="60"/>
        <v>0</v>
      </c>
      <c r="O190" s="84"/>
      <c r="P190" s="53">
        <f t="shared" si="61"/>
        <v>0</v>
      </c>
      <c r="Q190" s="84"/>
      <c r="R190" s="53">
        <f t="shared" si="62"/>
        <v>0</v>
      </c>
    </row>
    <row r="191" spans="1:18" ht="24" customHeight="1" x14ac:dyDescent="0.2">
      <c r="A191" s="71" t="str">
        <f t="shared" si="63"/>
        <v/>
      </c>
      <c r="B191" s="138" t="str">
        <f>IF(ISBLANK('Item List'!B175),"",'Item List'!B175)</f>
        <v/>
      </c>
      <c r="C191" s="138" t="str">
        <f>IF(ISBLANK('Item List'!C175),"",'Item List'!C175)</f>
        <v/>
      </c>
      <c r="D191" s="139">
        <f>IF(ISBLANK('Item List'!D175),0,'Item List'!D175)</f>
        <v>0</v>
      </c>
      <c r="E191" s="53">
        <f>IF(ISBLANK('Item List'!E175),0,'Item List'!E175)</f>
        <v>0</v>
      </c>
      <c r="F191" s="53">
        <f t="shared" si="56"/>
        <v>0</v>
      </c>
      <c r="G191" s="83"/>
      <c r="H191" s="53">
        <f t="shared" si="57"/>
        <v>0</v>
      </c>
      <c r="I191" s="84"/>
      <c r="J191" s="53">
        <f t="shared" si="58"/>
        <v>0</v>
      </c>
      <c r="K191" s="84"/>
      <c r="L191" s="53">
        <f t="shared" si="59"/>
        <v>0</v>
      </c>
      <c r="M191" s="84"/>
      <c r="N191" s="53">
        <f t="shared" si="60"/>
        <v>0</v>
      </c>
      <c r="O191" s="84"/>
      <c r="P191" s="53">
        <f t="shared" si="61"/>
        <v>0</v>
      </c>
      <c r="Q191" s="84"/>
      <c r="R191" s="53">
        <f t="shared" si="62"/>
        <v>0</v>
      </c>
    </row>
    <row r="192" spans="1:18" ht="24" customHeight="1" x14ac:dyDescent="0.2">
      <c r="A192" s="71" t="str">
        <f t="shared" si="63"/>
        <v/>
      </c>
      <c r="B192" s="138" t="str">
        <f>IF(ISBLANK('Item List'!B176),"",'Item List'!B176)</f>
        <v/>
      </c>
      <c r="C192" s="138" t="str">
        <f>IF(ISBLANK('Item List'!C176),"",'Item List'!C176)</f>
        <v/>
      </c>
      <c r="D192" s="139">
        <f>IF(ISBLANK('Item List'!D176),0,'Item List'!D176)</f>
        <v>0</v>
      </c>
      <c r="E192" s="53">
        <f>IF(ISBLANK('Item List'!E176),0,'Item List'!E176)</f>
        <v>0</v>
      </c>
      <c r="F192" s="53">
        <f t="shared" si="56"/>
        <v>0</v>
      </c>
      <c r="G192" s="83"/>
      <c r="H192" s="53">
        <f t="shared" si="57"/>
        <v>0</v>
      </c>
      <c r="I192" s="84"/>
      <c r="J192" s="53">
        <f t="shared" si="58"/>
        <v>0</v>
      </c>
      <c r="K192" s="84"/>
      <c r="L192" s="53">
        <f t="shared" si="59"/>
        <v>0</v>
      </c>
      <c r="M192" s="84"/>
      <c r="N192" s="53">
        <f t="shared" si="60"/>
        <v>0</v>
      </c>
      <c r="O192" s="84"/>
      <c r="P192" s="53">
        <f t="shared" si="61"/>
        <v>0</v>
      </c>
      <c r="Q192" s="84"/>
      <c r="R192" s="53">
        <f t="shared" si="62"/>
        <v>0</v>
      </c>
    </row>
    <row r="193" spans="1:18" ht="24" customHeight="1" x14ac:dyDescent="0.2">
      <c r="A193" s="71" t="str">
        <f t="shared" si="63"/>
        <v/>
      </c>
      <c r="B193" s="138" t="str">
        <f>IF(ISBLANK('Item List'!B177),"",'Item List'!B177)</f>
        <v/>
      </c>
      <c r="C193" s="138" t="str">
        <f>IF(ISBLANK('Item List'!C177),"",'Item List'!C177)</f>
        <v/>
      </c>
      <c r="D193" s="139">
        <f>IF(ISBLANK('Item List'!D177),0,'Item List'!D177)</f>
        <v>0</v>
      </c>
      <c r="E193" s="53">
        <f>IF(ISBLANK('Item List'!E177),0,'Item List'!E177)</f>
        <v>0</v>
      </c>
      <c r="F193" s="53">
        <f t="shared" si="56"/>
        <v>0</v>
      </c>
      <c r="G193" s="83"/>
      <c r="H193" s="53">
        <f t="shared" si="57"/>
        <v>0</v>
      </c>
      <c r="I193" s="84"/>
      <c r="J193" s="53">
        <f t="shared" si="58"/>
        <v>0</v>
      </c>
      <c r="K193" s="84"/>
      <c r="L193" s="53">
        <f t="shared" si="59"/>
        <v>0</v>
      </c>
      <c r="M193" s="84"/>
      <c r="N193" s="53">
        <f t="shared" si="60"/>
        <v>0</v>
      </c>
      <c r="O193" s="84"/>
      <c r="P193" s="53">
        <f t="shared" si="61"/>
        <v>0</v>
      </c>
      <c r="Q193" s="84"/>
      <c r="R193" s="53">
        <f t="shared" si="62"/>
        <v>0</v>
      </c>
    </row>
    <row r="194" spans="1:18" ht="24" customHeight="1" x14ac:dyDescent="0.2">
      <c r="A194" s="71" t="str">
        <f t="shared" si="63"/>
        <v/>
      </c>
      <c r="B194" s="138" t="str">
        <f>IF(ISBLANK('Item List'!B178),"",'Item List'!B178)</f>
        <v/>
      </c>
      <c r="C194" s="138" t="str">
        <f>IF(ISBLANK('Item List'!C178),"",'Item List'!C178)</f>
        <v/>
      </c>
      <c r="D194" s="139">
        <f>IF(ISBLANK('Item List'!D178),0,'Item List'!D178)</f>
        <v>0</v>
      </c>
      <c r="E194" s="53">
        <f>IF(ISBLANK('Item List'!E178),0,'Item List'!E178)</f>
        <v>0</v>
      </c>
      <c r="F194" s="53">
        <f t="shared" si="56"/>
        <v>0</v>
      </c>
      <c r="G194" s="83"/>
      <c r="H194" s="53">
        <f t="shared" si="57"/>
        <v>0</v>
      </c>
      <c r="I194" s="84"/>
      <c r="J194" s="53">
        <f t="shared" si="58"/>
        <v>0</v>
      </c>
      <c r="K194" s="84"/>
      <c r="L194" s="53">
        <f t="shared" si="59"/>
        <v>0</v>
      </c>
      <c r="M194" s="84"/>
      <c r="N194" s="53">
        <f t="shared" si="60"/>
        <v>0</v>
      </c>
      <c r="O194" s="84"/>
      <c r="P194" s="53">
        <f t="shared" si="61"/>
        <v>0</v>
      </c>
      <c r="Q194" s="84"/>
      <c r="R194" s="53">
        <f t="shared" si="62"/>
        <v>0</v>
      </c>
    </row>
    <row r="195" spans="1:18" ht="24" customHeight="1" x14ac:dyDescent="0.2">
      <c r="A195" s="71" t="str">
        <f t="shared" si="63"/>
        <v/>
      </c>
      <c r="B195" s="138" t="str">
        <f>IF(ISBLANK('Item List'!B179),"",'Item List'!B179)</f>
        <v/>
      </c>
      <c r="C195" s="138" t="str">
        <f>IF(ISBLANK('Item List'!C179),"",'Item List'!C179)</f>
        <v/>
      </c>
      <c r="D195" s="139">
        <f>IF(ISBLANK('Item List'!D179),0,'Item List'!D179)</f>
        <v>0</v>
      </c>
      <c r="E195" s="53">
        <f>IF(ISBLANK('Item List'!E179),0,'Item List'!E179)</f>
        <v>0</v>
      </c>
      <c r="F195" s="53">
        <f t="shared" si="56"/>
        <v>0</v>
      </c>
      <c r="G195" s="83"/>
      <c r="H195" s="53">
        <f t="shared" si="57"/>
        <v>0</v>
      </c>
      <c r="I195" s="84"/>
      <c r="J195" s="53">
        <f t="shared" si="58"/>
        <v>0</v>
      </c>
      <c r="K195" s="84"/>
      <c r="L195" s="53">
        <f t="shared" si="59"/>
        <v>0</v>
      </c>
      <c r="M195" s="84"/>
      <c r="N195" s="53">
        <f t="shared" si="60"/>
        <v>0</v>
      </c>
      <c r="O195" s="84"/>
      <c r="P195" s="53">
        <f t="shared" si="61"/>
        <v>0</v>
      </c>
      <c r="Q195" s="84"/>
      <c r="R195" s="53">
        <f t="shared" si="62"/>
        <v>0</v>
      </c>
    </row>
    <row r="196" spans="1:18" ht="24" customHeight="1" x14ac:dyDescent="0.2">
      <c r="A196" s="71" t="str">
        <f t="shared" si="63"/>
        <v/>
      </c>
      <c r="B196" s="138" t="str">
        <f>IF(ISBLANK('Item List'!B180),"",'Item List'!B180)</f>
        <v/>
      </c>
      <c r="C196" s="138" t="str">
        <f>IF(ISBLANK('Item List'!C180),"",'Item List'!C180)</f>
        <v/>
      </c>
      <c r="D196" s="139">
        <f>IF(ISBLANK('Item List'!D180),0,'Item List'!D180)</f>
        <v>0</v>
      </c>
      <c r="E196" s="53">
        <f>IF(ISBLANK('Item List'!E180),0,'Item List'!E180)</f>
        <v>0</v>
      </c>
      <c r="F196" s="53">
        <f t="shared" si="56"/>
        <v>0</v>
      </c>
      <c r="G196" s="83"/>
      <c r="H196" s="53">
        <f t="shared" si="57"/>
        <v>0</v>
      </c>
      <c r="I196" s="84"/>
      <c r="J196" s="53">
        <f t="shared" si="58"/>
        <v>0</v>
      </c>
      <c r="K196" s="84"/>
      <c r="L196" s="53">
        <f t="shared" si="59"/>
        <v>0</v>
      </c>
      <c r="M196" s="84"/>
      <c r="N196" s="53">
        <f t="shared" si="60"/>
        <v>0</v>
      </c>
      <c r="O196" s="84"/>
      <c r="P196" s="53">
        <f t="shared" si="61"/>
        <v>0</v>
      </c>
      <c r="Q196" s="84"/>
      <c r="R196" s="53">
        <f t="shared" si="62"/>
        <v>0</v>
      </c>
    </row>
    <row r="197" spans="1:18" ht="24" customHeight="1" x14ac:dyDescent="0.2">
      <c r="A197" s="71" t="str">
        <f t="shared" si="63"/>
        <v/>
      </c>
      <c r="B197" s="138" t="str">
        <f>IF(ISBLANK('Item List'!B181),"",'Item List'!B181)</f>
        <v/>
      </c>
      <c r="C197" s="138" t="str">
        <f>IF(ISBLANK('Item List'!C181),"",'Item List'!C181)</f>
        <v/>
      </c>
      <c r="D197" s="139">
        <f>IF(ISBLANK('Item List'!D181),0,'Item List'!D181)</f>
        <v>0</v>
      </c>
      <c r="E197" s="53">
        <f>IF(ISBLANK('Item List'!E181),0,'Item List'!E181)</f>
        <v>0</v>
      </c>
      <c r="F197" s="53">
        <f t="shared" si="56"/>
        <v>0</v>
      </c>
      <c r="G197" s="83"/>
      <c r="H197" s="53">
        <f t="shared" si="57"/>
        <v>0</v>
      </c>
      <c r="I197" s="84"/>
      <c r="J197" s="53">
        <f t="shared" si="58"/>
        <v>0</v>
      </c>
      <c r="K197" s="84"/>
      <c r="L197" s="53">
        <f t="shared" si="59"/>
        <v>0</v>
      </c>
      <c r="M197" s="84"/>
      <c r="N197" s="53">
        <f t="shared" si="60"/>
        <v>0</v>
      </c>
      <c r="O197" s="84"/>
      <c r="P197" s="53">
        <f t="shared" si="61"/>
        <v>0</v>
      </c>
      <c r="Q197" s="84"/>
      <c r="R197" s="53">
        <f t="shared" si="62"/>
        <v>0</v>
      </c>
    </row>
    <row r="198" spans="1:18" ht="24" customHeight="1" x14ac:dyDescent="0.2">
      <c r="A198" s="71" t="str">
        <f t="shared" si="63"/>
        <v/>
      </c>
      <c r="B198" s="138" t="str">
        <f>IF(ISBLANK('Item List'!B182),"",'Item List'!B182)</f>
        <v/>
      </c>
      <c r="C198" s="138" t="str">
        <f>IF(ISBLANK('Item List'!C182),"",'Item List'!C182)</f>
        <v/>
      </c>
      <c r="D198" s="139">
        <f>IF(ISBLANK('Item List'!D182),0,'Item List'!D182)</f>
        <v>0</v>
      </c>
      <c r="E198" s="53">
        <f>IF(ISBLANK('Item List'!E182),0,'Item List'!E182)</f>
        <v>0</v>
      </c>
      <c r="F198" s="53">
        <f t="shared" si="56"/>
        <v>0</v>
      </c>
      <c r="G198" s="83"/>
      <c r="H198" s="53">
        <f t="shared" si="57"/>
        <v>0</v>
      </c>
      <c r="I198" s="84"/>
      <c r="J198" s="53">
        <f t="shared" si="58"/>
        <v>0</v>
      </c>
      <c r="K198" s="84"/>
      <c r="L198" s="53">
        <f t="shared" si="59"/>
        <v>0</v>
      </c>
      <c r="M198" s="84"/>
      <c r="N198" s="53">
        <f t="shared" si="60"/>
        <v>0</v>
      </c>
      <c r="O198" s="84"/>
      <c r="P198" s="53">
        <f t="shared" si="61"/>
        <v>0</v>
      </c>
      <c r="Q198" s="84"/>
      <c r="R198" s="53">
        <f t="shared" si="62"/>
        <v>0</v>
      </c>
    </row>
    <row r="199" spans="1:18" ht="24" customHeight="1" x14ac:dyDescent="0.2">
      <c r="A199" s="71" t="str">
        <f t="shared" si="63"/>
        <v/>
      </c>
      <c r="B199" s="138" t="str">
        <f>IF(ISBLANK('Item List'!B183),"",'Item List'!B183)</f>
        <v/>
      </c>
      <c r="C199" s="138" t="str">
        <f>IF(ISBLANK('Item List'!C183),"",'Item List'!C183)</f>
        <v/>
      </c>
      <c r="D199" s="139">
        <f>IF(ISBLANK('Item List'!D183),0,'Item List'!D183)</f>
        <v>0</v>
      </c>
      <c r="E199" s="53">
        <f>IF(ISBLANK('Item List'!E183),0,'Item List'!E183)</f>
        <v>0</v>
      </c>
      <c r="F199" s="53">
        <f t="shared" si="56"/>
        <v>0</v>
      </c>
      <c r="G199" s="83"/>
      <c r="H199" s="53">
        <f t="shared" si="57"/>
        <v>0</v>
      </c>
      <c r="I199" s="84"/>
      <c r="J199" s="53">
        <f t="shared" si="58"/>
        <v>0</v>
      </c>
      <c r="K199" s="84"/>
      <c r="L199" s="53">
        <f t="shared" si="59"/>
        <v>0</v>
      </c>
      <c r="M199" s="84"/>
      <c r="N199" s="53">
        <f t="shared" si="60"/>
        <v>0</v>
      </c>
      <c r="O199" s="84"/>
      <c r="P199" s="53">
        <f t="shared" si="61"/>
        <v>0</v>
      </c>
      <c r="Q199" s="84"/>
      <c r="R199" s="53">
        <f t="shared" si="62"/>
        <v>0</v>
      </c>
    </row>
    <row r="200" spans="1:18" ht="24" customHeight="1" x14ac:dyDescent="0.2">
      <c r="A200" s="71" t="str">
        <f t="shared" si="63"/>
        <v/>
      </c>
      <c r="B200" s="138" t="str">
        <f>IF(ISBLANK('Item List'!B184),"",'Item List'!B184)</f>
        <v/>
      </c>
      <c r="C200" s="138" t="str">
        <f>IF(ISBLANK('Item List'!C184),"",'Item List'!C184)</f>
        <v/>
      </c>
      <c r="D200" s="139">
        <f>IF(ISBLANK('Item List'!D184),0,'Item List'!D184)</f>
        <v>0</v>
      </c>
      <c r="E200" s="53">
        <f>IF(ISBLANK('Item List'!E184),0,'Item List'!E184)</f>
        <v>0</v>
      </c>
      <c r="F200" s="53">
        <f t="shared" si="56"/>
        <v>0</v>
      </c>
      <c r="G200" s="83"/>
      <c r="H200" s="53">
        <f t="shared" si="57"/>
        <v>0</v>
      </c>
      <c r="I200" s="84"/>
      <c r="J200" s="53">
        <f t="shared" si="58"/>
        <v>0</v>
      </c>
      <c r="K200" s="84"/>
      <c r="L200" s="53">
        <f t="shared" si="59"/>
        <v>0</v>
      </c>
      <c r="M200" s="84"/>
      <c r="N200" s="53">
        <f t="shared" si="60"/>
        <v>0</v>
      </c>
      <c r="O200" s="84"/>
      <c r="P200" s="53">
        <f t="shared" si="61"/>
        <v>0</v>
      </c>
      <c r="Q200" s="84"/>
      <c r="R200" s="53">
        <f t="shared" si="62"/>
        <v>0</v>
      </c>
    </row>
    <row r="201" spans="1:18" ht="24" customHeight="1" x14ac:dyDescent="0.2">
      <c r="A201" s="71" t="str">
        <f t="shared" si="63"/>
        <v/>
      </c>
      <c r="B201" s="138" t="str">
        <f>IF(ISBLANK('Item List'!B185),"",'Item List'!B185)</f>
        <v/>
      </c>
      <c r="C201" s="138" t="str">
        <f>IF(ISBLANK('Item List'!C185),"",'Item List'!C185)</f>
        <v/>
      </c>
      <c r="D201" s="139">
        <f>IF(ISBLANK('Item List'!D185),0,'Item List'!D185)</f>
        <v>0</v>
      </c>
      <c r="E201" s="53">
        <f>IF(ISBLANK('Item List'!E185),0,'Item List'!E185)</f>
        <v>0</v>
      </c>
      <c r="F201" s="53">
        <f t="shared" si="56"/>
        <v>0</v>
      </c>
      <c r="G201" s="83"/>
      <c r="H201" s="53">
        <f t="shared" si="57"/>
        <v>0</v>
      </c>
      <c r="I201" s="84"/>
      <c r="J201" s="53">
        <f t="shared" si="58"/>
        <v>0</v>
      </c>
      <c r="K201" s="84"/>
      <c r="L201" s="53">
        <f t="shared" si="59"/>
        <v>0</v>
      </c>
      <c r="M201" s="84"/>
      <c r="N201" s="53">
        <f t="shared" si="60"/>
        <v>0</v>
      </c>
      <c r="O201" s="84"/>
      <c r="P201" s="53">
        <f t="shared" si="61"/>
        <v>0</v>
      </c>
      <c r="Q201" s="84"/>
      <c r="R201" s="53">
        <f t="shared" si="62"/>
        <v>0</v>
      </c>
    </row>
    <row r="202" spans="1:18" ht="24" customHeight="1" x14ac:dyDescent="0.2">
      <c r="A202" s="71" t="str">
        <f t="shared" si="63"/>
        <v/>
      </c>
      <c r="B202" s="138" t="str">
        <f>IF(ISBLANK('Item List'!B186),"",'Item List'!B186)</f>
        <v/>
      </c>
      <c r="C202" s="138" t="str">
        <f>IF(ISBLANK('Item List'!C186),"",'Item List'!C186)</f>
        <v/>
      </c>
      <c r="D202" s="139">
        <f>IF(ISBLANK('Item List'!D186),0,'Item List'!D186)</f>
        <v>0</v>
      </c>
      <c r="E202" s="53">
        <f>IF(ISBLANK('Item List'!E186),0,'Item List'!E186)</f>
        <v>0</v>
      </c>
      <c r="F202" s="53">
        <f t="shared" si="56"/>
        <v>0</v>
      </c>
      <c r="G202" s="83"/>
      <c r="H202" s="53">
        <f t="shared" si="57"/>
        <v>0</v>
      </c>
      <c r="I202" s="84"/>
      <c r="J202" s="53">
        <f t="shared" si="58"/>
        <v>0</v>
      </c>
      <c r="K202" s="84"/>
      <c r="L202" s="53">
        <f t="shared" si="59"/>
        <v>0</v>
      </c>
      <c r="M202" s="84"/>
      <c r="N202" s="53">
        <f t="shared" si="60"/>
        <v>0</v>
      </c>
      <c r="O202" s="84"/>
      <c r="P202" s="53">
        <f t="shared" si="61"/>
        <v>0</v>
      </c>
      <c r="Q202" s="84"/>
      <c r="R202" s="53">
        <f t="shared" si="62"/>
        <v>0</v>
      </c>
    </row>
    <row r="203" spans="1:18" ht="24" customHeight="1" x14ac:dyDescent="0.2">
      <c r="A203" s="71" t="str">
        <f t="shared" si="63"/>
        <v/>
      </c>
      <c r="B203" s="138" t="str">
        <f>IF(ISBLANK('Item List'!B187),"",'Item List'!B187)</f>
        <v/>
      </c>
      <c r="C203" s="138" t="str">
        <f>IF(ISBLANK('Item List'!C187),"",'Item List'!C187)</f>
        <v/>
      </c>
      <c r="D203" s="139">
        <f>IF(ISBLANK('Item List'!D187),0,'Item List'!D187)</f>
        <v>0</v>
      </c>
      <c r="E203" s="53">
        <f>IF(ISBLANK('Item List'!E187),0,'Item List'!E187)</f>
        <v>0</v>
      </c>
      <c r="F203" s="53">
        <f t="shared" si="56"/>
        <v>0</v>
      </c>
      <c r="G203" s="83"/>
      <c r="H203" s="53">
        <f t="shared" si="57"/>
        <v>0</v>
      </c>
      <c r="I203" s="84"/>
      <c r="J203" s="53">
        <f t="shared" si="58"/>
        <v>0</v>
      </c>
      <c r="K203" s="84"/>
      <c r="L203" s="53">
        <f t="shared" si="59"/>
        <v>0</v>
      </c>
      <c r="M203" s="84"/>
      <c r="N203" s="53">
        <f t="shared" si="60"/>
        <v>0</v>
      </c>
      <c r="O203" s="84"/>
      <c r="P203" s="53">
        <f t="shared" si="61"/>
        <v>0</v>
      </c>
      <c r="Q203" s="84"/>
      <c r="R203" s="53">
        <f t="shared" si="62"/>
        <v>0</v>
      </c>
    </row>
    <row r="204" spans="1:18" ht="24" customHeight="1" x14ac:dyDescent="0.2">
      <c r="A204" s="71" t="str">
        <f t="shared" si="63"/>
        <v/>
      </c>
      <c r="B204" s="138" t="str">
        <f>IF(ISBLANK('Item List'!B188),"",'Item List'!B188)</f>
        <v/>
      </c>
      <c r="C204" s="138" t="str">
        <f>IF(ISBLANK('Item List'!C188),"",'Item List'!C188)</f>
        <v/>
      </c>
      <c r="D204" s="139">
        <f>IF(ISBLANK('Item List'!D188),0,'Item List'!D188)</f>
        <v>0</v>
      </c>
      <c r="E204" s="53">
        <f>IF(ISBLANK('Item List'!E188),0,'Item List'!E188)</f>
        <v>0</v>
      </c>
      <c r="F204" s="53">
        <f t="shared" si="56"/>
        <v>0</v>
      </c>
      <c r="G204" s="83"/>
      <c r="H204" s="53">
        <f t="shared" si="57"/>
        <v>0</v>
      </c>
      <c r="I204" s="84"/>
      <c r="J204" s="53">
        <f t="shared" si="58"/>
        <v>0</v>
      </c>
      <c r="K204" s="84"/>
      <c r="L204" s="53">
        <f t="shared" si="59"/>
        <v>0</v>
      </c>
      <c r="M204" s="84"/>
      <c r="N204" s="53">
        <f t="shared" si="60"/>
        <v>0</v>
      </c>
      <c r="O204" s="84"/>
      <c r="P204" s="53">
        <f t="shared" si="61"/>
        <v>0</v>
      </c>
      <c r="Q204" s="84"/>
      <c r="R204" s="53">
        <f t="shared" si="62"/>
        <v>0</v>
      </c>
    </row>
    <row r="205" spans="1:18" ht="24" customHeight="1" x14ac:dyDescent="0.2">
      <c r="A205" s="71" t="str">
        <f t="shared" si="63"/>
        <v/>
      </c>
      <c r="B205" s="138" t="str">
        <f>IF(ISBLANK('Item List'!B189),"",'Item List'!B189)</f>
        <v/>
      </c>
      <c r="C205" s="138" t="str">
        <f>IF(ISBLANK('Item List'!C189),"",'Item List'!C189)</f>
        <v/>
      </c>
      <c r="D205" s="139">
        <f>IF(ISBLANK('Item List'!D189),0,'Item List'!D189)</f>
        <v>0</v>
      </c>
      <c r="E205" s="53">
        <f>IF(ISBLANK('Item List'!E189),0,'Item List'!E189)</f>
        <v>0</v>
      </c>
      <c r="F205" s="53">
        <f t="shared" si="56"/>
        <v>0</v>
      </c>
      <c r="G205" s="83"/>
      <c r="H205" s="53">
        <f t="shared" si="57"/>
        <v>0</v>
      </c>
      <c r="I205" s="84"/>
      <c r="J205" s="53">
        <f t="shared" si="58"/>
        <v>0</v>
      </c>
      <c r="K205" s="84"/>
      <c r="L205" s="53">
        <f t="shared" si="59"/>
        <v>0</v>
      </c>
      <c r="M205" s="84"/>
      <c r="N205" s="53">
        <f t="shared" si="60"/>
        <v>0</v>
      </c>
      <c r="O205" s="84"/>
      <c r="P205" s="53">
        <f t="shared" si="61"/>
        <v>0</v>
      </c>
      <c r="Q205" s="84"/>
      <c r="R205" s="53">
        <f t="shared" si="62"/>
        <v>0</v>
      </c>
    </row>
    <row r="206" spans="1:18" ht="24" customHeight="1" x14ac:dyDescent="0.2">
      <c r="A206" s="71" t="str">
        <f t="shared" si="63"/>
        <v/>
      </c>
      <c r="B206" s="138" t="str">
        <f>IF(ISBLANK('Item List'!B190),"",'Item List'!B190)</f>
        <v/>
      </c>
      <c r="C206" s="138" t="str">
        <f>IF(ISBLANK('Item List'!C190),"",'Item List'!C190)</f>
        <v/>
      </c>
      <c r="D206" s="139">
        <f>IF(ISBLANK('Item List'!D190),0,'Item List'!D190)</f>
        <v>0</v>
      </c>
      <c r="E206" s="53">
        <f>IF(ISBLANK('Item List'!E190),0,'Item List'!E190)</f>
        <v>0</v>
      </c>
      <c r="F206" s="53">
        <f t="shared" si="56"/>
        <v>0</v>
      </c>
      <c r="G206" s="83"/>
      <c r="H206" s="53">
        <f t="shared" si="57"/>
        <v>0</v>
      </c>
      <c r="I206" s="84"/>
      <c r="J206" s="53">
        <f t="shared" si="58"/>
        <v>0</v>
      </c>
      <c r="K206" s="84"/>
      <c r="L206" s="53">
        <f t="shared" si="59"/>
        <v>0</v>
      </c>
      <c r="M206" s="84"/>
      <c r="N206" s="53">
        <f t="shared" si="60"/>
        <v>0</v>
      </c>
      <c r="O206" s="84"/>
      <c r="P206" s="53">
        <f t="shared" si="61"/>
        <v>0</v>
      </c>
      <c r="Q206" s="84"/>
      <c r="R206" s="53">
        <f t="shared" si="62"/>
        <v>0</v>
      </c>
    </row>
    <row r="207" spans="1:18" ht="24" customHeight="1" x14ac:dyDescent="0.2">
      <c r="A207" s="71" t="str">
        <f t="shared" si="63"/>
        <v/>
      </c>
      <c r="B207" s="138" t="str">
        <f>IF(ISBLANK('Item List'!B191),"",'Item List'!B191)</f>
        <v/>
      </c>
      <c r="C207" s="138" t="str">
        <f>IF(ISBLANK('Item List'!C191),"",'Item List'!C191)</f>
        <v/>
      </c>
      <c r="D207" s="139">
        <f>IF(ISBLANK('Item List'!D191),0,'Item List'!D191)</f>
        <v>0</v>
      </c>
      <c r="E207" s="53">
        <f>IF(ISBLANK('Item List'!E191),0,'Item List'!E191)</f>
        <v>0</v>
      </c>
      <c r="F207" s="53">
        <f t="shared" si="56"/>
        <v>0</v>
      </c>
      <c r="G207" s="83"/>
      <c r="H207" s="53">
        <f t="shared" si="57"/>
        <v>0</v>
      </c>
      <c r="I207" s="84"/>
      <c r="J207" s="53">
        <f t="shared" si="58"/>
        <v>0</v>
      </c>
      <c r="K207" s="84"/>
      <c r="L207" s="53">
        <f t="shared" si="59"/>
        <v>0</v>
      </c>
      <c r="M207" s="84"/>
      <c r="N207" s="53">
        <f t="shared" si="60"/>
        <v>0</v>
      </c>
      <c r="O207" s="84"/>
      <c r="P207" s="53">
        <f t="shared" si="61"/>
        <v>0</v>
      </c>
      <c r="Q207" s="84"/>
      <c r="R207" s="53">
        <f t="shared" si="62"/>
        <v>0</v>
      </c>
    </row>
    <row r="208" spans="1:18" ht="24" customHeight="1" x14ac:dyDescent="0.2">
      <c r="A208" s="71" t="str">
        <f t="shared" si="63"/>
        <v/>
      </c>
      <c r="B208" s="138" t="str">
        <f>IF(ISBLANK('Item List'!B192),"",'Item List'!B192)</f>
        <v/>
      </c>
      <c r="C208" s="138" t="str">
        <f>IF(ISBLANK('Item List'!C192),"",'Item List'!C192)</f>
        <v/>
      </c>
      <c r="D208" s="139">
        <f>IF(ISBLANK('Item List'!D192),0,'Item List'!D192)</f>
        <v>0</v>
      </c>
      <c r="E208" s="53">
        <f>IF(ISBLANK('Item List'!E192),0,'Item List'!E192)</f>
        <v>0</v>
      </c>
      <c r="F208" s="53">
        <f t="shared" si="56"/>
        <v>0</v>
      </c>
      <c r="G208" s="83"/>
      <c r="H208" s="53">
        <f t="shared" si="57"/>
        <v>0</v>
      </c>
      <c r="I208" s="84"/>
      <c r="J208" s="53">
        <f t="shared" si="58"/>
        <v>0</v>
      </c>
      <c r="K208" s="84"/>
      <c r="L208" s="53">
        <f t="shared" si="59"/>
        <v>0</v>
      </c>
      <c r="M208" s="84"/>
      <c r="N208" s="53">
        <f t="shared" si="60"/>
        <v>0</v>
      </c>
      <c r="O208" s="84"/>
      <c r="P208" s="53">
        <f t="shared" si="61"/>
        <v>0</v>
      </c>
      <c r="Q208" s="84"/>
      <c r="R208" s="53">
        <f t="shared" si="62"/>
        <v>0</v>
      </c>
    </row>
    <row r="209" spans="1:18" ht="24" customHeight="1" x14ac:dyDescent="0.2">
      <c r="A209" s="71" t="str">
        <f t="shared" si="63"/>
        <v/>
      </c>
      <c r="B209" s="138" t="str">
        <f>IF(ISBLANK('Item List'!B193),"",'Item List'!B193)</f>
        <v/>
      </c>
      <c r="C209" s="138" t="str">
        <f>IF(ISBLANK('Item List'!C193),"",'Item List'!C193)</f>
        <v/>
      </c>
      <c r="D209" s="139">
        <f>IF(ISBLANK('Item List'!D193),0,'Item List'!D193)</f>
        <v>0</v>
      </c>
      <c r="E209" s="53">
        <f>IF(ISBLANK('Item List'!E193),0,'Item List'!E193)</f>
        <v>0</v>
      </c>
      <c r="F209" s="53">
        <f t="shared" si="56"/>
        <v>0</v>
      </c>
      <c r="G209" s="83"/>
      <c r="H209" s="53">
        <f t="shared" si="57"/>
        <v>0</v>
      </c>
      <c r="I209" s="84"/>
      <c r="J209" s="53">
        <f t="shared" si="58"/>
        <v>0</v>
      </c>
      <c r="K209" s="84"/>
      <c r="L209" s="53">
        <f t="shared" si="59"/>
        <v>0</v>
      </c>
      <c r="M209" s="84"/>
      <c r="N209" s="53">
        <f t="shared" si="60"/>
        <v>0</v>
      </c>
      <c r="O209" s="84"/>
      <c r="P209" s="53">
        <f t="shared" si="61"/>
        <v>0</v>
      </c>
      <c r="Q209" s="84"/>
      <c r="R209" s="53">
        <f t="shared" si="62"/>
        <v>0</v>
      </c>
    </row>
    <row r="210" spans="1:18" ht="24" customHeight="1" thickBot="1" x14ac:dyDescent="0.25">
      <c r="A210" s="71" t="str">
        <f t="shared" si="63"/>
        <v/>
      </c>
      <c r="B210" s="138" t="str">
        <f>IF(ISBLANK('Item List'!B194),"",'Item List'!B194)</f>
        <v/>
      </c>
      <c r="C210" s="138" t="str">
        <f>IF(ISBLANK('Item List'!C194),"",'Item List'!C194)</f>
        <v/>
      </c>
      <c r="D210" s="139">
        <f>IF(ISBLANK('Item List'!D194),0,'Item List'!D194)</f>
        <v>0</v>
      </c>
      <c r="E210" s="53">
        <f>IF(ISBLANK('Item List'!E194),0,'Item List'!E194)</f>
        <v>0</v>
      </c>
      <c r="F210" s="53">
        <f t="shared" si="56"/>
        <v>0</v>
      </c>
      <c r="G210" s="83"/>
      <c r="H210" s="53">
        <f t="shared" si="57"/>
        <v>0</v>
      </c>
      <c r="I210" s="84"/>
      <c r="J210" s="53">
        <f t="shared" si="58"/>
        <v>0</v>
      </c>
      <c r="K210" s="84"/>
      <c r="L210" s="53">
        <f t="shared" si="59"/>
        <v>0</v>
      </c>
      <c r="M210" s="84"/>
      <c r="N210" s="53">
        <f t="shared" si="60"/>
        <v>0</v>
      </c>
      <c r="O210" s="84"/>
      <c r="P210" s="53">
        <f t="shared" si="61"/>
        <v>0</v>
      </c>
      <c r="Q210" s="84"/>
      <c r="R210" s="53">
        <f t="shared" si="62"/>
        <v>0</v>
      </c>
    </row>
    <row r="211" spans="1:18" ht="10.5" customHeight="1" x14ac:dyDescent="0.2">
      <c r="A211" s="72"/>
      <c r="B211" s="167" t="s">
        <v>233</v>
      </c>
      <c r="C211" s="73" t="str">
        <f>IF(NOT(ISNUMBER(A213)),"Total","Sub")</f>
        <v>Total</v>
      </c>
      <c r="D211" s="140"/>
      <c r="E211" s="74" t="s">
        <v>225</v>
      </c>
      <c r="F211" s="54" t="str">
        <f>IF(SUM(F187:F210)=0,"",SUM(F187:F210)+F185)</f>
        <v/>
      </c>
      <c r="G211" s="59"/>
      <c r="H211" s="54" t="str">
        <f>IF(SUM(H187:H210)=0,"",SUM(H187:H210)+H185)</f>
        <v/>
      </c>
      <c r="I211" s="102"/>
      <c r="J211" s="54" t="str">
        <f>IF(SUM(J187:J210)=0,"",SUM(J187:J210)+J185)</f>
        <v/>
      </c>
      <c r="K211" s="59"/>
      <c r="L211" s="54" t="str">
        <f>IF(SUM(L187:L210)=0,"",SUM(L187:L210)+L185)</f>
        <v/>
      </c>
      <c r="M211" s="102"/>
      <c r="N211" s="54"/>
      <c r="O211" s="59"/>
      <c r="P211" s="54" t="str">
        <f>IF(SUM(P187:P210)=0,"",SUM(P187:P210)+P185)</f>
        <v/>
      </c>
      <c r="Q211" s="59"/>
      <c r="R211" s="54" t="str">
        <f>IF(SUM(R187:R210)=0,"",SUM(R187:R210)+R185)</f>
        <v/>
      </c>
    </row>
    <row r="212" spans="1:18" ht="10.5" customHeight="1" thickBot="1" x14ac:dyDescent="0.25">
      <c r="A212" s="75"/>
      <c r="B212" s="76" t="str">
        <f>CONCATENATE("Award to"&amp;" "&amp;$G$1)</f>
        <v>Award to William Charles</v>
      </c>
      <c r="C212" s="77" t="str">
        <f>IF(NOT(ISNUMBER(A213)),"Bid","Total")</f>
        <v>Bid</v>
      </c>
      <c r="D212" s="78"/>
      <c r="E212" s="79" t="s">
        <v>226</v>
      </c>
      <c r="F212" s="55" t="str">
        <f>IF(SUM(F187:F210)=0,"",SUM($D187*E187,$D188*E188,$D189*E189,$D190*E190,$D191*E191,$D192*E192,$D193*E193,$D194*E194,$D195*E195,$D196*E196,$D197*E197,$D198*E198,$D199*E199,$D200*E200,$D201*E201,$D202*E202,$D203*E203,$D204*E204,$D205*E205,$D206*E206,$D207*E207,$D208*E208,$D209*E209,$D210*E210,F186))</f>
        <v/>
      </c>
      <c r="G212" s="58"/>
      <c r="H212" s="55" t="str">
        <f>IF(SUM(H187:H210)=0,"",SUM($D187*G187,$D188*G188,$D189*G189,$D190*G190,$D191*G191,$D192*G192,$D193*G193,$D194*G194,$D195*G195,$D196*G196,$D197*G197,$D198*G198,$D199*G199,$D200*G200,$D201*G201,$D202*G202,$D203*G203,$D204*G204,$D205*G205,$D206*G206,$D207*G207,$D208*G208,$D209*G209,$D210*G210,H186))</f>
        <v/>
      </c>
      <c r="I212" s="103"/>
      <c r="J212" s="55" t="str">
        <f>IF(SUM(J187:J210)=0,"",SUM($D187*I187,$D188*I188,$D189*I189,$D190*I190,$D191*I191,$D192*I192,$D193*I193,$D194*I194,$D195*I195,$D196*I196,$D197*I197,$D198*I198,$D199*I199,$D200*I200,$D201*I201,$D202*I202,$D203*I203,$D204*I204,$D205*I205,$D206*I206,$D207*I207,$D208*I208,$D209*I209,$D210*I210,J186))</f>
        <v/>
      </c>
      <c r="K212" s="58"/>
      <c r="L212" s="55" t="str">
        <f>IF(SUM(L187:L210)=0,"",SUM($D187*K187,$D188*K188,$D189*K189,$D190*K190,$D191*K191,$D192*K192,$D193*K193,$D194*K194,$D195*K195,$D196*K196,$D197*K197,$D198*K198,$D199*K199,$D200*K200,$D201*K201,$D202*K202,$D203*K203,$D204*K204,$D205*K205,$D206*K206,$D207*K207,$D208*K208,$D209*K209,$D210*K210,L186))</f>
        <v/>
      </c>
      <c r="M212" s="103"/>
      <c r="N212" s="55" t="str">
        <f>IF(SUM(N187:N210)=0,"",SUM($D187*M187,$D188*M188,$D189*M189,$D190*M190,$D191*M191,$D192*M192,$D193*M193,$D194*M194,$D195*M195,$D196*M196,$D197*M197,$D198*M198,$D199*M199,$D200*M200,$D201*M201,$D202*M202,$D203*M203,$D204*M204,$D205*M205,$D206*M206,$D207*M207,$D208*M208,$D209*M209,$D210*M210,N186))</f>
        <v/>
      </c>
      <c r="O212" s="58"/>
      <c r="P212" s="55" t="str">
        <f>IF(SUM(P187:P210)=0,"",SUM($D187*O187,$D188*O188,$D189*O189,$D190*O190,$D191*O191,$D192*O192,$D193*O193,$D194*O194,$D195*O195,$D196*O196,$D197*O197,$D198*O198,$D199*O199,$D200*O200,$D201*O201,$D202*O202,$D203*O203,$D204*O204,$D205*O205,$D206*O206,$D207*O207,$D208*O208,$D209*O209,$D210*O210,P186))</f>
        <v/>
      </c>
      <c r="Q212" s="58"/>
      <c r="R212" s="55" t="str">
        <f>IF(SUM(R187:R210)=0,"",SUM($D187*Q187,$D188*Q188,$D189*Q189,$D190*Q190,$D191*Q191,$D192*Q192,$D193*Q193,$D194*Q194,$D195*Q195,$D196*Q196,$D197*Q197,$D198*Q198,$D199*Q199,$D200*Q200,$D201*Q201,$D202*Q202,$D203*Q203,$D204*Q204,$D205*Q205,$D206*Q206,$D207*Q207,$D208*Q208,$D209*Q209,$D210*Q210,R186))</f>
        <v/>
      </c>
    </row>
    <row r="213" spans="1:18" ht="24" customHeight="1" x14ac:dyDescent="0.2">
      <c r="A213" s="71" t="str">
        <f>IF(B213="","",A210+1)</f>
        <v/>
      </c>
      <c r="B213" s="138" t="str">
        <f>IF(ISBLANK('Item List'!B195),"",'Item List'!B195)</f>
        <v/>
      </c>
      <c r="C213" s="138" t="str">
        <f>IF(ISBLANK('Item List'!C195),"",'Item List'!C195)</f>
        <v/>
      </c>
      <c r="D213" s="139">
        <f>IF(ISBLANK('Item List'!D195),0,'Item List'!D195)</f>
        <v>0</v>
      </c>
      <c r="E213" s="53">
        <f>IF(ISBLANK('Item List'!E195),0,'Item List'!E195)</f>
        <v>0</v>
      </c>
      <c r="F213" s="53">
        <f t="shared" ref="F213:F236" si="64">IF(AND(ISNUMBER($D213),ISNUMBER(E213)),$D213*E213,0)</f>
        <v>0</v>
      </c>
      <c r="G213" s="83"/>
      <c r="H213" s="53">
        <f t="shared" ref="H213:H236" si="65">IF(AND(ISNUMBER($D213),ISNUMBER(G213)),$D213*G213,0)</f>
        <v>0</v>
      </c>
      <c r="I213" s="84"/>
      <c r="J213" s="53">
        <f>IF(AND(ISNUMBER($D213),ISNUMBER(I213)),$D213*I213,0)</f>
        <v>0</v>
      </c>
      <c r="K213" s="84"/>
      <c r="L213" s="53">
        <f>IF(AND(ISNUMBER($D213),ISNUMBER(K213)),$D213*K213,0)</f>
        <v>0</v>
      </c>
      <c r="M213" s="84"/>
      <c r="N213" s="53">
        <f>IF(AND(ISNUMBER($D213),ISNUMBER(M213)),$D213*M213,0)</f>
        <v>0</v>
      </c>
      <c r="O213" s="84"/>
      <c r="P213" s="53">
        <f>IF(AND(ISNUMBER($D213),ISNUMBER(O213)),$D213*O213,0)</f>
        <v>0</v>
      </c>
      <c r="Q213" s="84"/>
      <c r="R213" s="53">
        <f>IF(AND(ISNUMBER($D213),ISNUMBER(Q213)),$D213*Q213,0)</f>
        <v>0</v>
      </c>
    </row>
    <row r="214" spans="1:18" ht="24" customHeight="1" x14ac:dyDescent="0.2">
      <c r="A214" s="71" t="str">
        <f>IF(B214="","",A213+1)</f>
        <v/>
      </c>
      <c r="B214" s="138" t="str">
        <f>IF(ISBLANK('Item List'!B196),"",'Item List'!B196)</f>
        <v/>
      </c>
      <c r="C214" s="138" t="str">
        <f>IF(ISBLANK('Item List'!C196),"",'Item List'!C196)</f>
        <v/>
      </c>
      <c r="D214" s="139">
        <f>IF(ISBLANK('Item List'!D196),0,'Item List'!D196)</f>
        <v>0</v>
      </c>
      <c r="E214" s="53">
        <f>IF(ISBLANK('Item List'!E196),0,'Item List'!E196)</f>
        <v>0</v>
      </c>
      <c r="F214" s="53">
        <f t="shared" si="64"/>
        <v>0</v>
      </c>
      <c r="G214" s="83"/>
      <c r="H214" s="53">
        <f t="shared" si="65"/>
        <v>0</v>
      </c>
      <c r="I214" s="84"/>
      <c r="J214" s="53">
        <f t="shared" ref="J214:J236" si="66">IF(AND(ISNUMBER($D214),ISNUMBER(I214)),$D214*I214,0)</f>
        <v>0</v>
      </c>
      <c r="K214" s="84"/>
      <c r="L214" s="53">
        <f t="shared" ref="L214:L236" si="67">IF(AND(ISNUMBER($D214),ISNUMBER(K214)),$D214*K214,0)</f>
        <v>0</v>
      </c>
      <c r="M214" s="84"/>
      <c r="N214" s="53">
        <f t="shared" ref="N214:N236" si="68">IF(AND(ISNUMBER($D214),ISNUMBER(M214)),$D214*M214,0)</f>
        <v>0</v>
      </c>
      <c r="O214" s="84"/>
      <c r="P214" s="53">
        <f t="shared" ref="P214:P236" si="69">IF(AND(ISNUMBER($D214),ISNUMBER(O214)),$D214*O214,0)</f>
        <v>0</v>
      </c>
      <c r="Q214" s="84"/>
      <c r="R214" s="53">
        <f t="shared" ref="R214:R236" si="70">IF(AND(ISNUMBER($D214),ISNUMBER(Q214)),$D214*Q214,0)</f>
        <v>0</v>
      </c>
    </row>
    <row r="215" spans="1:18" ht="24" customHeight="1" x14ac:dyDescent="0.2">
      <c r="A215" s="71" t="str">
        <f t="shared" ref="A215:A236" si="71">IF(B215="","",A214+1)</f>
        <v/>
      </c>
      <c r="B215" s="138" t="str">
        <f>IF(ISBLANK('Item List'!B197),"",'Item List'!B197)</f>
        <v/>
      </c>
      <c r="C215" s="138" t="str">
        <f>IF(ISBLANK('Item List'!C197),"",'Item List'!C197)</f>
        <v/>
      </c>
      <c r="D215" s="139">
        <f>IF(ISBLANK('Item List'!D197),0,'Item List'!D197)</f>
        <v>0</v>
      </c>
      <c r="E215" s="53">
        <f>IF(ISBLANK('Item List'!E197),0,'Item List'!E197)</f>
        <v>0</v>
      </c>
      <c r="F215" s="53">
        <f t="shared" si="64"/>
        <v>0</v>
      </c>
      <c r="G215" s="83"/>
      <c r="H215" s="53">
        <f t="shared" si="65"/>
        <v>0</v>
      </c>
      <c r="I215" s="84"/>
      <c r="J215" s="53">
        <f t="shared" si="66"/>
        <v>0</v>
      </c>
      <c r="K215" s="84"/>
      <c r="L215" s="53">
        <f t="shared" si="67"/>
        <v>0</v>
      </c>
      <c r="M215" s="84"/>
      <c r="N215" s="53">
        <f t="shared" si="68"/>
        <v>0</v>
      </c>
      <c r="O215" s="84"/>
      <c r="P215" s="53">
        <f t="shared" si="69"/>
        <v>0</v>
      </c>
      <c r="Q215" s="84"/>
      <c r="R215" s="53">
        <f t="shared" si="70"/>
        <v>0</v>
      </c>
    </row>
    <row r="216" spans="1:18" ht="24" customHeight="1" x14ac:dyDescent="0.2">
      <c r="A216" s="71" t="str">
        <f t="shared" si="71"/>
        <v/>
      </c>
      <c r="B216" s="138" t="str">
        <f>IF(ISBLANK('Item List'!B198),"",'Item List'!B198)</f>
        <v/>
      </c>
      <c r="C216" s="138" t="str">
        <f>IF(ISBLANK('Item List'!C198),"",'Item List'!C198)</f>
        <v/>
      </c>
      <c r="D216" s="139">
        <f>IF(ISBLANK('Item List'!D198),0,'Item List'!D198)</f>
        <v>0</v>
      </c>
      <c r="E216" s="53">
        <f>IF(ISBLANK('Item List'!E198),0,'Item List'!E198)</f>
        <v>0</v>
      </c>
      <c r="F216" s="53">
        <f t="shared" si="64"/>
        <v>0</v>
      </c>
      <c r="G216" s="83"/>
      <c r="H216" s="53">
        <f t="shared" si="65"/>
        <v>0</v>
      </c>
      <c r="I216" s="84"/>
      <c r="J216" s="53">
        <f t="shared" si="66"/>
        <v>0</v>
      </c>
      <c r="K216" s="84"/>
      <c r="L216" s="53">
        <f t="shared" si="67"/>
        <v>0</v>
      </c>
      <c r="M216" s="84"/>
      <c r="N216" s="53">
        <f t="shared" si="68"/>
        <v>0</v>
      </c>
      <c r="O216" s="84"/>
      <c r="P216" s="53">
        <f t="shared" si="69"/>
        <v>0</v>
      </c>
      <c r="Q216" s="84"/>
      <c r="R216" s="53">
        <f t="shared" si="70"/>
        <v>0</v>
      </c>
    </row>
    <row r="217" spans="1:18" ht="24" customHeight="1" x14ac:dyDescent="0.2">
      <c r="A217" s="71" t="str">
        <f t="shared" si="71"/>
        <v/>
      </c>
      <c r="B217" s="138" t="str">
        <f>IF(ISBLANK('Item List'!B199),"",'Item List'!B199)</f>
        <v/>
      </c>
      <c r="C217" s="138" t="str">
        <f>IF(ISBLANK('Item List'!C199),"",'Item List'!C199)</f>
        <v/>
      </c>
      <c r="D217" s="139">
        <f>IF(ISBLANK('Item List'!D199),0,'Item List'!D199)</f>
        <v>0</v>
      </c>
      <c r="E217" s="53">
        <f>IF(ISBLANK('Item List'!E199),0,'Item List'!E199)</f>
        <v>0</v>
      </c>
      <c r="F217" s="53">
        <f t="shared" si="64"/>
        <v>0</v>
      </c>
      <c r="G217" s="83"/>
      <c r="H217" s="53">
        <f t="shared" si="65"/>
        <v>0</v>
      </c>
      <c r="I217" s="84"/>
      <c r="J217" s="53">
        <f t="shared" si="66"/>
        <v>0</v>
      </c>
      <c r="K217" s="84"/>
      <c r="L217" s="53">
        <f t="shared" si="67"/>
        <v>0</v>
      </c>
      <c r="M217" s="84"/>
      <c r="N217" s="53">
        <f t="shared" si="68"/>
        <v>0</v>
      </c>
      <c r="O217" s="84"/>
      <c r="P217" s="53">
        <f t="shared" si="69"/>
        <v>0</v>
      </c>
      <c r="Q217" s="84"/>
      <c r="R217" s="53">
        <f t="shared" si="70"/>
        <v>0</v>
      </c>
    </row>
    <row r="218" spans="1:18" ht="24" customHeight="1" x14ac:dyDescent="0.2">
      <c r="A218" s="71" t="str">
        <f t="shared" si="71"/>
        <v/>
      </c>
      <c r="B218" s="138" t="str">
        <f>IF(ISBLANK('Item List'!B200),"",'Item List'!B200)</f>
        <v/>
      </c>
      <c r="C218" s="138" t="str">
        <f>IF(ISBLANK('Item List'!C200),"",'Item List'!C200)</f>
        <v/>
      </c>
      <c r="D218" s="139">
        <f>IF(ISBLANK('Item List'!D200),0,'Item List'!D200)</f>
        <v>0</v>
      </c>
      <c r="E218" s="53">
        <f>IF(ISBLANK('Item List'!E200),0,'Item List'!E200)</f>
        <v>0</v>
      </c>
      <c r="F218" s="53">
        <f t="shared" si="64"/>
        <v>0</v>
      </c>
      <c r="G218" s="83"/>
      <c r="H218" s="53">
        <f t="shared" si="65"/>
        <v>0</v>
      </c>
      <c r="I218" s="84"/>
      <c r="J218" s="53">
        <f t="shared" si="66"/>
        <v>0</v>
      </c>
      <c r="K218" s="84"/>
      <c r="L218" s="53">
        <f t="shared" si="67"/>
        <v>0</v>
      </c>
      <c r="M218" s="84"/>
      <c r="N218" s="53">
        <f t="shared" si="68"/>
        <v>0</v>
      </c>
      <c r="O218" s="84"/>
      <c r="P218" s="53">
        <f t="shared" si="69"/>
        <v>0</v>
      </c>
      <c r="Q218" s="84"/>
      <c r="R218" s="53">
        <f t="shared" si="70"/>
        <v>0</v>
      </c>
    </row>
    <row r="219" spans="1:18" ht="24" customHeight="1" x14ac:dyDescent="0.2">
      <c r="A219" s="71" t="str">
        <f t="shared" si="71"/>
        <v/>
      </c>
      <c r="B219" s="138" t="str">
        <f>IF(ISBLANK('Item List'!B201),"",'Item List'!B201)</f>
        <v/>
      </c>
      <c r="C219" s="138" t="str">
        <f>IF(ISBLANK('Item List'!C201),"",'Item List'!C201)</f>
        <v/>
      </c>
      <c r="D219" s="139">
        <f>IF(ISBLANK('Item List'!D201),0,'Item List'!D201)</f>
        <v>0</v>
      </c>
      <c r="E219" s="53">
        <f>IF(ISBLANK('Item List'!E201),0,'Item List'!E201)</f>
        <v>0</v>
      </c>
      <c r="F219" s="53">
        <f t="shared" si="64"/>
        <v>0</v>
      </c>
      <c r="G219" s="83"/>
      <c r="H219" s="53">
        <f t="shared" si="65"/>
        <v>0</v>
      </c>
      <c r="I219" s="84"/>
      <c r="J219" s="53">
        <f t="shared" si="66"/>
        <v>0</v>
      </c>
      <c r="K219" s="84"/>
      <c r="L219" s="53">
        <f t="shared" si="67"/>
        <v>0</v>
      </c>
      <c r="M219" s="84"/>
      <c r="N219" s="53">
        <f t="shared" si="68"/>
        <v>0</v>
      </c>
      <c r="O219" s="84"/>
      <c r="P219" s="53">
        <f t="shared" si="69"/>
        <v>0</v>
      </c>
      <c r="Q219" s="84"/>
      <c r="R219" s="53">
        <f t="shared" si="70"/>
        <v>0</v>
      </c>
    </row>
    <row r="220" spans="1:18" ht="24" customHeight="1" x14ac:dyDescent="0.2">
      <c r="A220" s="71" t="str">
        <f t="shared" si="71"/>
        <v/>
      </c>
      <c r="B220" s="138" t="str">
        <f>IF(ISBLANK('Item List'!B202),"",'Item List'!B202)</f>
        <v/>
      </c>
      <c r="C220" s="138" t="str">
        <f>IF(ISBLANK('Item List'!C202),"",'Item List'!C202)</f>
        <v/>
      </c>
      <c r="D220" s="139">
        <f>IF(ISBLANK('Item List'!D202),0,'Item List'!D202)</f>
        <v>0</v>
      </c>
      <c r="E220" s="53">
        <f>IF(ISBLANK('Item List'!E202),0,'Item List'!E202)</f>
        <v>0</v>
      </c>
      <c r="F220" s="53">
        <f t="shared" si="64"/>
        <v>0</v>
      </c>
      <c r="G220" s="83"/>
      <c r="H220" s="53">
        <f t="shared" si="65"/>
        <v>0</v>
      </c>
      <c r="I220" s="84"/>
      <c r="J220" s="53">
        <f t="shared" si="66"/>
        <v>0</v>
      </c>
      <c r="K220" s="84"/>
      <c r="L220" s="53">
        <f t="shared" si="67"/>
        <v>0</v>
      </c>
      <c r="M220" s="84"/>
      <c r="N220" s="53">
        <f t="shared" si="68"/>
        <v>0</v>
      </c>
      <c r="O220" s="84"/>
      <c r="P220" s="53">
        <f t="shared" si="69"/>
        <v>0</v>
      </c>
      <c r="Q220" s="84"/>
      <c r="R220" s="53">
        <f t="shared" si="70"/>
        <v>0</v>
      </c>
    </row>
    <row r="221" spans="1:18" ht="24" customHeight="1" x14ac:dyDescent="0.2">
      <c r="A221" s="71" t="str">
        <f t="shared" si="71"/>
        <v/>
      </c>
      <c r="B221" s="138" t="str">
        <f>IF(ISBLANK('Item List'!B203),"",'Item List'!B203)</f>
        <v/>
      </c>
      <c r="C221" s="138" t="str">
        <f>IF(ISBLANK('Item List'!C203),"",'Item List'!C203)</f>
        <v/>
      </c>
      <c r="D221" s="139">
        <f>IF(ISBLANK('Item List'!D203),0,'Item List'!D203)</f>
        <v>0</v>
      </c>
      <c r="E221" s="53">
        <f>IF(ISBLANK('Item List'!E203),0,'Item List'!E203)</f>
        <v>0</v>
      </c>
      <c r="F221" s="53">
        <f t="shared" si="64"/>
        <v>0</v>
      </c>
      <c r="G221" s="83"/>
      <c r="H221" s="53">
        <f t="shared" si="65"/>
        <v>0</v>
      </c>
      <c r="I221" s="84"/>
      <c r="J221" s="53">
        <f t="shared" si="66"/>
        <v>0</v>
      </c>
      <c r="K221" s="84"/>
      <c r="L221" s="53">
        <f t="shared" si="67"/>
        <v>0</v>
      </c>
      <c r="M221" s="84"/>
      <c r="N221" s="53">
        <f t="shared" si="68"/>
        <v>0</v>
      </c>
      <c r="O221" s="84"/>
      <c r="P221" s="53">
        <f t="shared" si="69"/>
        <v>0</v>
      </c>
      <c r="Q221" s="84"/>
      <c r="R221" s="53">
        <f t="shared" si="70"/>
        <v>0</v>
      </c>
    </row>
    <row r="222" spans="1:18" ht="24" customHeight="1" x14ac:dyDescent="0.2">
      <c r="A222" s="71" t="str">
        <f t="shared" si="71"/>
        <v/>
      </c>
      <c r="B222" s="138" t="str">
        <f>IF(ISBLANK('Item List'!B204),"",'Item List'!B204)</f>
        <v/>
      </c>
      <c r="C222" s="138" t="str">
        <f>IF(ISBLANK('Item List'!C204),"",'Item List'!C204)</f>
        <v/>
      </c>
      <c r="D222" s="139">
        <f>IF(ISBLANK('Item List'!D204),0,'Item List'!D204)</f>
        <v>0</v>
      </c>
      <c r="E222" s="53">
        <f>IF(ISBLANK('Item List'!E204),0,'Item List'!E204)</f>
        <v>0</v>
      </c>
      <c r="F222" s="53">
        <f t="shared" si="64"/>
        <v>0</v>
      </c>
      <c r="G222" s="83"/>
      <c r="H222" s="53">
        <f t="shared" si="65"/>
        <v>0</v>
      </c>
      <c r="I222" s="84"/>
      <c r="J222" s="53">
        <f t="shared" si="66"/>
        <v>0</v>
      </c>
      <c r="K222" s="84"/>
      <c r="L222" s="53">
        <f t="shared" si="67"/>
        <v>0</v>
      </c>
      <c r="M222" s="84"/>
      <c r="N222" s="53">
        <f t="shared" si="68"/>
        <v>0</v>
      </c>
      <c r="O222" s="84"/>
      <c r="P222" s="53">
        <f t="shared" si="69"/>
        <v>0</v>
      </c>
      <c r="Q222" s="84"/>
      <c r="R222" s="53">
        <f t="shared" si="70"/>
        <v>0</v>
      </c>
    </row>
    <row r="223" spans="1:18" ht="24" customHeight="1" x14ac:dyDescent="0.2">
      <c r="A223" s="71" t="str">
        <f t="shared" si="71"/>
        <v/>
      </c>
      <c r="B223" s="138" t="str">
        <f>IF(ISBLANK('Item List'!B205),"",'Item List'!B205)</f>
        <v/>
      </c>
      <c r="C223" s="138" t="str">
        <f>IF(ISBLANK('Item List'!C205),"",'Item List'!C205)</f>
        <v/>
      </c>
      <c r="D223" s="139">
        <f>IF(ISBLANK('Item List'!D205),0,'Item List'!D205)</f>
        <v>0</v>
      </c>
      <c r="E223" s="53">
        <f>IF(ISBLANK('Item List'!E205),0,'Item List'!E205)</f>
        <v>0</v>
      </c>
      <c r="F223" s="53">
        <f t="shared" si="64"/>
        <v>0</v>
      </c>
      <c r="G223" s="83"/>
      <c r="H223" s="53">
        <f t="shared" si="65"/>
        <v>0</v>
      </c>
      <c r="I223" s="84"/>
      <c r="J223" s="53">
        <f t="shared" si="66"/>
        <v>0</v>
      </c>
      <c r="K223" s="84"/>
      <c r="L223" s="53">
        <f t="shared" si="67"/>
        <v>0</v>
      </c>
      <c r="M223" s="84"/>
      <c r="N223" s="53">
        <f t="shared" si="68"/>
        <v>0</v>
      </c>
      <c r="O223" s="84"/>
      <c r="P223" s="53">
        <f t="shared" si="69"/>
        <v>0</v>
      </c>
      <c r="Q223" s="84"/>
      <c r="R223" s="53">
        <f t="shared" si="70"/>
        <v>0</v>
      </c>
    </row>
    <row r="224" spans="1:18" ht="24" customHeight="1" x14ac:dyDescent="0.2">
      <c r="A224" s="71" t="str">
        <f t="shared" si="71"/>
        <v/>
      </c>
      <c r="B224" s="138" t="str">
        <f>IF(ISBLANK('Item List'!B206),"",'Item List'!B206)</f>
        <v/>
      </c>
      <c r="C224" s="138" t="str">
        <f>IF(ISBLANK('Item List'!C206),"",'Item List'!C206)</f>
        <v/>
      </c>
      <c r="D224" s="139">
        <f>IF(ISBLANK('Item List'!D206),0,'Item List'!D206)</f>
        <v>0</v>
      </c>
      <c r="E224" s="53">
        <f>IF(ISBLANK('Item List'!E206),0,'Item List'!E206)</f>
        <v>0</v>
      </c>
      <c r="F224" s="53">
        <f t="shared" si="64"/>
        <v>0</v>
      </c>
      <c r="G224" s="83"/>
      <c r="H224" s="53">
        <f t="shared" si="65"/>
        <v>0</v>
      </c>
      <c r="I224" s="84"/>
      <c r="J224" s="53">
        <f t="shared" si="66"/>
        <v>0</v>
      </c>
      <c r="K224" s="84"/>
      <c r="L224" s="53">
        <f t="shared" si="67"/>
        <v>0</v>
      </c>
      <c r="M224" s="84"/>
      <c r="N224" s="53">
        <f t="shared" si="68"/>
        <v>0</v>
      </c>
      <c r="O224" s="84"/>
      <c r="P224" s="53">
        <f t="shared" si="69"/>
        <v>0</v>
      </c>
      <c r="Q224" s="84"/>
      <c r="R224" s="53">
        <f t="shared" si="70"/>
        <v>0</v>
      </c>
    </row>
    <row r="225" spans="1:18" ht="24" customHeight="1" x14ac:dyDescent="0.2">
      <c r="A225" s="71" t="str">
        <f t="shared" si="71"/>
        <v/>
      </c>
      <c r="B225" s="138" t="str">
        <f>IF(ISBLANK('Item List'!B207),"",'Item List'!B207)</f>
        <v/>
      </c>
      <c r="C225" s="138" t="str">
        <f>IF(ISBLANK('Item List'!C207),"",'Item List'!C207)</f>
        <v/>
      </c>
      <c r="D225" s="139">
        <f>IF(ISBLANK('Item List'!D207),0,'Item List'!D207)</f>
        <v>0</v>
      </c>
      <c r="E225" s="53">
        <f>IF(ISBLANK('Item List'!E207),0,'Item List'!E207)</f>
        <v>0</v>
      </c>
      <c r="F225" s="53">
        <f t="shared" si="64"/>
        <v>0</v>
      </c>
      <c r="G225" s="83"/>
      <c r="H225" s="53">
        <f t="shared" si="65"/>
        <v>0</v>
      </c>
      <c r="I225" s="84"/>
      <c r="J225" s="53">
        <f t="shared" si="66"/>
        <v>0</v>
      </c>
      <c r="K225" s="84"/>
      <c r="L225" s="53">
        <f t="shared" si="67"/>
        <v>0</v>
      </c>
      <c r="M225" s="84"/>
      <c r="N225" s="53">
        <f t="shared" si="68"/>
        <v>0</v>
      </c>
      <c r="O225" s="84"/>
      <c r="P225" s="53">
        <f t="shared" si="69"/>
        <v>0</v>
      </c>
      <c r="Q225" s="84"/>
      <c r="R225" s="53">
        <f t="shared" si="70"/>
        <v>0</v>
      </c>
    </row>
    <row r="226" spans="1:18" ht="24" customHeight="1" x14ac:dyDescent="0.2">
      <c r="A226" s="71" t="str">
        <f t="shared" si="71"/>
        <v/>
      </c>
      <c r="B226" s="138" t="str">
        <f>IF(ISBLANK('Item List'!B208),"",'Item List'!B208)</f>
        <v/>
      </c>
      <c r="C226" s="138" t="str">
        <f>IF(ISBLANK('Item List'!C208),"",'Item List'!C208)</f>
        <v/>
      </c>
      <c r="D226" s="139">
        <f>IF(ISBLANK('Item List'!D208),0,'Item List'!D208)</f>
        <v>0</v>
      </c>
      <c r="E226" s="53">
        <f>IF(ISBLANK('Item List'!E208),0,'Item List'!E208)</f>
        <v>0</v>
      </c>
      <c r="F226" s="53">
        <f t="shared" si="64"/>
        <v>0</v>
      </c>
      <c r="G226" s="83"/>
      <c r="H226" s="53">
        <f t="shared" si="65"/>
        <v>0</v>
      </c>
      <c r="I226" s="84"/>
      <c r="J226" s="53">
        <f t="shared" si="66"/>
        <v>0</v>
      </c>
      <c r="K226" s="84"/>
      <c r="L226" s="53">
        <f t="shared" si="67"/>
        <v>0</v>
      </c>
      <c r="M226" s="84"/>
      <c r="N226" s="53">
        <f t="shared" si="68"/>
        <v>0</v>
      </c>
      <c r="O226" s="84"/>
      <c r="P226" s="53">
        <f t="shared" si="69"/>
        <v>0</v>
      </c>
      <c r="Q226" s="84"/>
      <c r="R226" s="53">
        <f t="shared" si="70"/>
        <v>0</v>
      </c>
    </row>
    <row r="227" spans="1:18" ht="24" customHeight="1" x14ac:dyDescent="0.2">
      <c r="A227" s="71" t="str">
        <f t="shared" si="71"/>
        <v/>
      </c>
      <c r="B227" s="138" t="str">
        <f>IF(ISBLANK('Item List'!B209),"",'Item List'!B209)</f>
        <v/>
      </c>
      <c r="C227" s="138" t="str">
        <f>IF(ISBLANK('Item List'!C209),"",'Item List'!C209)</f>
        <v/>
      </c>
      <c r="D227" s="139">
        <f>IF(ISBLANK('Item List'!D209),0,'Item List'!D209)</f>
        <v>0</v>
      </c>
      <c r="E227" s="53">
        <f>IF(ISBLANK('Item List'!E209),0,'Item List'!E209)</f>
        <v>0</v>
      </c>
      <c r="F227" s="53">
        <f t="shared" si="64"/>
        <v>0</v>
      </c>
      <c r="G227" s="83"/>
      <c r="H227" s="53">
        <f t="shared" si="65"/>
        <v>0</v>
      </c>
      <c r="I227" s="84"/>
      <c r="J227" s="53">
        <f t="shared" si="66"/>
        <v>0</v>
      </c>
      <c r="K227" s="84"/>
      <c r="L227" s="53">
        <f t="shared" si="67"/>
        <v>0</v>
      </c>
      <c r="M227" s="84"/>
      <c r="N227" s="53">
        <f t="shared" si="68"/>
        <v>0</v>
      </c>
      <c r="O227" s="84"/>
      <c r="P227" s="53">
        <f t="shared" si="69"/>
        <v>0</v>
      </c>
      <c r="Q227" s="84"/>
      <c r="R227" s="53">
        <f t="shared" si="70"/>
        <v>0</v>
      </c>
    </row>
    <row r="228" spans="1:18" ht="24" customHeight="1" x14ac:dyDescent="0.2">
      <c r="A228" s="71" t="str">
        <f t="shared" si="71"/>
        <v/>
      </c>
      <c r="B228" s="138" t="str">
        <f>IF(ISBLANK('Item List'!B210),"",'Item List'!B210)</f>
        <v/>
      </c>
      <c r="C228" s="138" t="str">
        <f>IF(ISBLANK('Item List'!C210),"",'Item List'!C210)</f>
        <v/>
      </c>
      <c r="D228" s="139">
        <f>IF(ISBLANK('Item List'!D210),0,'Item List'!D210)</f>
        <v>0</v>
      </c>
      <c r="E228" s="53">
        <f>IF(ISBLANK('Item List'!E210),0,'Item List'!E210)</f>
        <v>0</v>
      </c>
      <c r="F228" s="53">
        <f t="shared" si="64"/>
        <v>0</v>
      </c>
      <c r="G228" s="83"/>
      <c r="H228" s="53">
        <f t="shared" si="65"/>
        <v>0</v>
      </c>
      <c r="I228" s="84"/>
      <c r="J228" s="53">
        <f t="shared" si="66"/>
        <v>0</v>
      </c>
      <c r="K228" s="84"/>
      <c r="L228" s="53">
        <f t="shared" si="67"/>
        <v>0</v>
      </c>
      <c r="M228" s="84"/>
      <c r="N228" s="53">
        <f t="shared" si="68"/>
        <v>0</v>
      </c>
      <c r="O228" s="84"/>
      <c r="P228" s="53">
        <f t="shared" si="69"/>
        <v>0</v>
      </c>
      <c r="Q228" s="84"/>
      <c r="R228" s="53">
        <f t="shared" si="70"/>
        <v>0</v>
      </c>
    </row>
    <row r="229" spans="1:18" ht="24" customHeight="1" x14ac:dyDescent="0.2">
      <c r="A229" s="71" t="str">
        <f t="shared" si="71"/>
        <v/>
      </c>
      <c r="B229" s="138" t="str">
        <f>IF(ISBLANK('Item List'!B211),"",'Item List'!B211)</f>
        <v/>
      </c>
      <c r="C229" s="138" t="str">
        <f>IF(ISBLANK('Item List'!C211),"",'Item List'!C211)</f>
        <v/>
      </c>
      <c r="D229" s="139">
        <f>IF(ISBLANK('Item List'!D211),0,'Item List'!D211)</f>
        <v>0</v>
      </c>
      <c r="E229" s="53">
        <f>IF(ISBLANK('Item List'!E211),0,'Item List'!E211)</f>
        <v>0</v>
      </c>
      <c r="F229" s="53">
        <f t="shared" si="64"/>
        <v>0</v>
      </c>
      <c r="G229" s="83"/>
      <c r="H229" s="53">
        <f t="shared" si="65"/>
        <v>0</v>
      </c>
      <c r="I229" s="84"/>
      <c r="J229" s="53">
        <f t="shared" si="66"/>
        <v>0</v>
      </c>
      <c r="K229" s="84"/>
      <c r="L229" s="53">
        <f t="shared" si="67"/>
        <v>0</v>
      </c>
      <c r="M229" s="84"/>
      <c r="N229" s="53">
        <f t="shared" si="68"/>
        <v>0</v>
      </c>
      <c r="O229" s="84"/>
      <c r="P229" s="53">
        <f t="shared" si="69"/>
        <v>0</v>
      </c>
      <c r="Q229" s="84"/>
      <c r="R229" s="53">
        <f t="shared" si="70"/>
        <v>0</v>
      </c>
    </row>
    <row r="230" spans="1:18" ht="24" customHeight="1" x14ac:dyDescent="0.2">
      <c r="A230" s="71" t="str">
        <f t="shared" si="71"/>
        <v/>
      </c>
      <c r="B230" s="138" t="str">
        <f>IF(ISBLANK('Item List'!B212),"",'Item List'!B212)</f>
        <v/>
      </c>
      <c r="C230" s="138" t="str">
        <f>IF(ISBLANK('Item List'!C212),"",'Item List'!C212)</f>
        <v/>
      </c>
      <c r="D230" s="139">
        <f>IF(ISBLANK('Item List'!D212),0,'Item List'!D212)</f>
        <v>0</v>
      </c>
      <c r="E230" s="53">
        <f>IF(ISBLANK('Item List'!E212),0,'Item List'!E212)</f>
        <v>0</v>
      </c>
      <c r="F230" s="53">
        <f t="shared" si="64"/>
        <v>0</v>
      </c>
      <c r="G230" s="83"/>
      <c r="H230" s="53">
        <f t="shared" si="65"/>
        <v>0</v>
      </c>
      <c r="I230" s="84"/>
      <c r="J230" s="53">
        <f t="shared" si="66"/>
        <v>0</v>
      </c>
      <c r="K230" s="84"/>
      <c r="L230" s="53">
        <f t="shared" si="67"/>
        <v>0</v>
      </c>
      <c r="M230" s="84"/>
      <c r="N230" s="53">
        <f t="shared" si="68"/>
        <v>0</v>
      </c>
      <c r="O230" s="84"/>
      <c r="P230" s="53">
        <f t="shared" si="69"/>
        <v>0</v>
      </c>
      <c r="Q230" s="84"/>
      <c r="R230" s="53">
        <f t="shared" si="70"/>
        <v>0</v>
      </c>
    </row>
    <row r="231" spans="1:18" ht="24" customHeight="1" x14ac:dyDescent="0.2">
      <c r="A231" s="71" t="str">
        <f t="shared" si="71"/>
        <v/>
      </c>
      <c r="B231" s="138" t="str">
        <f>IF(ISBLANK('Item List'!B213),"",'Item List'!B213)</f>
        <v/>
      </c>
      <c r="C231" s="138" t="str">
        <f>IF(ISBLANK('Item List'!C213),"",'Item List'!C213)</f>
        <v/>
      </c>
      <c r="D231" s="139">
        <f>IF(ISBLANK('Item List'!D213),0,'Item List'!D213)</f>
        <v>0</v>
      </c>
      <c r="E231" s="53">
        <f>IF(ISBLANK('Item List'!E213),0,'Item List'!E213)</f>
        <v>0</v>
      </c>
      <c r="F231" s="53">
        <f t="shared" si="64"/>
        <v>0</v>
      </c>
      <c r="G231" s="83"/>
      <c r="H231" s="53">
        <f t="shared" si="65"/>
        <v>0</v>
      </c>
      <c r="I231" s="84"/>
      <c r="J231" s="53">
        <f t="shared" si="66"/>
        <v>0</v>
      </c>
      <c r="K231" s="84"/>
      <c r="L231" s="53">
        <f t="shared" si="67"/>
        <v>0</v>
      </c>
      <c r="M231" s="84"/>
      <c r="N231" s="53">
        <f t="shared" si="68"/>
        <v>0</v>
      </c>
      <c r="O231" s="84"/>
      <c r="P231" s="53">
        <f t="shared" si="69"/>
        <v>0</v>
      </c>
      <c r="Q231" s="84"/>
      <c r="R231" s="53">
        <f t="shared" si="70"/>
        <v>0</v>
      </c>
    </row>
    <row r="232" spans="1:18" ht="24" customHeight="1" x14ac:dyDescent="0.2">
      <c r="A232" s="71" t="str">
        <f t="shared" si="71"/>
        <v/>
      </c>
      <c r="B232" s="138" t="str">
        <f>IF(ISBLANK('Item List'!B214),"",'Item List'!B214)</f>
        <v/>
      </c>
      <c r="C232" s="138" t="str">
        <f>IF(ISBLANK('Item List'!C214),"",'Item List'!C214)</f>
        <v/>
      </c>
      <c r="D232" s="139">
        <f>IF(ISBLANK('Item List'!D214),0,'Item List'!D214)</f>
        <v>0</v>
      </c>
      <c r="E232" s="53">
        <f>IF(ISBLANK('Item List'!E214),0,'Item List'!E214)</f>
        <v>0</v>
      </c>
      <c r="F232" s="53">
        <f t="shared" si="64"/>
        <v>0</v>
      </c>
      <c r="G232" s="83"/>
      <c r="H232" s="53">
        <f t="shared" si="65"/>
        <v>0</v>
      </c>
      <c r="I232" s="84"/>
      <c r="J232" s="53">
        <f t="shared" si="66"/>
        <v>0</v>
      </c>
      <c r="K232" s="84"/>
      <c r="L232" s="53">
        <f t="shared" si="67"/>
        <v>0</v>
      </c>
      <c r="M232" s="84"/>
      <c r="N232" s="53">
        <f t="shared" si="68"/>
        <v>0</v>
      </c>
      <c r="O232" s="84"/>
      <c r="P232" s="53">
        <f t="shared" si="69"/>
        <v>0</v>
      </c>
      <c r="Q232" s="84"/>
      <c r="R232" s="53">
        <f t="shared" si="70"/>
        <v>0</v>
      </c>
    </row>
    <row r="233" spans="1:18" ht="24" customHeight="1" x14ac:dyDescent="0.2">
      <c r="A233" s="71" t="str">
        <f t="shared" si="71"/>
        <v/>
      </c>
      <c r="B233" s="138" t="str">
        <f>IF(ISBLANK('Item List'!B215),"",'Item List'!B215)</f>
        <v/>
      </c>
      <c r="C233" s="138" t="str">
        <f>IF(ISBLANK('Item List'!C215),"",'Item List'!C215)</f>
        <v/>
      </c>
      <c r="D233" s="139">
        <f>IF(ISBLANK('Item List'!D215),0,'Item List'!D215)</f>
        <v>0</v>
      </c>
      <c r="E233" s="53">
        <f>IF(ISBLANK('Item List'!E215),0,'Item List'!E215)</f>
        <v>0</v>
      </c>
      <c r="F233" s="53">
        <f t="shared" si="64"/>
        <v>0</v>
      </c>
      <c r="G233" s="83"/>
      <c r="H233" s="53">
        <f t="shared" si="65"/>
        <v>0</v>
      </c>
      <c r="I233" s="84"/>
      <c r="J233" s="53">
        <f t="shared" si="66"/>
        <v>0</v>
      </c>
      <c r="K233" s="84"/>
      <c r="L233" s="53">
        <f t="shared" si="67"/>
        <v>0</v>
      </c>
      <c r="M233" s="84"/>
      <c r="N233" s="53">
        <f t="shared" si="68"/>
        <v>0</v>
      </c>
      <c r="O233" s="84"/>
      <c r="P233" s="53">
        <f t="shared" si="69"/>
        <v>0</v>
      </c>
      <c r="Q233" s="84"/>
      <c r="R233" s="53">
        <f t="shared" si="70"/>
        <v>0</v>
      </c>
    </row>
    <row r="234" spans="1:18" ht="24" customHeight="1" x14ac:dyDescent="0.2">
      <c r="A234" s="71" t="str">
        <f t="shared" si="71"/>
        <v/>
      </c>
      <c r="B234" s="138" t="str">
        <f>IF(ISBLANK('Item List'!B216),"",'Item List'!B216)</f>
        <v/>
      </c>
      <c r="C234" s="138" t="str">
        <f>IF(ISBLANK('Item List'!C216),"",'Item List'!C216)</f>
        <v/>
      </c>
      <c r="D234" s="139">
        <f>IF(ISBLANK('Item List'!D216),0,'Item List'!D216)</f>
        <v>0</v>
      </c>
      <c r="E234" s="53">
        <f>IF(ISBLANK('Item List'!E216),0,'Item List'!E216)</f>
        <v>0</v>
      </c>
      <c r="F234" s="53">
        <f t="shared" si="64"/>
        <v>0</v>
      </c>
      <c r="G234" s="83"/>
      <c r="H234" s="53">
        <f t="shared" si="65"/>
        <v>0</v>
      </c>
      <c r="I234" s="84"/>
      <c r="J234" s="53">
        <f t="shared" si="66"/>
        <v>0</v>
      </c>
      <c r="K234" s="84"/>
      <c r="L234" s="53">
        <f t="shared" si="67"/>
        <v>0</v>
      </c>
      <c r="M234" s="84"/>
      <c r="N234" s="53">
        <f t="shared" si="68"/>
        <v>0</v>
      </c>
      <c r="O234" s="84"/>
      <c r="P234" s="53">
        <f t="shared" si="69"/>
        <v>0</v>
      </c>
      <c r="Q234" s="84"/>
      <c r="R234" s="53">
        <f t="shared" si="70"/>
        <v>0</v>
      </c>
    </row>
    <row r="235" spans="1:18" ht="24" customHeight="1" x14ac:dyDescent="0.2">
      <c r="A235" s="71" t="str">
        <f t="shared" si="71"/>
        <v/>
      </c>
      <c r="B235" s="138" t="str">
        <f>IF(ISBLANK('Item List'!B217),"",'Item List'!B217)</f>
        <v/>
      </c>
      <c r="C235" s="138" t="str">
        <f>IF(ISBLANK('Item List'!C217),"",'Item List'!C217)</f>
        <v/>
      </c>
      <c r="D235" s="139">
        <f>IF(ISBLANK('Item List'!D217),0,'Item List'!D217)</f>
        <v>0</v>
      </c>
      <c r="E235" s="53">
        <f>IF(ISBLANK('Item List'!E217),0,'Item List'!E217)</f>
        <v>0</v>
      </c>
      <c r="F235" s="53">
        <f t="shared" si="64"/>
        <v>0</v>
      </c>
      <c r="G235" s="83"/>
      <c r="H235" s="53">
        <f t="shared" si="65"/>
        <v>0</v>
      </c>
      <c r="I235" s="84"/>
      <c r="J235" s="53">
        <f t="shared" si="66"/>
        <v>0</v>
      </c>
      <c r="K235" s="84"/>
      <c r="L235" s="53">
        <f t="shared" si="67"/>
        <v>0</v>
      </c>
      <c r="M235" s="84"/>
      <c r="N235" s="53">
        <f t="shared" si="68"/>
        <v>0</v>
      </c>
      <c r="O235" s="84"/>
      <c r="P235" s="53">
        <f t="shared" si="69"/>
        <v>0</v>
      </c>
      <c r="Q235" s="84"/>
      <c r="R235" s="53">
        <f t="shared" si="70"/>
        <v>0</v>
      </c>
    </row>
    <row r="236" spans="1:18" ht="24" customHeight="1" thickBot="1" x14ac:dyDescent="0.25">
      <c r="A236" s="71" t="str">
        <f t="shared" si="71"/>
        <v/>
      </c>
      <c r="B236" s="138" t="str">
        <f>IF(ISBLANK('Item List'!B218),"",'Item List'!B218)</f>
        <v/>
      </c>
      <c r="C236" s="138" t="str">
        <f>IF(ISBLANK('Item List'!C218),"",'Item List'!C218)</f>
        <v/>
      </c>
      <c r="D236" s="139">
        <f>IF(ISBLANK('Item List'!D218),0,'Item List'!D218)</f>
        <v>0</v>
      </c>
      <c r="E236" s="53">
        <f>IF(ISBLANK('Item List'!E218),0,'Item List'!E218)</f>
        <v>0</v>
      </c>
      <c r="F236" s="53">
        <f t="shared" si="64"/>
        <v>0</v>
      </c>
      <c r="G236" s="83"/>
      <c r="H236" s="53">
        <f t="shared" si="65"/>
        <v>0</v>
      </c>
      <c r="I236" s="84"/>
      <c r="J236" s="53">
        <f t="shared" si="66"/>
        <v>0</v>
      </c>
      <c r="K236" s="84"/>
      <c r="L236" s="53">
        <f t="shared" si="67"/>
        <v>0</v>
      </c>
      <c r="M236" s="84"/>
      <c r="N236" s="53">
        <f t="shared" si="68"/>
        <v>0</v>
      </c>
      <c r="O236" s="84"/>
      <c r="P236" s="53">
        <f t="shared" si="69"/>
        <v>0</v>
      </c>
      <c r="Q236" s="84"/>
      <c r="R236" s="53">
        <f t="shared" si="70"/>
        <v>0</v>
      </c>
    </row>
    <row r="237" spans="1:18" ht="10.5" customHeight="1" x14ac:dyDescent="0.2">
      <c r="A237" s="72"/>
      <c r="B237" s="167" t="s">
        <v>234</v>
      </c>
      <c r="C237" s="73" t="str">
        <f>IF(NOT(ISNUMBER(A239)),"Total","Sub")</f>
        <v>Total</v>
      </c>
      <c r="D237" s="140"/>
      <c r="E237" s="74" t="s">
        <v>225</v>
      </c>
      <c r="F237" s="54" t="str">
        <f>IF(SUM(F213:F236)=0,"",SUM(F213:F236)+F211)</f>
        <v/>
      </c>
      <c r="G237" s="59"/>
      <c r="H237" s="54" t="str">
        <f>IF(SUM(H213:H236)=0,"",SUM(H213:H236)+H211)</f>
        <v/>
      </c>
      <c r="I237" s="102"/>
      <c r="J237" s="54" t="str">
        <f>IF(SUM(J213:J236)=0,"",SUM(J213:J236)+J211)</f>
        <v/>
      </c>
      <c r="K237" s="59"/>
      <c r="L237" s="54" t="str">
        <f>IF(SUM(L213:L236)=0,"",SUM(L213:L236)+L211)</f>
        <v/>
      </c>
      <c r="M237" s="102"/>
      <c r="N237" s="54"/>
      <c r="O237" s="59"/>
      <c r="P237" s="54" t="str">
        <f>IF(SUM(P213:P236)=0,"",SUM(P213:P236)+P211)</f>
        <v/>
      </c>
      <c r="Q237" s="59"/>
      <c r="R237" s="54" t="str">
        <f>IF(SUM(R213:R236)=0,"",SUM(R213:R236)+R211)</f>
        <v/>
      </c>
    </row>
    <row r="238" spans="1:18" ht="10.5" customHeight="1" thickBot="1" x14ac:dyDescent="0.25">
      <c r="A238" s="75"/>
      <c r="B238" s="76" t="str">
        <f>CONCATENATE("Award to"&amp;" "&amp;$G$1)</f>
        <v>Award to William Charles</v>
      </c>
      <c r="C238" s="77" t="str">
        <f>IF(NOT(ISNUMBER(A239)),"Bid","Total")</f>
        <v>Bid</v>
      </c>
      <c r="D238" s="78"/>
      <c r="E238" s="79" t="s">
        <v>226</v>
      </c>
      <c r="F238" s="55" t="str">
        <f>IF(SUM(F213:F236)=0,"",SUM($D213*E213,$D214*E214,$D215*E215,$D216*E216,$D217*E217,$D218*E218,$D219*E219,$D220*E220,$D221*E221,$D222*E222,$D223*E223,$D224*E224,$D225*E225,$D226*E226,$D227*E227,$D228*E228,$D229*E229,$D230*E230,$D231*E231,$D232*E232,$D233*E233,$D234*E234,$D235*E235,$D236*E236,F212))</f>
        <v/>
      </c>
      <c r="G238" s="58"/>
      <c r="H238" s="55" t="str">
        <f>IF(SUM(H213:H236)=0,"",SUM($D213*G213,$D214*G214,$D215*G215,$D216*G216,$D217*G217,$D218*G218,$D219*G219,$D220*G220,$D221*G221,$D222*G222,$D223*G223,$D224*G224,$D225*G225,$D226*G226,$D227*G227,$D228*G228,$D229*G229,$D230*G230,$D231*G231,$D232*G232,$D233*G233,$D234*G234,$D235*G235,$D236*G236,H212))</f>
        <v/>
      </c>
      <c r="I238" s="103"/>
      <c r="J238" s="55" t="str">
        <f>IF(SUM(J213:J236)=0,"",SUM($D213*I213,$D214*I214,$D215*I215,$D216*I216,$D217*I217,$D218*I218,$D219*I219,$D220*I220,$D221*I221,$D222*I222,$D223*I223,$D224*I224,$D225*I225,$D226*I226,$D227*I227,$D228*I228,$D229*I229,$D230*I230,$D231*I231,$D232*I232,$D233*I233,$D234*I234,$D235*I235,$D236*I236,J212))</f>
        <v/>
      </c>
      <c r="K238" s="58"/>
      <c r="L238" s="55" t="str">
        <f>IF(SUM(L213:L236)=0,"",SUM($D213*K213,$D214*K214,$D215*K215,$D216*K216,$D217*K217,$D218*K218,$D219*K219,$D220*K220,$D221*K221,$D222*K222,$D223*K223,$D224*K224,$D225*K225,$D226*K226,$D227*K227,$D228*K228,$D229*K229,$D230*K230,$D231*K231,$D232*K232,$D233*K233,$D234*K234,$D235*K235,$D236*K236,L212))</f>
        <v/>
      </c>
      <c r="M238" s="103"/>
      <c r="N238" s="55" t="str">
        <f>IF(SUM(N213:N236)=0,"",SUM($D213*M213,$D214*M214,$D215*M215,$D216*M216,$D217*M217,$D218*M218,$D219*M219,$D220*M220,$D221*M221,$D222*M222,$D223*M223,$D224*M224,$D225*M225,$D226*M226,$D227*M227,$D228*M228,$D229*M229,$D230*M230,$D231*M231,$D232*M232,$D233*M233,$D234*M234,$D235*M235,$D236*M236,N212))</f>
        <v/>
      </c>
      <c r="O238" s="58"/>
      <c r="P238" s="55" t="str">
        <f>IF(SUM(P213:P236)=0,"",SUM($D213*O213,$D214*O214,$D215*O215,$D216*O216,$D217*O217,$D218*O218,$D219*O219,$D220*O220,$D221*O221,$D222*O222,$D223*O223,$D224*O224,$D225*O225,$D226*O226,$D227*O227,$D228*O228,$D229*O229,$D230*O230,$D231*O231,$D232*O232,$D233*O233,$D234*O234,$D235*O235,$D236*O236,P212))</f>
        <v/>
      </c>
      <c r="Q238" s="58"/>
      <c r="R238" s="55" t="str">
        <f>IF(SUM(R213:R236)=0,"",SUM($D213*Q213,$D214*Q214,$D215*Q215,$D216*Q216,$D217*Q217,$D218*Q218,$D219*Q219,$D220*Q220,$D221*Q221,$D222*Q222,$D223*Q223,$D224*Q224,$D225*Q225,$D226*Q226,$D227*Q227,$D228*Q228,$D229*Q229,$D230*Q230,$D231*Q231,$D232*Q232,$D233*Q233,$D234*Q234,$D235*Q235,$D236*Q236,R212))</f>
        <v/>
      </c>
    </row>
    <row r="239" spans="1:18" ht="24" customHeight="1" x14ac:dyDescent="0.2">
      <c r="A239" s="71" t="str">
        <f>IF(B239="","",A236+1)</f>
        <v/>
      </c>
      <c r="B239" s="138" t="str">
        <f>IF(ISBLANK('Item List'!B219),"",'Item List'!B219)</f>
        <v/>
      </c>
      <c r="C239" s="138" t="str">
        <f>IF(ISBLANK('Item List'!C219),"",'Item List'!C219)</f>
        <v/>
      </c>
      <c r="D239" s="139">
        <f>IF(ISBLANK('Item List'!D219),0,'Item List'!D219)</f>
        <v>0</v>
      </c>
      <c r="E239" s="53">
        <f>IF(ISBLANK('Item List'!E219),0,'Item List'!E219)</f>
        <v>0</v>
      </c>
      <c r="F239" s="53">
        <f t="shared" ref="F239:F262" si="72">IF(AND(ISNUMBER($D239),ISNUMBER(E239)),$D239*E239,0)</f>
        <v>0</v>
      </c>
      <c r="G239" s="83"/>
      <c r="H239" s="53">
        <f t="shared" ref="H239:H262" si="73">IF(AND(ISNUMBER($D239),ISNUMBER(G239)),$D239*G239,0)</f>
        <v>0</v>
      </c>
      <c r="I239" s="84"/>
      <c r="J239" s="53">
        <f>IF(AND(ISNUMBER($D239),ISNUMBER(I239)),$D239*I239,0)</f>
        <v>0</v>
      </c>
      <c r="K239" s="84"/>
      <c r="L239" s="53">
        <f>IF(AND(ISNUMBER($D239),ISNUMBER(K239)),$D239*K239,0)</f>
        <v>0</v>
      </c>
      <c r="M239" s="84"/>
      <c r="N239" s="53">
        <f>IF(AND(ISNUMBER($D239),ISNUMBER(M239)),$D239*M239,0)</f>
        <v>0</v>
      </c>
      <c r="O239" s="84"/>
      <c r="P239" s="53">
        <f>IF(AND(ISNUMBER($D239),ISNUMBER(O239)),$D239*O239,0)</f>
        <v>0</v>
      </c>
      <c r="Q239" s="84"/>
      <c r="R239" s="53">
        <f>IF(AND(ISNUMBER($D239),ISNUMBER(Q239)),$D239*Q239,0)</f>
        <v>0</v>
      </c>
    </row>
    <row r="240" spans="1:18" ht="24" customHeight="1" x14ac:dyDescent="0.2">
      <c r="A240" s="71" t="str">
        <f>IF(B240="","",A239+1)</f>
        <v/>
      </c>
      <c r="B240" s="138" t="str">
        <f>IF(ISBLANK('Item List'!B220),"",'Item List'!B220)</f>
        <v/>
      </c>
      <c r="C240" s="138" t="str">
        <f>IF(ISBLANK('Item List'!C220),"",'Item List'!C220)</f>
        <v/>
      </c>
      <c r="D240" s="139">
        <f>IF(ISBLANK('Item List'!D220),0,'Item List'!D220)</f>
        <v>0</v>
      </c>
      <c r="E240" s="53">
        <f>IF(ISBLANK('Item List'!E220),0,'Item List'!E220)</f>
        <v>0</v>
      </c>
      <c r="F240" s="53">
        <f t="shared" si="72"/>
        <v>0</v>
      </c>
      <c r="G240" s="83"/>
      <c r="H240" s="53">
        <f t="shared" si="73"/>
        <v>0</v>
      </c>
      <c r="I240" s="84"/>
      <c r="J240" s="53">
        <f t="shared" ref="J240:J262" si="74">IF(AND(ISNUMBER($D240),ISNUMBER(I240)),$D240*I240,0)</f>
        <v>0</v>
      </c>
      <c r="K240" s="84"/>
      <c r="L240" s="53">
        <f t="shared" ref="L240:L262" si="75">IF(AND(ISNUMBER($D240),ISNUMBER(K240)),$D240*K240,0)</f>
        <v>0</v>
      </c>
      <c r="M240" s="84"/>
      <c r="N240" s="53">
        <f t="shared" ref="N240:N262" si="76">IF(AND(ISNUMBER($D240),ISNUMBER(M240)),$D240*M240,0)</f>
        <v>0</v>
      </c>
      <c r="O240" s="84"/>
      <c r="P240" s="53">
        <f t="shared" ref="P240:P262" si="77">IF(AND(ISNUMBER($D240),ISNUMBER(O240)),$D240*O240,0)</f>
        <v>0</v>
      </c>
      <c r="Q240" s="84"/>
      <c r="R240" s="53">
        <f t="shared" ref="R240:R262" si="78">IF(AND(ISNUMBER($D240),ISNUMBER(Q240)),$D240*Q240,0)</f>
        <v>0</v>
      </c>
    </row>
    <row r="241" spans="1:18" ht="24" customHeight="1" x14ac:dyDescent="0.2">
      <c r="A241" s="71" t="str">
        <f t="shared" ref="A241:A262" si="79">IF(B241="","",A240+1)</f>
        <v/>
      </c>
      <c r="B241" s="138" t="str">
        <f>IF(ISBLANK('Item List'!B221),"",'Item List'!B221)</f>
        <v/>
      </c>
      <c r="C241" s="138" t="str">
        <f>IF(ISBLANK('Item List'!C221),"",'Item List'!C221)</f>
        <v/>
      </c>
      <c r="D241" s="139">
        <f>IF(ISBLANK('Item List'!D221),0,'Item List'!D221)</f>
        <v>0</v>
      </c>
      <c r="E241" s="53">
        <f>IF(ISBLANK('Item List'!E221),0,'Item List'!E221)</f>
        <v>0</v>
      </c>
      <c r="F241" s="53">
        <f t="shared" si="72"/>
        <v>0</v>
      </c>
      <c r="G241" s="83"/>
      <c r="H241" s="53">
        <f t="shared" si="73"/>
        <v>0</v>
      </c>
      <c r="I241" s="84"/>
      <c r="J241" s="53">
        <f t="shared" si="74"/>
        <v>0</v>
      </c>
      <c r="K241" s="84"/>
      <c r="L241" s="53">
        <f t="shared" si="75"/>
        <v>0</v>
      </c>
      <c r="M241" s="84"/>
      <c r="N241" s="53">
        <f t="shared" si="76"/>
        <v>0</v>
      </c>
      <c r="O241" s="84"/>
      <c r="P241" s="53">
        <f t="shared" si="77"/>
        <v>0</v>
      </c>
      <c r="Q241" s="84"/>
      <c r="R241" s="53">
        <f t="shared" si="78"/>
        <v>0</v>
      </c>
    </row>
    <row r="242" spans="1:18" ht="24" customHeight="1" x14ac:dyDescent="0.2">
      <c r="A242" s="71" t="str">
        <f t="shared" si="79"/>
        <v/>
      </c>
      <c r="B242" s="138" t="str">
        <f>IF(ISBLANK('Item List'!B222),"",'Item List'!B222)</f>
        <v/>
      </c>
      <c r="C242" s="138" t="str">
        <f>IF(ISBLANK('Item List'!C222),"",'Item List'!C222)</f>
        <v/>
      </c>
      <c r="D242" s="139">
        <f>IF(ISBLANK('Item List'!D222),0,'Item List'!D222)</f>
        <v>0</v>
      </c>
      <c r="E242" s="53">
        <f>IF(ISBLANK('Item List'!E222),0,'Item List'!E222)</f>
        <v>0</v>
      </c>
      <c r="F242" s="53">
        <f t="shared" si="72"/>
        <v>0</v>
      </c>
      <c r="G242" s="83"/>
      <c r="H242" s="53">
        <f t="shared" si="73"/>
        <v>0</v>
      </c>
      <c r="I242" s="84"/>
      <c r="J242" s="53">
        <f t="shared" si="74"/>
        <v>0</v>
      </c>
      <c r="K242" s="84"/>
      <c r="L242" s="53">
        <f t="shared" si="75"/>
        <v>0</v>
      </c>
      <c r="M242" s="84"/>
      <c r="N242" s="53">
        <f t="shared" si="76"/>
        <v>0</v>
      </c>
      <c r="O242" s="84"/>
      <c r="P242" s="53">
        <f t="shared" si="77"/>
        <v>0</v>
      </c>
      <c r="Q242" s="84"/>
      <c r="R242" s="53">
        <f t="shared" si="78"/>
        <v>0</v>
      </c>
    </row>
    <row r="243" spans="1:18" ht="24" customHeight="1" x14ac:dyDescent="0.2">
      <c r="A243" s="71" t="str">
        <f t="shared" si="79"/>
        <v/>
      </c>
      <c r="B243" s="138" t="str">
        <f>IF(ISBLANK('Item List'!B223),"",'Item List'!B223)</f>
        <v/>
      </c>
      <c r="C243" s="138" t="str">
        <f>IF(ISBLANK('Item List'!C223),"",'Item List'!C223)</f>
        <v/>
      </c>
      <c r="D243" s="139">
        <f>IF(ISBLANK('Item List'!D223),0,'Item List'!D223)</f>
        <v>0</v>
      </c>
      <c r="E243" s="53">
        <f>IF(ISBLANK('Item List'!E223),0,'Item List'!E223)</f>
        <v>0</v>
      </c>
      <c r="F243" s="53">
        <f t="shared" si="72"/>
        <v>0</v>
      </c>
      <c r="G243" s="83"/>
      <c r="H243" s="53">
        <f t="shared" si="73"/>
        <v>0</v>
      </c>
      <c r="I243" s="84"/>
      <c r="J243" s="53">
        <f t="shared" si="74"/>
        <v>0</v>
      </c>
      <c r="K243" s="84"/>
      <c r="L243" s="53">
        <f t="shared" si="75"/>
        <v>0</v>
      </c>
      <c r="M243" s="84"/>
      <c r="N243" s="53">
        <f t="shared" si="76"/>
        <v>0</v>
      </c>
      <c r="O243" s="84"/>
      <c r="P243" s="53">
        <f t="shared" si="77"/>
        <v>0</v>
      </c>
      <c r="Q243" s="84"/>
      <c r="R243" s="53">
        <f t="shared" si="78"/>
        <v>0</v>
      </c>
    </row>
    <row r="244" spans="1:18" ht="24" customHeight="1" x14ac:dyDescent="0.2">
      <c r="A244" s="71" t="str">
        <f t="shared" si="79"/>
        <v/>
      </c>
      <c r="B244" s="138" t="str">
        <f>IF(ISBLANK('Item List'!B224),"",'Item List'!B224)</f>
        <v/>
      </c>
      <c r="C244" s="138" t="str">
        <f>IF(ISBLANK('Item List'!C224),"",'Item List'!C224)</f>
        <v/>
      </c>
      <c r="D244" s="139">
        <f>IF(ISBLANK('Item List'!D224),0,'Item List'!D224)</f>
        <v>0</v>
      </c>
      <c r="E244" s="53">
        <f>IF(ISBLANK('Item List'!E224),0,'Item List'!E224)</f>
        <v>0</v>
      </c>
      <c r="F244" s="53">
        <f t="shared" si="72"/>
        <v>0</v>
      </c>
      <c r="G244" s="83"/>
      <c r="H244" s="53">
        <f t="shared" si="73"/>
        <v>0</v>
      </c>
      <c r="I244" s="84"/>
      <c r="J244" s="53">
        <f t="shared" si="74"/>
        <v>0</v>
      </c>
      <c r="K244" s="84"/>
      <c r="L244" s="53">
        <f t="shared" si="75"/>
        <v>0</v>
      </c>
      <c r="M244" s="84"/>
      <c r="N244" s="53">
        <f t="shared" si="76"/>
        <v>0</v>
      </c>
      <c r="O244" s="84"/>
      <c r="P244" s="53">
        <f t="shared" si="77"/>
        <v>0</v>
      </c>
      <c r="Q244" s="84"/>
      <c r="R244" s="53">
        <f t="shared" si="78"/>
        <v>0</v>
      </c>
    </row>
    <row r="245" spans="1:18" ht="24" customHeight="1" x14ac:dyDescent="0.2">
      <c r="A245" s="71" t="str">
        <f t="shared" si="79"/>
        <v/>
      </c>
      <c r="B245" s="138" t="str">
        <f>IF(ISBLANK('Item List'!B225),"",'Item List'!B225)</f>
        <v/>
      </c>
      <c r="C245" s="138" t="str">
        <f>IF(ISBLANK('Item List'!C225),"",'Item List'!C225)</f>
        <v/>
      </c>
      <c r="D245" s="139">
        <f>IF(ISBLANK('Item List'!D225),0,'Item List'!D225)</f>
        <v>0</v>
      </c>
      <c r="E245" s="53">
        <f>IF(ISBLANK('Item List'!E225),0,'Item List'!E225)</f>
        <v>0</v>
      </c>
      <c r="F245" s="53">
        <f t="shared" si="72"/>
        <v>0</v>
      </c>
      <c r="G245" s="83"/>
      <c r="H245" s="53">
        <f t="shared" si="73"/>
        <v>0</v>
      </c>
      <c r="I245" s="84"/>
      <c r="J245" s="53">
        <f t="shared" si="74"/>
        <v>0</v>
      </c>
      <c r="K245" s="84"/>
      <c r="L245" s="53">
        <f t="shared" si="75"/>
        <v>0</v>
      </c>
      <c r="M245" s="84"/>
      <c r="N245" s="53">
        <f t="shared" si="76"/>
        <v>0</v>
      </c>
      <c r="O245" s="84"/>
      <c r="P245" s="53">
        <f t="shared" si="77"/>
        <v>0</v>
      </c>
      <c r="Q245" s="84"/>
      <c r="R245" s="53">
        <f t="shared" si="78"/>
        <v>0</v>
      </c>
    </row>
    <row r="246" spans="1:18" ht="24" customHeight="1" x14ac:dyDescent="0.2">
      <c r="A246" s="71" t="str">
        <f t="shared" si="79"/>
        <v/>
      </c>
      <c r="B246" s="138" t="str">
        <f>IF(ISBLANK('Item List'!B226),"",'Item List'!B226)</f>
        <v/>
      </c>
      <c r="C246" s="138" t="str">
        <f>IF(ISBLANK('Item List'!C226),"",'Item List'!C226)</f>
        <v/>
      </c>
      <c r="D246" s="139">
        <f>IF(ISBLANK('Item List'!D226),0,'Item List'!D226)</f>
        <v>0</v>
      </c>
      <c r="E246" s="53">
        <f>IF(ISBLANK('Item List'!E226),0,'Item List'!E226)</f>
        <v>0</v>
      </c>
      <c r="F246" s="53">
        <f t="shared" si="72"/>
        <v>0</v>
      </c>
      <c r="G246" s="83"/>
      <c r="H246" s="53">
        <f t="shared" si="73"/>
        <v>0</v>
      </c>
      <c r="I246" s="84"/>
      <c r="J246" s="53">
        <f t="shared" si="74"/>
        <v>0</v>
      </c>
      <c r="K246" s="84"/>
      <c r="L246" s="53">
        <f t="shared" si="75"/>
        <v>0</v>
      </c>
      <c r="M246" s="84"/>
      <c r="N246" s="53">
        <f t="shared" si="76"/>
        <v>0</v>
      </c>
      <c r="O246" s="84"/>
      <c r="P246" s="53">
        <f t="shared" si="77"/>
        <v>0</v>
      </c>
      <c r="Q246" s="84"/>
      <c r="R246" s="53">
        <f t="shared" si="78"/>
        <v>0</v>
      </c>
    </row>
    <row r="247" spans="1:18" ht="24" customHeight="1" x14ac:dyDescent="0.2">
      <c r="A247" s="71" t="str">
        <f t="shared" si="79"/>
        <v/>
      </c>
      <c r="B247" s="138" t="str">
        <f>IF(ISBLANK('Item List'!B227),"",'Item List'!B227)</f>
        <v/>
      </c>
      <c r="C247" s="138" t="str">
        <f>IF(ISBLANK('Item List'!C227),"",'Item List'!C227)</f>
        <v/>
      </c>
      <c r="D247" s="139">
        <f>IF(ISBLANK('Item List'!D227),0,'Item List'!D227)</f>
        <v>0</v>
      </c>
      <c r="E247" s="53">
        <f>IF(ISBLANK('Item List'!E227),0,'Item List'!E227)</f>
        <v>0</v>
      </c>
      <c r="F247" s="53">
        <f t="shared" si="72"/>
        <v>0</v>
      </c>
      <c r="G247" s="83"/>
      <c r="H247" s="53">
        <f t="shared" si="73"/>
        <v>0</v>
      </c>
      <c r="I247" s="84"/>
      <c r="J247" s="53">
        <f t="shared" si="74"/>
        <v>0</v>
      </c>
      <c r="K247" s="84"/>
      <c r="L247" s="53">
        <f t="shared" si="75"/>
        <v>0</v>
      </c>
      <c r="M247" s="84"/>
      <c r="N247" s="53">
        <f t="shared" si="76"/>
        <v>0</v>
      </c>
      <c r="O247" s="84"/>
      <c r="P247" s="53">
        <f t="shared" si="77"/>
        <v>0</v>
      </c>
      <c r="Q247" s="84"/>
      <c r="R247" s="53">
        <f t="shared" si="78"/>
        <v>0</v>
      </c>
    </row>
    <row r="248" spans="1:18" ht="24" customHeight="1" x14ac:dyDescent="0.2">
      <c r="A248" s="71" t="str">
        <f t="shared" si="79"/>
        <v/>
      </c>
      <c r="B248" s="138" t="str">
        <f>IF(ISBLANK('Item List'!B228),"",'Item List'!B228)</f>
        <v/>
      </c>
      <c r="C248" s="138" t="str">
        <f>IF(ISBLANK('Item List'!C228),"",'Item List'!C228)</f>
        <v/>
      </c>
      <c r="D248" s="139">
        <f>IF(ISBLANK('Item List'!D228),0,'Item List'!D228)</f>
        <v>0</v>
      </c>
      <c r="E248" s="53">
        <f>IF(ISBLANK('Item List'!E228),0,'Item List'!E228)</f>
        <v>0</v>
      </c>
      <c r="F248" s="53">
        <f t="shared" si="72"/>
        <v>0</v>
      </c>
      <c r="G248" s="83"/>
      <c r="H248" s="53">
        <f t="shared" si="73"/>
        <v>0</v>
      </c>
      <c r="I248" s="84"/>
      <c r="J248" s="53">
        <f t="shared" si="74"/>
        <v>0</v>
      </c>
      <c r="K248" s="84"/>
      <c r="L248" s="53">
        <f t="shared" si="75"/>
        <v>0</v>
      </c>
      <c r="M248" s="84"/>
      <c r="N248" s="53">
        <f t="shared" si="76"/>
        <v>0</v>
      </c>
      <c r="O248" s="84"/>
      <c r="P248" s="53">
        <f t="shared" si="77"/>
        <v>0</v>
      </c>
      <c r="Q248" s="84"/>
      <c r="R248" s="53">
        <f t="shared" si="78"/>
        <v>0</v>
      </c>
    </row>
    <row r="249" spans="1:18" ht="24" customHeight="1" x14ac:dyDescent="0.2">
      <c r="A249" s="71" t="str">
        <f t="shared" si="79"/>
        <v/>
      </c>
      <c r="B249" s="138" t="str">
        <f>IF(ISBLANK('Item List'!B229),"",'Item List'!B229)</f>
        <v/>
      </c>
      <c r="C249" s="138" t="str">
        <f>IF(ISBLANK('Item List'!C229),"",'Item List'!C229)</f>
        <v/>
      </c>
      <c r="D249" s="139">
        <f>IF(ISBLANK('Item List'!D229),0,'Item List'!D229)</f>
        <v>0</v>
      </c>
      <c r="E249" s="53">
        <f>IF(ISBLANK('Item List'!E229),0,'Item List'!E229)</f>
        <v>0</v>
      </c>
      <c r="F249" s="53">
        <f t="shared" si="72"/>
        <v>0</v>
      </c>
      <c r="G249" s="83"/>
      <c r="H249" s="53">
        <f t="shared" si="73"/>
        <v>0</v>
      </c>
      <c r="I249" s="84"/>
      <c r="J249" s="53">
        <f t="shared" si="74"/>
        <v>0</v>
      </c>
      <c r="K249" s="84"/>
      <c r="L249" s="53">
        <f t="shared" si="75"/>
        <v>0</v>
      </c>
      <c r="M249" s="84"/>
      <c r="N249" s="53">
        <f t="shared" si="76"/>
        <v>0</v>
      </c>
      <c r="O249" s="84"/>
      <c r="P249" s="53">
        <f t="shared" si="77"/>
        <v>0</v>
      </c>
      <c r="Q249" s="84"/>
      <c r="R249" s="53">
        <f t="shared" si="78"/>
        <v>0</v>
      </c>
    </row>
    <row r="250" spans="1:18" ht="24" customHeight="1" x14ac:dyDescent="0.2">
      <c r="A250" s="71" t="str">
        <f t="shared" si="79"/>
        <v/>
      </c>
      <c r="B250" s="138" t="str">
        <f>IF(ISBLANK('Item List'!B230),"",'Item List'!B230)</f>
        <v/>
      </c>
      <c r="C250" s="138" t="str">
        <f>IF(ISBLANK('Item List'!C230),"",'Item List'!C230)</f>
        <v/>
      </c>
      <c r="D250" s="139">
        <f>IF(ISBLANK('Item List'!D230),0,'Item List'!D230)</f>
        <v>0</v>
      </c>
      <c r="E250" s="53">
        <f>IF(ISBLANK('Item List'!E230),0,'Item List'!E230)</f>
        <v>0</v>
      </c>
      <c r="F250" s="53">
        <f t="shared" si="72"/>
        <v>0</v>
      </c>
      <c r="G250" s="83"/>
      <c r="H250" s="53">
        <f t="shared" si="73"/>
        <v>0</v>
      </c>
      <c r="I250" s="84"/>
      <c r="J250" s="53">
        <f t="shared" si="74"/>
        <v>0</v>
      </c>
      <c r="K250" s="84"/>
      <c r="L250" s="53">
        <f t="shared" si="75"/>
        <v>0</v>
      </c>
      <c r="M250" s="84"/>
      <c r="N250" s="53">
        <f t="shared" si="76"/>
        <v>0</v>
      </c>
      <c r="O250" s="84"/>
      <c r="P250" s="53">
        <f t="shared" si="77"/>
        <v>0</v>
      </c>
      <c r="Q250" s="84"/>
      <c r="R250" s="53">
        <f t="shared" si="78"/>
        <v>0</v>
      </c>
    </row>
    <row r="251" spans="1:18" ht="24" customHeight="1" x14ac:dyDescent="0.2">
      <c r="A251" s="71" t="str">
        <f t="shared" si="79"/>
        <v/>
      </c>
      <c r="B251" s="138" t="str">
        <f>IF(ISBLANK('Item List'!B231),"",'Item List'!B231)</f>
        <v/>
      </c>
      <c r="C251" s="138" t="str">
        <f>IF(ISBLANK('Item List'!C231),"",'Item List'!C231)</f>
        <v/>
      </c>
      <c r="D251" s="139">
        <f>IF(ISBLANK('Item List'!D231),0,'Item List'!D231)</f>
        <v>0</v>
      </c>
      <c r="E251" s="53">
        <f>IF(ISBLANK('Item List'!E231),0,'Item List'!E231)</f>
        <v>0</v>
      </c>
      <c r="F251" s="53">
        <f t="shared" si="72"/>
        <v>0</v>
      </c>
      <c r="G251" s="83"/>
      <c r="H251" s="53">
        <f t="shared" si="73"/>
        <v>0</v>
      </c>
      <c r="I251" s="84"/>
      <c r="J251" s="53">
        <f t="shared" si="74"/>
        <v>0</v>
      </c>
      <c r="K251" s="84"/>
      <c r="L251" s="53">
        <f t="shared" si="75"/>
        <v>0</v>
      </c>
      <c r="M251" s="84"/>
      <c r="N251" s="53">
        <f t="shared" si="76"/>
        <v>0</v>
      </c>
      <c r="O251" s="84"/>
      <c r="P251" s="53">
        <f t="shared" si="77"/>
        <v>0</v>
      </c>
      <c r="Q251" s="84"/>
      <c r="R251" s="53">
        <f t="shared" si="78"/>
        <v>0</v>
      </c>
    </row>
    <row r="252" spans="1:18" ht="24" customHeight="1" x14ac:dyDescent="0.2">
      <c r="A252" s="71" t="str">
        <f t="shared" si="79"/>
        <v/>
      </c>
      <c r="B252" s="138" t="str">
        <f>IF(ISBLANK('Item List'!B232),"",'Item List'!B232)</f>
        <v/>
      </c>
      <c r="C252" s="138" t="str">
        <f>IF(ISBLANK('Item List'!C232),"",'Item List'!C232)</f>
        <v/>
      </c>
      <c r="D252" s="139">
        <f>IF(ISBLANK('Item List'!D232),0,'Item List'!D232)</f>
        <v>0</v>
      </c>
      <c r="E252" s="53">
        <f>IF(ISBLANK('Item List'!E232),0,'Item List'!E232)</f>
        <v>0</v>
      </c>
      <c r="F252" s="53">
        <f t="shared" si="72"/>
        <v>0</v>
      </c>
      <c r="G252" s="83"/>
      <c r="H252" s="53">
        <f t="shared" si="73"/>
        <v>0</v>
      </c>
      <c r="I252" s="84"/>
      <c r="J252" s="53">
        <f t="shared" si="74"/>
        <v>0</v>
      </c>
      <c r="K252" s="84"/>
      <c r="L252" s="53">
        <f t="shared" si="75"/>
        <v>0</v>
      </c>
      <c r="M252" s="84"/>
      <c r="N252" s="53">
        <f t="shared" si="76"/>
        <v>0</v>
      </c>
      <c r="O252" s="84"/>
      <c r="P252" s="53">
        <f t="shared" si="77"/>
        <v>0</v>
      </c>
      <c r="Q252" s="84"/>
      <c r="R252" s="53">
        <f t="shared" si="78"/>
        <v>0</v>
      </c>
    </row>
    <row r="253" spans="1:18" ht="24" customHeight="1" x14ac:dyDescent="0.2">
      <c r="A253" s="71" t="str">
        <f t="shared" si="79"/>
        <v/>
      </c>
      <c r="B253" s="138" t="str">
        <f>IF(ISBLANK('Item List'!B233),"",'Item List'!B233)</f>
        <v/>
      </c>
      <c r="C253" s="138" t="str">
        <f>IF(ISBLANK('Item List'!C233),"",'Item List'!C233)</f>
        <v/>
      </c>
      <c r="D253" s="139">
        <f>IF(ISBLANK('Item List'!D233),0,'Item List'!D233)</f>
        <v>0</v>
      </c>
      <c r="E253" s="53">
        <f>IF(ISBLANK('Item List'!E233),0,'Item List'!E233)</f>
        <v>0</v>
      </c>
      <c r="F253" s="53">
        <f t="shared" si="72"/>
        <v>0</v>
      </c>
      <c r="G253" s="83"/>
      <c r="H253" s="53">
        <f t="shared" si="73"/>
        <v>0</v>
      </c>
      <c r="I253" s="84"/>
      <c r="J253" s="53">
        <f t="shared" si="74"/>
        <v>0</v>
      </c>
      <c r="K253" s="84"/>
      <c r="L253" s="53">
        <f t="shared" si="75"/>
        <v>0</v>
      </c>
      <c r="M253" s="84"/>
      <c r="N253" s="53">
        <f t="shared" si="76"/>
        <v>0</v>
      </c>
      <c r="O253" s="84"/>
      <c r="P253" s="53">
        <f t="shared" si="77"/>
        <v>0</v>
      </c>
      <c r="Q253" s="84"/>
      <c r="R253" s="53">
        <f t="shared" si="78"/>
        <v>0</v>
      </c>
    </row>
    <row r="254" spans="1:18" ht="24" customHeight="1" x14ac:dyDescent="0.2">
      <c r="A254" s="71" t="str">
        <f t="shared" si="79"/>
        <v/>
      </c>
      <c r="B254" s="138" t="str">
        <f>IF(ISBLANK('Item List'!B234),"",'Item List'!B234)</f>
        <v/>
      </c>
      <c r="C254" s="138" t="str">
        <f>IF(ISBLANK('Item List'!C234),"",'Item List'!C234)</f>
        <v/>
      </c>
      <c r="D254" s="139">
        <f>IF(ISBLANK('Item List'!D234),0,'Item List'!D234)</f>
        <v>0</v>
      </c>
      <c r="E254" s="53">
        <f>IF(ISBLANK('Item List'!E234),0,'Item List'!E234)</f>
        <v>0</v>
      </c>
      <c r="F254" s="53">
        <f t="shared" si="72"/>
        <v>0</v>
      </c>
      <c r="G254" s="83"/>
      <c r="H254" s="53">
        <f t="shared" si="73"/>
        <v>0</v>
      </c>
      <c r="I254" s="84"/>
      <c r="J254" s="53">
        <f t="shared" si="74"/>
        <v>0</v>
      </c>
      <c r="K254" s="84"/>
      <c r="L254" s="53">
        <f t="shared" si="75"/>
        <v>0</v>
      </c>
      <c r="M254" s="84"/>
      <c r="N254" s="53">
        <f t="shared" si="76"/>
        <v>0</v>
      </c>
      <c r="O254" s="84"/>
      <c r="P254" s="53">
        <f t="shared" si="77"/>
        <v>0</v>
      </c>
      <c r="Q254" s="84"/>
      <c r="R254" s="53">
        <f t="shared" si="78"/>
        <v>0</v>
      </c>
    </row>
    <row r="255" spans="1:18" ht="24" customHeight="1" x14ac:dyDescent="0.2">
      <c r="A255" s="71" t="str">
        <f t="shared" si="79"/>
        <v/>
      </c>
      <c r="B255" s="138" t="str">
        <f>IF(ISBLANK('Item List'!B235),"",'Item List'!B235)</f>
        <v/>
      </c>
      <c r="C255" s="138" t="str">
        <f>IF(ISBLANK('Item List'!C235),"",'Item List'!C235)</f>
        <v/>
      </c>
      <c r="D255" s="139">
        <f>IF(ISBLANK('Item List'!D235),0,'Item List'!D235)</f>
        <v>0</v>
      </c>
      <c r="E255" s="53">
        <f>IF(ISBLANK('Item List'!E235),0,'Item List'!E235)</f>
        <v>0</v>
      </c>
      <c r="F255" s="53">
        <f t="shared" si="72"/>
        <v>0</v>
      </c>
      <c r="G255" s="83"/>
      <c r="H255" s="53">
        <f t="shared" si="73"/>
        <v>0</v>
      </c>
      <c r="I255" s="84"/>
      <c r="J255" s="53">
        <f t="shared" si="74"/>
        <v>0</v>
      </c>
      <c r="K255" s="84"/>
      <c r="L255" s="53">
        <f t="shared" si="75"/>
        <v>0</v>
      </c>
      <c r="M255" s="84"/>
      <c r="N255" s="53">
        <f t="shared" si="76"/>
        <v>0</v>
      </c>
      <c r="O255" s="84"/>
      <c r="P255" s="53">
        <f t="shared" si="77"/>
        <v>0</v>
      </c>
      <c r="Q255" s="84"/>
      <c r="R255" s="53">
        <f t="shared" si="78"/>
        <v>0</v>
      </c>
    </row>
    <row r="256" spans="1:18" ht="24" customHeight="1" x14ac:dyDescent="0.2">
      <c r="A256" s="71" t="str">
        <f t="shared" si="79"/>
        <v/>
      </c>
      <c r="B256" s="138" t="str">
        <f>IF(ISBLANK('Item List'!B236),"",'Item List'!B236)</f>
        <v/>
      </c>
      <c r="C256" s="138" t="str">
        <f>IF(ISBLANK('Item List'!C236),"",'Item List'!C236)</f>
        <v/>
      </c>
      <c r="D256" s="139">
        <f>IF(ISBLANK('Item List'!D236),0,'Item List'!D236)</f>
        <v>0</v>
      </c>
      <c r="E256" s="53">
        <f>IF(ISBLANK('Item List'!E236),0,'Item List'!E236)</f>
        <v>0</v>
      </c>
      <c r="F256" s="53">
        <f t="shared" si="72"/>
        <v>0</v>
      </c>
      <c r="G256" s="83"/>
      <c r="H256" s="53">
        <f t="shared" si="73"/>
        <v>0</v>
      </c>
      <c r="I256" s="84"/>
      <c r="J256" s="53">
        <f t="shared" si="74"/>
        <v>0</v>
      </c>
      <c r="K256" s="84"/>
      <c r="L256" s="53">
        <f t="shared" si="75"/>
        <v>0</v>
      </c>
      <c r="M256" s="84"/>
      <c r="N256" s="53">
        <f t="shared" si="76"/>
        <v>0</v>
      </c>
      <c r="O256" s="84"/>
      <c r="P256" s="53">
        <f t="shared" si="77"/>
        <v>0</v>
      </c>
      <c r="Q256" s="84"/>
      <c r="R256" s="53">
        <f t="shared" si="78"/>
        <v>0</v>
      </c>
    </row>
    <row r="257" spans="1:18" ht="24" customHeight="1" x14ac:dyDescent="0.2">
      <c r="A257" s="71" t="str">
        <f t="shared" si="79"/>
        <v/>
      </c>
      <c r="B257" s="138" t="str">
        <f>IF(ISBLANK('Item List'!B237),"",'Item List'!B237)</f>
        <v/>
      </c>
      <c r="C257" s="138" t="str">
        <f>IF(ISBLANK('Item List'!C237),"",'Item List'!C237)</f>
        <v/>
      </c>
      <c r="D257" s="139">
        <f>IF(ISBLANK('Item List'!D237),0,'Item List'!D237)</f>
        <v>0</v>
      </c>
      <c r="E257" s="53">
        <f>IF(ISBLANK('Item List'!E237),0,'Item List'!E237)</f>
        <v>0</v>
      </c>
      <c r="F257" s="53">
        <f t="shared" si="72"/>
        <v>0</v>
      </c>
      <c r="G257" s="83"/>
      <c r="H257" s="53">
        <f t="shared" si="73"/>
        <v>0</v>
      </c>
      <c r="I257" s="84"/>
      <c r="J257" s="53">
        <f t="shared" si="74"/>
        <v>0</v>
      </c>
      <c r="K257" s="84"/>
      <c r="L257" s="53">
        <f t="shared" si="75"/>
        <v>0</v>
      </c>
      <c r="M257" s="84"/>
      <c r="N257" s="53">
        <f t="shared" si="76"/>
        <v>0</v>
      </c>
      <c r="O257" s="84"/>
      <c r="P257" s="53">
        <f t="shared" si="77"/>
        <v>0</v>
      </c>
      <c r="Q257" s="84"/>
      <c r="R257" s="53">
        <f t="shared" si="78"/>
        <v>0</v>
      </c>
    </row>
    <row r="258" spans="1:18" ht="24" customHeight="1" x14ac:dyDescent="0.2">
      <c r="A258" s="71" t="str">
        <f t="shared" si="79"/>
        <v/>
      </c>
      <c r="B258" s="138" t="str">
        <f>IF(ISBLANK('Item List'!B238),"",'Item List'!B238)</f>
        <v/>
      </c>
      <c r="C258" s="138" t="str">
        <f>IF(ISBLANK('Item List'!C238),"",'Item List'!C238)</f>
        <v/>
      </c>
      <c r="D258" s="139">
        <f>IF(ISBLANK('Item List'!D238),0,'Item List'!D238)</f>
        <v>0</v>
      </c>
      <c r="E258" s="53">
        <f>IF(ISBLANK('Item List'!E238),0,'Item List'!E238)</f>
        <v>0</v>
      </c>
      <c r="F258" s="53">
        <f t="shared" si="72"/>
        <v>0</v>
      </c>
      <c r="G258" s="83"/>
      <c r="H258" s="53">
        <f t="shared" si="73"/>
        <v>0</v>
      </c>
      <c r="I258" s="84"/>
      <c r="J258" s="53">
        <f t="shared" si="74"/>
        <v>0</v>
      </c>
      <c r="K258" s="84"/>
      <c r="L258" s="53">
        <f t="shared" si="75"/>
        <v>0</v>
      </c>
      <c r="M258" s="84"/>
      <c r="N258" s="53">
        <f t="shared" si="76"/>
        <v>0</v>
      </c>
      <c r="O258" s="84"/>
      <c r="P258" s="53">
        <f t="shared" si="77"/>
        <v>0</v>
      </c>
      <c r="Q258" s="84"/>
      <c r="R258" s="53">
        <f t="shared" si="78"/>
        <v>0</v>
      </c>
    </row>
    <row r="259" spans="1:18" ht="24" customHeight="1" x14ac:dyDescent="0.2">
      <c r="A259" s="71" t="str">
        <f t="shared" si="79"/>
        <v/>
      </c>
      <c r="B259" s="138" t="str">
        <f>IF(ISBLANK('Item List'!B239),"",'Item List'!B239)</f>
        <v/>
      </c>
      <c r="C259" s="138" t="str">
        <f>IF(ISBLANK('Item List'!C239),"",'Item List'!C239)</f>
        <v/>
      </c>
      <c r="D259" s="139">
        <f>IF(ISBLANK('Item List'!D239),0,'Item List'!D239)</f>
        <v>0</v>
      </c>
      <c r="E259" s="53">
        <f>IF(ISBLANK('Item List'!E239),0,'Item List'!E239)</f>
        <v>0</v>
      </c>
      <c r="F259" s="53">
        <f t="shared" si="72"/>
        <v>0</v>
      </c>
      <c r="G259" s="83"/>
      <c r="H259" s="53">
        <f t="shared" si="73"/>
        <v>0</v>
      </c>
      <c r="I259" s="84"/>
      <c r="J259" s="53">
        <f t="shared" si="74"/>
        <v>0</v>
      </c>
      <c r="K259" s="84"/>
      <c r="L259" s="53">
        <f t="shared" si="75"/>
        <v>0</v>
      </c>
      <c r="M259" s="84"/>
      <c r="N259" s="53">
        <f t="shared" si="76"/>
        <v>0</v>
      </c>
      <c r="O259" s="84"/>
      <c r="P259" s="53">
        <f t="shared" si="77"/>
        <v>0</v>
      </c>
      <c r="Q259" s="84"/>
      <c r="R259" s="53">
        <f t="shared" si="78"/>
        <v>0</v>
      </c>
    </row>
    <row r="260" spans="1:18" ht="24" customHeight="1" x14ac:dyDescent="0.2">
      <c r="A260" s="71" t="str">
        <f t="shared" si="79"/>
        <v/>
      </c>
      <c r="B260" s="138" t="str">
        <f>IF(ISBLANK('Item List'!B240),"",'Item List'!B240)</f>
        <v/>
      </c>
      <c r="C260" s="138" t="str">
        <f>IF(ISBLANK('Item List'!C240),"",'Item List'!C240)</f>
        <v/>
      </c>
      <c r="D260" s="139">
        <f>IF(ISBLANK('Item List'!D240),0,'Item List'!D240)</f>
        <v>0</v>
      </c>
      <c r="E260" s="53">
        <f>IF(ISBLANK('Item List'!E240),0,'Item List'!E240)</f>
        <v>0</v>
      </c>
      <c r="F260" s="53">
        <f t="shared" si="72"/>
        <v>0</v>
      </c>
      <c r="G260" s="83"/>
      <c r="H260" s="53">
        <f t="shared" si="73"/>
        <v>0</v>
      </c>
      <c r="I260" s="84"/>
      <c r="J260" s="53">
        <f t="shared" si="74"/>
        <v>0</v>
      </c>
      <c r="K260" s="84"/>
      <c r="L260" s="53">
        <f t="shared" si="75"/>
        <v>0</v>
      </c>
      <c r="M260" s="84"/>
      <c r="N260" s="53">
        <f t="shared" si="76"/>
        <v>0</v>
      </c>
      <c r="O260" s="84"/>
      <c r="P260" s="53">
        <f t="shared" si="77"/>
        <v>0</v>
      </c>
      <c r="Q260" s="84"/>
      <c r="R260" s="53">
        <f t="shared" si="78"/>
        <v>0</v>
      </c>
    </row>
    <row r="261" spans="1:18" ht="24" customHeight="1" x14ac:dyDescent="0.2">
      <c r="A261" s="71" t="str">
        <f t="shared" si="79"/>
        <v/>
      </c>
      <c r="B261" s="138" t="str">
        <f>IF(ISBLANK('Item List'!B241),"",'Item List'!B241)</f>
        <v/>
      </c>
      <c r="C261" s="138" t="str">
        <f>IF(ISBLANK('Item List'!C241),"",'Item List'!C241)</f>
        <v/>
      </c>
      <c r="D261" s="139">
        <f>IF(ISBLANK('Item List'!D241),0,'Item List'!D241)</f>
        <v>0</v>
      </c>
      <c r="E261" s="53">
        <f>IF(ISBLANK('Item List'!E241),0,'Item List'!E241)</f>
        <v>0</v>
      </c>
      <c r="F261" s="53">
        <f t="shared" si="72"/>
        <v>0</v>
      </c>
      <c r="G261" s="83"/>
      <c r="H261" s="53">
        <f t="shared" si="73"/>
        <v>0</v>
      </c>
      <c r="I261" s="84"/>
      <c r="J261" s="53">
        <f t="shared" si="74"/>
        <v>0</v>
      </c>
      <c r="K261" s="84"/>
      <c r="L261" s="53">
        <f t="shared" si="75"/>
        <v>0</v>
      </c>
      <c r="M261" s="84"/>
      <c r="N261" s="53">
        <f t="shared" si="76"/>
        <v>0</v>
      </c>
      <c r="O261" s="84"/>
      <c r="P261" s="53">
        <f t="shared" si="77"/>
        <v>0</v>
      </c>
      <c r="Q261" s="84"/>
      <c r="R261" s="53">
        <f t="shared" si="78"/>
        <v>0</v>
      </c>
    </row>
    <row r="262" spans="1:18" ht="24" customHeight="1" thickBot="1" x14ac:dyDescent="0.25">
      <c r="A262" s="71" t="str">
        <f t="shared" si="79"/>
        <v/>
      </c>
      <c r="B262" s="138" t="str">
        <f>IF(ISBLANK('Item List'!B242),"",'Item List'!B242)</f>
        <v/>
      </c>
      <c r="C262" s="138" t="str">
        <f>IF(ISBLANK('Item List'!C242),"",'Item List'!C242)</f>
        <v/>
      </c>
      <c r="D262" s="139">
        <f>IF(ISBLANK('Item List'!D242),0,'Item List'!D242)</f>
        <v>0</v>
      </c>
      <c r="E262" s="53">
        <f>IF(ISBLANK('Item List'!E242),0,'Item List'!E242)</f>
        <v>0</v>
      </c>
      <c r="F262" s="53">
        <f t="shared" si="72"/>
        <v>0</v>
      </c>
      <c r="G262" s="83"/>
      <c r="H262" s="53">
        <f t="shared" si="73"/>
        <v>0</v>
      </c>
      <c r="I262" s="84"/>
      <c r="J262" s="53">
        <f t="shared" si="74"/>
        <v>0</v>
      </c>
      <c r="K262" s="84"/>
      <c r="L262" s="53">
        <f t="shared" si="75"/>
        <v>0</v>
      </c>
      <c r="M262" s="84"/>
      <c r="N262" s="53">
        <f t="shared" si="76"/>
        <v>0</v>
      </c>
      <c r="O262" s="84"/>
      <c r="P262" s="53">
        <f t="shared" si="77"/>
        <v>0</v>
      </c>
      <c r="Q262" s="84"/>
      <c r="R262" s="53">
        <f t="shared" si="78"/>
        <v>0</v>
      </c>
    </row>
    <row r="263" spans="1:18" ht="10.5" customHeight="1" x14ac:dyDescent="0.2">
      <c r="A263" s="72"/>
      <c r="B263" s="167" t="s">
        <v>235</v>
      </c>
      <c r="C263" s="73" t="str">
        <f>IF(NOT(ISNUMBER(A265)),"Total","Sub")</f>
        <v>Total</v>
      </c>
      <c r="D263" s="140"/>
      <c r="E263" s="74" t="s">
        <v>225</v>
      </c>
      <c r="F263" s="54" t="str">
        <f>IF(SUM(F239:F262)=0,"",SUM(F239:F262)+F237)</f>
        <v/>
      </c>
      <c r="G263" s="59"/>
      <c r="H263" s="54" t="str">
        <f>IF(SUM(H239:H262)=0,"",SUM(H239:H262)+H237)</f>
        <v/>
      </c>
      <c r="I263" s="102"/>
      <c r="J263" s="54" t="str">
        <f>IF(SUM(J239:J262)=0,"",SUM(J239:J262)+J237)</f>
        <v/>
      </c>
      <c r="K263" s="59"/>
      <c r="L263" s="54" t="str">
        <f>IF(SUM(L239:L262)=0,"",SUM(L239:L262)+L237)</f>
        <v/>
      </c>
      <c r="M263" s="102"/>
      <c r="N263" s="54"/>
      <c r="O263" s="59"/>
      <c r="P263" s="54" t="str">
        <f>IF(SUM(P239:P262)=0,"",SUM(P239:P262)+P237)</f>
        <v/>
      </c>
      <c r="Q263" s="59"/>
      <c r="R263" s="54" t="str">
        <f>IF(SUM(R239:R262)=0,"",SUM(R239:R262)+R237)</f>
        <v/>
      </c>
    </row>
    <row r="264" spans="1:18" ht="10.5" customHeight="1" thickBot="1" x14ac:dyDescent="0.25">
      <c r="A264" s="75"/>
      <c r="B264" s="76" t="str">
        <f>CONCATENATE("Award to"&amp;" "&amp;$G$1)</f>
        <v>Award to William Charles</v>
      </c>
      <c r="C264" s="77" t="str">
        <f>IF(NOT(ISNUMBER(A265)),"Bid","Total")</f>
        <v>Bid</v>
      </c>
      <c r="D264" s="78"/>
      <c r="E264" s="79" t="s">
        <v>226</v>
      </c>
      <c r="F264" s="55" t="str">
        <f>IF(SUM(F239:F262)=0,"",SUM($D239*E239,$D240*E240,$D241*E241,$D242*E242,$D243*E243,$D244*E244,$D245*E245,$D246*E246,$D247*E247,$D248*E248,$D249*E249,$D250*E250,$D251*E251,$D252*E252,$D253*E253,$D254*E254,$D255*E255,$D256*E256,$D257*E257,$D258*E258,$D259*E259,$D260*E260,$D261*E261,$D262*E262,F238))</f>
        <v/>
      </c>
      <c r="G264" s="58"/>
      <c r="H264" s="55" t="str">
        <f>IF(SUM(H239:H262)=0,"",SUM($D239*G239,$D240*G240,$D241*G241,$D242*G242,$D243*G243,$D244*G244,$D245*G245,$D246*G246,$D247*G247,$D248*G248,$D249*G249,$D250*G250,$D251*G251,$D252*G252,$D253*G253,$D254*G254,$D255*G255,$D256*G256,$D257*G257,$D258*G258,$D259*G259,$D260*G260,$D261*G261,$D262*G262,H238))</f>
        <v/>
      </c>
      <c r="I264" s="103"/>
      <c r="J264" s="55" t="str">
        <f>IF(SUM(J239:J262)=0,"",SUM($D239*I239,$D240*I240,$D241*I241,$D242*I242,$D243*I243,$D244*I244,$D245*I245,$D246*I246,$D247*I247,$D248*I248,$D249*I249,$D250*I250,$D251*I251,$D252*I252,$D253*I253,$D254*I254,$D255*I255,$D256*I256,$D257*I257,$D258*I258,$D259*I259,$D260*I260,$D261*I261,$D262*I262,J238))</f>
        <v/>
      </c>
      <c r="K264" s="58"/>
      <c r="L264" s="55" t="str">
        <f>IF(SUM(L239:L262)=0,"",SUM($D239*K239,$D240*K240,$D241*K241,$D242*K242,$D243*K243,$D244*K244,$D245*K245,$D246*K246,$D247*K247,$D248*K248,$D249*K249,$D250*K250,$D251*K251,$D252*K252,$D253*K253,$D254*K254,$D255*K255,$D256*K256,$D257*K257,$D258*K258,$D259*K259,$D260*K260,$D261*K261,$D262*K262,L238))</f>
        <v/>
      </c>
      <c r="M264" s="103"/>
      <c r="N264" s="55" t="str">
        <f>IF(SUM(N239:N262)=0,"",SUM($D239*M239,$D240*M240,$D241*M241,$D242*M242,$D243*M243,$D244*M244,$D245*M245,$D246*M246,$D247*M247,$D248*M248,$D249*M249,$D250*M250,$D251*M251,$D252*M252,$D253*M253,$D254*M254,$D255*M255,$D256*M256,$D257*M257,$D258*M258,$D259*M259,$D260*M260,$D261*M261,$D262*M262,N238))</f>
        <v/>
      </c>
      <c r="O264" s="58"/>
      <c r="P264" s="55" t="str">
        <f>IF(SUM(P239:P262)=0,"",SUM($D239*O239,$D240*O240,$D241*O241,$D242*O242,$D243*O243,$D244*O244,$D245*O245,$D246*O246,$D247*O247,$D248*O248,$D249*O249,$D250*O250,$D251*O251,$D252*O252,$D253*O253,$D254*O254,$D255*O255,$D256*O256,$D257*O257,$D258*O258,$D259*O259,$D260*O260,$D261*O261,$D262*O262,P238))</f>
        <v/>
      </c>
      <c r="Q264" s="58"/>
      <c r="R264" s="55" t="str">
        <f>IF(SUM(R239:R262)=0,"",SUM($D239*Q239,$D240*Q240,$D241*Q241,$D242*Q242,$D243*Q243,$D244*Q244,$D245*Q245,$D246*Q246,$D247*Q247,$D248*Q248,$D249*Q249,$D250*Q250,$D251*Q251,$D252*Q252,$D253*Q253,$D254*Q254,$D255*Q255,$D256*Q256,$D257*Q257,$D258*Q258,$D259*Q259,$D260*Q260,$D261*Q261,$D262*Q262,R238))</f>
        <v/>
      </c>
    </row>
    <row r="265" spans="1:18" ht="24" customHeight="1" x14ac:dyDescent="0.2">
      <c r="A265" s="71" t="str">
        <f>IF(B265="","",A262+1)</f>
        <v/>
      </c>
      <c r="B265" s="138" t="str">
        <f>IF(ISBLANK('Item List'!B243),"",'Item List'!B243)</f>
        <v/>
      </c>
      <c r="C265" s="138" t="str">
        <f>IF(ISBLANK('Item List'!C243),"",'Item List'!C243)</f>
        <v/>
      </c>
      <c r="D265" s="139">
        <f>IF(ISBLANK('Item List'!D243),0,'Item List'!D243)</f>
        <v>0</v>
      </c>
      <c r="E265" s="53">
        <f>IF(ISBLANK('Item List'!E243),0,'Item List'!E243)</f>
        <v>0</v>
      </c>
      <c r="F265" s="53">
        <f t="shared" ref="F265:F288" si="80">IF(AND(ISNUMBER($D265),ISNUMBER(E265)),$D265*E265,0)</f>
        <v>0</v>
      </c>
      <c r="G265" s="83"/>
      <c r="H265" s="53">
        <f t="shared" ref="H265:H288" si="81">IF(AND(ISNUMBER($D265),ISNUMBER(G265)),$D265*G265,0)</f>
        <v>0</v>
      </c>
      <c r="I265" s="84"/>
      <c r="J265" s="53">
        <f>IF(AND(ISNUMBER($D265),ISNUMBER(I265)),$D265*I265,0)</f>
        <v>0</v>
      </c>
      <c r="K265" s="84"/>
      <c r="L265" s="53">
        <f>IF(AND(ISNUMBER($D265),ISNUMBER(K265)),$D265*K265,0)</f>
        <v>0</v>
      </c>
      <c r="M265" s="84"/>
      <c r="N265" s="53">
        <f>IF(AND(ISNUMBER($D265),ISNUMBER(M265)),$D265*M265,0)</f>
        <v>0</v>
      </c>
      <c r="O265" s="84"/>
      <c r="P265" s="53">
        <f>IF(AND(ISNUMBER($D265),ISNUMBER(O265)),$D265*O265,0)</f>
        <v>0</v>
      </c>
      <c r="Q265" s="84"/>
      <c r="R265" s="53">
        <f>IF(AND(ISNUMBER($D265),ISNUMBER(Q265)),$D265*Q265,0)</f>
        <v>0</v>
      </c>
    </row>
    <row r="266" spans="1:18" ht="24" customHeight="1" x14ac:dyDescent="0.2">
      <c r="A266" s="71" t="str">
        <f>IF(B266="","",A265+1)</f>
        <v/>
      </c>
      <c r="B266" s="138" t="str">
        <f>IF(ISBLANK('Item List'!B244),"",'Item List'!B244)</f>
        <v/>
      </c>
      <c r="C266" s="138" t="str">
        <f>IF(ISBLANK('Item List'!C244),"",'Item List'!C244)</f>
        <v/>
      </c>
      <c r="D266" s="139">
        <f>IF(ISBLANK('Item List'!D244),0,'Item List'!D244)</f>
        <v>0</v>
      </c>
      <c r="E266" s="53">
        <f>IF(ISBLANK('Item List'!E244),0,'Item List'!E244)</f>
        <v>0</v>
      </c>
      <c r="F266" s="53">
        <f t="shared" si="80"/>
        <v>0</v>
      </c>
      <c r="G266" s="83"/>
      <c r="H266" s="53">
        <f t="shared" si="81"/>
        <v>0</v>
      </c>
      <c r="I266" s="84"/>
      <c r="J266" s="53">
        <f t="shared" ref="J266:J288" si="82">IF(AND(ISNUMBER($D266),ISNUMBER(I266)),$D266*I266,0)</f>
        <v>0</v>
      </c>
      <c r="K266" s="84"/>
      <c r="L266" s="53">
        <f t="shared" ref="L266:L288" si="83">IF(AND(ISNUMBER($D266),ISNUMBER(K266)),$D266*K266,0)</f>
        <v>0</v>
      </c>
      <c r="M266" s="84"/>
      <c r="N266" s="53">
        <f t="shared" ref="N266:N288" si="84">IF(AND(ISNUMBER($D266),ISNUMBER(M266)),$D266*M266,0)</f>
        <v>0</v>
      </c>
      <c r="O266" s="84"/>
      <c r="P266" s="53">
        <f t="shared" ref="P266:P288" si="85">IF(AND(ISNUMBER($D266),ISNUMBER(O266)),$D266*O266,0)</f>
        <v>0</v>
      </c>
      <c r="Q266" s="84"/>
      <c r="R266" s="53">
        <f t="shared" ref="R266:R288" si="86">IF(AND(ISNUMBER($D266),ISNUMBER(Q266)),$D266*Q266,0)</f>
        <v>0</v>
      </c>
    </row>
    <row r="267" spans="1:18" ht="24" customHeight="1" x14ac:dyDescent="0.2">
      <c r="A267" s="71" t="str">
        <f t="shared" ref="A267:A288" si="87">IF(B267="","",A266+1)</f>
        <v/>
      </c>
      <c r="B267" s="138" t="str">
        <f>IF(ISBLANK('Item List'!B245),"",'Item List'!B245)</f>
        <v/>
      </c>
      <c r="C267" s="138" t="str">
        <f>IF(ISBLANK('Item List'!C245),"",'Item List'!C245)</f>
        <v/>
      </c>
      <c r="D267" s="139">
        <f>IF(ISBLANK('Item List'!D245),0,'Item List'!D245)</f>
        <v>0</v>
      </c>
      <c r="E267" s="53">
        <f>IF(ISBLANK('Item List'!E245),0,'Item List'!E245)</f>
        <v>0</v>
      </c>
      <c r="F267" s="53">
        <f t="shared" si="80"/>
        <v>0</v>
      </c>
      <c r="G267" s="83"/>
      <c r="H267" s="53">
        <f t="shared" si="81"/>
        <v>0</v>
      </c>
      <c r="I267" s="84"/>
      <c r="J267" s="53">
        <f t="shared" si="82"/>
        <v>0</v>
      </c>
      <c r="K267" s="84"/>
      <c r="L267" s="53">
        <f t="shared" si="83"/>
        <v>0</v>
      </c>
      <c r="M267" s="84"/>
      <c r="N267" s="53">
        <f t="shared" si="84"/>
        <v>0</v>
      </c>
      <c r="O267" s="84"/>
      <c r="P267" s="53">
        <f t="shared" si="85"/>
        <v>0</v>
      </c>
      <c r="Q267" s="84"/>
      <c r="R267" s="53">
        <f t="shared" si="86"/>
        <v>0</v>
      </c>
    </row>
    <row r="268" spans="1:18" ht="24" customHeight="1" x14ac:dyDescent="0.2">
      <c r="A268" s="71" t="str">
        <f t="shared" si="87"/>
        <v/>
      </c>
      <c r="B268" s="138" t="str">
        <f>IF(ISBLANK('Item List'!B246),"",'Item List'!B246)</f>
        <v/>
      </c>
      <c r="C268" s="138" t="str">
        <f>IF(ISBLANK('Item List'!C246),"",'Item List'!C246)</f>
        <v/>
      </c>
      <c r="D268" s="139">
        <f>IF(ISBLANK('Item List'!D246),0,'Item List'!D246)</f>
        <v>0</v>
      </c>
      <c r="E268" s="53">
        <f>IF(ISBLANK('Item List'!E246),0,'Item List'!E246)</f>
        <v>0</v>
      </c>
      <c r="F268" s="53">
        <f t="shared" si="80"/>
        <v>0</v>
      </c>
      <c r="G268" s="83"/>
      <c r="H268" s="53">
        <f t="shared" si="81"/>
        <v>0</v>
      </c>
      <c r="I268" s="84"/>
      <c r="J268" s="53">
        <f t="shared" si="82"/>
        <v>0</v>
      </c>
      <c r="K268" s="84"/>
      <c r="L268" s="53">
        <f t="shared" si="83"/>
        <v>0</v>
      </c>
      <c r="M268" s="84"/>
      <c r="N268" s="53">
        <f t="shared" si="84"/>
        <v>0</v>
      </c>
      <c r="O268" s="84"/>
      <c r="P268" s="53">
        <f t="shared" si="85"/>
        <v>0</v>
      </c>
      <c r="Q268" s="84"/>
      <c r="R268" s="53">
        <f t="shared" si="86"/>
        <v>0</v>
      </c>
    </row>
    <row r="269" spans="1:18" ht="24" customHeight="1" x14ac:dyDescent="0.2">
      <c r="A269" s="71" t="str">
        <f t="shared" si="87"/>
        <v/>
      </c>
      <c r="B269" s="138" t="str">
        <f>IF(ISBLANK('Item List'!B247),"",'Item List'!B247)</f>
        <v/>
      </c>
      <c r="C269" s="138" t="str">
        <f>IF(ISBLANK('Item List'!C247),"",'Item List'!C247)</f>
        <v/>
      </c>
      <c r="D269" s="139">
        <f>IF(ISBLANK('Item List'!D247),0,'Item List'!D247)</f>
        <v>0</v>
      </c>
      <c r="E269" s="53">
        <f>IF(ISBLANK('Item List'!E247),0,'Item List'!E247)</f>
        <v>0</v>
      </c>
      <c r="F269" s="53">
        <f t="shared" si="80"/>
        <v>0</v>
      </c>
      <c r="G269" s="83"/>
      <c r="H269" s="53">
        <f t="shared" si="81"/>
        <v>0</v>
      </c>
      <c r="I269" s="84"/>
      <c r="J269" s="53">
        <f t="shared" si="82"/>
        <v>0</v>
      </c>
      <c r="K269" s="84"/>
      <c r="L269" s="53">
        <f t="shared" si="83"/>
        <v>0</v>
      </c>
      <c r="M269" s="84"/>
      <c r="N269" s="53">
        <f t="shared" si="84"/>
        <v>0</v>
      </c>
      <c r="O269" s="84"/>
      <c r="P269" s="53">
        <f t="shared" si="85"/>
        <v>0</v>
      </c>
      <c r="Q269" s="84"/>
      <c r="R269" s="53">
        <f t="shared" si="86"/>
        <v>0</v>
      </c>
    </row>
    <row r="270" spans="1:18" ht="24" customHeight="1" x14ac:dyDescent="0.2">
      <c r="A270" s="71" t="str">
        <f t="shared" si="87"/>
        <v/>
      </c>
      <c r="B270" s="138" t="str">
        <f>IF(ISBLANK('Item List'!B248),"",'Item List'!B248)</f>
        <v/>
      </c>
      <c r="C270" s="138" t="str">
        <f>IF(ISBLANK('Item List'!C248),"",'Item List'!C248)</f>
        <v/>
      </c>
      <c r="D270" s="139">
        <f>IF(ISBLANK('Item List'!D248),0,'Item List'!D248)</f>
        <v>0</v>
      </c>
      <c r="E270" s="53">
        <f>IF(ISBLANK('Item List'!E248),0,'Item List'!E248)</f>
        <v>0</v>
      </c>
      <c r="F270" s="53">
        <f t="shared" si="80"/>
        <v>0</v>
      </c>
      <c r="G270" s="83"/>
      <c r="H270" s="53">
        <f t="shared" si="81"/>
        <v>0</v>
      </c>
      <c r="I270" s="84"/>
      <c r="J270" s="53">
        <f t="shared" si="82"/>
        <v>0</v>
      </c>
      <c r="K270" s="84"/>
      <c r="L270" s="53">
        <f t="shared" si="83"/>
        <v>0</v>
      </c>
      <c r="M270" s="84"/>
      <c r="N270" s="53">
        <f t="shared" si="84"/>
        <v>0</v>
      </c>
      <c r="O270" s="84"/>
      <c r="P270" s="53">
        <f t="shared" si="85"/>
        <v>0</v>
      </c>
      <c r="Q270" s="84"/>
      <c r="R270" s="53">
        <f t="shared" si="86"/>
        <v>0</v>
      </c>
    </row>
    <row r="271" spans="1:18" ht="24" customHeight="1" x14ac:dyDescent="0.2">
      <c r="A271" s="71" t="str">
        <f t="shared" si="87"/>
        <v/>
      </c>
      <c r="B271" s="138" t="str">
        <f>IF(ISBLANK('Item List'!B249),"",'Item List'!B249)</f>
        <v/>
      </c>
      <c r="C271" s="138" t="str">
        <f>IF(ISBLANK('Item List'!C249),"",'Item List'!C249)</f>
        <v/>
      </c>
      <c r="D271" s="139">
        <f>IF(ISBLANK('Item List'!D249),0,'Item List'!D249)</f>
        <v>0</v>
      </c>
      <c r="E271" s="53">
        <f>IF(ISBLANK('Item List'!E249),0,'Item List'!E249)</f>
        <v>0</v>
      </c>
      <c r="F271" s="53">
        <f t="shared" si="80"/>
        <v>0</v>
      </c>
      <c r="G271" s="83"/>
      <c r="H271" s="53">
        <f t="shared" si="81"/>
        <v>0</v>
      </c>
      <c r="I271" s="84"/>
      <c r="J271" s="53">
        <f t="shared" si="82"/>
        <v>0</v>
      </c>
      <c r="K271" s="84"/>
      <c r="L271" s="53">
        <f t="shared" si="83"/>
        <v>0</v>
      </c>
      <c r="M271" s="84"/>
      <c r="N271" s="53">
        <f t="shared" si="84"/>
        <v>0</v>
      </c>
      <c r="O271" s="84"/>
      <c r="P271" s="53">
        <f t="shared" si="85"/>
        <v>0</v>
      </c>
      <c r="Q271" s="84"/>
      <c r="R271" s="53">
        <f t="shared" si="86"/>
        <v>0</v>
      </c>
    </row>
    <row r="272" spans="1:18" ht="24" customHeight="1" x14ac:dyDescent="0.2">
      <c r="A272" s="71" t="str">
        <f t="shared" si="87"/>
        <v/>
      </c>
      <c r="B272" s="138" t="str">
        <f>IF(ISBLANK('Item List'!B250),"",'Item List'!B250)</f>
        <v/>
      </c>
      <c r="C272" s="138" t="str">
        <f>IF(ISBLANK('Item List'!C250),"",'Item List'!C250)</f>
        <v/>
      </c>
      <c r="D272" s="139">
        <f>IF(ISBLANK('Item List'!D250),0,'Item List'!D250)</f>
        <v>0</v>
      </c>
      <c r="E272" s="53">
        <f>IF(ISBLANK('Item List'!E250),0,'Item List'!E250)</f>
        <v>0</v>
      </c>
      <c r="F272" s="53">
        <f t="shared" si="80"/>
        <v>0</v>
      </c>
      <c r="G272" s="83"/>
      <c r="H272" s="53">
        <f t="shared" si="81"/>
        <v>0</v>
      </c>
      <c r="I272" s="84"/>
      <c r="J272" s="53">
        <f t="shared" si="82"/>
        <v>0</v>
      </c>
      <c r="K272" s="84"/>
      <c r="L272" s="53">
        <f t="shared" si="83"/>
        <v>0</v>
      </c>
      <c r="M272" s="84"/>
      <c r="N272" s="53">
        <f t="shared" si="84"/>
        <v>0</v>
      </c>
      <c r="O272" s="84"/>
      <c r="P272" s="53">
        <f t="shared" si="85"/>
        <v>0</v>
      </c>
      <c r="Q272" s="84"/>
      <c r="R272" s="53">
        <f t="shared" si="86"/>
        <v>0</v>
      </c>
    </row>
    <row r="273" spans="1:18" ht="24" customHeight="1" x14ac:dyDescent="0.2">
      <c r="A273" s="71" t="str">
        <f t="shared" si="87"/>
        <v/>
      </c>
      <c r="B273" s="138" t="str">
        <f>IF(ISBLANK('Item List'!B251),"",'Item List'!B251)</f>
        <v/>
      </c>
      <c r="C273" s="138" t="str">
        <f>IF(ISBLANK('Item List'!C251),"",'Item List'!C251)</f>
        <v/>
      </c>
      <c r="D273" s="139">
        <f>IF(ISBLANK('Item List'!D251),0,'Item List'!D251)</f>
        <v>0</v>
      </c>
      <c r="E273" s="53">
        <f>IF(ISBLANK('Item List'!E251),0,'Item List'!E251)</f>
        <v>0</v>
      </c>
      <c r="F273" s="53">
        <f t="shared" si="80"/>
        <v>0</v>
      </c>
      <c r="G273" s="83"/>
      <c r="H273" s="53">
        <f t="shared" si="81"/>
        <v>0</v>
      </c>
      <c r="I273" s="84"/>
      <c r="J273" s="53">
        <f t="shared" si="82"/>
        <v>0</v>
      </c>
      <c r="K273" s="84"/>
      <c r="L273" s="53">
        <f t="shared" si="83"/>
        <v>0</v>
      </c>
      <c r="M273" s="84"/>
      <c r="N273" s="53">
        <f t="shared" si="84"/>
        <v>0</v>
      </c>
      <c r="O273" s="84"/>
      <c r="P273" s="53">
        <f t="shared" si="85"/>
        <v>0</v>
      </c>
      <c r="Q273" s="84"/>
      <c r="R273" s="53">
        <f t="shared" si="86"/>
        <v>0</v>
      </c>
    </row>
    <row r="274" spans="1:18" ht="24" customHeight="1" x14ac:dyDescent="0.2">
      <c r="A274" s="71" t="str">
        <f t="shared" si="87"/>
        <v/>
      </c>
      <c r="B274" s="138" t="str">
        <f>IF(ISBLANK('Item List'!B252),"",'Item List'!B252)</f>
        <v/>
      </c>
      <c r="C274" s="138" t="str">
        <f>IF(ISBLANK('Item List'!C252),"",'Item List'!C252)</f>
        <v/>
      </c>
      <c r="D274" s="139">
        <f>IF(ISBLANK('Item List'!D252),0,'Item List'!D252)</f>
        <v>0</v>
      </c>
      <c r="E274" s="53">
        <f>IF(ISBLANK('Item List'!E252),0,'Item List'!E252)</f>
        <v>0</v>
      </c>
      <c r="F274" s="53">
        <f t="shared" si="80"/>
        <v>0</v>
      </c>
      <c r="G274" s="83"/>
      <c r="H274" s="53">
        <f t="shared" si="81"/>
        <v>0</v>
      </c>
      <c r="I274" s="84"/>
      <c r="J274" s="53">
        <f t="shared" si="82"/>
        <v>0</v>
      </c>
      <c r="K274" s="84"/>
      <c r="L274" s="53">
        <f t="shared" si="83"/>
        <v>0</v>
      </c>
      <c r="M274" s="84"/>
      <c r="N274" s="53">
        <f t="shared" si="84"/>
        <v>0</v>
      </c>
      <c r="O274" s="84"/>
      <c r="P274" s="53">
        <f t="shared" si="85"/>
        <v>0</v>
      </c>
      <c r="Q274" s="84"/>
      <c r="R274" s="53">
        <f t="shared" si="86"/>
        <v>0</v>
      </c>
    </row>
    <row r="275" spans="1:18" ht="24" customHeight="1" x14ac:dyDescent="0.2">
      <c r="A275" s="71" t="str">
        <f t="shared" si="87"/>
        <v/>
      </c>
      <c r="B275" s="138" t="str">
        <f>IF(ISBLANK('Item List'!B253),"",'Item List'!B253)</f>
        <v/>
      </c>
      <c r="C275" s="138" t="str">
        <f>IF(ISBLANK('Item List'!C253),"",'Item List'!C253)</f>
        <v/>
      </c>
      <c r="D275" s="139">
        <f>IF(ISBLANK('Item List'!D253),0,'Item List'!D253)</f>
        <v>0</v>
      </c>
      <c r="E275" s="53">
        <f>IF(ISBLANK('Item List'!E253),0,'Item List'!E253)</f>
        <v>0</v>
      </c>
      <c r="F275" s="53">
        <f t="shared" si="80"/>
        <v>0</v>
      </c>
      <c r="G275" s="83"/>
      <c r="H275" s="53">
        <f t="shared" si="81"/>
        <v>0</v>
      </c>
      <c r="I275" s="84"/>
      <c r="J275" s="53">
        <f t="shared" si="82"/>
        <v>0</v>
      </c>
      <c r="K275" s="84"/>
      <c r="L275" s="53">
        <f t="shared" si="83"/>
        <v>0</v>
      </c>
      <c r="M275" s="84"/>
      <c r="N275" s="53">
        <f t="shared" si="84"/>
        <v>0</v>
      </c>
      <c r="O275" s="84"/>
      <c r="P275" s="53">
        <f t="shared" si="85"/>
        <v>0</v>
      </c>
      <c r="Q275" s="84"/>
      <c r="R275" s="53">
        <f t="shared" si="86"/>
        <v>0</v>
      </c>
    </row>
    <row r="276" spans="1:18" ht="24" customHeight="1" x14ac:dyDescent="0.2">
      <c r="A276" s="71" t="str">
        <f t="shared" si="87"/>
        <v/>
      </c>
      <c r="B276" s="138" t="str">
        <f>IF(ISBLANK('Item List'!B254),"",'Item List'!B254)</f>
        <v/>
      </c>
      <c r="C276" s="138" t="str">
        <f>IF(ISBLANK('Item List'!C254),"",'Item List'!C254)</f>
        <v/>
      </c>
      <c r="D276" s="139">
        <f>IF(ISBLANK('Item List'!D254),0,'Item List'!D254)</f>
        <v>0</v>
      </c>
      <c r="E276" s="53">
        <f>IF(ISBLANK('Item List'!E254),0,'Item List'!E254)</f>
        <v>0</v>
      </c>
      <c r="F276" s="53">
        <f t="shared" si="80"/>
        <v>0</v>
      </c>
      <c r="G276" s="83"/>
      <c r="H276" s="53">
        <f t="shared" si="81"/>
        <v>0</v>
      </c>
      <c r="I276" s="84"/>
      <c r="J276" s="53">
        <f t="shared" si="82"/>
        <v>0</v>
      </c>
      <c r="K276" s="84"/>
      <c r="L276" s="53">
        <f t="shared" si="83"/>
        <v>0</v>
      </c>
      <c r="M276" s="84"/>
      <c r="N276" s="53">
        <f t="shared" si="84"/>
        <v>0</v>
      </c>
      <c r="O276" s="84"/>
      <c r="P276" s="53">
        <f t="shared" si="85"/>
        <v>0</v>
      </c>
      <c r="Q276" s="84"/>
      <c r="R276" s="53">
        <f t="shared" si="86"/>
        <v>0</v>
      </c>
    </row>
    <row r="277" spans="1:18" ht="24" customHeight="1" x14ac:dyDescent="0.2">
      <c r="A277" s="71" t="str">
        <f t="shared" si="87"/>
        <v/>
      </c>
      <c r="B277" s="138" t="str">
        <f>IF(ISBLANK('Item List'!B255),"",'Item List'!B255)</f>
        <v/>
      </c>
      <c r="C277" s="138" t="str">
        <f>IF(ISBLANK('Item List'!C255),"",'Item List'!C255)</f>
        <v/>
      </c>
      <c r="D277" s="139">
        <f>IF(ISBLANK('Item List'!D255),0,'Item List'!D255)</f>
        <v>0</v>
      </c>
      <c r="E277" s="53">
        <f>IF(ISBLANK('Item List'!E255),0,'Item List'!E255)</f>
        <v>0</v>
      </c>
      <c r="F277" s="53">
        <f t="shared" si="80"/>
        <v>0</v>
      </c>
      <c r="G277" s="83"/>
      <c r="H277" s="53">
        <f t="shared" si="81"/>
        <v>0</v>
      </c>
      <c r="I277" s="84"/>
      <c r="J277" s="53">
        <f t="shared" si="82"/>
        <v>0</v>
      </c>
      <c r="K277" s="84"/>
      <c r="L277" s="53">
        <f t="shared" si="83"/>
        <v>0</v>
      </c>
      <c r="M277" s="84"/>
      <c r="N277" s="53">
        <f t="shared" si="84"/>
        <v>0</v>
      </c>
      <c r="O277" s="84"/>
      <c r="P277" s="53">
        <f t="shared" si="85"/>
        <v>0</v>
      </c>
      <c r="Q277" s="84"/>
      <c r="R277" s="53">
        <f t="shared" si="86"/>
        <v>0</v>
      </c>
    </row>
    <row r="278" spans="1:18" ht="24" customHeight="1" x14ac:dyDescent="0.2">
      <c r="A278" s="71" t="str">
        <f t="shared" si="87"/>
        <v/>
      </c>
      <c r="B278" s="138" t="str">
        <f>IF(ISBLANK('Item List'!B256),"",'Item List'!B256)</f>
        <v/>
      </c>
      <c r="C278" s="138" t="str">
        <f>IF(ISBLANK('Item List'!C256),"",'Item List'!C256)</f>
        <v/>
      </c>
      <c r="D278" s="139">
        <f>IF(ISBLANK('Item List'!D256),0,'Item List'!D256)</f>
        <v>0</v>
      </c>
      <c r="E278" s="53">
        <f>IF(ISBLANK('Item List'!E256),0,'Item List'!E256)</f>
        <v>0</v>
      </c>
      <c r="F278" s="53">
        <f t="shared" si="80"/>
        <v>0</v>
      </c>
      <c r="G278" s="83"/>
      <c r="H278" s="53">
        <f t="shared" si="81"/>
        <v>0</v>
      </c>
      <c r="I278" s="84"/>
      <c r="J278" s="53">
        <f t="shared" si="82"/>
        <v>0</v>
      </c>
      <c r="K278" s="84"/>
      <c r="L278" s="53">
        <f t="shared" si="83"/>
        <v>0</v>
      </c>
      <c r="M278" s="84"/>
      <c r="N278" s="53">
        <f t="shared" si="84"/>
        <v>0</v>
      </c>
      <c r="O278" s="84"/>
      <c r="P278" s="53">
        <f t="shared" si="85"/>
        <v>0</v>
      </c>
      <c r="Q278" s="84"/>
      <c r="R278" s="53">
        <f t="shared" si="86"/>
        <v>0</v>
      </c>
    </row>
    <row r="279" spans="1:18" ht="24" customHeight="1" x14ac:dyDescent="0.2">
      <c r="A279" s="71" t="str">
        <f t="shared" si="87"/>
        <v/>
      </c>
      <c r="B279" s="138" t="str">
        <f>IF(ISBLANK('Item List'!B257),"",'Item List'!B257)</f>
        <v/>
      </c>
      <c r="C279" s="138" t="str">
        <f>IF(ISBLANK('Item List'!C257),"",'Item List'!C257)</f>
        <v/>
      </c>
      <c r="D279" s="139">
        <f>IF(ISBLANK('Item List'!D257),0,'Item List'!D257)</f>
        <v>0</v>
      </c>
      <c r="E279" s="53">
        <f>IF(ISBLANK('Item List'!E257),0,'Item List'!E257)</f>
        <v>0</v>
      </c>
      <c r="F279" s="53">
        <f t="shared" si="80"/>
        <v>0</v>
      </c>
      <c r="G279" s="83"/>
      <c r="H279" s="53">
        <f t="shared" si="81"/>
        <v>0</v>
      </c>
      <c r="I279" s="84"/>
      <c r="J279" s="53">
        <f t="shared" si="82"/>
        <v>0</v>
      </c>
      <c r="K279" s="84"/>
      <c r="L279" s="53">
        <f t="shared" si="83"/>
        <v>0</v>
      </c>
      <c r="M279" s="84"/>
      <c r="N279" s="53">
        <f t="shared" si="84"/>
        <v>0</v>
      </c>
      <c r="O279" s="84"/>
      <c r="P279" s="53">
        <f t="shared" si="85"/>
        <v>0</v>
      </c>
      <c r="Q279" s="84"/>
      <c r="R279" s="53">
        <f t="shared" si="86"/>
        <v>0</v>
      </c>
    </row>
    <row r="280" spans="1:18" ht="24" customHeight="1" x14ac:dyDescent="0.2">
      <c r="A280" s="71" t="str">
        <f t="shared" si="87"/>
        <v/>
      </c>
      <c r="B280" s="138" t="str">
        <f>IF(ISBLANK('Item List'!B258),"",'Item List'!B258)</f>
        <v/>
      </c>
      <c r="C280" s="138" t="str">
        <f>IF(ISBLANK('Item List'!C258),"",'Item List'!C258)</f>
        <v/>
      </c>
      <c r="D280" s="139">
        <f>IF(ISBLANK('Item List'!D258),0,'Item List'!D258)</f>
        <v>0</v>
      </c>
      <c r="E280" s="53">
        <f>IF(ISBLANK('Item List'!E258),0,'Item List'!E258)</f>
        <v>0</v>
      </c>
      <c r="F280" s="53">
        <f t="shared" si="80"/>
        <v>0</v>
      </c>
      <c r="G280" s="83"/>
      <c r="H280" s="53">
        <f t="shared" si="81"/>
        <v>0</v>
      </c>
      <c r="I280" s="84"/>
      <c r="J280" s="53">
        <f t="shared" si="82"/>
        <v>0</v>
      </c>
      <c r="K280" s="84"/>
      <c r="L280" s="53">
        <f t="shared" si="83"/>
        <v>0</v>
      </c>
      <c r="M280" s="84"/>
      <c r="N280" s="53">
        <f t="shared" si="84"/>
        <v>0</v>
      </c>
      <c r="O280" s="84"/>
      <c r="P280" s="53">
        <f t="shared" si="85"/>
        <v>0</v>
      </c>
      <c r="Q280" s="84"/>
      <c r="R280" s="53">
        <f t="shared" si="86"/>
        <v>0</v>
      </c>
    </row>
    <row r="281" spans="1:18" ht="24" customHeight="1" x14ac:dyDescent="0.2">
      <c r="A281" s="71" t="str">
        <f t="shared" si="87"/>
        <v/>
      </c>
      <c r="B281" s="138" t="str">
        <f>IF(ISBLANK('Item List'!B259),"",'Item List'!B259)</f>
        <v/>
      </c>
      <c r="C281" s="138" t="str">
        <f>IF(ISBLANK('Item List'!C259),"",'Item List'!C259)</f>
        <v/>
      </c>
      <c r="D281" s="139">
        <f>IF(ISBLANK('Item List'!D259),0,'Item List'!D259)</f>
        <v>0</v>
      </c>
      <c r="E281" s="53">
        <f>IF(ISBLANK('Item List'!E259),0,'Item List'!E259)</f>
        <v>0</v>
      </c>
      <c r="F281" s="53">
        <f t="shared" si="80"/>
        <v>0</v>
      </c>
      <c r="G281" s="83"/>
      <c r="H281" s="53">
        <f t="shared" si="81"/>
        <v>0</v>
      </c>
      <c r="I281" s="84"/>
      <c r="J281" s="53">
        <f t="shared" si="82"/>
        <v>0</v>
      </c>
      <c r="K281" s="84"/>
      <c r="L281" s="53">
        <f t="shared" si="83"/>
        <v>0</v>
      </c>
      <c r="M281" s="84"/>
      <c r="N281" s="53">
        <f t="shared" si="84"/>
        <v>0</v>
      </c>
      <c r="O281" s="84"/>
      <c r="P281" s="53">
        <f t="shared" si="85"/>
        <v>0</v>
      </c>
      <c r="Q281" s="84"/>
      <c r="R281" s="53">
        <f t="shared" si="86"/>
        <v>0</v>
      </c>
    </row>
    <row r="282" spans="1:18" ht="24" customHeight="1" x14ac:dyDescent="0.2">
      <c r="A282" s="71" t="str">
        <f t="shared" si="87"/>
        <v/>
      </c>
      <c r="B282" s="138" t="str">
        <f>IF(ISBLANK('Item List'!B260),"",'Item List'!B260)</f>
        <v/>
      </c>
      <c r="C282" s="138" t="str">
        <f>IF(ISBLANK('Item List'!C260),"",'Item List'!C260)</f>
        <v/>
      </c>
      <c r="D282" s="139">
        <f>IF(ISBLANK('Item List'!D260),0,'Item List'!D260)</f>
        <v>0</v>
      </c>
      <c r="E282" s="53">
        <f>IF(ISBLANK('Item List'!E260),0,'Item List'!E260)</f>
        <v>0</v>
      </c>
      <c r="F282" s="53">
        <f t="shared" si="80"/>
        <v>0</v>
      </c>
      <c r="G282" s="83"/>
      <c r="H282" s="53">
        <f t="shared" si="81"/>
        <v>0</v>
      </c>
      <c r="I282" s="84"/>
      <c r="J282" s="53">
        <f t="shared" si="82"/>
        <v>0</v>
      </c>
      <c r="K282" s="84"/>
      <c r="L282" s="53">
        <f t="shared" si="83"/>
        <v>0</v>
      </c>
      <c r="M282" s="84"/>
      <c r="N282" s="53">
        <f t="shared" si="84"/>
        <v>0</v>
      </c>
      <c r="O282" s="84"/>
      <c r="P282" s="53">
        <f t="shared" si="85"/>
        <v>0</v>
      </c>
      <c r="Q282" s="84"/>
      <c r="R282" s="53">
        <f t="shared" si="86"/>
        <v>0</v>
      </c>
    </row>
    <row r="283" spans="1:18" ht="24" customHeight="1" x14ac:dyDescent="0.2">
      <c r="A283" s="71" t="str">
        <f t="shared" si="87"/>
        <v/>
      </c>
      <c r="B283" s="138" t="str">
        <f>IF(ISBLANK('Item List'!B261),"",'Item List'!B261)</f>
        <v/>
      </c>
      <c r="C283" s="138" t="str">
        <f>IF(ISBLANK('Item List'!C261),"",'Item List'!C261)</f>
        <v/>
      </c>
      <c r="D283" s="139">
        <f>IF(ISBLANK('Item List'!D261),0,'Item List'!D261)</f>
        <v>0</v>
      </c>
      <c r="E283" s="53">
        <f>IF(ISBLANK('Item List'!E261),0,'Item List'!E261)</f>
        <v>0</v>
      </c>
      <c r="F283" s="53">
        <f t="shared" si="80"/>
        <v>0</v>
      </c>
      <c r="G283" s="83"/>
      <c r="H283" s="53">
        <f t="shared" si="81"/>
        <v>0</v>
      </c>
      <c r="I283" s="84"/>
      <c r="J283" s="53">
        <f t="shared" si="82"/>
        <v>0</v>
      </c>
      <c r="K283" s="84"/>
      <c r="L283" s="53">
        <f t="shared" si="83"/>
        <v>0</v>
      </c>
      <c r="M283" s="84"/>
      <c r="N283" s="53">
        <f t="shared" si="84"/>
        <v>0</v>
      </c>
      <c r="O283" s="84"/>
      <c r="P283" s="53">
        <f t="shared" si="85"/>
        <v>0</v>
      </c>
      <c r="Q283" s="84"/>
      <c r="R283" s="53">
        <f t="shared" si="86"/>
        <v>0</v>
      </c>
    </row>
    <row r="284" spans="1:18" ht="24" customHeight="1" x14ac:dyDescent="0.2">
      <c r="A284" s="71" t="str">
        <f t="shared" si="87"/>
        <v/>
      </c>
      <c r="B284" s="138" t="str">
        <f>IF(ISBLANK('Item List'!B262),"",'Item List'!B262)</f>
        <v/>
      </c>
      <c r="C284" s="138" t="str">
        <f>IF(ISBLANK('Item List'!C262),"",'Item List'!C262)</f>
        <v/>
      </c>
      <c r="D284" s="139">
        <f>IF(ISBLANK('Item List'!D262),0,'Item List'!D262)</f>
        <v>0</v>
      </c>
      <c r="E284" s="53">
        <f>IF(ISBLANK('Item List'!E262),0,'Item List'!E262)</f>
        <v>0</v>
      </c>
      <c r="F284" s="53">
        <f t="shared" si="80"/>
        <v>0</v>
      </c>
      <c r="G284" s="83"/>
      <c r="H284" s="53">
        <f t="shared" si="81"/>
        <v>0</v>
      </c>
      <c r="I284" s="84"/>
      <c r="J284" s="53">
        <f t="shared" si="82"/>
        <v>0</v>
      </c>
      <c r="K284" s="84"/>
      <c r="L284" s="53">
        <f t="shared" si="83"/>
        <v>0</v>
      </c>
      <c r="M284" s="84"/>
      <c r="N284" s="53">
        <f t="shared" si="84"/>
        <v>0</v>
      </c>
      <c r="O284" s="84"/>
      <c r="P284" s="53">
        <f t="shared" si="85"/>
        <v>0</v>
      </c>
      <c r="Q284" s="84"/>
      <c r="R284" s="53">
        <f t="shared" si="86"/>
        <v>0</v>
      </c>
    </row>
    <row r="285" spans="1:18" ht="24" customHeight="1" x14ac:dyDescent="0.2">
      <c r="A285" s="71" t="str">
        <f t="shared" si="87"/>
        <v/>
      </c>
      <c r="B285" s="138" t="str">
        <f>IF(ISBLANK('Item List'!B263),"",'Item List'!B263)</f>
        <v/>
      </c>
      <c r="C285" s="138" t="str">
        <f>IF(ISBLANK('Item List'!C263),"",'Item List'!C263)</f>
        <v/>
      </c>
      <c r="D285" s="139">
        <f>IF(ISBLANK('Item List'!D263),0,'Item List'!D263)</f>
        <v>0</v>
      </c>
      <c r="E285" s="53">
        <f>IF(ISBLANK('Item List'!E263),0,'Item List'!E263)</f>
        <v>0</v>
      </c>
      <c r="F285" s="53">
        <f t="shared" si="80"/>
        <v>0</v>
      </c>
      <c r="G285" s="83"/>
      <c r="H285" s="53">
        <f t="shared" si="81"/>
        <v>0</v>
      </c>
      <c r="I285" s="84"/>
      <c r="J285" s="53">
        <f t="shared" si="82"/>
        <v>0</v>
      </c>
      <c r="K285" s="84"/>
      <c r="L285" s="53">
        <f t="shared" si="83"/>
        <v>0</v>
      </c>
      <c r="M285" s="84"/>
      <c r="N285" s="53">
        <f t="shared" si="84"/>
        <v>0</v>
      </c>
      <c r="O285" s="84"/>
      <c r="P285" s="53">
        <f t="shared" si="85"/>
        <v>0</v>
      </c>
      <c r="Q285" s="84"/>
      <c r="R285" s="53">
        <f t="shared" si="86"/>
        <v>0</v>
      </c>
    </row>
    <row r="286" spans="1:18" ht="24" customHeight="1" x14ac:dyDescent="0.2">
      <c r="A286" s="71" t="str">
        <f t="shared" si="87"/>
        <v/>
      </c>
      <c r="B286" s="138" t="str">
        <f>IF(ISBLANK('Item List'!B264),"",'Item List'!B264)</f>
        <v/>
      </c>
      <c r="C286" s="138" t="str">
        <f>IF(ISBLANK('Item List'!C264),"",'Item List'!C264)</f>
        <v/>
      </c>
      <c r="D286" s="139">
        <f>IF(ISBLANK('Item List'!D264),0,'Item List'!D264)</f>
        <v>0</v>
      </c>
      <c r="E286" s="53">
        <f>IF(ISBLANK('Item List'!E264),0,'Item List'!E264)</f>
        <v>0</v>
      </c>
      <c r="F286" s="53">
        <f t="shared" si="80"/>
        <v>0</v>
      </c>
      <c r="G286" s="83"/>
      <c r="H286" s="53">
        <f t="shared" si="81"/>
        <v>0</v>
      </c>
      <c r="I286" s="84"/>
      <c r="J286" s="53">
        <f t="shared" si="82"/>
        <v>0</v>
      </c>
      <c r="K286" s="84"/>
      <c r="L286" s="53">
        <f t="shared" si="83"/>
        <v>0</v>
      </c>
      <c r="M286" s="84"/>
      <c r="N286" s="53">
        <f t="shared" si="84"/>
        <v>0</v>
      </c>
      <c r="O286" s="84"/>
      <c r="P286" s="53">
        <f t="shared" si="85"/>
        <v>0</v>
      </c>
      <c r="Q286" s="84"/>
      <c r="R286" s="53">
        <f t="shared" si="86"/>
        <v>0</v>
      </c>
    </row>
    <row r="287" spans="1:18" ht="24" customHeight="1" x14ac:dyDescent="0.2">
      <c r="A287" s="71" t="str">
        <f t="shared" si="87"/>
        <v/>
      </c>
      <c r="B287" s="138" t="str">
        <f>IF(ISBLANK('Item List'!B265),"",'Item List'!B265)</f>
        <v/>
      </c>
      <c r="C287" s="138" t="str">
        <f>IF(ISBLANK('Item List'!C265),"",'Item List'!C265)</f>
        <v/>
      </c>
      <c r="D287" s="139">
        <f>IF(ISBLANK('Item List'!D265),0,'Item List'!D265)</f>
        <v>0</v>
      </c>
      <c r="E287" s="53">
        <f>IF(ISBLANK('Item List'!E265),0,'Item List'!E265)</f>
        <v>0</v>
      </c>
      <c r="F287" s="53">
        <f t="shared" si="80"/>
        <v>0</v>
      </c>
      <c r="G287" s="83"/>
      <c r="H287" s="53">
        <f t="shared" si="81"/>
        <v>0</v>
      </c>
      <c r="I287" s="84"/>
      <c r="J287" s="53">
        <f t="shared" si="82"/>
        <v>0</v>
      </c>
      <c r="K287" s="84"/>
      <c r="L287" s="53">
        <f t="shared" si="83"/>
        <v>0</v>
      </c>
      <c r="M287" s="84"/>
      <c r="N287" s="53">
        <f t="shared" si="84"/>
        <v>0</v>
      </c>
      <c r="O287" s="84"/>
      <c r="P287" s="53">
        <f t="shared" si="85"/>
        <v>0</v>
      </c>
      <c r="Q287" s="84"/>
      <c r="R287" s="53">
        <f t="shared" si="86"/>
        <v>0</v>
      </c>
    </row>
    <row r="288" spans="1:18" ht="24" customHeight="1" thickBot="1" x14ac:dyDescent="0.25">
      <c r="A288" s="71" t="str">
        <f t="shared" si="87"/>
        <v/>
      </c>
      <c r="B288" s="138" t="str">
        <f>IF(ISBLANK('Item List'!B266),"",'Item List'!B266)</f>
        <v/>
      </c>
      <c r="C288" s="138" t="str">
        <f>IF(ISBLANK('Item List'!C266),"",'Item List'!C266)</f>
        <v/>
      </c>
      <c r="D288" s="139">
        <f>IF(ISBLANK('Item List'!D266),0,'Item List'!D266)</f>
        <v>0</v>
      </c>
      <c r="E288" s="53">
        <f>IF(ISBLANK('Item List'!E266),0,'Item List'!E266)</f>
        <v>0</v>
      </c>
      <c r="F288" s="53">
        <f t="shared" si="80"/>
        <v>0</v>
      </c>
      <c r="G288" s="83"/>
      <c r="H288" s="53">
        <f t="shared" si="81"/>
        <v>0</v>
      </c>
      <c r="I288" s="84"/>
      <c r="J288" s="53">
        <f t="shared" si="82"/>
        <v>0</v>
      </c>
      <c r="K288" s="84"/>
      <c r="L288" s="53">
        <f t="shared" si="83"/>
        <v>0</v>
      </c>
      <c r="M288" s="84"/>
      <c r="N288" s="53">
        <f t="shared" si="84"/>
        <v>0</v>
      </c>
      <c r="O288" s="84"/>
      <c r="P288" s="53">
        <f t="shared" si="85"/>
        <v>0</v>
      </c>
      <c r="Q288" s="84"/>
      <c r="R288" s="53">
        <f t="shared" si="86"/>
        <v>0</v>
      </c>
    </row>
    <row r="289" spans="1:18" ht="10.5" customHeight="1" x14ac:dyDescent="0.2">
      <c r="A289" s="72"/>
      <c r="B289" s="167" t="s">
        <v>236</v>
      </c>
      <c r="C289" s="73" t="str">
        <f>IF(NOT(ISNUMBER(A291)),"Total","Sub")</f>
        <v>Total</v>
      </c>
      <c r="D289" s="140"/>
      <c r="E289" s="74" t="s">
        <v>225</v>
      </c>
      <c r="F289" s="54" t="str">
        <f>IF(SUM(F265:F288)=0,"",SUM(F265:F288)+F263)</f>
        <v/>
      </c>
      <c r="G289" s="59"/>
      <c r="H289" s="54" t="str">
        <f>IF(SUM(H265:H288)=0,"",SUM(H265:H288)+H263)</f>
        <v/>
      </c>
      <c r="I289" s="102"/>
      <c r="J289" s="54" t="str">
        <f>IF(SUM(J265:J288)=0,"",SUM(J265:J288)+J263)</f>
        <v/>
      </c>
      <c r="K289" s="59"/>
      <c r="L289" s="54" t="str">
        <f>IF(SUM(L265:L288)=0,"",SUM(L265:L288)+L263)</f>
        <v/>
      </c>
      <c r="M289" s="102"/>
      <c r="N289" s="54"/>
      <c r="O289" s="59"/>
      <c r="P289" s="54" t="str">
        <f>IF(SUM(P265:P288)=0,"",SUM(P265:P288)+P263)</f>
        <v/>
      </c>
      <c r="Q289" s="59"/>
      <c r="R289" s="54" t="str">
        <f>IF(SUM(R265:R288)=0,"",SUM(R265:R288)+R263)</f>
        <v/>
      </c>
    </row>
    <row r="290" spans="1:18" ht="10.5" customHeight="1" thickBot="1" x14ac:dyDescent="0.25">
      <c r="A290" s="75"/>
      <c r="B290" s="76" t="str">
        <f>CONCATENATE("Award to"&amp;" "&amp;$G$1)</f>
        <v>Award to William Charles</v>
      </c>
      <c r="C290" s="77" t="str">
        <f>IF(NOT(ISNUMBER(A291)),"Bid","Total")</f>
        <v>Bid</v>
      </c>
      <c r="D290" s="78"/>
      <c r="E290" s="79" t="s">
        <v>226</v>
      </c>
      <c r="F290" s="55" t="str">
        <f>IF(SUM(F265:F288)=0,"",SUM($D265*E265,$D266*E266,$D267*E267,$D268*E268,$D269*E269,$D270*E270,$D271*E271,$D272*E272,$D273*E273,$D274*E274,$D275*E275,$D276*E276,$D277*E277,$D278*E278,$D279*E279,$D280*E280,$D281*E281,$D282*E282,$D283*E283,$D284*E284,$D285*E285,$D286*E286,$D287*E287,$D288*E288,F264))</f>
        <v/>
      </c>
      <c r="G290" s="58"/>
      <c r="H290" s="55" t="str">
        <f>IF(SUM(H265:H288)=0,"",SUM($D265*G265,$D266*G266,$D267*G267,$D268*G268,$D269*G269,$D270*G270,$D271*G271,$D272*G272,$D273*G273,$D274*G274,$D275*G275,$D276*G276,$D277*G277,$D278*G278,$D279*G279,$D280*G280,$D281*G281,$D282*G282,$D283*G283,$D284*G284,$D285*G285,$D286*G286,$D287*G287,$D288*G288,H264))</f>
        <v/>
      </c>
      <c r="I290" s="103"/>
      <c r="J290" s="55" t="str">
        <f>IF(SUM(J265:J288)=0,"",SUM($D265*I265,$D266*I266,$D267*I267,$D268*I268,$D269*I269,$D270*I270,$D271*I271,$D272*I272,$D273*I273,$D274*I274,$D275*I275,$D276*I276,$D277*I277,$D278*I278,$D279*I279,$D280*I280,$D281*I281,$D282*I282,$D283*I283,$D284*I284,$D285*I285,$D286*I286,$D287*I287,$D288*I288,J264))</f>
        <v/>
      </c>
      <c r="K290" s="58"/>
      <c r="L290" s="55" t="str">
        <f>IF(SUM(L265:L288)=0,"",SUM($D265*K265,$D266*K266,$D267*K267,$D268*K268,$D269*K269,$D270*K270,$D271*K271,$D272*K272,$D273*K273,$D274*K274,$D275*K275,$D276*K276,$D277*K277,$D278*K278,$D279*K279,$D280*K280,$D281*K281,$D282*K282,$D283*K283,$D284*K284,$D285*K285,$D286*K286,$D287*K287,$D288*K288,L264))</f>
        <v/>
      </c>
      <c r="M290" s="103"/>
      <c r="N290" s="55" t="str">
        <f>IF(SUM(N265:N288)=0,"",SUM($D265*M265,$D266*M266,$D267*M267,$D268*M268,$D269*M269,$D270*M270,$D271*M271,$D272*M272,$D273*M273,$D274*M274,$D275*M275,$D276*M276,$D277*M277,$D278*M278,$D279*M279,$D280*M280,$D281*M281,$D282*M282,$D283*M283,$D284*M284,$D285*M285,$D286*M286,$D287*M287,$D288*M288,N264))</f>
        <v/>
      </c>
      <c r="O290" s="58"/>
      <c r="P290" s="55" t="str">
        <f>IF(SUM(P265:P288)=0,"",SUM($D265*O265,$D266*O266,$D267*O267,$D268*O268,$D269*O269,$D270*O270,$D271*O271,$D272*O272,$D273*O273,$D274*O274,$D275*O275,$D276*O276,$D277*O277,$D278*O278,$D279*O279,$D280*O280,$D281*O281,$D282*O282,$D283*O283,$D284*O284,$D285*O285,$D286*O286,$D287*O287,$D288*O288,P264))</f>
        <v/>
      </c>
      <c r="Q290" s="58"/>
      <c r="R290" s="55" t="str">
        <f>IF(SUM(R265:R288)=0,"",SUM($D265*Q265,$D266*Q266,$D267*Q267,$D268*Q268,$D269*Q269,$D270*Q270,$D271*Q271,$D272*Q272,$D273*Q273,$D274*Q274,$D275*Q275,$D276*Q276,$D277*Q277,$D278*Q278,$D279*Q279,$D280*Q280,$D281*Q281,$D282*Q282,$D283*Q283,$D284*Q284,$D285*Q285,$D286*Q286,$D287*Q287,$D288*Q288,R264))</f>
        <v/>
      </c>
    </row>
    <row r="291" spans="1:18" ht="24" customHeight="1" x14ac:dyDescent="0.2">
      <c r="A291" s="71" t="str">
        <f>IF(B291="","",A288+1)</f>
        <v/>
      </c>
      <c r="B291" s="138" t="str">
        <f>IF(ISBLANK('Item List'!B267),"",'Item List'!B267)</f>
        <v/>
      </c>
      <c r="C291" s="138" t="str">
        <f>IF(ISBLANK('Item List'!C267),"",'Item List'!C267)</f>
        <v/>
      </c>
      <c r="D291" s="139">
        <f>IF(ISBLANK('Item List'!D267),0,'Item List'!D267)</f>
        <v>0</v>
      </c>
      <c r="E291" s="53">
        <f>IF(ISBLANK('Item List'!E267),0,'Item List'!E267)</f>
        <v>0</v>
      </c>
      <c r="F291" s="53">
        <f t="shared" ref="F291:F314" si="88">IF(AND(ISNUMBER($D291),ISNUMBER(E291)),$D291*E291,0)</f>
        <v>0</v>
      </c>
      <c r="G291" s="83"/>
      <c r="H291" s="53">
        <f t="shared" ref="H291:H314" si="89">IF(AND(ISNUMBER($D291),ISNUMBER(G291)),$D291*G291,0)</f>
        <v>0</v>
      </c>
      <c r="I291" s="84"/>
      <c r="J291" s="53">
        <f>IF(AND(ISNUMBER($D291),ISNUMBER(I291)),$D291*I291,0)</f>
        <v>0</v>
      </c>
      <c r="K291" s="84"/>
      <c r="L291" s="53">
        <f>IF(AND(ISNUMBER($D291),ISNUMBER(K291)),$D291*K291,0)</f>
        <v>0</v>
      </c>
      <c r="M291" s="84"/>
      <c r="N291" s="53">
        <f>IF(AND(ISNUMBER($D291),ISNUMBER(M291)),$D291*M291,0)</f>
        <v>0</v>
      </c>
      <c r="O291" s="84"/>
      <c r="P291" s="53">
        <f>IF(AND(ISNUMBER($D291),ISNUMBER(O291)),$D291*O291,0)</f>
        <v>0</v>
      </c>
      <c r="Q291" s="84"/>
      <c r="R291" s="53">
        <f>IF(AND(ISNUMBER($D291),ISNUMBER(Q291)),$D291*Q291,0)</f>
        <v>0</v>
      </c>
    </row>
    <row r="292" spans="1:18" ht="24" customHeight="1" x14ac:dyDescent="0.2">
      <c r="A292" s="71" t="str">
        <f>IF(B292="","",A291+1)</f>
        <v/>
      </c>
      <c r="B292" s="138" t="str">
        <f>IF(ISBLANK('Item List'!B268),"",'Item List'!B268)</f>
        <v/>
      </c>
      <c r="C292" s="138" t="str">
        <f>IF(ISBLANK('Item List'!C268),"",'Item List'!C268)</f>
        <v/>
      </c>
      <c r="D292" s="139">
        <f>IF(ISBLANK('Item List'!D268),0,'Item List'!D268)</f>
        <v>0</v>
      </c>
      <c r="E292" s="53">
        <f>IF(ISBLANK('Item List'!E268),0,'Item List'!E268)</f>
        <v>0</v>
      </c>
      <c r="F292" s="53">
        <f t="shared" si="88"/>
        <v>0</v>
      </c>
      <c r="G292" s="83"/>
      <c r="H292" s="53">
        <f t="shared" si="89"/>
        <v>0</v>
      </c>
      <c r="I292" s="84"/>
      <c r="J292" s="53">
        <f t="shared" ref="J292:J314" si="90">IF(AND(ISNUMBER($D292),ISNUMBER(I292)),$D292*I292,0)</f>
        <v>0</v>
      </c>
      <c r="K292" s="84"/>
      <c r="L292" s="53">
        <f t="shared" ref="L292:L314" si="91">IF(AND(ISNUMBER($D292),ISNUMBER(K292)),$D292*K292,0)</f>
        <v>0</v>
      </c>
      <c r="M292" s="84"/>
      <c r="N292" s="53">
        <f t="shared" ref="N292:N314" si="92">IF(AND(ISNUMBER($D292),ISNUMBER(M292)),$D292*M292,0)</f>
        <v>0</v>
      </c>
      <c r="O292" s="84"/>
      <c r="P292" s="53">
        <f t="shared" ref="P292:P314" si="93">IF(AND(ISNUMBER($D292),ISNUMBER(O292)),$D292*O292,0)</f>
        <v>0</v>
      </c>
      <c r="Q292" s="84"/>
      <c r="R292" s="53">
        <f t="shared" ref="R292:R314" si="94">IF(AND(ISNUMBER($D292),ISNUMBER(Q292)),$D292*Q292,0)</f>
        <v>0</v>
      </c>
    </row>
    <row r="293" spans="1:18" ht="24" customHeight="1" x14ac:dyDescent="0.2">
      <c r="A293" s="71" t="str">
        <f t="shared" ref="A293:A314" si="95">IF(B293="","",A292+1)</f>
        <v/>
      </c>
      <c r="B293" s="138" t="str">
        <f>IF(ISBLANK('Item List'!B269),"",'Item List'!B269)</f>
        <v/>
      </c>
      <c r="C293" s="138" t="str">
        <f>IF(ISBLANK('Item List'!C269),"",'Item List'!C269)</f>
        <v/>
      </c>
      <c r="D293" s="139">
        <f>IF(ISBLANK('Item List'!D269),0,'Item List'!D269)</f>
        <v>0</v>
      </c>
      <c r="E293" s="53">
        <f>IF(ISBLANK('Item List'!E269),0,'Item List'!E269)</f>
        <v>0</v>
      </c>
      <c r="F293" s="53">
        <f t="shared" si="88"/>
        <v>0</v>
      </c>
      <c r="G293" s="83"/>
      <c r="H293" s="53">
        <f t="shared" si="89"/>
        <v>0</v>
      </c>
      <c r="I293" s="84"/>
      <c r="J293" s="53">
        <f t="shared" si="90"/>
        <v>0</v>
      </c>
      <c r="K293" s="84"/>
      <c r="L293" s="53">
        <f t="shared" si="91"/>
        <v>0</v>
      </c>
      <c r="M293" s="84"/>
      <c r="N293" s="53">
        <f t="shared" si="92"/>
        <v>0</v>
      </c>
      <c r="O293" s="84"/>
      <c r="P293" s="53">
        <f t="shared" si="93"/>
        <v>0</v>
      </c>
      <c r="Q293" s="84"/>
      <c r="R293" s="53">
        <f t="shared" si="94"/>
        <v>0</v>
      </c>
    </row>
    <row r="294" spans="1:18" ht="24" customHeight="1" x14ac:dyDescent="0.2">
      <c r="A294" s="71" t="str">
        <f t="shared" si="95"/>
        <v/>
      </c>
      <c r="B294" s="138" t="str">
        <f>IF(ISBLANK('Item List'!B270),"",'Item List'!B270)</f>
        <v/>
      </c>
      <c r="C294" s="138" t="str">
        <f>IF(ISBLANK('Item List'!C270),"",'Item List'!C270)</f>
        <v/>
      </c>
      <c r="D294" s="139">
        <f>IF(ISBLANK('Item List'!D270),0,'Item List'!D270)</f>
        <v>0</v>
      </c>
      <c r="E294" s="53">
        <f>IF(ISBLANK('Item List'!E270),0,'Item List'!E270)</f>
        <v>0</v>
      </c>
      <c r="F294" s="53">
        <f t="shared" si="88"/>
        <v>0</v>
      </c>
      <c r="G294" s="83"/>
      <c r="H294" s="53">
        <f t="shared" si="89"/>
        <v>0</v>
      </c>
      <c r="I294" s="84"/>
      <c r="J294" s="53">
        <f t="shared" si="90"/>
        <v>0</v>
      </c>
      <c r="K294" s="84"/>
      <c r="L294" s="53">
        <f t="shared" si="91"/>
        <v>0</v>
      </c>
      <c r="M294" s="84"/>
      <c r="N294" s="53">
        <f t="shared" si="92"/>
        <v>0</v>
      </c>
      <c r="O294" s="84"/>
      <c r="P294" s="53">
        <f t="shared" si="93"/>
        <v>0</v>
      </c>
      <c r="Q294" s="84"/>
      <c r="R294" s="53">
        <f t="shared" si="94"/>
        <v>0</v>
      </c>
    </row>
    <row r="295" spans="1:18" ht="24" customHeight="1" x14ac:dyDescent="0.2">
      <c r="A295" s="71" t="str">
        <f t="shared" si="95"/>
        <v/>
      </c>
      <c r="B295" s="138" t="str">
        <f>IF(ISBLANK('Item List'!B271),"",'Item List'!B271)</f>
        <v/>
      </c>
      <c r="C295" s="138" t="str">
        <f>IF(ISBLANK('Item List'!C271),"",'Item List'!C271)</f>
        <v/>
      </c>
      <c r="D295" s="139">
        <f>IF(ISBLANK('Item List'!D271),0,'Item List'!D271)</f>
        <v>0</v>
      </c>
      <c r="E295" s="53">
        <f>IF(ISBLANK('Item List'!E271),0,'Item List'!E271)</f>
        <v>0</v>
      </c>
      <c r="F295" s="53">
        <f t="shared" si="88"/>
        <v>0</v>
      </c>
      <c r="G295" s="83"/>
      <c r="H295" s="53">
        <f t="shared" si="89"/>
        <v>0</v>
      </c>
      <c r="I295" s="84"/>
      <c r="J295" s="53">
        <f t="shared" si="90"/>
        <v>0</v>
      </c>
      <c r="K295" s="84"/>
      <c r="L295" s="53">
        <f t="shared" si="91"/>
        <v>0</v>
      </c>
      <c r="M295" s="84"/>
      <c r="N295" s="53">
        <f t="shared" si="92"/>
        <v>0</v>
      </c>
      <c r="O295" s="84"/>
      <c r="P295" s="53">
        <f t="shared" si="93"/>
        <v>0</v>
      </c>
      <c r="Q295" s="84"/>
      <c r="R295" s="53">
        <f t="shared" si="94"/>
        <v>0</v>
      </c>
    </row>
    <row r="296" spans="1:18" ht="24" customHeight="1" x14ac:dyDescent="0.2">
      <c r="A296" s="71" t="str">
        <f t="shared" si="95"/>
        <v/>
      </c>
      <c r="B296" s="138" t="str">
        <f>IF(ISBLANK('Item List'!B272),"",'Item List'!B272)</f>
        <v/>
      </c>
      <c r="C296" s="138" t="str">
        <f>IF(ISBLANK('Item List'!C272),"",'Item List'!C272)</f>
        <v/>
      </c>
      <c r="D296" s="139">
        <f>IF(ISBLANK('Item List'!D272),0,'Item List'!D272)</f>
        <v>0</v>
      </c>
      <c r="E296" s="53">
        <f>IF(ISBLANK('Item List'!E272),0,'Item List'!E272)</f>
        <v>0</v>
      </c>
      <c r="F296" s="53">
        <f t="shared" si="88"/>
        <v>0</v>
      </c>
      <c r="G296" s="83"/>
      <c r="H296" s="53">
        <f t="shared" si="89"/>
        <v>0</v>
      </c>
      <c r="I296" s="84"/>
      <c r="J296" s="53">
        <f t="shared" si="90"/>
        <v>0</v>
      </c>
      <c r="K296" s="84"/>
      <c r="L296" s="53">
        <f t="shared" si="91"/>
        <v>0</v>
      </c>
      <c r="M296" s="84"/>
      <c r="N296" s="53">
        <f t="shared" si="92"/>
        <v>0</v>
      </c>
      <c r="O296" s="84"/>
      <c r="P296" s="53">
        <f t="shared" si="93"/>
        <v>0</v>
      </c>
      <c r="Q296" s="84"/>
      <c r="R296" s="53">
        <f t="shared" si="94"/>
        <v>0</v>
      </c>
    </row>
    <row r="297" spans="1:18" ht="24" customHeight="1" x14ac:dyDescent="0.2">
      <c r="A297" s="71" t="str">
        <f t="shared" si="95"/>
        <v/>
      </c>
      <c r="B297" s="138" t="str">
        <f>IF(ISBLANK('Item List'!B273),"",'Item List'!B273)</f>
        <v/>
      </c>
      <c r="C297" s="138" t="str">
        <f>IF(ISBLANK('Item List'!C273),"",'Item List'!C273)</f>
        <v/>
      </c>
      <c r="D297" s="139">
        <f>IF(ISBLANK('Item List'!D273),0,'Item List'!D273)</f>
        <v>0</v>
      </c>
      <c r="E297" s="53">
        <f>IF(ISBLANK('Item List'!E273),0,'Item List'!E273)</f>
        <v>0</v>
      </c>
      <c r="F297" s="53">
        <f t="shared" si="88"/>
        <v>0</v>
      </c>
      <c r="G297" s="83"/>
      <c r="H297" s="53">
        <f t="shared" si="89"/>
        <v>0</v>
      </c>
      <c r="I297" s="84"/>
      <c r="J297" s="53">
        <f t="shared" si="90"/>
        <v>0</v>
      </c>
      <c r="K297" s="84"/>
      <c r="L297" s="53">
        <f t="shared" si="91"/>
        <v>0</v>
      </c>
      <c r="M297" s="84"/>
      <c r="N297" s="53">
        <f t="shared" si="92"/>
        <v>0</v>
      </c>
      <c r="O297" s="84"/>
      <c r="P297" s="53">
        <f t="shared" si="93"/>
        <v>0</v>
      </c>
      <c r="Q297" s="84"/>
      <c r="R297" s="53">
        <f t="shared" si="94"/>
        <v>0</v>
      </c>
    </row>
    <row r="298" spans="1:18" ht="24" customHeight="1" x14ac:dyDescent="0.2">
      <c r="A298" s="71" t="str">
        <f t="shared" si="95"/>
        <v/>
      </c>
      <c r="B298" s="138" t="str">
        <f>IF(ISBLANK('Item List'!B274),"",'Item List'!B274)</f>
        <v/>
      </c>
      <c r="C298" s="138" t="str">
        <f>IF(ISBLANK('Item List'!C274),"",'Item List'!C274)</f>
        <v/>
      </c>
      <c r="D298" s="139">
        <f>IF(ISBLANK('Item List'!D274),0,'Item List'!D274)</f>
        <v>0</v>
      </c>
      <c r="E298" s="53">
        <f>IF(ISBLANK('Item List'!E274),0,'Item List'!E274)</f>
        <v>0</v>
      </c>
      <c r="F298" s="53">
        <f t="shared" si="88"/>
        <v>0</v>
      </c>
      <c r="G298" s="83"/>
      <c r="H298" s="53">
        <f t="shared" si="89"/>
        <v>0</v>
      </c>
      <c r="I298" s="84"/>
      <c r="J298" s="53">
        <f t="shared" si="90"/>
        <v>0</v>
      </c>
      <c r="K298" s="84"/>
      <c r="L298" s="53">
        <f t="shared" si="91"/>
        <v>0</v>
      </c>
      <c r="M298" s="84"/>
      <c r="N298" s="53">
        <f t="shared" si="92"/>
        <v>0</v>
      </c>
      <c r="O298" s="84"/>
      <c r="P298" s="53">
        <f t="shared" si="93"/>
        <v>0</v>
      </c>
      <c r="Q298" s="84"/>
      <c r="R298" s="53">
        <f t="shared" si="94"/>
        <v>0</v>
      </c>
    </row>
    <row r="299" spans="1:18" ht="24" customHeight="1" x14ac:dyDescent="0.2">
      <c r="A299" s="71" t="str">
        <f t="shared" si="95"/>
        <v/>
      </c>
      <c r="B299" s="138" t="str">
        <f>IF(ISBLANK('Item List'!B275),"",'Item List'!B275)</f>
        <v/>
      </c>
      <c r="C299" s="138" t="str">
        <f>IF(ISBLANK('Item List'!C275),"",'Item List'!C275)</f>
        <v/>
      </c>
      <c r="D299" s="139">
        <f>IF(ISBLANK('Item List'!D275),0,'Item List'!D275)</f>
        <v>0</v>
      </c>
      <c r="E299" s="53">
        <f>IF(ISBLANK('Item List'!E275),0,'Item List'!E275)</f>
        <v>0</v>
      </c>
      <c r="F299" s="53">
        <f t="shared" si="88"/>
        <v>0</v>
      </c>
      <c r="G299" s="83"/>
      <c r="H299" s="53">
        <f t="shared" si="89"/>
        <v>0</v>
      </c>
      <c r="I299" s="84"/>
      <c r="J299" s="53">
        <f t="shared" si="90"/>
        <v>0</v>
      </c>
      <c r="K299" s="84"/>
      <c r="L299" s="53">
        <f t="shared" si="91"/>
        <v>0</v>
      </c>
      <c r="M299" s="84"/>
      <c r="N299" s="53">
        <f t="shared" si="92"/>
        <v>0</v>
      </c>
      <c r="O299" s="84"/>
      <c r="P299" s="53">
        <f t="shared" si="93"/>
        <v>0</v>
      </c>
      <c r="Q299" s="84"/>
      <c r="R299" s="53">
        <f t="shared" si="94"/>
        <v>0</v>
      </c>
    </row>
    <row r="300" spans="1:18" ht="24" customHeight="1" x14ac:dyDescent="0.2">
      <c r="A300" s="71" t="str">
        <f t="shared" si="95"/>
        <v/>
      </c>
      <c r="B300" s="138" t="str">
        <f>IF(ISBLANK('Item List'!B276),"",'Item List'!B276)</f>
        <v/>
      </c>
      <c r="C300" s="138" t="str">
        <f>IF(ISBLANK('Item List'!C276),"",'Item List'!C276)</f>
        <v/>
      </c>
      <c r="D300" s="139">
        <f>IF(ISBLANK('Item List'!D276),0,'Item List'!D276)</f>
        <v>0</v>
      </c>
      <c r="E300" s="53">
        <f>IF(ISBLANK('Item List'!E276),0,'Item List'!E276)</f>
        <v>0</v>
      </c>
      <c r="F300" s="53">
        <f t="shared" si="88"/>
        <v>0</v>
      </c>
      <c r="G300" s="83"/>
      <c r="H300" s="53">
        <f t="shared" si="89"/>
        <v>0</v>
      </c>
      <c r="I300" s="84"/>
      <c r="J300" s="53">
        <f t="shared" si="90"/>
        <v>0</v>
      </c>
      <c r="K300" s="84"/>
      <c r="L300" s="53">
        <f t="shared" si="91"/>
        <v>0</v>
      </c>
      <c r="M300" s="84"/>
      <c r="N300" s="53">
        <f t="shared" si="92"/>
        <v>0</v>
      </c>
      <c r="O300" s="84"/>
      <c r="P300" s="53">
        <f t="shared" si="93"/>
        <v>0</v>
      </c>
      <c r="Q300" s="84"/>
      <c r="R300" s="53">
        <f t="shared" si="94"/>
        <v>0</v>
      </c>
    </row>
    <row r="301" spans="1:18" ht="24" customHeight="1" x14ac:dyDescent="0.2">
      <c r="A301" s="71" t="str">
        <f t="shared" si="95"/>
        <v/>
      </c>
      <c r="B301" s="138" t="str">
        <f>IF(ISBLANK('Item List'!B277),"",'Item List'!B277)</f>
        <v/>
      </c>
      <c r="C301" s="138" t="str">
        <f>IF(ISBLANK('Item List'!C277),"",'Item List'!C277)</f>
        <v/>
      </c>
      <c r="D301" s="139">
        <f>IF(ISBLANK('Item List'!D277),0,'Item List'!D277)</f>
        <v>0</v>
      </c>
      <c r="E301" s="53">
        <f>IF(ISBLANK('Item List'!E277),0,'Item List'!E277)</f>
        <v>0</v>
      </c>
      <c r="F301" s="53">
        <f t="shared" si="88"/>
        <v>0</v>
      </c>
      <c r="G301" s="83"/>
      <c r="H301" s="53">
        <f t="shared" si="89"/>
        <v>0</v>
      </c>
      <c r="I301" s="84"/>
      <c r="J301" s="53">
        <f t="shared" si="90"/>
        <v>0</v>
      </c>
      <c r="K301" s="84"/>
      <c r="L301" s="53">
        <f t="shared" si="91"/>
        <v>0</v>
      </c>
      <c r="M301" s="84"/>
      <c r="N301" s="53">
        <f t="shared" si="92"/>
        <v>0</v>
      </c>
      <c r="O301" s="84"/>
      <c r="P301" s="53">
        <f t="shared" si="93"/>
        <v>0</v>
      </c>
      <c r="Q301" s="84"/>
      <c r="R301" s="53">
        <f t="shared" si="94"/>
        <v>0</v>
      </c>
    </row>
    <row r="302" spans="1:18" ht="24" customHeight="1" x14ac:dyDescent="0.2">
      <c r="A302" s="71" t="str">
        <f t="shared" si="95"/>
        <v/>
      </c>
      <c r="B302" s="138" t="str">
        <f>IF(ISBLANK('Item List'!B278),"",'Item List'!B278)</f>
        <v/>
      </c>
      <c r="C302" s="138" t="str">
        <f>IF(ISBLANK('Item List'!C278),"",'Item List'!C278)</f>
        <v/>
      </c>
      <c r="D302" s="139">
        <f>IF(ISBLANK('Item List'!D278),0,'Item List'!D278)</f>
        <v>0</v>
      </c>
      <c r="E302" s="53">
        <f>IF(ISBLANK('Item List'!E278),0,'Item List'!E278)</f>
        <v>0</v>
      </c>
      <c r="F302" s="53">
        <f t="shared" si="88"/>
        <v>0</v>
      </c>
      <c r="G302" s="83"/>
      <c r="H302" s="53">
        <f t="shared" si="89"/>
        <v>0</v>
      </c>
      <c r="I302" s="84"/>
      <c r="J302" s="53">
        <f t="shared" si="90"/>
        <v>0</v>
      </c>
      <c r="K302" s="84"/>
      <c r="L302" s="53">
        <f t="shared" si="91"/>
        <v>0</v>
      </c>
      <c r="M302" s="84"/>
      <c r="N302" s="53">
        <f t="shared" si="92"/>
        <v>0</v>
      </c>
      <c r="O302" s="84"/>
      <c r="P302" s="53">
        <f t="shared" si="93"/>
        <v>0</v>
      </c>
      <c r="Q302" s="84"/>
      <c r="R302" s="53">
        <f t="shared" si="94"/>
        <v>0</v>
      </c>
    </row>
    <row r="303" spans="1:18" ht="24" customHeight="1" x14ac:dyDescent="0.2">
      <c r="A303" s="71" t="str">
        <f t="shared" si="95"/>
        <v/>
      </c>
      <c r="B303" s="138" t="str">
        <f>IF(ISBLANK('Item List'!B279),"",'Item List'!B279)</f>
        <v/>
      </c>
      <c r="C303" s="138" t="str">
        <f>IF(ISBLANK('Item List'!C279),"",'Item List'!C279)</f>
        <v/>
      </c>
      <c r="D303" s="139">
        <f>IF(ISBLANK('Item List'!D279),0,'Item List'!D279)</f>
        <v>0</v>
      </c>
      <c r="E303" s="53">
        <f>IF(ISBLANK('Item List'!E279),0,'Item List'!E279)</f>
        <v>0</v>
      </c>
      <c r="F303" s="53">
        <f t="shared" si="88"/>
        <v>0</v>
      </c>
      <c r="G303" s="83"/>
      <c r="H303" s="53">
        <f t="shared" si="89"/>
        <v>0</v>
      </c>
      <c r="I303" s="84"/>
      <c r="J303" s="53">
        <f t="shared" si="90"/>
        <v>0</v>
      </c>
      <c r="K303" s="84"/>
      <c r="L303" s="53">
        <f t="shared" si="91"/>
        <v>0</v>
      </c>
      <c r="M303" s="84"/>
      <c r="N303" s="53">
        <f t="shared" si="92"/>
        <v>0</v>
      </c>
      <c r="O303" s="84"/>
      <c r="P303" s="53">
        <f t="shared" si="93"/>
        <v>0</v>
      </c>
      <c r="Q303" s="84"/>
      <c r="R303" s="53">
        <f t="shared" si="94"/>
        <v>0</v>
      </c>
    </row>
    <row r="304" spans="1:18" ht="24" customHeight="1" x14ac:dyDescent="0.2">
      <c r="A304" s="71" t="str">
        <f t="shared" si="95"/>
        <v/>
      </c>
      <c r="B304" s="138" t="str">
        <f>IF(ISBLANK('Item List'!B280),"",'Item List'!B280)</f>
        <v/>
      </c>
      <c r="C304" s="138" t="str">
        <f>IF(ISBLANK('Item List'!C280),"",'Item List'!C280)</f>
        <v/>
      </c>
      <c r="D304" s="139">
        <f>IF(ISBLANK('Item List'!D280),0,'Item List'!D280)</f>
        <v>0</v>
      </c>
      <c r="E304" s="53">
        <f>IF(ISBLANK('Item List'!E280),0,'Item List'!E280)</f>
        <v>0</v>
      </c>
      <c r="F304" s="53">
        <f t="shared" si="88"/>
        <v>0</v>
      </c>
      <c r="G304" s="83"/>
      <c r="H304" s="53">
        <f t="shared" si="89"/>
        <v>0</v>
      </c>
      <c r="I304" s="84"/>
      <c r="J304" s="53">
        <f t="shared" si="90"/>
        <v>0</v>
      </c>
      <c r="K304" s="84"/>
      <c r="L304" s="53">
        <f t="shared" si="91"/>
        <v>0</v>
      </c>
      <c r="M304" s="84"/>
      <c r="N304" s="53">
        <f t="shared" si="92"/>
        <v>0</v>
      </c>
      <c r="O304" s="84"/>
      <c r="P304" s="53">
        <f t="shared" si="93"/>
        <v>0</v>
      </c>
      <c r="Q304" s="84"/>
      <c r="R304" s="53">
        <f t="shared" si="94"/>
        <v>0</v>
      </c>
    </row>
    <row r="305" spans="1:18" ht="24" customHeight="1" x14ac:dyDescent="0.2">
      <c r="A305" s="71" t="str">
        <f t="shared" si="95"/>
        <v/>
      </c>
      <c r="B305" s="138" t="str">
        <f>IF(ISBLANK('Item List'!B281),"",'Item List'!B281)</f>
        <v/>
      </c>
      <c r="C305" s="138" t="str">
        <f>IF(ISBLANK('Item List'!C281),"",'Item List'!C281)</f>
        <v/>
      </c>
      <c r="D305" s="139">
        <f>IF(ISBLANK('Item List'!D281),0,'Item List'!D281)</f>
        <v>0</v>
      </c>
      <c r="E305" s="53">
        <f>IF(ISBLANK('Item List'!E281),0,'Item List'!E281)</f>
        <v>0</v>
      </c>
      <c r="F305" s="53">
        <f t="shared" si="88"/>
        <v>0</v>
      </c>
      <c r="G305" s="83"/>
      <c r="H305" s="53">
        <f t="shared" si="89"/>
        <v>0</v>
      </c>
      <c r="I305" s="84"/>
      <c r="J305" s="53">
        <f t="shared" si="90"/>
        <v>0</v>
      </c>
      <c r="K305" s="84"/>
      <c r="L305" s="53">
        <f t="shared" si="91"/>
        <v>0</v>
      </c>
      <c r="M305" s="84"/>
      <c r="N305" s="53">
        <f t="shared" si="92"/>
        <v>0</v>
      </c>
      <c r="O305" s="84"/>
      <c r="P305" s="53">
        <f t="shared" si="93"/>
        <v>0</v>
      </c>
      <c r="Q305" s="84"/>
      <c r="R305" s="53">
        <f t="shared" si="94"/>
        <v>0</v>
      </c>
    </row>
    <row r="306" spans="1:18" ht="24" customHeight="1" x14ac:dyDescent="0.2">
      <c r="A306" s="71" t="str">
        <f t="shared" si="95"/>
        <v/>
      </c>
      <c r="B306" s="138" t="str">
        <f>IF(ISBLANK('Item List'!B282),"",'Item List'!B282)</f>
        <v/>
      </c>
      <c r="C306" s="138" t="str">
        <f>IF(ISBLANK('Item List'!C282),"",'Item List'!C282)</f>
        <v/>
      </c>
      <c r="D306" s="139">
        <f>IF(ISBLANK('Item List'!D282),0,'Item List'!D282)</f>
        <v>0</v>
      </c>
      <c r="E306" s="53">
        <f>IF(ISBLANK('Item List'!E282),0,'Item List'!E282)</f>
        <v>0</v>
      </c>
      <c r="F306" s="53">
        <f t="shared" si="88"/>
        <v>0</v>
      </c>
      <c r="G306" s="83"/>
      <c r="H306" s="53">
        <f t="shared" si="89"/>
        <v>0</v>
      </c>
      <c r="I306" s="84"/>
      <c r="J306" s="53">
        <f t="shared" si="90"/>
        <v>0</v>
      </c>
      <c r="K306" s="84"/>
      <c r="L306" s="53">
        <f t="shared" si="91"/>
        <v>0</v>
      </c>
      <c r="M306" s="84"/>
      <c r="N306" s="53">
        <f t="shared" si="92"/>
        <v>0</v>
      </c>
      <c r="O306" s="84"/>
      <c r="P306" s="53">
        <f t="shared" si="93"/>
        <v>0</v>
      </c>
      <c r="Q306" s="84"/>
      <c r="R306" s="53">
        <f t="shared" si="94"/>
        <v>0</v>
      </c>
    </row>
    <row r="307" spans="1:18" ht="24" customHeight="1" x14ac:dyDescent="0.2">
      <c r="A307" s="71" t="str">
        <f t="shared" si="95"/>
        <v/>
      </c>
      <c r="B307" s="138" t="str">
        <f>IF(ISBLANK('Item List'!B283),"",'Item List'!B283)</f>
        <v/>
      </c>
      <c r="C307" s="138" t="str">
        <f>IF(ISBLANK('Item List'!C283),"",'Item List'!C283)</f>
        <v/>
      </c>
      <c r="D307" s="139">
        <f>IF(ISBLANK('Item List'!D283),0,'Item List'!D283)</f>
        <v>0</v>
      </c>
      <c r="E307" s="53">
        <f>IF(ISBLANK('Item List'!E283),0,'Item List'!E283)</f>
        <v>0</v>
      </c>
      <c r="F307" s="53">
        <f t="shared" si="88"/>
        <v>0</v>
      </c>
      <c r="G307" s="83"/>
      <c r="H307" s="53">
        <f t="shared" si="89"/>
        <v>0</v>
      </c>
      <c r="I307" s="84"/>
      <c r="J307" s="53">
        <f t="shared" si="90"/>
        <v>0</v>
      </c>
      <c r="K307" s="84"/>
      <c r="L307" s="53">
        <f t="shared" si="91"/>
        <v>0</v>
      </c>
      <c r="M307" s="84"/>
      <c r="N307" s="53">
        <f t="shared" si="92"/>
        <v>0</v>
      </c>
      <c r="O307" s="84"/>
      <c r="P307" s="53">
        <f t="shared" si="93"/>
        <v>0</v>
      </c>
      <c r="Q307" s="84"/>
      <c r="R307" s="53">
        <f t="shared" si="94"/>
        <v>0</v>
      </c>
    </row>
    <row r="308" spans="1:18" ht="24" customHeight="1" x14ac:dyDescent="0.2">
      <c r="A308" s="71" t="str">
        <f t="shared" si="95"/>
        <v/>
      </c>
      <c r="B308" s="138" t="str">
        <f>IF(ISBLANK('Item List'!B284),"",'Item List'!B284)</f>
        <v/>
      </c>
      <c r="C308" s="138" t="str">
        <f>IF(ISBLANK('Item List'!C284),"",'Item List'!C284)</f>
        <v/>
      </c>
      <c r="D308" s="139">
        <f>IF(ISBLANK('Item List'!D284),0,'Item List'!D284)</f>
        <v>0</v>
      </c>
      <c r="E308" s="53">
        <f>IF(ISBLANK('Item List'!E284),0,'Item List'!E284)</f>
        <v>0</v>
      </c>
      <c r="F308" s="53">
        <f t="shared" si="88"/>
        <v>0</v>
      </c>
      <c r="G308" s="83"/>
      <c r="H308" s="53">
        <f t="shared" si="89"/>
        <v>0</v>
      </c>
      <c r="I308" s="84"/>
      <c r="J308" s="53">
        <f t="shared" si="90"/>
        <v>0</v>
      </c>
      <c r="K308" s="84"/>
      <c r="L308" s="53">
        <f t="shared" si="91"/>
        <v>0</v>
      </c>
      <c r="M308" s="84"/>
      <c r="N308" s="53">
        <f t="shared" si="92"/>
        <v>0</v>
      </c>
      <c r="O308" s="84"/>
      <c r="P308" s="53">
        <f t="shared" si="93"/>
        <v>0</v>
      </c>
      <c r="Q308" s="84"/>
      <c r="R308" s="53">
        <f t="shared" si="94"/>
        <v>0</v>
      </c>
    </row>
    <row r="309" spans="1:18" ht="24" customHeight="1" x14ac:dyDescent="0.2">
      <c r="A309" s="71" t="str">
        <f t="shared" si="95"/>
        <v/>
      </c>
      <c r="B309" s="138" t="str">
        <f>IF(ISBLANK('Item List'!B285),"",'Item List'!B285)</f>
        <v/>
      </c>
      <c r="C309" s="138" t="str">
        <f>IF(ISBLANK('Item List'!C285),"",'Item List'!C285)</f>
        <v/>
      </c>
      <c r="D309" s="139">
        <f>IF(ISBLANK('Item List'!D285),0,'Item List'!D285)</f>
        <v>0</v>
      </c>
      <c r="E309" s="53">
        <f>IF(ISBLANK('Item List'!E285),0,'Item List'!E285)</f>
        <v>0</v>
      </c>
      <c r="F309" s="53">
        <f t="shared" si="88"/>
        <v>0</v>
      </c>
      <c r="G309" s="83"/>
      <c r="H309" s="53">
        <f t="shared" si="89"/>
        <v>0</v>
      </c>
      <c r="I309" s="84"/>
      <c r="J309" s="53">
        <f t="shared" si="90"/>
        <v>0</v>
      </c>
      <c r="K309" s="84"/>
      <c r="L309" s="53">
        <f t="shared" si="91"/>
        <v>0</v>
      </c>
      <c r="M309" s="84"/>
      <c r="N309" s="53">
        <f t="shared" si="92"/>
        <v>0</v>
      </c>
      <c r="O309" s="84"/>
      <c r="P309" s="53">
        <f t="shared" si="93"/>
        <v>0</v>
      </c>
      <c r="Q309" s="84"/>
      <c r="R309" s="53">
        <f t="shared" si="94"/>
        <v>0</v>
      </c>
    </row>
    <row r="310" spans="1:18" ht="24" customHeight="1" x14ac:dyDescent="0.2">
      <c r="A310" s="71" t="str">
        <f t="shared" si="95"/>
        <v/>
      </c>
      <c r="B310" s="138" t="str">
        <f>IF(ISBLANK('Item List'!B286),"",'Item List'!B286)</f>
        <v/>
      </c>
      <c r="C310" s="138" t="str">
        <f>IF(ISBLANK('Item List'!C286),"",'Item List'!C286)</f>
        <v/>
      </c>
      <c r="D310" s="139">
        <f>IF(ISBLANK('Item List'!D286),0,'Item List'!D286)</f>
        <v>0</v>
      </c>
      <c r="E310" s="53">
        <f>IF(ISBLANK('Item List'!E286),0,'Item List'!E286)</f>
        <v>0</v>
      </c>
      <c r="F310" s="53">
        <f t="shared" si="88"/>
        <v>0</v>
      </c>
      <c r="G310" s="83"/>
      <c r="H310" s="53">
        <f t="shared" si="89"/>
        <v>0</v>
      </c>
      <c r="I310" s="84"/>
      <c r="J310" s="53">
        <f t="shared" si="90"/>
        <v>0</v>
      </c>
      <c r="K310" s="84"/>
      <c r="L310" s="53">
        <f t="shared" si="91"/>
        <v>0</v>
      </c>
      <c r="M310" s="84"/>
      <c r="N310" s="53">
        <f t="shared" si="92"/>
        <v>0</v>
      </c>
      <c r="O310" s="84"/>
      <c r="P310" s="53">
        <f t="shared" si="93"/>
        <v>0</v>
      </c>
      <c r="Q310" s="84"/>
      <c r="R310" s="53">
        <f t="shared" si="94"/>
        <v>0</v>
      </c>
    </row>
    <row r="311" spans="1:18" ht="24" customHeight="1" x14ac:dyDescent="0.2">
      <c r="A311" s="71" t="str">
        <f t="shared" si="95"/>
        <v/>
      </c>
      <c r="B311" s="138" t="str">
        <f>IF(ISBLANK('Item List'!B287),"",'Item List'!B287)</f>
        <v/>
      </c>
      <c r="C311" s="138" t="str">
        <f>IF(ISBLANK('Item List'!C287),"",'Item List'!C287)</f>
        <v/>
      </c>
      <c r="D311" s="139">
        <f>IF(ISBLANK('Item List'!D287),0,'Item List'!D287)</f>
        <v>0</v>
      </c>
      <c r="E311" s="53">
        <f>IF(ISBLANK('Item List'!E287),0,'Item List'!E287)</f>
        <v>0</v>
      </c>
      <c r="F311" s="53">
        <f t="shared" si="88"/>
        <v>0</v>
      </c>
      <c r="G311" s="83"/>
      <c r="H311" s="53">
        <f t="shared" si="89"/>
        <v>0</v>
      </c>
      <c r="I311" s="84"/>
      <c r="J311" s="53">
        <f t="shared" si="90"/>
        <v>0</v>
      </c>
      <c r="K311" s="84"/>
      <c r="L311" s="53">
        <f t="shared" si="91"/>
        <v>0</v>
      </c>
      <c r="M311" s="84"/>
      <c r="N311" s="53">
        <f t="shared" si="92"/>
        <v>0</v>
      </c>
      <c r="O311" s="84"/>
      <c r="P311" s="53">
        <f t="shared" si="93"/>
        <v>0</v>
      </c>
      <c r="Q311" s="84"/>
      <c r="R311" s="53">
        <f t="shared" si="94"/>
        <v>0</v>
      </c>
    </row>
    <row r="312" spans="1:18" ht="24" customHeight="1" x14ac:dyDescent="0.2">
      <c r="A312" s="71" t="str">
        <f t="shared" si="95"/>
        <v/>
      </c>
      <c r="B312" s="138" t="str">
        <f>IF(ISBLANK('Item List'!B288),"",'Item List'!B288)</f>
        <v/>
      </c>
      <c r="C312" s="138" t="str">
        <f>IF(ISBLANK('Item List'!C288),"",'Item List'!C288)</f>
        <v/>
      </c>
      <c r="D312" s="139">
        <f>IF(ISBLANK('Item List'!D288),0,'Item List'!D288)</f>
        <v>0</v>
      </c>
      <c r="E312" s="53">
        <f>IF(ISBLANK('Item List'!E288),0,'Item List'!E288)</f>
        <v>0</v>
      </c>
      <c r="F312" s="53">
        <f t="shared" si="88"/>
        <v>0</v>
      </c>
      <c r="G312" s="83"/>
      <c r="H312" s="53">
        <f t="shared" si="89"/>
        <v>0</v>
      </c>
      <c r="I312" s="84"/>
      <c r="J312" s="53">
        <f t="shared" si="90"/>
        <v>0</v>
      </c>
      <c r="K312" s="84"/>
      <c r="L312" s="53">
        <f t="shared" si="91"/>
        <v>0</v>
      </c>
      <c r="M312" s="84"/>
      <c r="N312" s="53">
        <f t="shared" si="92"/>
        <v>0</v>
      </c>
      <c r="O312" s="84"/>
      <c r="P312" s="53">
        <f t="shared" si="93"/>
        <v>0</v>
      </c>
      <c r="Q312" s="84"/>
      <c r="R312" s="53">
        <f t="shared" si="94"/>
        <v>0</v>
      </c>
    </row>
    <row r="313" spans="1:18" ht="24" customHeight="1" x14ac:dyDescent="0.2">
      <c r="A313" s="71" t="str">
        <f t="shared" si="95"/>
        <v/>
      </c>
      <c r="B313" s="138" t="str">
        <f>IF(ISBLANK('Item List'!B289),"",'Item List'!B289)</f>
        <v/>
      </c>
      <c r="C313" s="138" t="str">
        <f>IF(ISBLANK('Item List'!C289),"",'Item List'!C289)</f>
        <v/>
      </c>
      <c r="D313" s="139">
        <f>IF(ISBLANK('Item List'!D289),0,'Item List'!D289)</f>
        <v>0</v>
      </c>
      <c r="E313" s="53">
        <f>IF(ISBLANK('Item List'!E289),0,'Item List'!E289)</f>
        <v>0</v>
      </c>
      <c r="F313" s="53">
        <f t="shared" si="88"/>
        <v>0</v>
      </c>
      <c r="G313" s="83"/>
      <c r="H313" s="53">
        <f t="shared" si="89"/>
        <v>0</v>
      </c>
      <c r="I313" s="84"/>
      <c r="J313" s="53">
        <f t="shared" si="90"/>
        <v>0</v>
      </c>
      <c r="K313" s="84"/>
      <c r="L313" s="53">
        <f t="shared" si="91"/>
        <v>0</v>
      </c>
      <c r="M313" s="84"/>
      <c r="N313" s="53">
        <f t="shared" si="92"/>
        <v>0</v>
      </c>
      <c r="O313" s="84"/>
      <c r="P313" s="53">
        <f t="shared" si="93"/>
        <v>0</v>
      </c>
      <c r="Q313" s="84"/>
      <c r="R313" s="53">
        <f t="shared" si="94"/>
        <v>0</v>
      </c>
    </row>
    <row r="314" spans="1:18" ht="24" customHeight="1" thickBot="1" x14ac:dyDescent="0.25">
      <c r="A314" s="71" t="str">
        <f t="shared" si="95"/>
        <v/>
      </c>
      <c r="B314" s="138" t="str">
        <f>IF(ISBLANK('Item List'!B290),"",'Item List'!B290)</f>
        <v/>
      </c>
      <c r="C314" s="138" t="str">
        <f>IF(ISBLANK('Item List'!C290),"",'Item List'!C290)</f>
        <v/>
      </c>
      <c r="D314" s="139">
        <f>IF(ISBLANK('Item List'!D290),0,'Item List'!D290)</f>
        <v>0</v>
      </c>
      <c r="E314" s="53">
        <f>IF(ISBLANK('Item List'!E290),0,'Item List'!E290)</f>
        <v>0</v>
      </c>
      <c r="F314" s="53">
        <f t="shared" si="88"/>
        <v>0</v>
      </c>
      <c r="G314" s="83"/>
      <c r="H314" s="53">
        <f t="shared" si="89"/>
        <v>0</v>
      </c>
      <c r="I314" s="84"/>
      <c r="J314" s="53">
        <f t="shared" si="90"/>
        <v>0</v>
      </c>
      <c r="K314" s="84"/>
      <c r="L314" s="53">
        <f t="shared" si="91"/>
        <v>0</v>
      </c>
      <c r="M314" s="84"/>
      <c r="N314" s="53">
        <f t="shared" si="92"/>
        <v>0</v>
      </c>
      <c r="O314" s="84"/>
      <c r="P314" s="53">
        <f t="shared" si="93"/>
        <v>0</v>
      </c>
      <c r="Q314" s="84"/>
      <c r="R314" s="53">
        <f t="shared" si="94"/>
        <v>0</v>
      </c>
    </row>
    <row r="315" spans="1:18" ht="10.5" customHeight="1" x14ac:dyDescent="0.2">
      <c r="A315" s="72"/>
      <c r="B315" s="167" t="s">
        <v>237</v>
      </c>
      <c r="C315" s="73" t="str">
        <f>IF(NOT(ISNUMBER(A317)),"Total","Sub")</f>
        <v>Total</v>
      </c>
      <c r="D315" s="140"/>
      <c r="E315" s="74" t="s">
        <v>225</v>
      </c>
      <c r="F315" s="54" t="str">
        <f>IF(SUM(F291:F314)=0,"",SUM(F291:F314)+F289)</f>
        <v/>
      </c>
      <c r="G315" s="59"/>
      <c r="H315" s="54" t="str">
        <f>IF(SUM(H291:H314)=0,"",SUM(H291:H314)+H289)</f>
        <v/>
      </c>
      <c r="I315" s="102"/>
      <c r="J315" s="54" t="str">
        <f>IF(SUM(J291:J314)=0,"",SUM(J291:J314)+J289)</f>
        <v/>
      </c>
      <c r="K315" s="59"/>
      <c r="L315" s="54" t="str">
        <f>IF(SUM(L291:L314)=0,"",SUM(L291:L314)+L289)</f>
        <v/>
      </c>
      <c r="M315" s="102"/>
      <c r="N315" s="54"/>
      <c r="O315" s="59"/>
      <c r="P315" s="54" t="str">
        <f>IF(SUM(P291:P314)=0,"",SUM(P291:P314)+P289)</f>
        <v/>
      </c>
      <c r="Q315" s="59"/>
      <c r="R315" s="54" t="str">
        <f>IF(SUM(R291:R314)=0,"",SUM(R291:R314)+R289)</f>
        <v/>
      </c>
    </row>
    <row r="316" spans="1:18" ht="10.5" customHeight="1" thickBot="1" x14ac:dyDescent="0.25">
      <c r="A316" s="75"/>
      <c r="B316" s="76" t="str">
        <f>CONCATENATE("Award to"&amp;" "&amp;$G$1)</f>
        <v>Award to William Charles</v>
      </c>
      <c r="C316" s="77" t="str">
        <f>IF(NOT(ISNUMBER(A317)),"Bid","Total")</f>
        <v>Bid</v>
      </c>
      <c r="D316" s="78"/>
      <c r="E316" s="79" t="s">
        <v>226</v>
      </c>
      <c r="F316" s="55" t="str">
        <f>IF(SUM(F291:F314)=0,"",SUM($D291*E291,$D292*E292,$D293*E293,$D294*E294,$D295*E295,$D296*E296,$D297*E297,$D298*E298,$D299*E299,$D300*E300,$D301*E301,$D302*E302,$D303*E303,$D304*E304,$D305*E305,$D306*E306,$D307*E307,$D308*E308,$D309*E309,$D310*E310,$D311*E311,$D312*E312,$D313*E313,$D314*E314,F290))</f>
        <v/>
      </c>
      <c r="G316" s="58"/>
      <c r="H316" s="55" t="str">
        <f>IF(SUM(H291:H314)=0,"",SUM($D291*G291,$D292*G292,$D293*G293,$D294*G294,$D295*G295,$D296*G296,$D297*G297,$D298*G298,$D299*G299,$D300*G300,$D301*G301,$D302*G302,$D303*G303,$D304*G304,$D305*G305,$D306*G306,$D307*G307,$D308*G308,$D309*G309,$D310*G310,$D311*G311,$D312*G312,$D313*G313,$D314*G314,H290))</f>
        <v/>
      </c>
      <c r="I316" s="103"/>
      <c r="J316" s="55" t="str">
        <f>IF(SUM(J291:J314)=0,"",SUM($D291*I291,$D292*I292,$D293*I293,$D294*I294,$D295*I295,$D296*I296,$D297*I297,$D298*I298,$D299*I299,$D300*I300,$D301*I301,$D302*I302,$D303*I303,$D304*I304,$D305*I305,$D306*I306,$D307*I307,$D308*I308,$D309*I309,$D310*I310,$D311*I311,$D312*I312,$D313*I313,$D314*I314,J290))</f>
        <v/>
      </c>
      <c r="K316" s="58"/>
      <c r="L316" s="55" t="str">
        <f>IF(SUM(L291:L314)=0,"",SUM($D291*K291,$D292*K292,$D293*K293,$D294*K294,$D295*K295,$D296*K296,$D297*K297,$D298*K298,$D299*K299,$D300*K300,$D301*K301,$D302*K302,$D303*K303,$D304*K304,$D305*K305,$D306*K306,$D307*K307,$D308*K308,$D309*K309,$D310*K310,$D311*K311,$D312*K312,$D313*K313,$D314*K314,L290))</f>
        <v/>
      </c>
      <c r="M316" s="103"/>
      <c r="N316" s="55" t="str">
        <f>IF(SUM(N291:N314)=0,"",SUM($D291*M291,$D292*M292,$D293*M293,$D294*M294,$D295*M295,$D296*M296,$D297*M297,$D298*M298,$D299*M299,$D300*M300,$D301*M301,$D302*M302,$D303*M303,$D304*M304,$D305*M305,$D306*M306,$D307*M307,$D308*M308,$D309*M309,$D310*M310,$D311*M311,$D312*M312,$D313*M313,$D314*M314,N290))</f>
        <v/>
      </c>
      <c r="O316" s="58"/>
      <c r="P316" s="55" t="str">
        <f>IF(SUM(P291:P314)=0,"",SUM($D291*O291,$D292*O292,$D293*O293,$D294*O294,$D295*O295,$D296*O296,$D297*O297,$D298*O298,$D299*O299,$D300*O300,$D301*O301,$D302*O302,$D303*O303,$D304*O304,$D305*O305,$D306*O306,$D307*O307,$D308*O308,$D309*O309,$D310*O310,$D311*O311,$D312*O312,$D313*O313,$D314*O314,P290))</f>
        <v/>
      </c>
      <c r="Q316" s="58"/>
      <c r="R316" s="55" t="str">
        <f>IF(SUM(R291:R314)=0,"",SUM($D291*Q291,$D292*Q292,$D293*Q293,$D294*Q294,$D295*Q295,$D296*Q296,$D297*Q297,$D298*Q298,$D299*Q299,$D300*Q300,$D301*Q301,$D302*Q302,$D303*Q303,$D304*Q304,$D305*Q305,$D306*Q306,$D307*Q307,$D308*Q308,$D309*Q309,$D310*Q310,$D311*Q311,$D312*Q312,$D313*Q313,$D314*Q314,R290))</f>
        <v/>
      </c>
    </row>
    <row r="317" spans="1:18" ht="24" customHeight="1" x14ac:dyDescent="0.2">
      <c r="A317" s="71" t="str">
        <f>IF(B317="","",A314+1)</f>
        <v/>
      </c>
      <c r="B317" s="138" t="str">
        <f>IF(ISBLANK('Item List'!B291),"",'Item List'!B291)</f>
        <v/>
      </c>
      <c r="C317" s="138" t="str">
        <f>IF(ISBLANK('Item List'!C291),"",'Item List'!C291)</f>
        <v/>
      </c>
      <c r="D317" s="139">
        <f>IF(ISBLANK('Item List'!D291),0,'Item List'!D291)</f>
        <v>0</v>
      </c>
      <c r="E317" s="53">
        <f>IF(ISBLANK('Item List'!E291),0,'Item List'!E291)</f>
        <v>0</v>
      </c>
      <c r="F317" s="53">
        <f t="shared" ref="F317:F340" si="96">IF(AND(ISNUMBER($D317),ISNUMBER(E317)),$D317*E317,0)</f>
        <v>0</v>
      </c>
      <c r="G317" s="83"/>
      <c r="H317" s="53">
        <f t="shared" ref="H317:H340" si="97">IF(AND(ISNUMBER($D317),ISNUMBER(G317)),$D317*G317,0)</f>
        <v>0</v>
      </c>
      <c r="I317" s="84"/>
      <c r="J317" s="53">
        <f>IF(AND(ISNUMBER($D317),ISNUMBER(I317)),$D317*I317,0)</f>
        <v>0</v>
      </c>
      <c r="K317" s="84"/>
      <c r="L317" s="53">
        <f>IF(AND(ISNUMBER($D317),ISNUMBER(K317)),$D317*K317,0)</f>
        <v>0</v>
      </c>
      <c r="M317" s="84"/>
      <c r="N317" s="53">
        <f>IF(AND(ISNUMBER($D317),ISNUMBER(M317)),$D317*M317,0)</f>
        <v>0</v>
      </c>
      <c r="O317" s="84"/>
      <c r="P317" s="53">
        <f>IF(AND(ISNUMBER($D317),ISNUMBER(O317)),$D317*O317,0)</f>
        <v>0</v>
      </c>
      <c r="Q317" s="84"/>
      <c r="R317" s="53">
        <f>IF(AND(ISNUMBER($D317),ISNUMBER(Q317)),$D317*Q317,0)</f>
        <v>0</v>
      </c>
    </row>
    <row r="318" spans="1:18" ht="24" customHeight="1" x14ac:dyDescent="0.2">
      <c r="A318" s="71" t="str">
        <f>IF(B318="","",A317+1)</f>
        <v/>
      </c>
      <c r="B318" s="138" t="str">
        <f>IF(ISBLANK('Item List'!B292),"",'Item List'!B292)</f>
        <v/>
      </c>
      <c r="C318" s="138" t="str">
        <f>IF(ISBLANK('Item List'!C292),"",'Item List'!C292)</f>
        <v/>
      </c>
      <c r="D318" s="139">
        <f>IF(ISBLANK('Item List'!D292),0,'Item List'!D292)</f>
        <v>0</v>
      </c>
      <c r="E318" s="53">
        <f>IF(ISBLANK('Item List'!E292),0,'Item List'!E292)</f>
        <v>0</v>
      </c>
      <c r="F318" s="53">
        <f t="shared" si="96"/>
        <v>0</v>
      </c>
      <c r="G318" s="83"/>
      <c r="H318" s="53">
        <f t="shared" si="97"/>
        <v>0</v>
      </c>
      <c r="I318" s="84"/>
      <c r="J318" s="53">
        <f t="shared" ref="J318:J340" si="98">IF(AND(ISNUMBER($D318),ISNUMBER(I318)),$D318*I318,0)</f>
        <v>0</v>
      </c>
      <c r="K318" s="84"/>
      <c r="L318" s="53">
        <f t="shared" ref="L318:L340" si="99">IF(AND(ISNUMBER($D318),ISNUMBER(K318)),$D318*K318,0)</f>
        <v>0</v>
      </c>
      <c r="M318" s="84"/>
      <c r="N318" s="53">
        <f t="shared" ref="N318:N340" si="100">IF(AND(ISNUMBER($D318),ISNUMBER(M318)),$D318*M318,0)</f>
        <v>0</v>
      </c>
      <c r="O318" s="84"/>
      <c r="P318" s="53">
        <f t="shared" ref="P318:P340" si="101">IF(AND(ISNUMBER($D318),ISNUMBER(O318)),$D318*O318,0)</f>
        <v>0</v>
      </c>
      <c r="Q318" s="84"/>
      <c r="R318" s="53">
        <f t="shared" ref="R318:R340" si="102">IF(AND(ISNUMBER($D318),ISNUMBER(Q318)),$D318*Q318,0)</f>
        <v>0</v>
      </c>
    </row>
    <row r="319" spans="1:18" ht="24" customHeight="1" x14ac:dyDescent="0.2">
      <c r="A319" s="71" t="str">
        <f t="shared" ref="A319:A340" si="103">IF(B319="","",A318+1)</f>
        <v/>
      </c>
      <c r="B319" s="138" t="str">
        <f>IF(ISBLANK('Item List'!B293),"",'Item List'!B293)</f>
        <v/>
      </c>
      <c r="C319" s="138" t="str">
        <f>IF(ISBLANK('Item List'!C293),"",'Item List'!C293)</f>
        <v/>
      </c>
      <c r="D319" s="139">
        <f>IF(ISBLANK('Item List'!D293),0,'Item List'!D293)</f>
        <v>0</v>
      </c>
      <c r="E319" s="53">
        <f>IF(ISBLANK('Item List'!E293),0,'Item List'!E293)</f>
        <v>0</v>
      </c>
      <c r="F319" s="53">
        <f t="shared" si="96"/>
        <v>0</v>
      </c>
      <c r="G319" s="83"/>
      <c r="H319" s="53">
        <f t="shared" si="97"/>
        <v>0</v>
      </c>
      <c r="I319" s="84"/>
      <c r="J319" s="53">
        <f t="shared" si="98"/>
        <v>0</v>
      </c>
      <c r="K319" s="84"/>
      <c r="L319" s="53">
        <f t="shared" si="99"/>
        <v>0</v>
      </c>
      <c r="M319" s="84"/>
      <c r="N319" s="53">
        <f t="shared" si="100"/>
        <v>0</v>
      </c>
      <c r="O319" s="84"/>
      <c r="P319" s="53">
        <f t="shared" si="101"/>
        <v>0</v>
      </c>
      <c r="Q319" s="84"/>
      <c r="R319" s="53">
        <f t="shared" si="102"/>
        <v>0</v>
      </c>
    </row>
    <row r="320" spans="1:18" ht="24" customHeight="1" x14ac:dyDescent="0.2">
      <c r="A320" s="71" t="str">
        <f t="shared" si="103"/>
        <v/>
      </c>
      <c r="B320" s="138" t="str">
        <f>IF(ISBLANK('Item List'!B294),"",'Item List'!B294)</f>
        <v/>
      </c>
      <c r="C320" s="138" t="str">
        <f>IF(ISBLANK('Item List'!C294),"",'Item List'!C294)</f>
        <v/>
      </c>
      <c r="D320" s="139">
        <f>IF(ISBLANK('Item List'!D294),0,'Item List'!D294)</f>
        <v>0</v>
      </c>
      <c r="E320" s="53">
        <f>IF(ISBLANK('Item List'!E294),0,'Item List'!E294)</f>
        <v>0</v>
      </c>
      <c r="F320" s="53">
        <f t="shared" si="96"/>
        <v>0</v>
      </c>
      <c r="G320" s="83"/>
      <c r="H320" s="53">
        <f t="shared" si="97"/>
        <v>0</v>
      </c>
      <c r="I320" s="84"/>
      <c r="J320" s="53">
        <f t="shared" si="98"/>
        <v>0</v>
      </c>
      <c r="K320" s="84"/>
      <c r="L320" s="53">
        <f t="shared" si="99"/>
        <v>0</v>
      </c>
      <c r="M320" s="84"/>
      <c r="N320" s="53">
        <f t="shared" si="100"/>
        <v>0</v>
      </c>
      <c r="O320" s="84"/>
      <c r="P320" s="53">
        <f t="shared" si="101"/>
        <v>0</v>
      </c>
      <c r="Q320" s="84"/>
      <c r="R320" s="53">
        <f t="shared" si="102"/>
        <v>0</v>
      </c>
    </row>
    <row r="321" spans="1:18" ht="24" customHeight="1" x14ac:dyDescent="0.2">
      <c r="A321" s="71" t="str">
        <f t="shared" si="103"/>
        <v/>
      </c>
      <c r="B321" s="138" t="str">
        <f>IF(ISBLANK('Item List'!B295),"",'Item List'!B295)</f>
        <v/>
      </c>
      <c r="C321" s="138" t="str">
        <f>IF(ISBLANK('Item List'!C295),"",'Item List'!C295)</f>
        <v/>
      </c>
      <c r="D321" s="139">
        <f>IF(ISBLANK('Item List'!D295),0,'Item List'!D295)</f>
        <v>0</v>
      </c>
      <c r="E321" s="53">
        <f>IF(ISBLANK('Item List'!E295),0,'Item List'!E295)</f>
        <v>0</v>
      </c>
      <c r="F321" s="53">
        <f t="shared" si="96"/>
        <v>0</v>
      </c>
      <c r="G321" s="83"/>
      <c r="H321" s="53">
        <f t="shared" si="97"/>
        <v>0</v>
      </c>
      <c r="I321" s="84"/>
      <c r="J321" s="53">
        <f t="shared" si="98"/>
        <v>0</v>
      </c>
      <c r="K321" s="84"/>
      <c r="L321" s="53">
        <f t="shared" si="99"/>
        <v>0</v>
      </c>
      <c r="M321" s="84"/>
      <c r="N321" s="53">
        <f t="shared" si="100"/>
        <v>0</v>
      </c>
      <c r="O321" s="84"/>
      <c r="P321" s="53">
        <f t="shared" si="101"/>
        <v>0</v>
      </c>
      <c r="Q321" s="84"/>
      <c r="R321" s="53">
        <f t="shared" si="102"/>
        <v>0</v>
      </c>
    </row>
    <row r="322" spans="1:18" ht="24" customHeight="1" x14ac:dyDescent="0.2">
      <c r="A322" s="71" t="str">
        <f t="shared" si="103"/>
        <v/>
      </c>
      <c r="B322" s="138" t="str">
        <f>IF(ISBLANK('Item List'!B296),"",'Item List'!B296)</f>
        <v/>
      </c>
      <c r="C322" s="138" t="str">
        <f>IF(ISBLANK('Item List'!C296),"",'Item List'!C296)</f>
        <v/>
      </c>
      <c r="D322" s="139">
        <f>IF(ISBLANK('Item List'!D296),0,'Item List'!D296)</f>
        <v>0</v>
      </c>
      <c r="E322" s="53">
        <f>IF(ISBLANK('Item List'!E296),0,'Item List'!E296)</f>
        <v>0</v>
      </c>
      <c r="F322" s="53">
        <f t="shared" si="96"/>
        <v>0</v>
      </c>
      <c r="G322" s="83"/>
      <c r="H322" s="53">
        <f t="shared" si="97"/>
        <v>0</v>
      </c>
      <c r="I322" s="84"/>
      <c r="J322" s="53">
        <f t="shared" si="98"/>
        <v>0</v>
      </c>
      <c r="K322" s="84"/>
      <c r="L322" s="53">
        <f t="shared" si="99"/>
        <v>0</v>
      </c>
      <c r="M322" s="84"/>
      <c r="N322" s="53">
        <f t="shared" si="100"/>
        <v>0</v>
      </c>
      <c r="O322" s="84"/>
      <c r="P322" s="53">
        <f t="shared" si="101"/>
        <v>0</v>
      </c>
      <c r="Q322" s="84"/>
      <c r="R322" s="53">
        <f t="shared" si="102"/>
        <v>0</v>
      </c>
    </row>
    <row r="323" spans="1:18" ht="24" customHeight="1" x14ac:dyDescent="0.2">
      <c r="A323" s="71" t="str">
        <f t="shared" si="103"/>
        <v/>
      </c>
      <c r="B323" s="138" t="str">
        <f>IF(ISBLANK('Item List'!B297),"",'Item List'!B297)</f>
        <v/>
      </c>
      <c r="C323" s="138" t="str">
        <f>IF(ISBLANK('Item List'!C297),"",'Item List'!C297)</f>
        <v/>
      </c>
      <c r="D323" s="139">
        <f>IF(ISBLANK('Item List'!D297),0,'Item List'!D297)</f>
        <v>0</v>
      </c>
      <c r="E323" s="53">
        <f>IF(ISBLANK('Item List'!E297),0,'Item List'!E297)</f>
        <v>0</v>
      </c>
      <c r="F323" s="53">
        <f t="shared" si="96"/>
        <v>0</v>
      </c>
      <c r="G323" s="83"/>
      <c r="H323" s="53">
        <f t="shared" si="97"/>
        <v>0</v>
      </c>
      <c r="I323" s="84"/>
      <c r="J323" s="53">
        <f t="shared" si="98"/>
        <v>0</v>
      </c>
      <c r="K323" s="84"/>
      <c r="L323" s="53">
        <f t="shared" si="99"/>
        <v>0</v>
      </c>
      <c r="M323" s="84"/>
      <c r="N323" s="53">
        <f t="shared" si="100"/>
        <v>0</v>
      </c>
      <c r="O323" s="84"/>
      <c r="P323" s="53">
        <f t="shared" si="101"/>
        <v>0</v>
      </c>
      <c r="Q323" s="84"/>
      <c r="R323" s="53">
        <f t="shared" si="102"/>
        <v>0</v>
      </c>
    </row>
    <row r="324" spans="1:18" ht="24" customHeight="1" x14ac:dyDescent="0.2">
      <c r="A324" s="71" t="str">
        <f t="shared" si="103"/>
        <v/>
      </c>
      <c r="B324" s="138" t="str">
        <f>IF(ISBLANK('Item List'!B298),"",'Item List'!B298)</f>
        <v/>
      </c>
      <c r="C324" s="138" t="str">
        <f>IF(ISBLANK('Item List'!C298),"",'Item List'!C298)</f>
        <v/>
      </c>
      <c r="D324" s="139">
        <f>IF(ISBLANK('Item List'!D298),0,'Item List'!D298)</f>
        <v>0</v>
      </c>
      <c r="E324" s="53">
        <f>IF(ISBLANK('Item List'!E298),0,'Item List'!E298)</f>
        <v>0</v>
      </c>
      <c r="F324" s="53">
        <f t="shared" si="96"/>
        <v>0</v>
      </c>
      <c r="G324" s="83"/>
      <c r="H324" s="53">
        <f t="shared" si="97"/>
        <v>0</v>
      </c>
      <c r="I324" s="84"/>
      <c r="J324" s="53">
        <f t="shared" si="98"/>
        <v>0</v>
      </c>
      <c r="K324" s="84"/>
      <c r="L324" s="53">
        <f t="shared" si="99"/>
        <v>0</v>
      </c>
      <c r="M324" s="84"/>
      <c r="N324" s="53">
        <f t="shared" si="100"/>
        <v>0</v>
      </c>
      <c r="O324" s="84"/>
      <c r="P324" s="53">
        <f t="shared" si="101"/>
        <v>0</v>
      </c>
      <c r="Q324" s="84"/>
      <c r="R324" s="53">
        <f t="shared" si="102"/>
        <v>0</v>
      </c>
    </row>
    <row r="325" spans="1:18" ht="24" customHeight="1" x14ac:dyDescent="0.2">
      <c r="A325" s="71" t="str">
        <f t="shared" si="103"/>
        <v/>
      </c>
      <c r="B325" s="138" t="str">
        <f>IF(ISBLANK('Item List'!B299),"",'Item List'!B299)</f>
        <v/>
      </c>
      <c r="C325" s="138" t="str">
        <f>IF(ISBLANK('Item List'!C299),"",'Item List'!C299)</f>
        <v/>
      </c>
      <c r="D325" s="139">
        <f>IF(ISBLANK('Item List'!D299),0,'Item List'!D299)</f>
        <v>0</v>
      </c>
      <c r="E325" s="53">
        <f>IF(ISBLANK('Item List'!E299),0,'Item List'!E299)</f>
        <v>0</v>
      </c>
      <c r="F325" s="53">
        <f t="shared" si="96"/>
        <v>0</v>
      </c>
      <c r="G325" s="83"/>
      <c r="H325" s="53">
        <f t="shared" si="97"/>
        <v>0</v>
      </c>
      <c r="I325" s="84"/>
      <c r="J325" s="53">
        <f t="shared" si="98"/>
        <v>0</v>
      </c>
      <c r="K325" s="84"/>
      <c r="L325" s="53">
        <f t="shared" si="99"/>
        <v>0</v>
      </c>
      <c r="M325" s="84"/>
      <c r="N325" s="53">
        <f t="shared" si="100"/>
        <v>0</v>
      </c>
      <c r="O325" s="84"/>
      <c r="P325" s="53">
        <f t="shared" si="101"/>
        <v>0</v>
      </c>
      <c r="Q325" s="84"/>
      <c r="R325" s="53">
        <f t="shared" si="102"/>
        <v>0</v>
      </c>
    </row>
    <row r="326" spans="1:18" ht="24" customHeight="1" x14ac:dyDescent="0.2">
      <c r="A326" s="71" t="str">
        <f t="shared" si="103"/>
        <v/>
      </c>
      <c r="B326" s="138" t="str">
        <f>IF(ISBLANK('Item List'!B300),"",'Item List'!B300)</f>
        <v/>
      </c>
      <c r="C326" s="138" t="str">
        <f>IF(ISBLANK('Item List'!C300),"",'Item List'!C300)</f>
        <v/>
      </c>
      <c r="D326" s="139">
        <f>IF(ISBLANK('Item List'!D300),0,'Item List'!D300)</f>
        <v>0</v>
      </c>
      <c r="E326" s="53">
        <f>IF(ISBLANK('Item List'!E300),0,'Item List'!E300)</f>
        <v>0</v>
      </c>
      <c r="F326" s="53">
        <f t="shared" si="96"/>
        <v>0</v>
      </c>
      <c r="G326" s="83"/>
      <c r="H326" s="53">
        <f t="shared" si="97"/>
        <v>0</v>
      </c>
      <c r="I326" s="84"/>
      <c r="J326" s="53">
        <f t="shared" si="98"/>
        <v>0</v>
      </c>
      <c r="K326" s="84"/>
      <c r="L326" s="53">
        <f t="shared" si="99"/>
        <v>0</v>
      </c>
      <c r="M326" s="84"/>
      <c r="N326" s="53">
        <f t="shared" si="100"/>
        <v>0</v>
      </c>
      <c r="O326" s="84"/>
      <c r="P326" s="53">
        <f t="shared" si="101"/>
        <v>0</v>
      </c>
      <c r="Q326" s="84"/>
      <c r="R326" s="53">
        <f t="shared" si="102"/>
        <v>0</v>
      </c>
    </row>
    <row r="327" spans="1:18" ht="24" customHeight="1" x14ac:dyDescent="0.2">
      <c r="A327" s="71" t="str">
        <f t="shared" si="103"/>
        <v/>
      </c>
      <c r="B327" s="138" t="str">
        <f>IF(ISBLANK('Item List'!B301),"",'Item List'!B301)</f>
        <v/>
      </c>
      <c r="C327" s="138" t="str">
        <f>IF(ISBLANK('Item List'!C301),"",'Item List'!C301)</f>
        <v/>
      </c>
      <c r="D327" s="139">
        <f>IF(ISBLANK('Item List'!D301),0,'Item List'!D301)</f>
        <v>0</v>
      </c>
      <c r="E327" s="53">
        <f>IF(ISBLANK('Item List'!E301),0,'Item List'!E301)</f>
        <v>0</v>
      </c>
      <c r="F327" s="53">
        <f t="shared" si="96"/>
        <v>0</v>
      </c>
      <c r="G327" s="83"/>
      <c r="H327" s="53">
        <f t="shared" si="97"/>
        <v>0</v>
      </c>
      <c r="I327" s="84"/>
      <c r="J327" s="53">
        <f t="shared" si="98"/>
        <v>0</v>
      </c>
      <c r="K327" s="84"/>
      <c r="L327" s="53">
        <f t="shared" si="99"/>
        <v>0</v>
      </c>
      <c r="M327" s="84"/>
      <c r="N327" s="53">
        <f t="shared" si="100"/>
        <v>0</v>
      </c>
      <c r="O327" s="84"/>
      <c r="P327" s="53">
        <f t="shared" si="101"/>
        <v>0</v>
      </c>
      <c r="Q327" s="84"/>
      <c r="R327" s="53">
        <f t="shared" si="102"/>
        <v>0</v>
      </c>
    </row>
    <row r="328" spans="1:18" ht="24" customHeight="1" x14ac:dyDescent="0.2">
      <c r="A328" s="71" t="str">
        <f t="shared" si="103"/>
        <v/>
      </c>
      <c r="B328" s="138" t="str">
        <f>IF(ISBLANK('Item List'!B302),"",'Item List'!B302)</f>
        <v/>
      </c>
      <c r="C328" s="138" t="str">
        <f>IF(ISBLANK('Item List'!C302),"",'Item List'!C302)</f>
        <v/>
      </c>
      <c r="D328" s="139">
        <f>IF(ISBLANK('Item List'!D302),0,'Item List'!D302)</f>
        <v>0</v>
      </c>
      <c r="E328" s="53">
        <f>IF(ISBLANK('Item List'!E302),0,'Item List'!E302)</f>
        <v>0</v>
      </c>
      <c r="F328" s="53">
        <f t="shared" si="96"/>
        <v>0</v>
      </c>
      <c r="G328" s="83"/>
      <c r="H328" s="53">
        <f t="shared" si="97"/>
        <v>0</v>
      </c>
      <c r="I328" s="84"/>
      <c r="J328" s="53">
        <f t="shared" si="98"/>
        <v>0</v>
      </c>
      <c r="K328" s="84"/>
      <c r="L328" s="53">
        <f t="shared" si="99"/>
        <v>0</v>
      </c>
      <c r="M328" s="84"/>
      <c r="N328" s="53">
        <f t="shared" si="100"/>
        <v>0</v>
      </c>
      <c r="O328" s="84"/>
      <c r="P328" s="53">
        <f t="shared" si="101"/>
        <v>0</v>
      </c>
      <c r="Q328" s="84"/>
      <c r="R328" s="53">
        <f t="shared" si="102"/>
        <v>0</v>
      </c>
    </row>
    <row r="329" spans="1:18" ht="24" customHeight="1" x14ac:dyDescent="0.2">
      <c r="A329" s="71" t="str">
        <f t="shared" si="103"/>
        <v/>
      </c>
      <c r="B329" s="138" t="str">
        <f>IF(ISBLANK('Item List'!B303),"",'Item List'!B303)</f>
        <v/>
      </c>
      <c r="C329" s="138" t="str">
        <f>IF(ISBLANK('Item List'!C303),"",'Item List'!C303)</f>
        <v/>
      </c>
      <c r="D329" s="139">
        <f>IF(ISBLANK('Item List'!D303),0,'Item List'!D303)</f>
        <v>0</v>
      </c>
      <c r="E329" s="53">
        <f>IF(ISBLANK('Item List'!E303),0,'Item List'!E303)</f>
        <v>0</v>
      </c>
      <c r="F329" s="53">
        <f t="shared" si="96"/>
        <v>0</v>
      </c>
      <c r="G329" s="83"/>
      <c r="H329" s="53">
        <f t="shared" si="97"/>
        <v>0</v>
      </c>
      <c r="I329" s="84"/>
      <c r="J329" s="53">
        <f t="shared" si="98"/>
        <v>0</v>
      </c>
      <c r="K329" s="84"/>
      <c r="L329" s="53">
        <f t="shared" si="99"/>
        <v>0</v>
      </c>
      <c r="M329" s="84"/>
      <c r="N329" s="53">
        <f t="shared" si="100"/>
        <v>0</v>
      </c>
      <c r="O329" s="84"/>
      <c r="P329" s="53">
        <f t="shared" si="101"/>
        <v>0</v>
      </c>
      <c r="Q329" s="84"/>
      <c r="R329" s="53">
        <f t="shared" si="102"/>
        <v>0</v>
      </c>
    </row>
    <row r="330" spans="1:18" ht="24" customHeight="1" x14ac:dyDescent="0.2">
      <c r="A330" s="71" t="str">
        <f t="shared" si="103"/>
        <v/>
      </c>
      <c r="B330" s="138" t="str">
        <f>IF(ISBLANK('Item List'!B304),"",'Item List'!B304)</f>
        <v/>
      </c>
      <c r="C330" s="138" t="str">
        <f>IF(ISBLANK('Item List'!C304),"",'Item List'!C304)</f>
        <v/>
      </c>
      <c r="D330" s="139">
        <f>IF(ISBLANK('Item List'!D304),0,'Item List'!D304)</f>
        <v>0</v>
      </c>
      <c r="E330" s="53">
        <f>IF(ISBLANK('Item List'!E304),0,'Item List'!E304)</f>
        <v>0</v>
      </c>
      <c r="F330" s="53">
        <f t="shared" si="96"/>
        <v>0</v>
      </c>
      <c r="G330" s="83"/>
      <c r="H330" s="53">
        <f t="shared" si="97"/>
        <v>0</v>
      </c>
      <c r="I330" s="84"/>
      <c r="J330" s="53">
        <f t="shared" si="98"/>
        <v>0</v>
      </c>
      <c r="K330" s="84"/>
      <c r="L330" s="53">
        <f t="shared" si="99"/>
        <v>0</v>
      </c>
      <c r="M330" s="84"/>
      <c r="N330" s="53">
        <f t="shared" si="100"/>
        <v>0</v>
      </c>
      <c r="O330" s="84"/>
      <c r="P330" s="53">
        <f t="shared" si="101"/>
        <v>0</v>
      </c>
      <c r="Q330" s="84"/>
      <c r="R330" s="53">
        <f t="shared" si="102"/>
        <v>0</v>
      </c>
    </row>
    <row r="331" spans="1:18" ht="24" customHeight="1" x14ac:dyDescent="0.2">
      <c r="A331" s="71" t="str">
        <f t="shared" si="103"/>
        <v/>
      </c>
      <c r="B331" s="138" t="str">
        <f>IF(ISBLANK('Item List'!B305),"",'Item List'!B305)</f>
        <v/>
      </c>
      <c r="C331" s="138" t="str">
        <f>IF(ISBLANK('Item List'!C305),"",'Item List'!C305)</f>
        <v/>
      </c>
      <c r="D331" s="139">
        <f>IF(ISBLANK('Item List'!D305),0,'Item List'!D305)</f>
        <v>0</v>
      </c>
      <c r="E331" s="53">
        <f>IF(ISBLANK('Item List'!E305),0,'Item List'!E305)</f>
        <v>0</v>
      </c>
      <c r="F331" s="53">
        <f t="shared" si="96"/>
        <v>0</v>
      </c>
      <c r="G331" s="83"/>
      <c r="H331" s="53">
        <f t="shared" si="97"/>
        <v>0</v>
      </c>
      <c r="I331" s="84"/>
      <c r="J331" s="53">
        <f t="shared" si="98"/>
        <v>0</v>
      </c>
      <c r="K331" s="84"/>
      <c r="L331" s="53">
        <f t="shared" si="99"/>
        <v>0</v>
      </c>
      <c r="M331" s="84"/>
      <c r="N331" s="53">
        <f t="shared" si="100"/>
        <v>0</v>
      </c>
      <c r="O331" s="84"/>
      <c r="P331" s="53">
        <f t="shared" si="101"/>
        <v>0</v>
      </c>
      <c r="Q331" s="84"/>
      <c r="R331" s="53">
        <f t="shared" si="102"/>
        <v>0</v>
      </c>
    </row>
    <row r="332" spans="1:18" ht="24" customHeight="1" x14ac:dyDescent="0.2">
      <c r="A332" s="71" t="str">
        <f t="shared" si="103"/>
        <v/>
      </c>
      <c r="B332" s="138" t="str">
        <f>IF(ISBLANK('Item List'!B306),"",'Item List'!B306)</f>
        <v/>
      </c>
      <c r="C332" s="138" t="str">
        <f>IF(ISBLANK('Item List'!C306),"",'Item List'!C306)</f>
        <v/>
      </c>
      <c r="D332" s="139">
        <f>IF(ISBLANK('Item List'!D306),0,'Item List'!D306)</f>
        <v>0</v>
      </c>
      <c r="E332" s="53">
        <f>IF(ISBLANK('Item List'!E306),0,'Item List'!E306)</f>
        <v>0</v>
      </c>
      <c r="F332" s="53">
        <f t="shared" si="96"/>
        <v>0</v>
      </c>
      <c r="G332" s="83"/>
      <c r="H332" s="53">
        <f t="shared" si="97"/>
        <v>0</v>
      </c>
      <c r="I332" s="84"/>
      <c r="J332" s="53">
        <f t="shared" si="98"/>
        <v>0</v>
      </c>
      <c r="K332" s="84"/>
      <c r="L332" s="53">
        <f t="shared" si="99"/>
        <v>0</v>
      </c>
      <c r="M332" s="84"/>
      <c r="N332" s="53">
        <f t="shared" si="100"/>
        <v>0</v>
      </c>
      <c r="O332" s="84"/>
      <c r="P332" s="53">
        <f t="shared" si="101"/>
        <v>0</v>
      </c>
      <c r="Q332" s="84"/>
      <c r="R332" s="53">
        <f t="shared" si="102"/>
        <v>0</v>
      </c>
    </row>
    <row r="333" spans="1:18" ht="24" customHeight="1" x14ac:dyDescent="0.2">
      <c r="A333" s="71" t="str">
        <f t="shared" si="103"/>
        <v/>
      </c>
      <c r="B333" s="138" t="str">
        <f>IF(ISBLANK('Item List'!B307),"",'Item List'!B307)</f>
        <v/>
      </c>
      <c r="C333" s="138" t="str">
        <f>IF(ISBLANK('Item List'!C307),"",'Item List'!C307)</f>
        <v/>
      </c>
      <c r="D333" s="139">
        <f>IF(ISBLANK('Item List'!D307),0,'Item List'!D307)</f>
        <v>0</v>
      </c>
      <c r="E333" s="53">
        <f>IF(ISBLANK('Item List'!E307),0,'Item List'!E307)</f>
        <v>0</v>
      </c>
      <c r="F333" s="53">
        <f t="shared" si="96"/>
        <v>0</v>
      </c>
      <c r="G333" s="83"/>
      <c r="H333" s="53">
        <f t="shared" si="97"/>
        <v>0</v>
      </c>
      <c r="I333" s="84"/>
      <c r="J333" s="53">
        <f t="shared" si="98"/>
        <v>0</v>
      </c>
      <c r="K333" s="84"/>
      <c r="L333" s="53">
        <f t="shared" si="99"/>
        <v>0</v>
      </c>
      <c r="M333" s="84"/>
      <c r="N333" s="53">
        <f t="shared" si="100"/>
        <v>0</v>
      </c>
      <c r="O333" s="84"/>
      <c r="P333" s="53">
        <f t="shared" si="101"/>
        <v>0</v>
      </c>
      <c r="Q333" s="84"/>
      <c r="R333" s="53">
        <f t="shared" si="102"/>
        <v>0</v>
      </c>
    </row>
    <row r="334" spans="1:18" ht="24" customHeight="1" x14ac:dyDescent="0.2">
      <c r="A334" s="71" t="str">
        <f t="shared" si="103"/>
        <v/>
      </c>
      <c r="B334" s="138" t="str">
        <f>IF(ISBLANK('Item List'!B308),"",'Item List'!B308)</f>
        <v/>
      </c>
      <c r="C334" s="138" t="str">
        <f>IF(ISBLANK('Item List'!C308),"",'Item List'!C308)</f>
        <v/>
      </c>
      <c r="D334" s="139">
        <f>IF(ISBLANK('Item List'!D308),0,'Item List'!D308)</f>
        <v>0</v>
      </c>
      <c r="E334" s="53">
        <f>IF(ISBLANK('Item List'!E308),0,'Item List'!E308)</f>
        <v>0</v>
      </c>
      <c r="F334" s="53">
        <f t="shared" si="96"/>
        <v>0</v>
      </c>
      <c r="G334" s="83"/>
      <c r="H334" s="53">
        <f t="shared" si="97"/>
        <v>0</v>
      </c>
      <c r="I334" s="84"/>
      <c r="J334" s="53">
        <f t="shared" si="98"/>
        <v>0</v>
      </c>
      <c r="K334" s="84"/>
      <c r="L334" s="53">
        <f t="shared" si="99"/>
        <v>0</v>
      </c>
      <c r="M334" s="84"/>
      <c r="N334" s="53">
        <f t="shared" si="100"/>
        <v>0</v>
      </c>
      <c r="O334" s="84"/>
      <c r="P334" s="53">
        <f t="shared" si="101"/>
        <v>0</v>
      </c>
      <c r="Q334" s="84"/>
      <c r="R334" s="53">
        <f t="shared" si="102"/>
        <v>0</v>
      </c>
    </row>
    <row r="335" spans="1:18" ht="24" customHeight="1" x14ac:dyDescent="0.2">
      <c r="A335" s="71" t="str">
        <f t="shared" si="103"/>
        <v/>
      </c>
      <c r="B335" s="138" t="str">
        <f>IF(ISBLANK('Item List'!B309),"",'Item List'!B309)</f>
        <v/>
      </c>
      <c r="C335" s="138" t="str">
        <f>IF(ISBLANK('Item List'!C309),"",'Item List'!C309)</f>
        <v/>
      </c>
      <c r="D335" s="139">
        <f>IF(ISBLANK('Item List'!D309),0,'Item List'!D309)</f>
        <v>0</v>
      </c>
      <c r="E335" s="53">
        <f>IF(ISBLANK('Item List'!E309),0,'Item List'!E309)</f>
        <v>0</v>
      </c>
      <c r="F335" s="53">
        <f t="shared" si="96"/>
        <v>0</v>
      </c>
      <c r="G335" s="83"/>
      <c r="H335" s="53">
        <f t="shared" si="97"/>
        <v>0</v>
      </c>
      <c r="I335" s="84"/>
      <c r="J335" s="53">
        <f t="shared" si="98"/>
        <v>0</v>
      </c>
      <c r="K335" s="84"/>
      <c r="L335" s="53">
        <f t="shared" si="99"/>
        <v>0</v>
      </c>
      <c r="M335" s="84"/>
      <c r="N335" s="53">
        <f t="shared" si="100"/>
        <v>0</v>
      </c>
      <c r="O335" s="84"/>
      <c r="P335" s="53">
        <f t="shared" si="101"/>
        <v>0</v>
      </c>
      <c r="Q335" s="84"/>
      <c r="R335" s="53">
        <f t="shared" si="102"/>
        <v>0</v>
      </c>
    </row>
    <row r="336" spans="1:18" ht="24" customHeight="1" x14ac:dyDescent="0.2">
      <c r="A336" s="71" t="str">
        <f t="shared" si="103"/>
        <v/>
      </c>
      <c r="B336" s="138" t="str">
        <f>IF(ISBLANK('Item List'!B310),"",'Item List'!B310)</f>
        <v/>
      </c>
      <c r="C336" s="138" t="str">
        <f>IF(ISBLANK('Item List'!C310),"",'Item List'!C310)</f>
        <v/>
      </c>
      <c r="D336" s="139">
        <f>IF(ISBLANK('Item List'!D310),0,'Item List'!D310)</f>
        <v>0</v>
      </c>
      <c r="E336" s="53">
        <f>IF(ISBLANK('Item List'!E310),0,'Item List'!E310)</f>
        <v>0</v>
      </c>
      <c r="F336" s="53">
        <f t="shared" si="96"/>
        <v>0</v>
      </c>
      <c r="G336" s="83"/>
      <c r="H336" s="53">
        <f t="shared" si="97"/>
        <v>0</v>
      </c>
      <c r="I336" s="84"/>
      <c r="J336" s="53">
        <f t="shared" si="98"/>
        <v>0</v>
      </c>
      <c r="K336" s="84"/>
      <c r="L336" s="53">
        <f t="shared" si="99"/>
        <v>0</v>
      </c>
      <c r="M336" s="84"/>
      <c r="N336" s="53">
        <f t="shared" si="100"/>
        <v>0</v>
      </c>
      <c r="O336" s="84"/>
      <c r="P336" s="53">
        <f t="shared" si="101"/>
        <v>0</v>
      </c>
      <c r="Q336" s="84"/>
      <c r="R336" s="53">
        <f t="shared" si="102"/>
        <v>0</v>
      </c>
    </row>
    <row r="337" spans="1:18" ht="24" customHeight="1" x14ac:dyDescent="0.2">
      <c r="A337" s="71" t="str">
        <f t="shared" si="103"/>
        <v/>
      </c>
      <c r="B337" s="138" t="str">
        <f>IF(ISBLANK('Item List'!B311),"",'Item List'!B311)</f>
        <v/>
      </c>
      <c r="C337" s="138" t="str">
        <f>IF(ISBLANK('Item List'!C311),"",'Item List'!C311)</f>
        <v/>
      </c>
      <c r="D337" s="139">
        <f>IF(ISBLANK('Item List'!D311),0,'Item List'!D311)</f>
        <v>0</v>
      </c>
      <c r="E337" s="53">
        <f>IF(ISBLANK('Item List'!E311),0,'Item List'!E311)</f>
        <v>0</v>
      </c>
      <c r="F337" s="53">
        <f t="shared" si="96"/>
        <v>0</v>
      </c>
      <c r="G337" s="83"/>
      <c r="H337" s="53">
        <f t="shared" si="97"/>
        <v>0</v>
      </c>
      <c r="I337" s="84"/>
      <c r="J337" s="53">
        <f t="shared" si="98"/>
        <v>0</v>
      </c>
      <c r="K337" s="84"/>
      <c r="L337" s="53">
        <f t="shared" si="99"/>
        <v>0</v>
      </c>
      <c r="M337" s="84"/>
      <c r="N337" s="53">
        <f t="shared" si="100"/>
        <v>0</v>
      </c>
      <c r="O337" s="84"/>
      <c r="P337" s="53">
        <f t="shared" si="101"/>
        <v>0</v>
      </c>
      <c r="Q337" s="84"/>
      <c r="R337" s="53">
        <f t="shared" si="102"/>
        <v>0</v>
      </c>
    </row>
    <row r="338" spans="1:18" ht="24" customHeight="1" x14ac:dyDescent="0.2">
      <c r="A338" s="71" t="str">
        <f t="shared" si="103"/>
        <v/>
      </c>
      <c r="B338" s="138" t="str">
        <f>IF(ISBLANK('Item List'!B312),"",'Item List'!B312)</f>
        <v/>
      </c>
      <c r="C338" s="138" t="str">
        <f>IF(ISBLANK('Item List'!C312),"",'Item List'!C312)</f>
        <v/>
      </c>
      <c r="D338" s="139">
        <f>IF(ISBLANK('Item List'!D312),0,'Item List'!D312)</f>
        <v>0</v>
      </c>
      <c r="E338" s="53">
        <f>IF(ISBLANK('Item List'!E312),0,'Item List'!E312)</f>
        <v>0</v>
      </c>
      <c r="F338" s="53">
        <f t="shared" si="96"/>
        <v>0</v>
      </c>
      <c r="G338" s="83"/>
      <c r="H338" s="53">
        <f t="shared" si="97"/>
        <v>0</v>
      </c>
      <c r="I338" s="84"/>
      <c r="J338" s="53">
        <f t="shared" si="98"/>
        <v>0</v>
      </c>
      <c r="K338" s="84"/>
      <c r="L338" s="53">
        <f t="shared" si="99"/>
        <v>0</v>
      </c>
      <c r="M338" s="84"/>
      <c r="N338" s="53">
        <f t="shared" si="100"/>
        <v>0</v>
      </c>
      <c r="O338" s="84"/>
      <c r="P338" s="53">
        <f t="shared" si="101"/>
        <v>0</v>
      </c>
      <c r="Q338" s="84"/>
      <c r="R338" s="53">
        <f t="shared" si="102"/>
        <v>0</v>
      </c>
    </row>
    <row r="339" spans="1:18" ht="24" customHeight="1" x14ac:dyDescent="0.2">
      <c r="A339" s="71" t="str">
        <f t="shared" si="103"/>
        <v/>
      </c>
      <c r="B339" s="138" t="str">
        <f>IF(ISBLANK('Item List'!B313),"",'Item List'!B313)</f>
        <v/>
      </c>
      <c r="C339" s="138" t="str">
        <f>IF(ISBLANK('Item List'!C313),"",'Item List'!C313)</f>
        <v/>
      </c>
      <c r="D339" s="139">
        <f>IF(ISBLANK('Item List'!D313),0,'Item List'!D313)</f>
        <v>0</v>
      </c>
      <c r="E339" s="53">
        <f>IF(ISBLANK('Item List'!E313),0,'Item List'!E313)</f>
        <v>0</v>
      </c>
      <c r="F339" s="53">
        <f t="shared" si="96"/>
        <v>0</v>
      </c>
      <c r="G339" s="83"/>
      <c r="H339" s="53">
        <f t="shared" si="97"/>
        <v>0</v>
      </c>
      <c r="I339" s="84"/>
      <c r="J339" s="53">
        <f t="shared" si="98"/>
        <v>0</v>
      </c>
      <c r="K339" s="84"/>
      <c r="L339" s="53">
        <f t="shared" si="99"/>
        <v>0</v>
      </c>
      <c r="M339" s="84"/>
      <c r="N339" s="53">
        <f t="shared" si="100"/>
        <v>0</v>
      </c>
      <c r="O339" s="84"/>
      <c r="P339" s="53">
        <f t="shared" si="101"/>
        <v>0</v>
      </c>
      <c r="Q339" s="84"/>
      <c r="R339" s="53">
        <f t="shared" si="102"/>
        <v>0</v>
      </c>
    </row>
    <row r="340" spans="1:18" ht="24" customHeight="1" thickBot="1" x14ac:dyDescent="0.25">
      <c r="A340" s="71" t="str">
        <f t="shared" si="103"/>
        <v/>
      </c>
      <c r="B340" s="138" t="str">
        <f>IF(ISBLANK('Item List'!B314),"",'Item List'!B314)</f>
        <v/>
      </c>
      <c r="C340" s="138" t="str">
        <f>IF(ISBLANK('Item List'!C314),"",'Item List'!C314)</f>
        <v/>
      </c>
      <c r="D340" s="139">
        <f>IF(ISBLANK('Item List'!D314),0,'Item List'!D314)</f>
        <v>0</v>
      </c>
      <c r="E340" s="53">
        <f>IF(ISBLANK('Item List'!E314),0,'Item List'!E314)</f>
        <v>0</v>
      </c>
      <c r="F340" s="53">
        <f t="shared" si="96"/>
        <v>0</v>
      </c>
      <c r="G340" s="83"/>
      <c r="H340" s="53">
        <f t="shared" si="97"/>
        <v>0</v>
      </c>
      <c r="I340" s="84"/>
      <c r="J340" s="53">
        <f t="shared" si="98"/>
        <v>0</v>
      </c>
      <c r="K340" s="84"/>
      <c r="L340" s="53">
        <f t="shared" si="99"/>
        <v>0</v>
      </c>
      <c r="M340" s="84"/>
      <c r="N340" s="53">
        <f t="shared" si="100"/>
        <v>0</v>
      </c>
      <c r="O340" s="84"/>
      <c r="P340" s="53">
        <f t="shared" si="101"/>
        <v>0</v>
      </c>
      <c r="Q340" s="84"/>
      <c r="R340" s="53">
        <f t="shared" si="102"/>
        <v>0</v>
      </c>
    </row>
    <row r="341" spans="1:18" ht="10.5" customHeight="1" x14ac:dyDescent="0.2">
      <c r="A341" s="72"/>
      <c r="B341" s="167" t="s">
        <v>238</v>
      </c>
      <c r="C341" s="73" t="str">
        <f>IF(NOT(ISNUMBER(A343)),"Total","Sub")</f>
        <v>Total</v>
      </c>
      <c r="D341" s="140"/>
      <c r="E341" s="74" t="s">
        <v>225</v>
      </c>
      <c r="F341" s="54" t="str">
        <f>IF(SUM(F317:F340)=0,"",SUM(F317:F340)+F315)</f>
        <v/>
      </c>
      <c r="G341" s="59"/>
      <c r="H341" s="54" t="str">
        <f>IF(SUM(H317:H340)=0,"",SUM(H317:H340)+H315)</f>
        <v/>
      </c>
      <c r="I341" s="102"/>
      <c r="J341" s="54" t="str">
        <f>IF(SUM(J317:J340)=0,"",SUM(J317:J340)+J315)</f>
        <v/>
      </c>
      <c r="K341" s="59"/>
      <c r="L341" s="54" t="str">
        <f>IF(SUM(L317:L340)=0,"",SUM(L317:L340)+L315)</f>
        <v/>
      </c>
      <c r="M341" s="102"/>
      <c r="N341" s="54"/>
      <c r="O341" s="59"/>
      <c r="P341" s="54" t="str">
        <f>IF(SUM(P317:P340)=0,"",SUM(P317:P340)+P315)</f>
        <v/>
      </c>
      <c r="Q341" s="59"/>
      <c r="R341" s="54" t="str">
        <f>IF(SUM(R317:R340)=0,"",SUM(R317:R340)+R315)</f>
        <v/>
      </c>
    </row>
    <row r="342" spans="1:18" ht="10.5" customHeight="1" thickBot="1" x14ac:dyDescent="0.25">
      <c r="A342" s="75"/>
      <c r="B342" s="76" t="str">
        <f>CONCATENATE("Award to"&amp;" "&amp;$G$1)</f>
        <v>Award to William Charles</v>
      </c>
      <c r="C342" s="77" t="str">
        <f>IF(NOT(ISNUMBER(A343)),"Bid","Total")</f>
        <v>Bid</v>
      </c>
      <c r="D342" s="78"/>
      <c r="E342" s="79" t="s">
        <v>226</v>
      </c>
      <c r="F342" s="55" t="str">
        <f>IF(SUM(F317:F340)=0,"",SUM($D317*E317,$D318*E318,$D319*E319,$D320*E320,$D321*E321,$D322*E322,$D323*E323,$D324*E324,$D325*E325,$D326*E326,$D327*E327,$D328*E328,$D329*E329,$D330*E330,$D331*E331,$D332*E332,$D333*E333,$D334*E334,$D335*E335,$D336*E336,$D337*E337,$D338*E338,$D339*E339,$D340*E340,F316))</f>
        <v/>
      </c>
      <c r="G342" s="58"/>
      <c r="H342" s="55" t="str">
        <f>IF(SUM(H317:H340)=0,"",SUM($D317*G317,$D318*G318,$D319*G319,$D320*G320,$D321*G321,$D322*G322,$D323*G323,$D324*G324,$D325*G325,$D326*G326,$D327*G327,$D328*G328,$D329*G329,$D330*G330,$D331*G331,$D332*G332,$D333*G333,$D334*G334,$D335*G335,$D336*G336,$D337*G337,$D338*G338,$D339*G339,$D340*G340,H316))</f>
        <v/>
      </c>
      <c r="I342" s="103"/>
      <c r="J342" s="55" t="str">
        <f>IF(SUM(J317:J340)=0,"",SUM($D317*I317,$D318*I318,$D319*I319,$D320*I320,$D321*I321,$D322*I322,$D323*I323,$D324*I324,$D325*I325,$D326*I326,$D327*I327,$D328*I328,$D329*I329,$D330*I330,$D331*I331,$D332*I332,$D333*I333,$D334*I334,$D335*I335,$D336*I336,$D337*I337,$D338*I338,$D339*I339,$D340*I340,J316))</f>
        <v/>
      </c>
      <c r="K342" s="58"/>
      <c r="L342" s="55" t="str">
        <f>IF(SUM(L317:L340)=0,"",SUM($D317*K317,$D318*K318,$D319*K319,$D320*K320,$D321*K321,$D322*K322,$D323*K323,$D324*K324,$D325*K325,$D326*K326,$D327*K327,$D328*K328,$D329*K329,$D330*K330,$D331*K331,$D332*K332,$D333*K333,$D334*K334,$D335*K335,$D336*K336,$D337*K337,$D338*K338,$D339*K339,$D340*K340,L316))</f>
        <v/>
      </c>
      <c r="M342" s="103"/>
      <c r="N342" s="55" t="str">
        <f>IF(SUM(N317:N340)=0,"",SUM($D317*M317,$D318*M318,$D319*M319,$D320*M320,$D321*M321,$D322*M322,$D323*M323,$D324*M324,$D325*M325,$D326*M326,$D327*M327,$D328*M328,$D329*M329,$D330*M330,$D331*M331,$D332*M332,$D333*M333,$D334*M334,$D335*M335,$D336*M336,$D337*M337,$D338*M338,$D339*M339,$D340*M340,N316))</f>
        <v/>
      </c>
      <c r="O342" s="58"/>
      <c r="P342" s="55" t="str">
        <f>IF(SUM(P317:P340)=0,"",SUM($D317*O317,$D318*O318,$D319*O319,$D320*O320,$D321*O321,$D322*O322,$D323*O323,$D324*O324,$D325*O325,$D326*O326,$D327*O327,$D328*O328,$D329*O329,$D330*O330,$D331*O331,$D332*O332,$D333*O333,$D334*O334,$D335*O335,$D336*O336,$D337*O337,$D338*O338,$D339*O339,$D340*O340,P316))</f>
        <v/>
      </c>
      <c r="Q342" s="58"/>
      <c r="R342" s="55" t="str">
        <f>IF(SUM(R317:R340)=0,"",SUM($D317*Q317,$D318*Q318,$D319*Q319,$D320*Q320,$D321*Q321,$D322*Q322,$D323*Q323,$D324*Q324,$D325*Q325,$D326*Q326,$D327*Q327,$D328*Q328,$D329*Q329,$D330*Q330,$D331*Q331,$D332*Q332,$D333*Q333,$D334*Q334,$D335*Q335,$D336*Q336,$D337*Q337,$D338*Q338,$D339*Q339,$D340*Q340,R316))</f>
        <v/>
      </c>
    </row>
  </sheetData>
  <mergeCells count="18">
    <mergeCell ref="M2:N2"/>
    <mergeCell ref="O1:P1"/>
    <mergeCell ref="O2:P2"/>
    <mergeCell ref="K3:L3"/>
    <mergeCell ref="M3:N3"/>
    <mergeCell ref="K1:L1"/>
    <mergeCell ref="K2:L2"/>
    <mergeCell ref="M1:N1"/>
    <mergeCell ref="O3:P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6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"/>
  <sheetViews>
    <sheetView showGridLines="0" showZeros="0" view="pageBreakPreview" topLeftCell="A49" zoomScale="120" zoomScaleNormal="100" zoomScaleSheetLayoutView="120" workbookViewId="0">
      <selection activeCell="C58" sqref="C58"/>
    </sheetView>
  </sheetViews>
  <sheetFormatPr defaultColWidth="9.140625" defaultRowHeight="11.25" x14ac:dyDescent="0.2"/>
  <cols>
    <col min="1" max="1" width="3.5703125" style="92" customWidth="1"/>
    <col min="2" max="2" width="33.85546875" style="93" customWidth="1"/>
    <col min="3" max="3" width="7.85546875" style="94" customWidth="1"/>
    <col min="4" max="4" width="6.85546875" style="92" customWidth="1"/>
    <col min="5" max="5" width="9" style="80" customWidth="1"/>
    <col min="6" max="6" width="10.28515625" style="81" customWidth="1"/>
    <col min="7" max="16384" width="9.140625" style="81"/>
  </cols>
  <sheetData>
    <row r="1" spans="1:6" ht="12" thickTop="1" x14ac:dyDescent="0.2">
      <c r="A1" s="220" t="s">
        <v>239</v>
      </c>
      <c r="B1" s="221"/>
      <c r="C1" s="221"/>
      <c r="D1" s="222"/>
      <c r="E1" s="66" t="s">
        <v>216</v>
      </c>
      <c r="F1" s="67"/>
    </row>
    <row r="2" spans="1:6" x14ac:dyDescent="0.2">
      <c r="A2" s="89" t="str">
        <f>'Tabulation of Bids'!A2</f>
        <v>City of Rockford</v>
      </c>
      <c r="B2" s="223"/>
      <c r="C2" s="223"/>
      <c r="D2" s="224"/>
      <c r="E2" s="225" t="s">
        <v>216</v>
      </c>
      <c r="F2" s="226"/>
    </row>
    <row r="3" spans="1:6" ht="12" thickBot="1" x14ac:dyDescent="0.25">
      <c r="A3" s="90" t="str">
        <f>'Tabulation of Bids'!A3</f>
        <v>Charles Street Reconstruction 2022</v>
      </c>
      <c r="B3" s="227"/>
      <c r="C3" s="227"/>
      <c r="D3" s="228"/>
      <c r="E3" s="225" t="s">
        <v>216</v>
      </c>
      <c r="F3" s="226"/>
    </row>
    <row r="4" spans="1:6" s="91" customFormat="1" ht="34.5" thickBot="1" x14ac:dyDescent="0.25">
      <c r="A4" s="68" t="s">
        <v>219</v>
      </c>
      <c r="B4" s="68" t="s">
        <v>220</v>
      </c>
      <c r="C4" s="68" t="s">
        <v>2</v>
      </c>
      <c r="D4" s="69" t="s">
        <v>221</v>
      </c>
      <c r="E4" s="70" t="s">
        <v>4</v>
      </c>
      <c r="F4" s="70" t="s">
        <v>5</v>
      </c>
    </row>
    <row r="5" spans="1:6" s="91" customFormat="1" ht="20.45" customHeight="1" x14ac:dyDescent="0.2">
      <c r="A5" s="71">
        <f>'Tabulation of Bids'!A6</f>
        <v>1</v>
      </c>
      <c r="B5" s="56" t="str">
        <f>'Tabulation of Bids'!B6</f>
        <v>TREE REMOVAL ( 6 TO 15 UNITS DIAMETER)</v>
      </c>
      <c r="C5" s="71" t="str">
        <f>'Tabulation of Bids'!C6</f>
        <v>INCH</v>
      </c>
      <c r="D5" s="71">
        <f>'Tabulation of Bids'!D6</f>
        <v>27</v>
      </c>
      <c r="E5" s="53"/>
      <c r="F5" s="53">
        <f t="shared" ref="F5:F27" si="0">+D5*E5</f>
        <v>0</v>
      </c>
    </row>
    <row r="6" spans="1:6" s="91" customFormat="1" ht="20.45" customHeight="1" x14ac:dyDescent="0.2">
      <c r="A6" s="71">
        <f>'Tabulation of Bids'!A7</f>
        <v>2</v>
      </c>
      <c r="B6" s="56" t="str">
        <f>'Tabulation of Bids'!B7</f>
        <v>TREE REMOVAL (OVER 15 UNITS DIAMETER)</v>
      </c>
      <c r="C6" s="71" t="str">
        <f>'Tabulation of Bids'!C7</f>
        <v>INCH</v>
      </c>
      <c r="D6" s="71">
        <f>'Tabulation of Bids'!D7</f>
        <v>156</v>
      </c>
      <c r="E6" s="53"/>
      <c r="F6" s="53">
        <f t="shared" si="0"/>
        <v>0</v>
      </c>
    </row>
    <row r="7" spans="1:6" s="91" customFormat="1" ht="20.45" customHeight="1" x14ac:dyDescent="0.2">
      <c r="A7" s="71">
        <f>'Tabulation of Bids'!A8</f>
        <v>3</v>
      </c>
      <c r="B7" s="56" t="str">
        <f>'Tabulation of Bids'!B8</f>
        <v>TREE TRUNK PROTECTION</v>
      </c>
      <c r="C7" s="71" t="str">
        <f>'Tabulation of Bids'!C8</f>
        <v>EACH</v>
      </c>
      <c r="D7" s="71">
        <f>'Tabulation of Bids'!D8</f>
        <v>18</v>
      </c>
      <c r="E7" s="53"/>
      <c r="F7" s="53">
        <f t="shared" si="0"/>
        <v>0</v>
      </c>
    </row>
    <row r="8" spans="1:6" s="91" customFormat="1" ht="20.45" customHeight="1" x14ac:dyDescent="0.2">
      <c r="A8" s="71">
        <f>'Tabulation of Bids'!A9</f>
        <v>4</v>
      </c>
      <c r="B8" s="56" t="str">
        <f>'Tabulation of Bids'!B9</f>
        <v>EARTH EXCAVATION</v>
      </c>
      <c r="C8" s="71" t="str">
        <f>'Tabulation of Bids'!C9</f>
        <v>CU YD</v>
      </c>
      <c r="D8" s="71">
        <f>'Tabulation of Bids'!D9</f>
        <v>13430</v>
      </c>
      <c r="E8" s="53"/>
      <c r="F8" s="53">
        <f t="shared" si="0"/>
        <v>0</v>
      </c>
    </row>
    <row r="9" spans="1:6" s="91" customFormat="1" ht="20.45" customHeight="1" x14ac:dyDescent="0.2">
      <c r="A9" s="71">
        <f>'Tabulation of Bids'!A10</f>
        <v>5</v>
      </c>
      <c r="B9" s="56" t="str">
        <f>'Tabulation of Bids'!B10</f>
        <v>REMOVAL AND DISPOSAL OF UNSUITABLE MATERIAL</v>
      </c>
      <c r="C9" s="71" t="str">
        <f>'Tabulation of Bids'!C10</f>
        <v>CU YD</v>
      </c>
      <c r="D9" s="71">
        <f>'Tabulation of Bids'!D10</f>
        <v>1000</v>
      </c>
      <c r="E9" s="53"/>
      <c r="F9" s="53">
        <f t="shared" si="0"/>
        <v>0</v>
      </c>
    </row>
    <row r="10" spans="1:6" s="91" customFormat="1" ht="20.45" customHeight="1" x14ac:dyDescent="0.2">
      <c r="A10" s="71">
        <f>'Tabulation of Bids'!A11</f>
        <v>6</v>
      </c>
      <c r="B10" s="56" t="str">
        <f>'Tabulation of Bids'!B11</f>
        <v>TRENCH BACKFILL</v>
      </c>
      <c r="C10" s="71" t="str">
        <f>'Tabulation of Bids'!C11</f>
        <v>CU YD</v>
      </c>
      <c r="D10" s="71">
        <f>'Tabulation of Bids'!D11</f>
        <v>388</v>
      </c>
      <c r="E10" s="53"/>
      <c r="F10" s="53">
        <f t="shared" si="0"/>
        <v>0</v>
      </c>
    </row>
    <row r="11" spans="1:6" s="91" customFormat="1" ht="20.45" customHeight="1" x14ac:dyDescent="0.2">
      <c r="A11" s="71">
        <f>'Tabulation of Bids'!A12</f>
        <v>7</v>
      </c>
      <c r="B11" s="56" t="str">
        <f>'Tabulation of Bids'!B12</f>
        <v>GEOTEXTILE FABRIC FOR GROUND STABILIZATION</v>
      </c>
      <c r="C11" s="71" t="str">
        <f>'Tabulation of Bids'!C12</f>
        <v>SQ YD</v>
      </c>
      <c r="D11" s="71">
        <f>'Tabulation of Bids'!D12</f>
        <v>21628</v>
      </c>
      <c r="E11" s="53"/>
      <c r="F11" s="53">
        <f t="shared" si="0"/>
        <v>0</v>
      </c>
    </row>
    <row r="12" spans="1:6" s="91" customFormat="1" ht="20.45" customHeight="1" x14ac:dyDescent="0.2">
      <c r="A12" s="71">
        <f>'Tabulation of Bids'!A13</f>
        <v>8</v>
      </c>
      <c r="B12" s="56" t="str">
        <f>'Tabulation of Bids'!B13</f>
        <v>TOPSOIL, FURNISH AND PLACE, 4"</v>
      </c>
      <c r="C12" s="71" t="str">
        <f>'Tabulation of Bids'!C13</f>
        <v>SQ YD</v>
      </c>
      <c r="D12" s="71">
        <f>'Tabulation of Bids'!D13</f>
        <v>7406</v>
      </c>
      <c r="E12" s="53"/>
      <c r="F12" s="53">
        <f t="shared" si="0"/>
        <v>0</v>
      </c>
    </row>
    <row r="13" spans="1:6" s="91" customFormat="1" ht="20.45" customHeight="1" x14ac:dyDescent="0.2">
      <c r="A13" s="71">
        <f>'Tabulation of Bids'!A14</f>
        <v>9</v>
      </c>
      <c r="B13" s="56" t="str">
        <f>'Tabulation of Bids'!B14</f>
        <v>SEEDING, CLASS 1</v>
      </c>
      <c r="C13" s="71" t="str">
        <f>'Tabulation of Bids'!C14</f>
        <v>ACRE</v>
      </c>
      <c r="D13" s="71">
        <f>'Tabulation of Bids'!D14</f>
        <v>1.53</v>
      </c>
      <c r="E13" s="53"/>
      <c r="F13" s="53">
        <f t="shared" si="0"/>
        <v>0</v>
      </c>
    </row>
    <row r="14" spans="1:6" s="91" customFormat="1" ht="20.45" customHeight="1" x14ac:dyDescent="0.2">
      <c r="A14" s="71">
        <f>'Tabulation of Bids'!A15</f>
        <v>10</v>
      </c>
      <c r="B14" s="56" t="str">
        <f>'Tabulation of Bids'!B15</f>
        <v>NITROGEN FERTILIZER NUTRIENT</v>
      </c>
      <c r="C14" s="71" t="str">
        <f>'Tabulation of Bids'!C15</f>
        <v>POUND</v>
      </c>
      <c r="D14" s="71">
        <f>'Tabulation of Bids'!D15</f>
        <v>138</v>
      </c>
      <c r="E14" s="53"/>
      <c r="F14" s="53">
        <f t="shared" si="0"/>
        <v>0</v>
      </c>
    </row>
    <row r="15" spans="1:6" ht="20.45" customHeight="1" x14ac:dyDescent="0.2">
      <c r="A15" s="71">
        <f>'Tabulation of Bids'!A16</f>
        <v>11</v>
      </c>
      <c r="B15" s="56" t="str">
        <f>'Tabulation of Bids'!B16</f>
        <v>PHOSPHORUS FERTILIZER NUTRIENT</v>
      </c>
      <c r="C15" s="71" t="str">
        <f>'Tabulation of Bids'!C16</f>
        <v>POUND</v>
      </c>
      <c r="D15" s="71">
        <f>'Tabulation of Bids'!D16</f>
        <v>138</v>
      </c>
      <c r="E15" s="53"/>
      <c r="F15" s="53">
        <f t="shared" si="0"/>
        <v>0</v>
      </c>
    </row>
    <row r="16" spans="1:6" ht="20.45" customHeight="1" x14ac:dyDescent="0.2">
      <c r="A16" s="71">
        <f>'Tabulation of Bids'!A17</f>
        <v>12</v>
      </c>
      <c r="B16" s="56" t="str">
        <f>'Tabulation of Bids'!B17</f>
        <v>POTASSIUM FERTILIZER NUTRIENT</v>
      </c>
      <c r="C16" s="71" t="str">
        <f>'Tabulation of Bids'!C17</f>
        <v>POUND</v>
      </c>
      <c r="D16" s="71">
        <f>'Tabulation of Bids'!D17</f>
        <v>138</v>
      </c>
      <c r="E16" s="53"/>
      <c r="F16" s="53">
        <f t="shared" si="0"/>
        <v>0</v>
      </c>
    </row>
    <row r="17" spans="1:6" ht="20.45" customHeight="1" x14ac:dyDescent="0.2">
      <c r="A17" s="71">
        <f>'Tabulation of Bids'!A18</f>
        <v>13</v>
      </c>
      <c r="B17" s="56" t="str">
        <f>'Tabulation of Bids'!B18</f>
        <v>EROSION CONTROL BLANKET</v>
      </c>
      <c r="C17" s="71" t="str">
        <f>'Tabulation of Bids'!C18</f>
        <v>SQ YD</v>
      </c>
      <c r="D17" s="71">
        <f>'Tabulation of Bids'!D18</f>
        <v>7406</v>
      </c>
      <c r="E17" s="53"/>
      <c r="F17" s="53">
        <f t="shared" si="0"/>
        <v>0</v>
      </c>
    </row>
    <row r="18" spans="1:6" ht="20.45" customHeight="1" x14ac:dyDescent="0.2">
      <c r="A18" s="71">
        <f>'Tabulation of Bids'!A19</f>
        <v>14</v>
      </c>
      <c r="B18" s="56" t="str">
        <f>'Tabulation of Bids'!B19</f>
        <v>TEMPORARY EROSION CONTROL SEEDING</v>
      </c>
      <c r="C18" s="71" t="str">
        <f>'Tabulation of Bids'!C19</f>
        <v>POUND</v>
      </c>
      <c r="D18" s="71">
        <f>'Tabulation of Bids'!D19</f>
        <v>153</v>
      </c>
      <c r="E18" s="53"/>
      <c r="F18" s="53">
        <f t="shared" si="0"/>
        <v>0</v>
      </c>
    </row>
    <row r="19" spans="1:6" ht="20.45" customHeight="1" x14ac:dyDescent="0.2">
      <c r="A19" s="71">
        <f>'Tabulation of Bids'!A20</f>
        <v>15</v>
      </c>
      <c r="B19" s="56" t="str">
        <f>'Tabulation of Bids'!B20</f>
        <v>PERIMETER EROSION BARRIER</v>
      </c>
      <c r="C19" s="71" t="str">
        <f>'Tabulation of Bids'!C20</f>
        <v>FOOT</v>
      </c>
      <c r="D19" s="71">
        <f>'Tabulation of Bids'!D20</f>
        <v>6372</v>
      </c>
      <c r="E19" s="53"/>
      <c r="F19" s="53">
        <f t="shared" si="0"/>
        <v>0</v>
      </c>
    </row>
    <row r="20" spans="1:6" ht="20.45" customHeight="1" x14ac:dyDescent="0.2">
      <c r="A20" s="71">
        <f>'Tabulation of Bids'!A21</f>
        <v>16</v>
      </c>
      <c r="B20" s="56" t="str">
        <f>'Tabulation of Bids'!B21</f>
        <v>INLET AND PIPE PROTECTION</v>
      </c>
      <c r="C20" s="71" t="str">
        <f>'Tabulation of Bids'!C21</f>
        <v>EACH</v>
      </c>
      <c r="D20" s="71">
        <f>'Tabulation of Bids'!D21</f>
        <v>41</v>
      </c>
      <c r="E20" s="53"/>
      <c r="F20" s="53">
        <f t="shared" si="0"/>
        <v>0</v>
      </c>
    </row>
    <row r="21" spans="1:6" ht="20.45" customHeight="1" x14ac:dyDescent="0.2">
      <c r="A21" s="71">
        <f>'Tabulation of Bids'!A22</f>
        <v>17</v>
      </c>
      <c r="B21" s="56" t="str">
        <f>'Tabulation of Bids'!B22</f>
        <v>AGGREGATE SUBGRADE IMPROVEMENT</v>
      </c>
      <c r="C21" s="71" t="str">
        <f>'Tabulation of Bids'!C22</f>
        <v>TON</v>
      </c>
      <c r="D21" s="71">
        <f>'Tabulation of Bids'!D22</f>
        <v>2050</v>
      </c>
      <c r="E21" s="53"/>
      <c r="F21" s="53">
        <f t="shared" si="0"/>
        <v>0</v>
      </c>
    </row>
    <row r="22" spans="1:6" ht="20.45" customHeight="1" x14ac:dyDescent="0.2">
      <c r="A22" s="71">
        <f>'Tabulation of Bids'!A23</f>
        <v>18</v>
      </c>
      <c r="B22" s="56" t="str">
        <f>'Tabulation of Bids'!B23</f>
        <v>AGGREGATE BASE COURSE, TYPE B</v>
      </c>
      <c r="C22" s="71" t="str">
        <f>'Tabulation of Bids'!C23</f>
        <v>TON</v>
      </c>
      <c r="D22" s="71">
        <f>'Tabulation of Bids'!D23</f>
        <v>18229</v>
      </c>
      <c r="E22" s="53"/>
      <c r="F22" s="53">
        <f t="shared" si="0"/>
        <v>0</v>
      </c>
    </row>
    <row r="23" spans="1:6" ht="20.45" customHeight="1" x14ac:dyDescent="0.2">
      <c r="A23" s="71">
        <f>'Tabulation of Bids'!A24</f>
        <v>19</v>
      </c>
      <c r="B23" s="56" t="str">
        <f>'Tabulation of Bids'!B24</f>
        <v>HOT-MIX ASPHALT BINDER COURSE, IL-9.5, N50</v>
      </c>
      <c r="C23" s="71" t="str">
        <f>'Tabulation of Bids'!C24</f>
        <v>TON</v>
      </c>
      <c r="D23" s="71">
        <f>'Tabulation of Bids'!D24</f>
        <v>171</v>
      </c>
      <c r="E23" s="53"/>
      <c r="F23" s="53">
        <f t="shared" si="0"/>
        <v>0</v>
      </c>
    </row>
    <row r="24" spans="1:6" ht="20.45" customHeight="1" x14ac:dyDescent="0.2">
      <c r="A24" s="71">
        <f>'Tabulation of Bids'!A25</f>
        <v>20</v>
      </c>
      <c r="B24" s="56" t="str">
        <f>'Tabulation of Bids'!B25</f>
        <v>HOT-MIX ASPHALT BINDER COURSE, IL-19.0, N90</v>
      </c>
      <c r="C24" s="71" t="str">
        <f>'Tabulation of Bids'!C25</f>
        <v>TON</v>
      </c>
      <c r="D24" s="71">
        <f>'Tabulation of Bids'!D25</f>
        <v>166</v>
      </c>
      <c r="E24" s="53"/>
      <c r="F24" s="53">
        <f t="shared" si="0"/>
        <v>0</v>
      </c>
    </row>
    <row r="25" spans="1:6" ht="20.45" customHeight="1" x14ac:dyDescent="0.2">
      <c r="A25" s="71">
        <f>'Tabulation of Bids'!A26</f>
        <v>21</v>
      </c>
      <c r="B25" s="56" t="str">
        <f>'Tabulation of Bids'!B26</f>
        <v>HOT-MIX ASPHALT SURFACE COURSE, IL-9.5, MIX "D", N50</v>
      </c>
      <c r="C25" s="71" t="str">
        <f>'Tabulation of Bids'!C26</f>
        <v>TON</v>
      </c>
      <c r="D25" s="71">
        <f>'Tabulation of Bids'!D26</f>
        <v>280</v>
      </c>
      <c r="E25" s="53"/>
      <c r="F25" s="53">
        <f t="shared" si="0"/>
        <v>0</v>
      </c>
    </row>
    <row r="26" spans="1:6" ht="20.45" customHeight="1" x14ac:dyDescent="0.2">
      <c r="A26" s="71">
        <f>'Tabulation of Bids'!A27</f>
        <v>22</v>
      </c>
      <c r="B26" s="56" t="str">
        <f>'Tabulation of Bids'!B27</f>
        <v>HOT-MIX ASPHALT SURFACE COURSE, IL-9.5, MIX "D", N70</v>
      </c>
      <c r="C26" s="71" t="str">
        <f>'Tabulation of Bids'!C27</f>
        <v>TON</v>
      </c>
      <c r="D26" s="71">
        <f>'Tabulation of Bids'!D27</f>
        <v>53</v>
      </c>
      <c r="E26" s="53"/>
      <c r="F26" s="53">
        <f t="shared" si="0"/>
        <v>0</v>
      </c>
    </row>
    <row r="27" spans="1:6" ht="20.45" customHeight="1" thickBot="1" x14ac:dyDescent="0.25">
      <c r="A27" s="71">
        <f>'Tabulation of Bids'!A28</f>
        <v>23</v>
      </c>
      <c r="B27" s="56" t="str">
        <f>'Tabulation of Bids'!B28</f>
        <v>BITUMINOUS MATERIALS (PRIME COAT)</v>
      </c>
      <c r="C27" s="71" t="str">
        <f>'Tabulation of Bids'!C28</f>
        <v>GALLON</v>
      </c>
      <c r="D27" s="71">
        <f>'Tabulation of Bids'!D28</f>
        <v>1169</v>
      </c>
      <c r="E27" s="53"/>
      <c r="F27" s="53">
        <f t="shared" si="0"/>
        <v>0</v>
      </c>
    </row>
    <row r="28" spans="1:6" s="91" customFormat="1" ht="10.15" customHeight="1" x14ac:dyDescent="0.2">
      <c r="A28" s="72"/>
      <c r="B28" s="167" t="s">
        <v>224</v>
      </c>
      <c r="C28" s="73" t="str">
        <f>IF(NOT(ISNUMBER(A30)),"Total","Sub")</f>
        <v>Sub</v>
      </c>
      <c r="D28" s="114"/>
      <c r="E28" s="74" t="s">
        <v>225</v>
      </c>
      <c r="F28" s="54">
        <f>SUM(F5:F27)</f>
        <v>0</v>
      </c>
    </row>
    <row r="29" spans="1:6" s="91" customFormat="1" ht="10.15" customHeight="1" thickBot="1" x14ac:dyDescent="0.25">
      <c r="A29" s="75"/>
      <c r="B29" s="76"/>
      <c r="C29" s="77" t="str">
        <f>IF(NOT(ISNUMBER(A30)),"Bid","Total")</f>
        <v>Total</v>
      </c>
      <c r="D29" s="78"/>
      <c r="E29" s="79" t="s">
        <v>226</v>
      </c>
      <c r="F29" s="55">
        <f>SUM($D5*E5,$D6*E6,$D7*E7,$D8*E8,$D9*E9,$D10*E10,$D11*E11,$D12*E12,$D13*E13,$D14*E14,$D15*E15,$D16*E16,$D17*E17,$D18*E18,$D19*E19,$D20*E20,$D21*E21,$D22*E22,$D23*E23,$D24*E24,$D25*E25,$D26*E26,$D27*E27)</f>
        <v>0</v>
      </c>
    </row>
    <row r="30" spans="1:6" s="91" customFormat="1" ht="20.45" customHeight="1" x14ac:dyDescent="0.2">
      <c r="A30" s="71">
        <f>'Tabulation of Bids'!A31</f>
        <v>24</v>
      </c>
      <c r="B30" s="56" t="str">
        <f>'Tabulation of Bids'!B31</f>
        <v>PORTLAND CEMENT CONCRETE PAVEMENT, 9 3/4" (JOINTED)</v>
      </c>
      <c r="C30" s="71" t="str">
        <f>'Tabulation of Bids'!C31</f>
        <v>SQ YD</v>
      </c>
      <c r="D30" s="71">
        <f>'Tabulation of Bids'!D31</f>
        <v>21628</v>
      </c>
      <c r="E30" s="53"/>
      <c r="F30" s="53">
        <f t="shared" ref="F30:F53" si="1">+D30*E30</f>
        <v>0</v>
      </c>
    </row>
    <row r="31" spans="1:6" s="91" customFormat="1" ht="20.45" customHeight="1" x14ac:dyDescent="0.2">
      <c r="A31" s="71">
        <f>'Tabulation of Bids'!A32</f>
        <v>25</v>
      </c>
      <c r="B31" s="56" t="str">
        <f>'Tabulation of Bids'!B32</f>
        <v>PORTLAND CEMENT CONCRETE DRIVEWAY PAVEMENT, 6-INCH</v>
      </c>
      <c r="C31" s="71" t="str">
        <f>'Tabulation of Bids'!C32</f>
        <v>SQ YD</v>
      </c>
      <c r="D31" s="71">
        <f>'Tabulation of Bids'!D32</f>
        <v>506</v>
      </c>
      <c r="E31" s="53"/>
      <c r="F31" s="53">
        <f t="shared" si="1"/>
        <v>0</v>
      </c>
    </row>
    <row r="32" spans="1:6" s="91" customFormat="1" ht="20.45" customHeight="1" x14ac:dyDescent="0.2">
      <c r="A32" s="71">
        <f>'Tabulation of Bids'!A33</f>
        <v>26</v>
      </c>
      <c r="B32" s="56" t="str">
        <f>'Tabulation of Bids'!B33</f>
        <v>PORTLAND CEMENT CONCRETE DRIVEWAY PAVEMENT, 8-INCH</v>
      </c>
      <c r="C32" s="71" t="str">
        <f>'Tabulation of Bids'!C33</f>
        <v>SQ YD</v>
      </c>
      <c r="D32" s="71">
        <f>'Tabulation of Bids'!D33</f>
        <v>187</v>
      </c>
      <c r="E32" s="53"/>
      <c r="F32" s="53">
        <f t="shared" si="1"/>
        <v>0</v>
      </c>
    </row>
    <row r="33" spans="1:6" s="91" customFormat="1" ht="20.45" customHeight="1" x14ac:dyDescent="0.2">
      <c r="A33" s="71">
        <f>'Tabulation of Bids'!A34</f>
        <v>27</v>
      </c>
      <c r="B33" s="56" t="str">
        <f>'Tabulation of Bids'!B34</f>
        <v>PORTLAND CEMENT CONCRETE SIDEWALK, 4-INCH</v>
      </c>
      <c r="C33" s="71" t="str">
        <f>'Tabulation of Bids'!C34</f>
        <v>SQ FT</v>
      </c>
      <c r="D33" s="71">
        <f>'Tabulation of Bids'!D34</f>
        <v>25504</v>
      </c>
      <c r="E33" s="53"/>
      <c r="F33" s="53">
        <f t="shared" si="1"/>
        <v>0</v>
      </c>
    </row>
    <row r="34" spans="1:6" s="91" customFormat="1" ht="20.45" customHeight="1" x14ac:dyDescent="0.2">
      <c r="A34" s="71">
        <f>'Tabulation of Bids'!A35</f>
        <v>28</v>
      </c>
      <c r="B34" s="56" t="str">
        <f>'Tabulation of Bids'!B35</f>
        <v>DETECTABLE WARNINGS</v>
      </c>
      <c r="C34" s="71" t="str">
        <f>'Tabulation of Bids'!C35</f>
        <v>SQ FT</v>
      </c>
      <c r="D34" s="71">
        <f>'Tabulation of Bids'!D35</f>
        <v>940.4</v>
      </c>
      <c r="E34" s="53"/>
      <c r="F34" s="53">
        <f t="shared" si="1"/>
        <v>0</v>
      </c>
    </row>
    <row r="35" spans="1:6" s="91" customFormat="1" ht="20.45" customHeight="1" x14ac:dyDescent="0.2">
      <c r="A35" s="71">
        <f>'Tabulation of Bids'!A36</f>
        <v>29</v>
      </c>
      <c r="B35" s="56" t="str">
        <f>'Tabulation of Bids'!B36</f>
        <v>DRIVEWAY PAVEMENT REMOVAL</v>
      </c>
      <c r="C35" s="71" t="str">
        <f>'Tabulation of Bids'!C36</f>
        <v>SQ YD</v>
      </c>
      <c r="D35" s="71">
        <f>'Tabulation of Bids'!D36</f>
        <v>693</v>
      </c>
      <c r="E35" s="53"/>
      <c r="F35" s="53">
        <f t="shared" si="1"/>
        <v>0</v>
      </c>
    </row>
    <row r="36" spans="1:6" s="91" customFormat="1" ht="20.45" customHeight="1" x14ac:dyDescent="0.2">
      <c r="A36" s="71">
        <f>'Tabulation of Bids'!A37</f>
        <v>30</v>
      </c>
      <c r="B36" s="56" t="str">
        <f>'Tabulation of Bids'!B37</f>
        <v>COMBINATION CURB AND GUTTER REMOVAL</v>
      </c>
      <c r="C36" s="71" t="str">
        <f>'Tabulation of Bids'!C37</f>
        <v>FOOT</v>
      </c>
      <c r="D36" s="71">
        <f>'Tabulation of Bids'!D37</f>
        <v>7259</v>
      </c>
      <c r="E36" s="53"/>
      <c r="F36" s="53">
        <f t="shared" si="1"/>
        <v>0</v>
      </c>
    </row>
    <row r="37" spans="1:6" s="91" customFormat="1" ht="20.45" customHeight="1" x14ac:dyDescent="0.2">
      <c r="A37" s="71">
        <f>'Tabulation of Bids'!A38</f>
        <v>31</v>
      </c>
      <c r="B37" s="56" t="str">
        <f>'Tabulation of Bids'!B38</f>
        <v>SIDEWALK REMOVAL</v>
      </c>
      <c r="C37" s="71" t="str">
        <f>'Tabulation of Bids'!C38</f>
        <v>SQ FT</v>
      </c>
      <c r="D37" s="71">
        <f>'Tabulation of Bids'!D38</f>
        <v>31218</v>
      </c>
      <c r="E37" s="53"/>
      <c r="F37" s="53">
        <f t="shared" si="1"/>
        <v>0</v>
      </c>
    </row>
    <row r="38" spans="1:6" s="91" customFormat="1" ht="20.45" customHeight="1" x14ac:dyDescent="0.2">
      <c r="A38" s="71">
        <f>'Tabulation of Bids'!A39</f>
        <v>32</v>
      </c>
      <c r="B38" s="56" t="str">
        <f>'Tabulation of Bids'!B39</f>
        <v>STORM SEWERS, CLASS A, TYPE 1, 12"</v>
      </c>
      <c r="C38" s="71" t="str">
        <f>'Tabulation of Bids'!C39</f>
        <v>FOOT</v>
      </c>
      <c r="D38" s="71">
        <f>'Tabulation of Bids'!D39</f>
        <v>10</v>
      </c>
      <c r="E38" s="53"/>
      <c r="F38" s="53">
        <f t="shared" si="1"/>
        <v>0</v>
      </c>
    </row>
    <row r="39" spans="1:6" s="91" customFormat="1" ht="20.45" customHeight="1" x14ac:dyDescent="0.2">
      <c r="A39" s="71">
        <f>'Tabulation of Bids'!A40</f>
        <v>33</v>
      </c>
      <c r="B39" s="56" t="str">
        <f>'Tabulation of Bids'!B40</f>
        <v>STORM SEWERS, CLASS A, TYPE 1, 15"</v>
      </c>
      <c r="C39" s="71" t="str">
        <f>'Tabulation of Bids'!C40</f>
        <v>FOOT</v>
      </c>
      <c r="D39" s="71">
        <f>'Tabulation of Bids'!D40</f>
        <v>64</v>
      </c>
      <c r="E39" s="53"/>
      <c r="F39" s="53">
        <f t="shared" si="1"/>
        <v>0</v>
      </c>
    </row>
    <row r="40" spans="1:6" ht="20.45" customHeight="1" x14ac:dyDescent="0.2">
      <c r="A40" s="71">
        <f>'Tabulation of Bids'!A41</f>
        <v>34</v>
      </c>
      <c r="B40" s="56" t="str">
        <f>'Tabulation of Bids'!B41</f>
        <v>STORM SEWERS, CLASS A, TYPE 1, 18"</v>
      </c>
      <c r="C40" s="71" t="str">
        <f>'Tabulation of Bids'!C41</f>
        <v>FOOT</v>
      </c>
      <c r="D40" s="71">
        <f>'Tabulation of Bids'!D41</f>
        <v>5</v>
      </c>
      <c r="E40" s="53"/>
      <c r="F40" s="53">
        <f t="shared" si="1"/>
        <v>0</v>
      </c>
    </row>
    <row r="41" spans="1:6" ht="20.45" customHeight="1" x14ac:dyDescent="0.2">
      <c r="A41" s="71">
        <f>'Tabulation of Bids'!A42</f>
        <v>35</v>
      </c>
      <c r="B41" s="56" t="str">
        <f>'Tabulation of Bids'!B42</f>
        <v>STORM SEWERS, CLASS A, TYPE 1, 24"</v>
      </c>
      <c r="C41" s="71" t="str">
        <f>'Tabulation of Bids'!C42</f>
        <v>FOOT</v>
      </c>
      <c r="D41" s="71">
        <f>'Tabulation of Bids'!D42</f>
        <v>12</v>
      </c>
      <c r="E41" s="53"/>
      <c r="F41" s="53">
        <f t="shared" si="1"/>
        <v>0</v>
      </c>
    </row>
    <row r="42" spans="1:6" ht="20.45" customHeight="1" x14ac:dyDescent="0.2">
      <c r="A42" s="71">
        <f>'Tabulation of Bids'!A43</f>
        <v>36</v>
      </c>
      <c r="B42" s="56" t="str">
        <f>'Tabulation of Bids'!B43</f>
        <v>STORM SEWERS, CLASS A, TYPE 2, 12"</v>
      </c>
      <c r="C42" s="71" t="str">
        <f>'Tabulation of Bids'!C43</f>
        <v>FOOT</v>
      </c>
      <c r="D42" s="71">
        <f>'Tabulation of Bids'!D43</f>
        <v>66</v>
      </c>
      <c r="E42" s="53"/>
      <c r="F42" s="53">
        <f t="shared" si="1"/>
        <v>0</v>
      </c>
    </row>
    <row r="43" spans="1:6" ht="20.45" customHeight="1" x14ac:dyDescent="0.2">
      <c r="A43" s="71">
        <f>'Tabulation of Bids'!A44</f>
        <v>37</v>
      </c>
      <c r="B43" s="56" t="str">
        <f>'Tabulation of Bids'!B44</f>
        <v>STORM SEWERS, CLASS A, TYPE 2, 15"</v>
      </c>
      <c r="C43" s="71" t="str">
        <f>'Tabulation of Bids'!C44</f>
        <v>FOOT</v>
      </c>
      <c r="D43" s="71">
        <f>'Tabulation of Bids'!D44</f>
        <v>141</v>
      </c>
      <c r="E43" s="53"/>
      <c r="F43" s="53">
        <f t="shared" si="1"/>
        <v>0</v>
      </c>
    </row>
    <row r="44" spans="1:6" ht="20.45" customHeight="1" x14ac:dyDescent="0.2">
      <c r="A44" s="71">
        <f>'Tabulation of Bids'!A45</f>
        <v>38</v>
      </c>
      <c r="B44" s="56" t="str">
        <f>'Tabulation of Bids'!B45</f>
        <v>STORM SEWERS, CLASS A, TYPE 2, 18"</v>
      </c>
      <c r="C44" s="71" t="str">
        <f>'Tabulation of Bids'!C45</f>
        <v>FOOT</v>
      </c>
      <c r="D44" s="71">
        <f>'Tabulation of Bids'!D45</f>
        <v>32</v>
      </c>
      <c r="E44" s="53"/>
      <c r="F44" s="53">
        <f t="shared" si="1"/>
        <v>0</v>
      </c>
    </row>
    <row r="45" spans="1:6" ht="20.45" customHeight="1" x14ac:dyDescent="0.2">
      <c r="A45" s="71">
        <f>'Tabulation of Bids'!A46</f>
        <v>39</v>
      </c>
      <c r="B45" s="56" t="str">
        <f>'Tabulation of Bids'!B46</f>
        <v>STORM SEWER REMOVAL, 12"</v>
      </c>
      <c r="C45" s="71" t="str">
        <f>'Tabulation of Bids'!C46</f>
        <v>FOOT</v>
      </c>
      <c r="D45" s="71">
        <f>'Tabulation of Bids'!D46</f>
        <v>125</v>
      </c>
      <c r="E45" s="53"/>
      <c r="F45" s="53">
        <f t="shared" si="1"/>
        <v>0</v>
      </c>
    </row>
    <row r="46" spans="1:6" ht="20.45" customHeight="1" x14ac:dyDescent="0.2">
      <c r="A46" s="71">
        <f>'Tabulation of Bids'!A47</f>
        <v>40</v>
      </c>
      <c r="B46" s="56" t="str">
        <f>'Tabulation of Bids'!B47</f>
        <v>STORM SEWER REMOVAL, 15"</v>
      </c>
      <c r="C46" s="71" t="str">
        <f>'Tabulation of Bids'!C47</f>
        <v>FOOT</v>
      </c>
      <c r="D46" s="71">
        <f>'Tabulation of Bids'!D47</f>
        <v>153</v>
      </c>
      <c r="E46" s="53"/>
      <c r="F46" s="53">
        <f t="shared" si="1"/>
        <v>0</v>
      </c>
    </row>
    <row r="47" spans="1:6" ht="20.45" customHeight="1" x14ac:dyDescent="0.2">
      <c r="A47" s="71">
        <f>'Tabulation of Bids'!A48</f>
        <v>41</v>
      </c>
      <c r="B47" s="56" t="str">
        <f>'Tabulation of Bids'!B48</f>
        <v>STORM SEWER REMOVAL, 18"</v>
      </c>
      <c r="C47" s="71" t="str">
        <f>'Tabulation of Bids'!C48</f>
        <v>FOOT</v>
      </c>
      <c r="D47" s="71">
        <f>'Tabulation of Bids'!D48</f>
        <v>31</v>
      </c>
      <c r="E47" s="53"/>
      <c r="F47" s="53">
        <f t="shared" si="1"/>
        <v>0</v>
      </c>
    </row>
    <row r="48" spans="1:6" ht="20.45" customHeight="1" x14ac:dyDescent="0.2">
      <c r="A48" s="71">
        <f>'Tabulation of Bids'!A49</f>
        <v>42</v>
      </c>
      <c r="B48" s="56" t="str">
        <f>'Tabulation of Bids'!B49</f>
        <v>WATER VALVES TO BE ADJUSTED</v>
      </c>
      <c r="C48" s="71" t="str">
        <f>'Tabulation of Bids'!C49</f>
        <v>EACH</v>
      </c>
      <c r="D48" s="71">
        <f>'Tabulation of Bids'!D49</f>
        <v>1</v>
      </c>
      <c r="E48" s="53"/>
      <c r="F48" s="53">
        <f t="shared" si="1"/>
        <v>0</v>
      </c>
    </row>
    <row r="49" spans="1:6" ht="20.45" customHeight="1" x14ac:dyDescent="0.2">
      <c r="A49" s="71">
        <f>'Tabulation of Bids'!A50</f>
        <v>43</v>
      </c>
      <c r="B49" s="56" t="str">
        <f>'Tabulation of Bids'!B50</f>
        <v>DOMESTIC WATER SERVICE BOXES TO BE ADJUSTED</v>
      </c>
      <c r="C49" s="71" t="str">
        <f>'Tabulation of Bids'!C50</f>
        <v>EACH</v>
      </c>
      <c r="D49" s="71">
        <f>'Tabulation of Bids'!D50</f>
        <v>8</v>
      </c>
      <c r="E49" s="53"/>
      <c r="F49" s="53">
        <f t="shared" si="1"/>
        <v>0</v>
      </c>
    </row>
    <row r="50" spans="1:6" ht="20.45" customHeight="1" x14ac:dyDescent="0.2">
      <c r="A50" s="71">
        <f>'Tabulation of Bids'!A51</f>
        <v>44</v>
      </c>
      <c r="B50" s="56" t="str">
        <f>'Tabulation of Bids'!B51</f>
        <v>MANHOLES, TYPE A, 4'-DIAMETER, TYPE 1 FRAME, CLOSED LID</v>
      </c>
      <c r="C50" s="71" t="str">
        <f>'Tabulation of Bids'!C51</f>
        <v>EACH</v>
      </c>
      <c r="D50" s="71">
        <f>'Tabulation of Bids'!D51</f>
        <v>1</v>
      </c>
      <c r="E50" s="53"/>
      <c r="F50" s="53">
        <f t="shared" si="1"/>
        <v>0</v>
      </c>
    </row>
    <row r="51" spans="1:6" ht="20.45" customHeight="1" x14ac:dyDescent="0.2">
      <c r="A51" s="71">
        <f>'Tabulation of Bids'!A52</f>
        <v>45</v>
      </c>
      <c r="B51" s="56" t="str">
        <f>'Tabulation of Bids'!B52</f>
        <v>MANHOLES TO BE ADJUSTED</v>
      </c>
      <c r="C51" s="71" t="str">
        <f>'Tabulation of Bids'!C52</f>
        <v>EACH</v>
      </c>
      <c r="D51" s="71">
        <f>'Tabulation of Bids'!D52</f>
        <v>20</v>
      </c>
      <c r="E51" s="53"/>
      <c r="F51" s="53">
        <f t="shared" si="1"/>
        <v>0</v>
      </c>
    </row>
    <row r="52" spans="1:6" ht="20.45" customHeight="1" x14ac:dyDescent="0.2">
      <c r="A52" s="71">
        <f>'Tabulation of Bids'!A53</f>
        <v>46</v>
      </c>
      <c r="B52" s="56" t="str">
        <f>'Tabulation of Bids'!B53</f>
        <v>INLETS TO BE RECONSTRUCTED</v>
      </c>
      <c r="C52" s="71" t="str">
        <f>'Tabulation of Bids'!C53</f>
        <v>EACH</v>
      </c>
      <c r="D52" s="71">
        <f>'Tabulation of Bids'!D53</f>
        <v>7</v>
      </c>
      <c r="E52" s="53"/>
      <c r="F52" s="53">
        <f t="shared" si="1"/>
        <v>0</v>
      </c>
    </row>
    <row r="53" spans="1:6" ht="20.25" customHeight="1" thickBot="1" x14ac:dyDescent="0.25">
      <c r="A53" s="71">
        <f>'Tabulation of Bids'!A54</f>
        <v>47</v>
      </c>
      <c r="B53" s="56" t="str">
        <f>'Tabulation of Bids'!B54</f>
        <v>VALVE VAULT TO BE ADJUSTED</v>
      </c>
      <c r="C53" s="71" t="str">
        <f>'Tabulation of Bids'!C54</f>
        <v>EACH</v>
      </c>
      <c r="D53" s="71">
        <f>'Tabulation of Bids'!D54</f>
        <v>1</v>
      </c>
      <c r="E53" s="53"/>
      <c r="F53" s="53">
        <f t="shared" si="1"/>
        <v>0</v>
      </c>
    </row>
    <row r="54" spans="1:6" s="91" customFormat="1" ht="10.15" customHeight="1" x14ac:dyDescent="0.2">
      <c r="A54" s="72"/>
      <c r="B54" s="167" t="s">
        <v>227</v>
      </c>
      <c r="C54" s="73" t="str">
        <f>IF(NOT(ISNUMBER(A56)),"Total","Sub")</f>
        <v>Sub</v>
      </c>
      <c r="D54" s="114"/>
      <c r="E54" s="74" t="s">
        <v>225</v>
      </c>
      <c r="F54" s="54">
        <f>SUM(F30:F53)+F28</f>
        <v>0</v>
      </c>
    </row>
    <row r="55" spans="1:6" s="91" customFormat="1" ht="10.15" customHeight="1" thickBot="1" x14ac:dyDescent="0.25">
      <c r="A55" s="75"/>
      <c r="B55" s="76"/>
      <c r="C55" s="77" t="str">
        <f>IF(NOT(ISNUMBER(A56)),"Bid","Total")</f>
        <v>Total</v>
      </c>
      <c r="D55" s="78"/>
      <c r="E55" s="79" t="s">
        <v>226</v>
      </c>
      <c r="F55" s="55">
        <f>SUM($D30*E30,$D31*E31,$D32*E32,$D33*E33,$D34*E34,$D35*E35,$D36*E36,$D37*E37,$D38*E38,$D39*E39,$D40*E40,$D41*E41,$D42*E42,$D43*E43,$D44*E44,$D45*E45,$D46*E46,$D47*E47,$D48*E48,$D49*E49,$D50*E50,$D51*E51,$D52*E52,$D53*E53,F29)</f>
        <v>0</v>
      </c>
    </row>
    <row r="56" spans="1:6" ht="20.25" customHeight="1" x14ac:dyDescent="0.2">
      <c r="A56" s="71">
        <f>'Tabulation of Bids'!A57</f>
        <v>48</v>
      </c>
      <c r="B56" s="56" t="str">
        <f>'Tabulation of Bids'!B57</f>
        <v>VALVE BOXES TO BE ADJUSTED</v>
      </c>
      <c r="C56" s="71" t="str">
        <f>'Tabulation of Bids'!C57</f>
        <v>EACH</v>
      </c>
      <c r="D56" s="71">
        <f>'Tabulation of Bids'!D57</f>
        <v>8</v>
      </c>
      <c r="E56" s="53"/>
      <c r="F56" s="53">
        <f>+D56*E56</f>
        <v>0</v>
      </c>
    </row>
    <row r="57" spans="1:6" ht="20.25" customHeight="1" x14ac:dyDescent="0.2">
      <c r="A57" s="71">
        <f>'Tabulation of Bids'!A58</f>
        <v>49</v>
      </c>
      <c r="B57" s="56" t="str">
        <f>'Tabulation of Bids'!B58</f>
        <v>REMOVING INLETS</v>
      </c>
      <c r="C57" s="71" t="str">
        <f>'Tabulation of Bids'!C58</f>
        <v>EACH</v>
      </c>
      <c r="D57" s="71">
        <f>'Tabulation of Bids'!D58</f>
        <v>28</v>
      </c>
      <c r="E57" s="53"/>
      <c r="F57" s="53">
        <f t="shared" ref="F57:F83" si="2">+D57*E57</f>
        <v>0</v>
      </c>
    </row>
    <row r="58" spans="1:6" ht="20.25" customHeight="1" x14ac:dyDescent="0.2">
      <c r="A58" s="71">
        <f>'Tabulation of Bids'!A59</f>
        <v>50</v>
      </c>
      <c r="B58" s="56" t="str">
        <f>'Tabulation of Bids'!B59</f>
        <v>COMBINATION CONCRETE CURB AND GUTTER, TYPE M-6.06</v>
      </c>
      <c r="C58" s="71" t="str">
        <f>'Tabulation of Bids'!C59</f>
        <v>FOOT</v>
      </c>
      <c r="D58" s="71">
        <f>'Tabulation of Bids'!D59</f>
        <v>100</v>
      </c>
      <c r="E58" s="53"/>
      <c r="F58" s="53">
        <f t="shared" si="2"/>
        <v>0</v>
      </c>
    </row>
    <row r="59" spans="1:6" ht="20.25" customHeight="1" x14ac:dyDescent="0.2">
      <c r="A59" s="71">
        <f>'Tabulation of Bids'!A60</f>
        <v>51</v>
      </c>
      <c r="B59" s="56" t="str">
        <f>'Tabulation of Bids'!B60</f>
        <v>COMBINATION CONCRETE CURB AND GUTTER, TYPE M-6.18 (MODIFIED)</v>
      </c>
      <c r="C59" s="71" t="str">
        <f>'Tabulation of Bids'!C60</f>
        <v>FOOT</v>
      </c>
      <c r="D59" s="71">
        <f>'Tabulation of Bids'!D60</f>
        <v>7634</v>
      </c>
      <c r="E59" s="53"/>
      <c r="F59" s="53">
        <f t="shared" si="2"/>
        <v>0</v>
      </c>
    </row>
    <row r="60" spans="1:6" ht="20.25" customHeight="1" x14ac:dyDescent="0.2">
      <c r="A60" s="71">
        <f>'Tabulation of Bids'!A61</f>
        <v>52</v>
      </c>
      <c r="B60" s="56" t="str">
        <f>'Tabulation of Bids'!B61</f>
        <v>COMBINATION CONCRETE CURB AND GUTTER, TYPE M-6.24</v>
      </c>
      <c r="C60" s="71" t="str">
        <f>'Tabulation of Bids'!C61</f>
        <v>FOOT</v>
      </c>
      <c r="D60" s="71">
        <f>'Tabulation of Bids'!D61</f>
        <v>114</v>
      </c>
      <c r="E60" s="53"/>
      <c r="F60" s="53">
        <f t="shared" si="2"/>
        <v>0</v>
      </c>
    </row>
    <row r="61" spans="1:6" ht="20.25" customHeight="1" x14ac:dyDescent="0.2">
      <c r="A61" s="71">
        <f>'Tabulation of Bids'!A62</f>
        <v>53</v>
      </c>
      <c r="B61" s="56" t="str">
        <f>'Tabulation of Bids'!B62</f>
        <v>CONCRETE MEDIAN SURFACE, 4-INCH</v>
      </c>
      <c r="C61" s="71" t="str">
        <f>'Tabulation of Bids'!C62</f>
        <v>SQ FT</v>
      </c>
      <c r="D61" s="71">
        <f>'Tabulation of Bids'!D62</f>
        <v>1161</v>
      </c>
      <c r="E61" s="53"/>
      <c r="F61" s="53">
        <f t="shared" si="2"/>
        <v>0</v>
      </c>
    </row>
    <row r="62" spans="1:6" ht="20.25" customHeight="1" x14ac:dyDescent="0.2">
      <c r="A62" s="71">
        <f>'Tabulation of Bids'!A63</f>
        <v>54</v>
      </c>
      <c r="B62" s="56" t="str">
        <f>'Tabulation of Bids'!B63</f>
        <v>STEEL PLATE BEAM GUARDRAIL, TYPE A, 6-FOOT POSTS</v>
      </c>
      <c r="C62" s="71" t="str">
        <f>'Tabulation of Bids'!C63</f>
        <v>FOOT</v>
      </c>
      <c r="D62" s="71">
        <f>'Tabulation of Bids'!D63</f>
        <v>62.5</v>
      </c>
      <c r="E62" s="53"/>
      <c r="F62" s="53">
        <f t="shared" si="2"/>
        <v>0</v>
      </c>
    </row>
    <row r="63" spans="1:6" ht="20.25" customHeight="1" x14ac:dyDescent="0.2">
      <c r="A63" s="71">
        <f>'Tabulation of Bids'!A64</f>
        <v>55</v>
      </c>
      <c r="B63" s="56" t="str">
        <f>'Tabulation of Bids'!B64</f>
        <v>GUARDRAIL REMOVAL</v>
      </c>
      <c r="C63" s="71" t="str">
        <f>'Tabulation of Bids'!C64</f>
        <v>FOOT</v>
      </c>
      <c r="D63" s="71">
        <f>'Tabulation of Bids'!D64</f>
        <v>126</v>
      </c>
      <c r="E63" s="53"/>
      <c r="F63" s="53">
        <f t="shared" si="2"/>
        <v>0</v>
      </c>
    </row>
    <row r="64" spans="1:6" ht="20.25" customHeight="1" x14ac:dyDescent="0.2">
      <c r="A64" s="71">
        <f>'Tabulation of Bids'!A65</f>
        <v>56</v>
      </c>
      <c r="B64" s="56" t="str">
        <f>'Tabulation of Bids'!B65</f>
        <v>NON-SPECIAL WASTE DISPOSAL</v>
      </c>
      <c r="C64" s="71" t="str">
        <f>'Tabulation of Bids'!C65</f>
        <v>CU YD</v>
      </c>
      <c r="D64" s="71">
        <f>'Tabulation of Bids'!D65</f>
        <v>3000</v>
      </c>
      <c r="E64" s="53"/>
      <c r="F64" s="53">
        <f t="shared" si="2"/>
        <v>0</v>
      </c>
    </row>
    <row r="65" spans="1:6" ht="20.25" customHeight="1" x14ac:dyDescent="0.2">
      <c r="A65" s="71">
        <f>'Tabulation of Bids'!A66</f>
        <v>57</v>
      </c>
      <c r="B65" s="56" t="str">
        <f>'Tabulation of Bids'!B66</f>
        <v>SPECIAL WASTE DISPOSAL</v>
      </c>
      <c r="C65" s="71" t="str">
        <f>'Tabulation of Bids'!C66</f>
        <v>CU YD</v>
      </c>
      <c r="D65" s="71">
        <f>'Tabulation of Bids'!D66</f>
        <v>3000</v>
      </c>
      <c r="E65" s="53"/>
      <c r="F65" s="53">
        <f t="shared" si="2"/>
        <v>0</v>
      </c>
    </row>
    <row r="66" spans="1:6" ht="20.25" customHeight="1" x14ac:dyDescent="0.2">
      <c r="A66" s="71">
        <f>'Tabulation of Bids'!A67</f>
        <v>58</v>
      </c>
      <c r="B66" s="56" t="str">
        <f>'Tabulation of Bids'!B67</f>
        <v>SOIL DISPOSAL ANALYSIS</v>
      </c>
      <c r="C66" s="71" t="str">
        <f>'Tabulation of Bids'!C67</f>
        <v>EACH</v>
      </c>
      <c r="D66" s="71">
        <f>'Tabulation of Bids'!D67</f>
        <v>20</v>
      </c>
      <c r="E66" s="53"/>
      <c r="F66" s="53">
        <f t="shared" si="2"/>
        <v>0</v>
      </c>
    </row>
    <row r="67" spans="1:6" ht="20.25" customHeight="1" x14ac:dyDescent="0.2">
      <c r="A67" s="71">
        <f>'Tabulation of Bids'!A68</f>
        <v>59</v>
      </c>
      <c r="B67" s="56" t="str">
        <f>'Tabulation of Bids'!B68</f>
        <v>MOBILIZATION</v>
      </c>
      <c r="C67" s="71" t="str">
        <f>'Tabulation of Bids'!C68</f>
        <v>L SUM</v>
      </c>
      <c r="D67" s="71">
        <f>'Tabulation of Bids'!D68</f>
        <v>1</v>
      </c>
      <c r="E67" s="53"/>
      <c r="F67" s="53">
        <f t="shared" si="2"/>
        <v>0</v>
      </c>
    </row>
    <row r="68" spans="1:6" ht="20.25" customHeight="1" x14ac:dyDescent="0.2">
      <c r="A68" s="71">
        <f>'Tabulation of Bids'!A69</f>
        <v>60</v>
      </c>
      <c r="B68" s="56" t="str">
        <f>'Tabulation of Bids'!B69</f>
        <v>TEMPORARY PAVEMENT MARKING - LINE 4" - PAINT</v>
      </c>
      <c r="C68" s="71" t="str">
        <f>'Tabulation of Bids'!C69</f>
        <v>FOOT</v>
      </c>
      <c r="D68" s="71">
        <f>'Tabulation of Bids'!D69</f>
        <v>39400</v>
      </c>
      <c r="E68" s="53"/>
      <c r="F68" s="53">
        <f t="shared" si="2"/>
        <v>0</v>
      </c>
    </row>
    <row r="69" spans="1:6" ht="20.25" customHeight="1" x14ac:dyDescent="0.2">
      <c r="A69" s="71">
        <f>'Tabulation of Bids'!A70</f>
        <v>61</v>
      </c>
      <c r="B69" s="56" t="str">
        <f>'Tabulation of Bids'!B70</f>
        <v>TEMPORARY CONCRETE BARRIER</v>
      </c>
      <c r="C69" s="71" t="str">
        <f>'Tabulation of Bids'!C70</f>
        <v>FOOT</v>
      </c>
      <c r="D69" s="71">
        <f>'Tabulation of Bids'!D70</f>
        <v>3800</v>
      </c>
      <c r="E69" s="53"/>
      <c r="F69" s="53">
        <f t="shared" si="2"/>
        <v>0</v>
      </c>
    </row>
    <row r="70" spans="1:6" ht="20.25" customHeight="1" x14ac:dyDescent="0.2">
      <c r="A70" s="71">
        <f>'Tabulation of Bids'!A71</f>
        <v>62</v>
      </c>
      <c r="B70" s="56" t="str">
        <f>'Tabulation of Bids'!B71</f>
        <v>RELOCATE TEMPORARY CONCRETE BARRIER</v>
      </c>
      <c r="C70" s="71" t="str">
        <f>'Tabulation of Bids'!C71</f>
        <v>FOOT</v>
      </c>
      <c r="D70" s="71">
        <f>'Tabulation of Bids'!D71</f>
        <v>7600</v>
      </c>
      <c r="E70" s="53"/>
      <c r="F70" s="53">
        <f t="shared" si="2"/>
        <v>0</v>
      </c>
    </row>
    <row r="71" spans="1:6" ht="20.25" customHeight="1" x14ac:dyDescent="0.2">
      <c r="A71" s="71">
        <f>'Tabulation of Bids'!A72</f>
        <v>63</v>
      </c>
      <c r="B71" s="56" t="str">
        <f>'Tabulation of Bids'!B72</f>
        <v>SIGN PANEL - TYPE 1</v>
      </c>
      <c r="C71" s="71" t="str">
        <f>'Tabulation of Bids'!C72</f>
        <v>SQ FT</v>
      </c>
      <c r="D71" s="71">
        <f>'Tabulation of Bids'!D72</f>
        <v>179.5</v>
      </c>
      <c r="E71" s="53"/>
      <c r="F71" s="53">
        <f t="shared" si="2"/>
        <v>0</v>
      </c>
    </row>
    <row r="72" spans="1:6" ht="20.25" customHeight="1" x14ac:dyDescent="0.2">
      <c r="A72" s="71">
        <f>'Tabulation of Bids'!A73</f>
        <v>64</v>
      </c>
      <c r="B72" s="56" t="str">
        <f>'Tabulation of Bids'!B73</f>
        <v>TELESCOPING STEEL SIGN SUPPORT</v>
      </c>
      <c r="C72" s="71" t="str">
        <f>'Tabulation of Bids'!C73</f>
        <v>FOOT</v>
      </c>
      <c r="D72" s="71">
        <f>'Tabulation of Bids'!D73</f>
        <v>189</v>
      </c>
      <c r="E72" s="53"/>
      <c r="F72" s="53">
        <f t="shared" si="2"/>
        <v>0</v>
      </c>
    </row>
    <row r="73" spans="1:6" ht="20.25" customHeight="1" x14ac:dyDescent="0.2">
      <c r="A73" s="71">
        <f>'Tabulation of Bids'!A74</f>
        <v>65</v>
      </c>
      <c r="B73" s="56" t="str">
        <f>'Tabulation of Bids'!B74</f>
        <v>THERMOPLASTIC PAVEMENT MARKING-LETTERS AND SYMBOLS</v>
      </c>
      <c r="C73" s="71" t="str">
        <f>'Tabulation of Bids'!C74</f>
        <v>SQ FT</v>
      </c>
      <c r="D73" s="71">
        <f>'Tabulation of Bids'!D74</f>
        <v>49.9</v>
      </c>
      <c r="E73" s="53"/>
      <c r="F73" s="53">
        <f t="shared" si="2"/>
        <v>0</v>
      </c>
    </row>
    <row r="74" spans="1:6" ht="20.25" customHeight="1" x14ac:dyDescent="0.2">
      <c r="A74" s="71">
        <f>'Tabulation of Bids'!A75</f>
        <v>66</v>
      </c>
      <c r="B74" s="56" t="str">
        <f>'Tabulation of Bids'!B75</f>
        <v>THERMOPLASTIC PAVEMENT MARKING-LINE 4"</v>
      </c>
      <c r="C74" s="71" t="str">
        <f>'Tabulation of Bids'!C75</f>
        <v>FOOT</v>
      </c>
      <c r="D74" s="71">
        <f>'Tabulation of Bids'!D75</f>
        <v>281</v>
      </c>
      <c r="E74" s="53"/>
      <c r="F74" s="53">
        <f t="shared" si="2"/>
        <v>0</v>
      </c>
    </row>
    <row r="75" spans="1:6" ht="20.25" customHeight="1" x14ac:dyDescent="0.2">
      <c r="A75" s="71">
        <f>'Tabulation of Bids'!A76</f>
        <v>67</v>
      </c>
      <c r="B75" s="56" t="str">
        <f>'Tabulation of Bids'!B76</f>
        <v>THERMOPLASTIC PAVEMENT MARKING-LINE 6"</v>
      </c>
      <c r="C75" s="71" t="str">
        <f>'Tabulation of Bids'!C76</f>
        <v>FOOT</v>
      </c>
      <c r="D75" s="71">
        <f>'Tabulation of Bids'!D76</f>
        <v>364</v>
      </c>
      <c r="E75" s="53"/>
      <c r="F75" s="53">
        <f t="shared" si="2"/>
        <v>0</v>
      </c>
    </row>
    <row r="76" spans="1:6" ht="20.25" customHeight="1" x14ac:dyDescent="0.2">
      <c r="A76" s="71">
        <f>'Tabulation of Bids'!A77</f>
        <v>68</v>
      </c>
      <c r="B76" s="56" t="str">
        <f>'Tabulation of Bids'!B77</f>
        <v>THERMOPLASTIC PAVEMENT MARKING-LINE 12"</v>
      </c>
      <c r="C76" s="71" t="str">
        <f>'Tabulation of Bids'!C77</f>
        <v>FOOT</v>
      </c>
      <c r="D76" s="71">
        <f>'Tabulation of Bids'!D77</f>
        <v>128</v>
      </c>
      <c r="E76" s="53"/>
      <c r="F76" s="53">
        <f t="shared" si="2"/>
        <v>0</v>
      </c>
    </row>
    <row r="77" spans="1:6" ht="20.25" customHeight="1" x14ac:dyDescent="0.2">
      <c r="A77" s="71">
        <f>'Tabulation of Bids'!A78</f>
        <v>69</v>
      </c>
      <c r="B77" s="56" t="str">
        <f>'Tabulation of Bids'!B78</f>
        <v>THERMOPLASTIC PAVEMENT MARKING-LINE 24"</v>
      </c>
      <c r="C77" s="71" t="str">
        <f>'Tabulation of Bids'!C78</f>
        <v>FOOT</v>
      </c>
      <c r="D77" s="71">
        <f>'Tabulation of Bids'!D78</f>
        <v>115</v>
      </c>
      <c r="E77" s="53"/>
      <c r="F77" s="53">
        <f t="shared" si="2"/>
        <v>0</v>
      </c>
    </row>
    <row r="78" spans="1:6" ht="20.25" customHeight="1" x14ac:dyDescent="0.2">
      <c r="A78" s="71">
        <f>'Tabulation of Bids'!A79</f>
        <v>70</v>
      </c>
      <c r="B78" s="56" t="str">
        <f>'Tabulation of Bids'!B79</f>
        <v>EPOXY PAVEMENT MARKING-LETTERS AND SYMBOLS</v>
      </c>
      <c r="C78" s="71" t="str">
        <f>'Tabulation of Bids'!C79</f>
        <v>SQ FT</v>
      </c>
      <c r="D78" s="71">
        <f>'Tabulation of Bids'!D79</f>
        <v>194.4</v>
      </c>
      <c r="E78" s="53"/>
      <c r="F78" s="53">
        <f t="shared" si="2"/>
        <v>0</v>
      </c>
    </row>
    <row r="79" spans="1:6" ht="20.25" customHeight="1" thickBot="1" x14ac:dyDescent="0.25">
      <c r="A79" s="95">
        <f>'Tabulation of Bids'!A80</f>
        <v>71</v>
      </c>
      <c r="B79" s="96" t="str">
        <f>'Tabulation of Bids'!B80</f>
        <v>EPOXY PAVEMENT MARKING-LINE 4"</v>
      </c>
      <c r="C79" s="95" t="str">
        <f>'Tabulation of Bids'!C80</f>
        <v>FOOT</v>
      </c>
      <c r="D79" s="95">
        <f>'Tabulation of Bids'!D80</f>
        <v>10185</v>
      </c>
      <c r="E79" s="97"/>
      <c r="F79" s="97">
        <f t="shared" si="2"/>
        <v>0</v>
      </c>
    </row>
    <row r="80" spans="1:6" ht="9.75" customHeight="1" x14ac:dyDescent="0.2">
      <c r="A80" s="72"/>
      <c r="B80" s="167" t="s">
        <v>228</v>
      </c>
      <c r="C80" s="73" t="str">
        <f>IF(NOT(ISNUMBER(A82)),"Total","Sub")</f>
        <v>Sub</v>
      </c>
      <c r="D80" s="114"/>
      <c r="E80" s="74" t="s">
        <v>225</v>
      </c>
      <c r="F80" s="54">
        <f>SUM(F56:F79)+F54</f>
        <v>0</v>
      </c>
    </row>
    <row r="81" spans="1:6" ht="9.75" customHeight="1" thickBot="1" x14ac:dyDescent="0.25">
      <c r="A81" s="75"/>
      <c r="B81" s="76"/>
      <c r="C81" s="77" t="str">
        <f>IF(NOT(ISNUMBER(A82)),"Bid","Total")</f>
        <v>Total</v>
      </c>
      <c r="D81" s="78"/>
      <c r="E81" s="79" t="s">
        <v>226</v>
      </c>
      <c r="F81" s="55">
        <f>SUM($D56*E56,$D57*E57,$D58*E58,$D59*E59,$D60*E60,$D61*E61,$D62*E62,$D63*E63,$D64*E64,$D65*E65,$D66*E66,$D67*E67,$D68*E68,$D69*E69,$D70*E70,$D71*E71,$D72*E72,$D73*E73,$D74*E74,$D75*E75,$D76*E76,$D77*E77,$D78*E78,$D79*E79,F55)</f>
        <v>0</v>
      </c>
    </row>
    <row r="82" spans="1:6" ht="20.25" customHeight="1" x14ac:dyDescent="0.2">
      <c r="A82" s="98">
        <f>'Tabulation of Bids'!A83</f>
        <v>72</v>
      </c>
      <c r="B82" s="99" t="str">
        <f>'Tabulation of Bids'!B83</f>
        <v>EPOXY PAVEMENT MARKING-LINE 6"</v>
      </c>
      <c r="C82" s="71" t="str">
        <f>'Tabulation of Bids'!C83</f>
        <v>FOOT</v>
      </c>
      <c r="D82" s="98">
        <f>'Tabulation of Bids'!D83</f>
        <v>2069</v>
      </c>
      <c r="E82" s="100"/>
      <c r="F82" s="100">
        <f t="shared" si="2"/>
        <v>0</v>
      </c>
    </row>
    <row r="83" spans="1:6" ht="20.25" customHeight="1" x14ac:dyDescent="0.2">
      <c r="A83" s="71">
        <f>'Tabulation of Bids'!A84</f>
        <v>73</v>
      </c>
      <c r="B83" s="56" t="str">
        <f>'Tabulation of Bids'!B84</f>
        <v>EPOXY PAVEMENT MARKING-LINE 12"</v>
      </c>
      <c r="C83" s="71" t="str">
        <f>'Tabulation of Bids'!C84</f>
        <v>FOOT</v>
      </c>
      <c r="D83" s="71">
        <f>'Tabulation of Bids'!D84</f>
        <v>242</v>
      </c>
      <c r="E83" s="53"/>
      <c r="F83" s="53">
        <f t="shared" si="2"/>
        <v>0</v>
      </c>
    </row>
    <row r="84" spans="1:6" ht="20.25" customHeight="1" x14ac:dyDescent="0.2">
      <c r="A84" s="71">
        <f>'Tabulation of Bids'!A85</f>
        <v>74</v>
      </c>
      <c r="B84" s="56" t="str">
        <f>'Tabulation of Bids'!B85</f>
        <v>EPOXY PAVEMENT MARKING-LINE 24"</v>
      </c>
      <c r="C84" s="71" t="str">
        <f>'Tabulation of Bids'!C85</f>
        <v>FOOT</v>
      </c>
      <c r="D84" s="71">
        <f>'Tabulation of Bids'!D85</f>
        <v>242</v>
      </c>
      <c r="E84" s="53"/>
      <c r="F84" s="53">
        <f t="shared" ref="F84:F105" si="3">+D84*E84</f>
        <v>0</v>
      </c>
    </row>
    <row r="85" spans="1:6" ht="20.25" customHeight="1" x14ac:dyDescent="0.2">
      <c r="A85" s="71">
        <f>'Tabulation of Bids'!A86</f>
        <v>75</v>
      </c>
      <c r="B85" s="56" t="str">
        <f>'Tabulation of Bids'!B86</f>
        <v>ELECTRICAL SERVICE INSTALLATION</v>
      </c>
      <c r="C85" s="71" t="str">
        <f>'Tabulation of Bids'!C86</f>
        <v>EACH</v>
      </c>
      <c r="D85" s="71">
        <f>'Tabulation of Bids'!D86</f>
        <v>1</v>
      </c>
      <c r="E85" s="53"/>
      <c r="F85" s="53">
        <f t="shared" si="3"/>
        <v>0</v>
      </c>
    </row>
    <row r="86" spans="1:6" ht="20.25" customHeight="1" x14ac:dyDescent="0.2">
      <c r="A86" s="71">
        <f>'Tabulation of Bids'!A87</f>
        <v>76</v>
      </c>
      <c r="B86" s="56" t="str">
        <f>'Tabulation of Bids'!B87</f>
        <v>SERVICE INSTALLATION, TYPE A</v>
      </c>
      <c r="C86" s="71" t="str">
        <f>'Tabulation of Bids'!C87</f>
        <v>EACH</v>
      </c>
      <c r="D86" s="71">
        <f>'Tabulation of Bids'!D87</f>
        <v>2</v>
      </c>
      <c r="E86" s="53"/>
      <c r="F86" s="53">
        <f t="shared" si="3"/>
        <v>0</v>
      </c>
    </row>
    <row r="87" spans="1:6" ht="20.25" customHeight="1" x14ac:dyDescent="0.2">
      <c r="A87" s="71">
        <f>'Tabulation of Bids'!A88</f>
        <v>77</v>
      </c>
      <c r="B87" s="56" t="str">
        <f>'Tabulation of Bids'!B88</f>
        <v>UNDERGROUND CONDUIT, GALVANIZED STEEL, 1" DIA.</v>
      </c>
      <c r="C87" s="71" t="str">
        <f>'Tabulation of Bids'!C88</f>
        <v>FOOT</v>
      </c>
      <c r="D87" s="71">
        <f>'Tabulation of Bids'!D88</f>
        <v>25</v>
      </c>
      <c r="E87" s="53"/>
      <c r="F87" s="53">
        <f t="shared" si="3"/>
        <v>0</v>
      </c>
    </row>
    <row r="88" spans="1:6" ht="20.25" customHeight="1" x14ac:dyDescent="0.2">
      <c r="A88" s="71">
        <f>'Tabulation of Bids'!A89</f>
        <v>78</v>
      </c>
      <c r="B88" s="56" t="str">
        <f>'Tabulation of Bids'!B89</f>
        <v>UNDERGROUND CONDUIT, GALVANIZED STEEL, 1 1/4" DIA.</v>
      </c>
      <c r="C88" s="71" t="str">
        <f>'Tabulation of Bids'!C89</f>
        <v>FOOT</v>
      </c>
      <c r="D88" s="71">
        <f>'Tabulation of Bids'!D89</f>
        <v>105</v>
      </c>
      <c r="E88" s="53"/>
      <c r="F88" s="53">
        <f t="shared" si="3"/>
        <v>0</v>
      </c>
    </row>
    <row r="89" spans="1:6" ht="20.25" customHeight="1" x14ac:dyDescent="0.2">
      <c r="A89" s="71">
        <f>'Tabulation of Bids'!A90</f>
        <v>79</v>
      </c>
      <c r="B89" s="56" t="str">
        <f>'Tabulation of Bids'!B90</f>
        <v>UNDERGROUND CONDUIT, GALVANIZED STEEL, 1 1/2" DIA.</v>
      </c>
      <c r="C89" s="71" t="str">
        <f>'Tabulation of Bids'!C90</f>
        <v>FOOT</v>
      </c>
      <c r="D89" s="71">
        <f>'Tabulation of Bids'!D90</f>
        <v>15</v>
      </c>
      <c r="E89" s="53"/>
      <c r="F89" s="53">
        <f t="shared" si="3"/>
        <v>0</v>
      </c>
    </row>
    <row r="90" spans="1:6" ht="20.25" customHeight="1" x14ac:dyDescent="0.2">
      <c r="A90" s="71">
        <f>'Tabulation of Bids'!A91</f>
        <v>80</v>
      </c>
      <c r="B90" s="56" t="str">
        <f>'Tabulation of Bids'!B91</f>
        <v>UNDERGROUND CONDUIT, GALVANIZED STEEL, 5" DIA.</v>
      </c>
      <c r="C90" s="71" t="str">
        <f>'Tabulation of Bids'!C91</f>
        <v>FOOT</v>
      </c>
      <c r="D90" s="71">
        <f>'Tabulation of Bids'!D91</f>
        <v>660</v>
      </c>
      <c r="E90" s="53"/>
      <c r="F90" s="53">
        <f t="shared" si="3"/>
        <v>0</v>
      </c>
    </row>
    <row r="91" spans="1:6" ht="20.25" customHeight="1" x14ac:dyDescent="0.2">
      <c r="A91" s="71">
        <f>'Tabulation of Bids'!A92</f>
        <v>81</v>
      </c>
      <c r="B91" s="56" t="str">
        <f>'Tabulation of Bids'!B92</f>
        <v>UNDERGROUND CONDUIT, PVC, 1/2" DIA.</v>
      </c>
      <c r="C91" s="71" t="str">
        <f>'Tabulation of Bids'!C92</f>
        <v>FOOT</v>
      </c>
      <c r="D91" s="71">
        <f>'Tabulation of Bids'!D92</f>
        <v>6</v>
      </c>
      <c r="E91" s="53"/>
      <c r="F91" s="53">
        <f t="shared" si="3"/>
        <v>0</v>
      </c>
    </row>
    <row r="92" spans="1:6" ht="20.25" customHeight="1" x14ac:dyDescent="0.2">
      <c r="A92" s="71">
        <f>'Tabulation of Bids'!A93</f>
        <v>82</v>
      </c>
      <c r="B92" s="56" t="str">
        <f>'Tabulation of Bids'!B93</f>
        <v>UNDERGROUND CONDUIT, PVC, 2 1/2" DIA.</v>
      </c>
      <c r="C92" s="71" t="str">
        <f>'Tabulation of Bids'!C93</f>
        <v>FOOT</v>
      </c>
      <c r="D92" s="71">
        <f>'Tabulation of Bids'!D93</f>
        <v>420</v>
      </c>
      <c r="E92" s="53"/>
      <c r="F92" s="53">
        <f t="shared" si="3"/>
        <v>0</v>
      </c>
    </row>
    <row r="93" spans="1:6" ht="20.25" customHeight="1" x14ac:dyDescent="0.2">
      <c r="A93" s="71">
        <f>'Tabulation of Bids'!A94</f>
        <v>83</v>
      </c>
      <c r="B93" s="56" t="str">
        <f>'Tabulation of Bids'!B94</f>
        <v>UNDERGROUND CONDUIT, PVC, 3" DIA.</v>
      </c>
      <c r="C93" s="71" t="str">
        <f>'Tabulation of Bids'!C94</f>
        <v>FOOT</v>
      </c>
      <c r="D93" s="71">
        <f>'Tabulation of Bids'!D94</f>
        <v>35</v>
      </c>
      <c r="E93" s="53"/>
      <c r="F93" s="53">
        <f t="shared" si="3"/>
        <v>0</v>
      </c>
    </row>
    <row r="94" spans="1:6" ht="20.25" customHeight="1" x14ac:dyDescent="0.2">
      <c r="A94" s="71">
        <f>'Tabulation of Bids'!A95</f>
        <v>84</v>
      </c>
      <c r="B94" s="56" t="str">
        <f>'Tabulation of Bids'!B95</f>
        <v>UNDERGROUND CONDUIT, PVC, 3 1/2" DIA.</v>
      </c>
      <c r="C94" s="71" t="str">
        <f>'Tabulation of Bids'!C95</f>
        <v>FOOT</v>
      </c>
      <c r="D94" s="71">
        <f>'Tabulation of Bids'!D95</f>
        <v>35</v>
      </c>
      <c r="E94" s="53"/>
      <c r="F94" s="53">
        <f t="shared" si="3"/>
        <v>0</v>
      </c>
    </row>
    <row r="95" spans="1:6" ht="20.25" customHeight="1" x14ac:dyDescent="0.2">
      <c r="A95" s="71">
        <f>'Tabulation of Bids'!A96</f>
        <v>85</v>
      </c>
      <c r="B95" s="56" t="str">
        <f>'Tabulation of Bids'!B96</f>
        <v>UNDERGROUND CONDUIT, PVC, 4" DIA.</v>
      </c>
      <c r="C95" s="71" t="str">
        <f>'Tabulation of Bids'!C96</f>
        <v>FOOT</v>
      </c>
      <c r="D95" s="71">
        <f>'Tabulation of Bids'!D96</f>
        <v>25</v>
      </c>
      <c r="E95" s="53"/>
      <c r="F95" s="53">
        <f t="shared" si="3"/>
        <v>0</v>
      </c>
    </row>
    <row r="96" spans="1:6" ht="20.25" customHeight="1" x14ac:dyDescent="0.2">
      <c r="A96" s="71">
        <f>'Tabulation of Bids'!A97</f>
        <v>86</v>
      </c>
      <c r="B96" s="56" t="str">
        <f>'Tabulation of Bids'!B97</f>
        <v>UNDERGROUND CONDUIT, COILABLE NONMETALIC CONDUIT, 4" DIA.</v>
      </c>
      <c r="C96" s="71" t="str">
        <f>'Tabulation of Bids'!C97</f>
        <v>FOOT</v>
      </c>
      <c r="D96" s="71">
        <f>'Tabulation of Bids'!D97</f>
        <v>645</v>
      </c>
      <c r="E96" s="53"/>
      <c r="F96" s="53">
        <f t="shared" si="3"/>
        <v>0</v>
      </c>
    </row>
    <row r="97" spans="1:6" ht="20.25" customHeight="1" x14ac:dyDescent="0.2">
      <c r="A97" s="71">
        <f>'Tabulation of Bids'!A98</f>
        <v>87</v>
      </c>
      <c r="B97" s="56" t="str">
        <f>'Tabulation of Bids'!B98</f>
        <v>HANDHOLE</v>
      </c>
      <c r="C97" s="71" t="str">
        <f>'Tabulation of Bids'!C98</f>
        <v>EACH</v>
      </c>
      <c r="D97" s="71">
        <f>'Tabulation of Bids'!D98</f>
        <v>9</v>
      </c>
      <c r="E97" s="53"/>
      <c r="F97" s="53">
        <f t="shared" si="3"/>
        <v>0</v>
      </c>
    </row>
    <row r="98" spans="1:6" ht="20.25" customHeight="1" x14ac:dyDescent="0.2">
      <c r="A98" s="71">
        <f>'Tabulation of Bids'!A99</f>
        <v>88</v>
      </c>
      <c r="B98" s="56" t="str">
        <f>'Tabulation of Bids'!B99</f>
        <v>DOUBLE HANDHOLE</v>
      </c>
      <c r="C98" s="71" t="str">
        <f>'Tabulation of Bids'!C99</f>
        <v>EACH</v>
      </c>
      <c r="D98" s="71">
        <f>'Tabulation of Bids'!D99</f>
        <v>3</v>
      </c>
      <c r="E98" s="53"/>
      <c r="F98" s="53">
        <f t="shared" si="3"/>
        <v>0</v>
      </c>
    </row>
    <row r="99" spans="1:6" ht="20.25" customHeight="1" x14ac:dyDescent="0.2">
      <c r="A99" s="71">
        <f>'Tabulation of Bids'!A100</f>
        <v>89</v>
      </c>
      <c r="B99" s="56" t="str">
        <f>'Tabulation of Bids'!B100</f>
        <v>ELECTRIC CABLE IN CONDUIT, 600V (XLP-TYPE USE) 3-1/C NO. 10</v>
      </c>
      <c r="C99" s="71" t="str">
        <f>'Tabulation of Bids'!C100</f>
        <v>FOOT</v>
      </c>
      <c r="D99" s="71">
        <f>'Tabulation of Bids'!D100</f>
        <v>1016</v>
      </c>
      <c r="E99" s="53"/>
      <c r="F99" s="53">
        <f t="shared" si="3"/>
        <v>0</v>
      </c>
    </row>
    <row r="100" spans="1:6" ht="20.25" customHeight="1" x14ac:dyDescent="0.2">
      <c r="A100" s="71">
        <f>'Tabulation of Bids'!A101</f>
        <v>90</v>
      </c>
      <c r="B100" s="56" t="str">
        <f>'Tabulation of Bids'!B101</f>
        <v>LUMINAIRE, LED, ROADWAY, OUTPUT DESIGNATION G</v>
      </c>
      <c r="C100" s="71" t="str">
        <f>'Tabulation of Bids'!C101</f>
        <v>EACH</v>
      </c>
      <c r="D100" s="71">
        <f>'Tabulation of Bids'!D101</f>
        <v>8</v>
      </c>
      <c r="E100" s="53"/>
      <c r="F100" s="53">
        <f t="shared" si="3"/>
        <v>0</v>
      </c>
    </row>
    <row r="101" spans="1:6" ht="20.25" customHeight="1" x14ac:dyDescent="0.2">
      <c r="A101" s="71">
        <f>'Tabulation of Bids'!A102</f>
        <v>91</v>
      </c>
      <c r="B101" s="56" t="str">
        <f>'Tabulation of Bids'!B102</f>
        <v>LIGHTING CONTROLLER, POLE MOUNTED, 240VOLT, 30 AMP</v>
      </c>
      <c r="C101" s="71" t="str">
        <f>'Tabulation of Bids'!C102</f>
        <v>EACH</v>
      </c>
      <c r="D101" s="71">
        <f>'Tabulation of Bids'!D102</f>
        <v>1</v>
      </c>
      <c r="E101" s="53"/>
      <c r="F101" s="53">
        <f t="shared" si="3"/>
        <v>0</v>
      </c>
    </row>
    <row r="102" spans="1:6" ht="20.25" customHeight="1" x14ac:dyDescent="0.2">
      <c r="A102" s="71">
        <f>'Tabulation of Bids'!A103</f>
        <v>92</v>
      </c>
      <c r="B102" s="56" t="str">
        <f>'Tabulation of Bids'!B103</f>
        <v>LIGHT POLE, GALVANIZED STEEL, 40 FT. M.H., 8 FT. MAST ARM</v>
      </c>
      <c r="C102" s="71" t="str">
        <f>'Tabulation of Bids'!C103</f>
        <v>EACH</v>
      </c>
      <c r="D102" s="71">
        <f>'Tabulation of Bids'!D103</f>
        <v>2</v>
      </c>
      <c r="E102" s="53"/>
      <c r="F102" s="53">
        <f t="shared" si="3"/>
        <v>0</v>
      </c>
    </row>
    <row r="103" spans="1:6" ht="20.25" customHeight="1" x14ac:dyDescent="0.2">
      <c r="A103" s="71">
        <f>'Tabulation of Bids'!A104</f>
        <v>93</v>
      </c>
      <c r="B103" s="56" t="str">
        <f>'Tabulation of Bids'!B104</f>
        <v>LIGHT POLE FOUNDATION, 30" DIA.</v>
      </c>
      <c r="C103" s="71" t="str">
        <f>'Tabulation of Bids'!C104</f>
        <v>FOOT</v>
      </c>
      <c r="D103" s="71">
        <f>'Tabulation of Bids'!D104</f>
        <v>12</v>
      </c>
      <c r="E103" s="53"/>
      <c r="F103" s="53">
        <f t="shared" si="3"/>
        <v>0</v>
      </c>
    </row>
    <row r="104" spans="1:6" ht="20.25" customHeight="1" x14ac:dyDescent="0.2">
      <c r="A104" s="71">
        <f>'Tabulation of Bids'!A105</f>
        <v>94</v>
      </c>
      <c r="B104" s="56" t="str">
        <f>'Tabulation of Bids'!B105</f>
        <v>FULL-ACTUATED CONTROLLER AND TYPE IV CABINET</v>
      </c>
      <c r="C104" s="71" t="str">
        <f>'Tabulation of Bids'!C105</f>
        <v>EACH</v>
      </c>
      <c r="D104" s="71">
        <f>'Tabulation of Bids'!D105</f>
        <v>2</v>
      </c>
      <c r="E104" s="53"/>
      <c r="F104" s="53">
        <f t="shared" si="3"/>
        <v>0</v>
      </c>
    </row>
    <row r="105" spans="1:6" ht="20.25" customHeight="1" thickBot="1" x14ac:dyDescent="0.25">
      <c r="A105" s="71">
        <f>'Tabulation of Bids'!A106</f>
        <v>95</v>
      </c>
      <c r="B105" s="56" t="str">
        <f>'Tabulation of Bids'!B106</f>
        <v>ELECTRIC CABLE IN CONDUIT, SIGNAL, NO. 14, 2C</v>
      </c>
      <c r="C105" s="71" t="str">
        <f>'Tabulation of Bids'!C106</f>
        <v>FOOT</v>
      </c>
      <c r="D105" s="71">
        <f>'Tabulation of Bids'!D106</f>
        <v>2836</v>
      </c>
      <c r="E105" s="53"/>
      <c r="F105" s="53">
        <f t="shared" si="3"/>
        <v>0</v>
      </c>
    </row>
    <row r="106" spans="1:6" ht="9.75" customHeight="1" x14ac:dyDescent="0.2">
      <c r="A106" s="72"/>
      <c r="B106" s="167" t="s">
        <v>229</v>
      </c>
      <c r="C106" s="73" t="str">
        <f>IF(NOT(ISNUMBER(A108)),"Total","Sub")</f>
        <v>Sub</v>
      </c>
      <c r="D106" s="114"/>
      <c r="E106" s="74" t="s">
        <v>225</v>
      </c>
      <c r="F106" s="54">
        <f>SUM(F82:F105)+F80</f>
        <v>0</v>
      </c>
    </row>
    <row r="107" spans="1:6" ht="9.75" customHeight="1" thickBot="1" x14ac:dyDescent="0.25">
      <c r="A107" s="75"/>
      <c r="B107" s="76"/>
      <c r="C107" s="77" t="str">
        <f>IF(NOT(ISNUMBER(A108)),"Bid","Total")</f>
        <v>Total</v>
      </c>
      <c r="D107" s="78"/>
      <c r="E107" s="79" t="s">
        <v>226</v>
      </c>
      <c r="F107" s="55">
        <f>SUM($D82*E82,$D83*E83,$D84*E84,$D85*E85,$D86*E86,$D87*E87,$D88*E88,$D89*E89,$D90*E90,$D91*E91,$D92*E92,$D93*E93,$D94*E94,$D95*E95,$D96*E96,$D97*E97,$D98*E98,$D99*E99,$D100*E100,$D101*E101,$D102*E102,$D103*E103,$D104*E104,$D105*E105,F81)</f>
        <v>0</v>
      </c>
    </row>
    <row r="108" spans="1:6" ht="20.25" customHeight="1" x14ac:dyDescent="0.2">
      <c r="A108" s="98">
        <f>'Tabulation of Bids'!A109</f>
        <v>96</v>
      </c>
      <c r="B108" s="99" t="str">
        <f>'Tabulation of Bids'!B109</f>
        <v>ELECTRIC CABLE IN CONDUIT, SIGNAL, NO. 14, 3C</v>
      </c>
      <c r="C108" s="71" t="str">
        <f>'Tabulation of Bids'!C109</f>
        <v>FOOT</v>
      </c>
      <c r="D108" s="98">
        <f>'Tabulation of Bids'!D109</f>
        <v>3627</v>
      </c>
      <c r="E108" s="100"/>
      <c r="F108" s="100">
        <f t="shared" ref="F108:F131" si="4">+D108*E108</f>
        <v>0</v>
      </c>
    </row>
    <row r="109" spans="1:6" ht="20.25" customHeight="1" x14ac:dyDescent="0.2">
      <c r="A109" s="71">
        <f>'Tabulation of Bids'!A110</f>
        <v>97</v>
      </c>
      <c r="B109" s="56" t="str">
        <f>'Tabulation of Bids'!B110</f>
        <v>ELECTRIC CABLE IN CONDUIT, SIGNAL, NO. 14, 5C</v>
      </c>
      <c r="C109" s="71" t="str">
        <f>'Tabulation of Bids'!C110</f>
        <v>FOOT</v>
      </c>
      <c r="D109" s="71">
        <f>'Tabulation of Bids'!D110</f>
        <v>4017</v>
      </c>
      <c r="E109" s="53"/>
      <c r="F109" s="53">
        <f t="shared" si="4"/>
        <v>0</v>
      </c>
    </row>
    <row r="110" spans="1:6" ht="20.25" customHeight="1" x14ac:dyDescent="0.2">
      <c r="A110" s="71">
        <f>'Tabulation of Bids'!A111</f>
        <v>98</v>
      </c>
      <c r="B110" s="56" t="str">
        <f>'Tabulation of Bids'!B111</f>
        <v>ELECTRIC CABLE IN CONDUIT, SIGNAL, NO. 14, 7C</v>
      </c>
      <c r="C110" s="71" t="str">
        <f>'Tabulation of Bids'!C111</f>
        <v>FOOT</v>
      </c>
      <c r="D110" s="71">
        <f>'Tabulation of Bids'!D111</f>
        <v>1645</v>
      </c>
      <c r="E110" s="53"/>
      <c r="F110" s="53">
        <f t="shared" si="4"/>
        <v>0</v>
      </c>
    </row>
    <row r="111" spans="1:6" ht="20.25" customHeight="1" x14ac:dyDescent="0.2">
      <c r="A111" s="71">
        <f>'Tabulation of Bids'!A112</f>
        <v>99</v>
      </c>
      <c r="B111" s="56" t="str">
        <f>'Tabulation of Bids'!B112</f>
        <v>ELECTRIC CABLE IN CONDUIT, SIGNAL, NO. 20, 3C</v>
      </c>
      <c r="C111" s="71" t="str">
        <f>'Tabulation of Bids'!C112</f>
        <v>FOOT</v>
      </c>
      <c r="D111" s="71">
        <f>'Tabulation of Bids'!D112</f>
        <v>1220</v>
      </c>
      <c r="E111" s="53"/>
      <c r="F111" s="53">
        <f t="shared" si="4"/>
        <v>0</v>
      </c>
    </row>
    <row r="112" spans="1:6" ht="20.25" customHeight="1" x14ac:dyDescent="0.2">
      <c r="A112" s="71">
        <f>'Tabulation of Bids'!A113</f>
        <v>100</v>
      </c>
      <c r="B112" s="56" t="str">
        <f>'Tabulation of Bids'!B113</f>
        <v>ELECTRIC CABLE IN CONDUIT, LEAD-IN, NO. 16, 3 PAIR</v>
      </c>
      <c r="C112" s="71" t="str">
        <f>'Tabulation of Bids'!C113</f>
        <v>FOOT</v>
      </c>
      <c r="D112" s="71">
        <f>'Tabulation of Bids'!D113</f>
        <v>1220</v>
      </c>
      <c r="E112" s="53"/>
      <c r="F112" s="53">
        <f t="shared" si="4"/>
        <v>0</v>
      </c>
    </row>
    <row r="113" spans="1:6" ht="20.25" customHeight="1" x14ac:dyDescent="0.2">
      <c r="A113" s="71">
        <f>'Tabulation of Bids'!A114</f>
        <v>101</v>
      </c>
      <c r="B113" s="56" t="str">
        <f>'Tabulation of Bids'!B114</f>
        <v>TRAFFIC SIGNAL POST, GALVANIZED STEEL, 10-FT</v>
      </c>
      <c r="C113" s="71" t="str">
        <f>'Tabulation of Bids'!C114</f>
        <v>EACH</v>
      </c>
      <c r="D113" s="71">
        <f>'Tabulation of Bids'!D114</f>
        <v>4</v>
      </c>
      <c r="E113" s="53"/>
      <c r="F113" s="53">
        <f t="shared" si="4"/>
        <v>0</v>
      </c>
    </row>
    <row r="114" spans="1:6" ht="20.25" customHeight="1" x14ac:dyDescent="0.2">
      <c r="A114" s="71">
        <f>'Tabulation of Bids'!A115</f>
        <v>102</v>
      </c>
      <c r="B114" s="56" t="str">
        <f>'Tabulation of Bids'!B115</f>
        <v>TRAFFIC SIGNAL POST, GLAVANIZED STEEL, 16-FT</v>
      </c>
      <c r="C114" s="71" t="str">
        <f>'Tabulation of Bids'!C115</f>
        <v>EACH</v>
      </c>
      <c r="D114" s="71">
        <f>'Tabulation of Bids'!D115</f>
        <v>10</v>
      </c>
      <c r="E114" s="53"/>
      <c r="F114" s="53">
        <f t="shared" si="4"/>
        <v>0</v>
      </c>
    </row>
    <row r="115" spans="1:6" ht="20.25" customHeight="1" x14ac:dyDescent="0.2">
      <c r="A115" s="71">
        <f>'Tabulation of Bids'!A116</f>
        <v>103</v>
      </c>
      <c r="B115" s="56" t="str">
        <f>'Tabulation of Bids'!B116</f>
        <v>STEEL COMBINATION MAST ARM ASSEMBLY AND POLE, 34-FT.</v>
      </c>
      <c r="C115" s="71" t="str">
        <f>'Tabulation of Bids'!C116</f>
        <v>EACH</v>
      </c>
      <c r="D115" s="71">
        <f>'Tabulation of Bids'!D116</f>
        <v>1</v>
      </c>
      <c r="E115" s="53"/>
      <c r="F115" s="53">
        <f t="shared" si="4"/>
        <v>0</v>
      </c>
    </row>
    <row r="116" spans="1:6" ht="20.25" customHeight="1" x14ac:dyDescent="0.2">
      <c r="A116" s="71">
        <f>'Tabulation of Bids'!A117</f>
        <v>104</v>
      </c>
      <c r="B116" s="56" t="str">
        <f>'Tabulation of Bids'!B117</f>
        <v>STEEL COMBINATION MAST ARM ASSEMBLY AND POLE, 42-FT.</v>
      </c>
      <c r="C116" s="71" t="str">
        <f>'Tabulation of Bids'!C117</f>
        <v>EACH</v>
      </c>
      <c r="D116" s="71">
        <f>'Tabulation of Bids'!D117</f>
        <v>1</v>
      </c>
      <c r="E116" s="53"/>
      <c r="F116" s="53">
        <f t="shared" si="4"/>
        <v>0</v>
      </c>
    </row>
    <row r="117" spans="1:6" ht="20.25" customHeight="1" x14ac:dyDescent="0.2">
      <c r="A117" s="71">
        <f>'Tabulation of Bids'!A118</f>
        <v>105</v>
      </c>
      <c r="B117" s="56" t="str">
        <f>'Tabulation of Bids'!B118</f>
        <v>STEEL COMBINATION MAST ARM ASSEMBLY AND POLE, 44-FT.</v>
      </c>
      <c r="C117" s="71" t="str">
        <f>'Tabulation of Bids'!C118</f>
        <v>EACH</v>
      </c>
      <c r="D117" s="71">
        <f>'Tabulation of Bids'!D118</f>
        <v>1</v>
      </c>
      <c r="E117" s="53"/>
      <c r="F117" s="53">
        <f t="shared" si="4"/>
        <v>0</v>
      </c>
    </row>
    <row r="118" spans="1:6" ht="20.25" customHeight="1" x14ac:dyDescent="0.2">
      <c r="A118" s="71">
        <f>'Tabulation of Bids'!A119</f>
        <v>106</v>
      </c>
      <c r="B118" s="56" t="str">
        <f>'Tabulation of Bids'!B119</f>
        <v>STEEL COMBINATION MAST ARM ASSEMBLY AND POLE, 54-FT.</v>
      </c>
      <c r="C118" s="71" t="str">
        <f>'Tabulation of Bids'!C119</f>
        <v>EACH</v>
      </c>
      <c r="D118" s="71">
        <f>'Tabulation of Bids'!D119</f>
        <v>1</v>
      </c>
      <c r="E118" s="53"/>
      <c r="F118" s="53">
        <f t="shared" si="4"/>
        <v>0</v>
      </c>
    </row>
    <row r="119" spans="1:6" ht="20.25" customHeight="1" x14ac:dyDescent="0.2">
      <c r="A119" s="71">
        <f>'Tabulation of Bids'!A120</f>
        <v>107</v>
      </c>
      <c r="B119" s="56" t="str">
        <f>'Tabulation of Bids'!B120</f>
        <v>STEEL COMBINATION MAST ARM ASSEMBLY AND POLE, 55-FT.</v>
      </c>
      <c r="C119" s="71" t="str">
        <f>'Tabulation of Bids'!C120</f>
        <v>EACH</v>
      </c>
      <c r="D119" s="71">
        <f>'Tabulation of Bids'!D120</f>
        <v>2</v>
      </c>
      <c r="E119" s="53"/>
      <c r="F119" s="53">
        <f t="shared" si="4"/>
        <v>0</v>
      </c>
    </row>
    <row r="120" spans="1:6" ht="20.25" customHeight="1" x14ac:dyDescent="0.2">
      <c r="A120" s="71">
        <f>'Tabulation of Bids'!A121</f>
        <v>108</v>
      </c>
      <c r="B120" s="56" t="str">
        <f>'Tabulation of Bids'!B121</f>
        <v>CONCRETE FOUNDATION, TYPE A</v>
      </c>
      <c r="C120" s="71" t="str">
        <f>'Tabulation of Bids'!C121</f>
        <v>FOOT</v>
      </c>
      <c r="D120" s="71">
        <f>'Tabulation of Bids'!D121</f>
        <v>48</v>
      </c>
      <c r="E120" s="53"/>
      <c r="F120" s="53">
        <f t="shared" si="4"/>
        <v>0</v>
      </c>
    </row>
    <row r="121" spans="1:6" ht="20.25" customHeight="1" x14ac:dyDescent="0.2">
      <c r="A121" s="71">
        <f>'Tabulation of Bids'!A122</f>
        <v>109</v>
      </c>
      <c r="B121" s="56" t="str">
        <f>'Tabulation of Bids'!B122</f>
        <v>CONCRETE FOUNDATION, TYPE D</v>
      </c>
      <c r="C121" s="71" t="str">
        <f>'Tabulation of Bids'!C122</f>
        <v>FOOT</v>
      </c>
      <c r="D121" s="71">
        <f>'Tabulation of Bids'!D122</f>
        <v>6</v>
      </c>
      <c r="E121" s="53"/>
      <c r="F121" s="53">
        <f t="shared" si="4"/>
        <v>0</v>
      </c>
    </row>
    <row r="122" spans="1:6" ht="20.25" customHeight="1" x14ac:dyDescent="0.2">
      <c r="A122" s="71">
        <f>'Tabulation of Bids'!A123</f>
        <v>110</v>
      </c>
      <c r="B122" s="56" t="str">
        <f>'Tabulation of Bids'!B123</f>
        <v>CONCRETE FOUNDATION, TYPE E, 36" DIAMETER</v>
      </c>
      <c r="C122" s="71" t="str">
        <f>'Tabulation of Bids'!C123</f>
        <v>FOOT</v>
      </c>
      <c r="D122" s="71">
        <f>'Tabulation of Bids'!D123</f>
        <v>82</v>
      </c>
      <c r="E122" s="53"/>
      <c r="F122" s="53">
        <f t="shared" si="4"/>
        <v>0</v>
      </c>
    </row>
    <row r="123" spans="1:6" ht="20.25" customHeight="1" x14ac:dyDescent="0.2">
      <c r="A123" s="71">
        <f>'Tabulation of Bids'!A124</f>
        <v>111</v>
      </c>
      <c r="B123" s="56" t="str">
        <f>'Tabulation of Bids'!B124</f>
        <v>SIGNAL HEAD, POLYCARBONATE, LED, 1-FACE, 1-SECTION, BRACKET MOUNTED</v>
      </c>
      <c r="C123" s="71" t="str">
        <f>'Tabulation of Bids'!C124</f>
        <v>EACH</v>
      </c>
      <c r="D123" s="71">
        <f>'Tabulation of Bids'!D124</f>
        <v>6</v>
      </c>
      <c r="E123" s="53"/>
      <c r="F123" s="53">
        <f t="shared" si="4"/>
        <v>0</v>
      </c>
    </row>
    <row r="124" spans="1:6" ht="20.25" customHeight="1" x14ac:dyDescent="0.2">
      <c r="A124" s="71">
        <f>'Tabulation of Bids'!A125</f>
        <v>112</v>
      </c>
      <c r="B124" s="56" t="str">
        <f>'Tabulation of Bids'!B125</f>
        <v>SIGNAL HEAD, POLYCARBONATE, LED, 1-FACE, 3-SECTION, BRACKET MOUNTED</v>
      </c>
      <c r="C124" s="71" t="str">
        <f>'Tabulation of Bids'!C125</f>
        <v>EACH</v>
      </c>
      <c r="D124" s="71">
        <f>'Tabulation of Bids'!D125</f>
        <v>13</v>
      </c>
      <c r="E124" s="53"/>
      <c r="F124" s="53">
        <f t="shared" si="4"/>
        <v>0</v>
      </c>
    </row>
    <row r="125" spans="1:6" ht="20.25" customHeight="1" x14ac:dyDescent="0.2">
      <c r="A125" s="71">
        <f>'Tabulation of Bids'!A126</f>
        <v>113</v>
      </c>
      <c r="B125" s="56" t="str">
        <f>'Tabulation of Bids'!B126</f>
        <v>SIGNAL HEAD, POLYCARBONATE, LED, 1-FACE, 3-SECTION, MAST ARM MOUNTED</v>
      </c>
      <c r="C125" s="71" t="str">
        <f>'Tabulation of Bids'!C126</f>
        <v>EACH</v>
      </c>
      <c r="D125" s="71">
        <f>'Tabulation of Bids'!D126</f>
        <v>12</v>
      </c>
      <c r="E125" s="53"/>
      <c r="F125" s="53">
        <f t="shared" si="4"/>
        <v>0</v>
      </c>
    </row>
    <row r="126" spans="1:6" ht="20.25" customHeight="1" x14ac:dyDescent="0.2">
      <c r="A126" s="71">
        <f>'Tabulation of Bids'!A127</f>
        <v>114</v>
      </c>
      <c r="B126" s="56" t="str">
        <f>'Tabulation of Bids'!B127</f>
        <v>SIGNAL HEAD, POLYCARBONATE, LED, 1-FACE, 4-SECTION, BRACKET MOUNTED</v>
      </c>
      <c r="C126" s="71" t="str">
        <f>'Tabulation of Bids'!C127</f>
        <v>EACH</v>
      </c>
      <c r="D126" s="71">
        <f>'Tabulation of Bids'!D127</f>
        <v>7</v>
      </c>
      <c r="E126" s="53"/>
      <c r="F126" s="53">
        <f t="shared" si="4"/>
        <v>0</v>
      </c>
    </row>
    <row r="127" spans="1:6" ht="20.25" customHeight="1" x14ac:dyDescent="0.2">
      <c r="A127" s="71">
        <f>'Tabulation of Bids'!A128</f>
        <v>115</v>
      </c>
      <c r="B127" s="56" t="str">
        <f>'Tabulation of Bids'!B128</f>
        <v>SIGNAL HEAD, POLYCARBONATE, LED, 1-FACE, 4-SECTION, MAST ARM MOUNTED</v>
      </c>
      <c r="C127" s="71" t="str">
        <f>'Tabulation of Bids'!C128</f>
        <v>EACH</v>
      </c>
      <c r="D127" s="71">
        <f>'Tabulation of Bids'!D128</f>
        <v>4</v>
      </c>
      <c r="E127" s="53"/>
      <c r="F127" s="53">
        <f t="shared" si="4"/>
        <v>0</v>
      </c>
    </row>
    <row r="128" spans="1:6" ht="20.25" customHeight="1" x14ac:dyDescent="0.2">
      <c r="A128" s="71">
        <f>'Tabulation of Bids'!A129</f>
        <v>116</v>
      </c>
      <c r="B128" s="56" t="str">
        <f>'Tabulation of Bids'!B129</f>
        <v>PEDESTRIAN SIGNAL HEAD, POLYCARBONATE, LED, 1-FACE, BRACKET MOUNTED WITH COUNT DOWN TIMER</v>
      </c>
      <c r="C128" s="71" t="str">
        <f>'Tabulation of Bids'!C129</f>
        <v>EACH</v>
      </c>
      <c r="D128" s="71">
        <f>'Tabulation of Bids'!D129</f>
        <v>6</v>
      </c>
      <c r="E128" s="53"/>
      <c r="F128" s="53">
        <f t="shared" si="4"/>
        <v>0</v>
      </c>
    </row>
    <row r="129" spans="1:6" ht="32.25" customHeight="1" x14ac:dyDescent="0.2">
      <c r="A129" s="71">
        <f>'Tabulation of Bids'!A130</f>
        <v>117</v>
      </c>
      <c r="B129" s="56" t="str">
        <f>'Tabulation of Bids'!B130</f>
        <v>PEDESTRIAN SIGNAL HEAD, POLYCARBONATE, LED, 2-FACE, BRACKET MOUNTED WITH COUNT DOWN TIMER</v>
      </c>
      <c r="C129" s="71" t="str">
        <f>'Tabulation of Bids'!C130</f>
        <v>EACH</v>
      </c>
      <c r="D129" s="71">
        <f>'Tabulation of Bids'!D130</f>
        <v>6</v>
      </c>
      <c r="E129" s="53"/>
      <c r="F129" s="53">
        <f t="shared" si="4"/>
        <v>0</v>
      </c>
    </row>
    <row r="130" spans="1:6" ht="35.25" customHeight="1" x14ac:dyDescent="0.2">
      <c r="A130" s="71">
        <f>'Tabulation of Bids'!A131</f>
        <v>118</v>
      </c>
      <c r="B130" s="56" t="str">
        <f>'Tabulation of Bids'!B131</f>
        <v>TRAFFIC SIGNAL BACKPLATE</v>
      </c>
      <c r="C130" s="71" t="str">
        <f>'Tabulation of Bids'!C131</f>
        <v>EACH</v>
      </c>
      <c r="D130" s="71">
        <f>'Tabulation of Bids'!D131</f>
        <v>16</v>
      </c>
      <c r="E130" s="53"/>
      <c r="F130" s="53">
        <f t="shared" si="4"/>
        <v>0</v>
      </c>
    </row>
    <row r="131" spans="1:6" ht="20.25" customHeight="1" thickBot="1" x14ac:dyDescent="0.25">
      <c r="A131" s="71">
        <f>'Tabulation of Bids'!A132</f>
        <v>119</v>
      </c>
      <c r="B131" s="56" t="str">
        <f>'Tabulation of Bids'!B132</f>
        <v>LIGHT DETECTOR</v>
      </c>
      <c r="C131" s="71" t="str">
        <f>'Tabulation of Bids'!C132</f>
        <v>EACH</v>
      </c>
      <c r="D131" s="71">
        <f>'Tabulation of Bids'!D132</f>
        <v>7</v>
      </c>
      <c r="E131" s="53"/>
      <c r="F131" s="53">
        <f t="shared" si="4"/>
        <v>0</v>
      </c>
    </row>
    <row r="132" spans="1:6" ht="9.75" customHeight="1" x14ac:dyDescent="0.2">
      <c r="A132" s="72"/>
      <c r="B132" s="167" t="s">
        <v>230</v>
      </c>
      <c r="C132" s="73" t="str">
        <f>IF(NOT(ISNUMBER(A134)),"Total","Sub")</f>
        <v>Sub</v>
      </c>
      <c r="D132" s="114"/>
      <c r="E132" s="74" t="s">
        <v>225</v>
      </c>
      <c r="F132" s="54">
        <f>SUM(F108:F131)+F106</f>
        <v>0</v>
      </c>
    </row>
    <row r="133" spans="1:6" ht="9.75" customHeight="1" thickBot="1" x14ac:dyDescent="0.25">
      <c r="A133" s="75"/>
      <c r="B133" s="76"/>
      <c r="C133" s="77" t="str">
        <f>IF(NOT(ISNUMBER(A134)),"Bid","Total")</f>
        <v>Total</v>
      </c>
      <c r="D133" s="78"/>
      <c r="E133" s="79" t="s">
        <v>226</v>
      </c>
      <c r="F133" s="55">
        <f>SUM($D108*E108,$D109*E109,$D110*E110,$D111*E111,$D112*E112,$D113*E113,$D114*E114,$D115*E115,$D116*E116,$D117*E117,$D118*E118,$D119*E119,$D120*E120,$D121*E121,$D122*E122,$D123*E123,$D124*E124,$D125*E125,$D126*E126,$D127*E127,$D128*E128,$D129*E129,$D130*E130,$D131*E131,F107)</f>
        <v>0</v>
      </c>
    </row>
    <row r="134" spans="1:6" ht="20.25" customHeight="1" x14ac:dyDescent="0.2">
      <c r="A134" s="98">
        <f>'Tabulation of Bids'!A135</f>
        <v>120</v>
      </c>
      <c r="B134" s="99" t="str">
        <f>'Tabulation of Bids'!B135</f>
        <v>LIGHT DETECTOR AMPLIFIER</v>
      </c>
      <c r="C134" s="71" t="str">
        <f>'Tabulation of Bids'!C135</f>
        <v>EACH</v>
      </c>
      <c r="D134" s="98">
        <f>'Tabulation of Bids'!D135</f>
        <v>7</v>
      </c>
      <c r="E134" s="100"/>
      <c r="F134" s="100">
        <f t="shared" ref="F134:F157" si="5">+D134*E134</f>
        <v>0</v>
      </c>
    </row>
    <row r="135" spans="1:6" ht="20.25" customHeight="1" x14ac:dyDescent="0.2">
      <c r="A135" s="71">
        <f>'Tabulation of Bids'!A136</f>
        <v>121</v>
      </c>
      <c r="B135" s="56" t="str">
        <f>'Tabulation of Bids'!B136</f>
        <v>PEDESTRIAN PUSH-BUTTON</v>
      </c>
      <c r="C135" s="71" t="str">
        <f>'Tabulation of Bids'!C136</f>
        <v>EACH</v>
      </c>
      <c r="D135" s="71">
        <f>'Tabulation of Bids'!D136</f>
        <v>19</v>
      </c>
      <c r="E135" s="53"/>
      <c r="F135" s="53">
        <f t="shared" si="5"/>
        <v>0</v>
      </c>
    </row>
    <row r="136" spans="1:6" ht="20.25" customHeight="1" x14ac:dyDescent="0.2">
      <c r="A136" s="71">
        <f>'Tabulation of Bids'!A137</f>
        <v>122</v>
      </c>
      <c r="B136" s="56" t="str">
        <f>'Tabulation of Bids'!B137</f>
        <v>TEMPORARY TRAFFIC SIGNAL INSTALLATION</v>
      </c>
      <c r="C136" s="71" t="str">
        <f>'Tabulation of Bids'!C137</f>
        <v>EACH</v>
      </c>
      <c r="D136" s="71">
        <f>'Tabulation of Bids'!D137</f>
        <v>2</v>
      </c>
      <c r="E136" s="53"/>
      <c r="F136" s="53">
        <f t="shared" si="5"/>
        <v>0</v>
      </c>
    </row>
    <row r="137" spans="1:6" ht="20.25" customHeight="1" x14ac:dyDescent="0.2">
      <c r="A137" s="71">
        <f>'Tabulation of Bids'!A138</f>
        <v>123</v>
      </c>
      <c r="B137" s="56" t="str">
        <f>'Tabulation of Bids'!B138</f>
        <v>REMOVE EXISTING TRAFFIC SIGNAL EQUIPMENT</v>
      </c>
      <c r="C137" s="71" t="str">
        <f>'Tabulation of Bids'!C138</f>
        <v>EACH</v>
      </c>
      <c r="D137" s="71">
        <f>'Tabulation of Bids'!D138</f>
        <v>15</v>
      </c>
      <c r="E137" s="53"/>
      <c r="F137" s="53">
        <f t="shared" si="5"/>
        <v>0</v>
      </c>
    </row>
    <row r="138" spans="1:6" ht="20.25" customHeight="1" x14ac:dyDescent="0.2">
      <c r="A138" s="71">
        <f>'Tabulation of Bids'!A139</f>
        <v>124</v>
      </c>
      <c r="B138" s="56" t="str">
        <f>'Tabulation of Bids'!B139</f>
        <v>REMOVE EXISTING HANDHOLE</v>
      </c>
      <c r="C138" s="71" t="str">
        <f>'Tabulation of Bids'!C139</f>
        <v>EACH</v>
      </c>
      <c r="D138" s="71">
        <f>'Tabulation of Bids'!D139</f>
        <v>12</v>
      </c>
      <c r="E138" s="53"/>
      <c r="F138" s="53">
        <f t="shared" si="5"/>
        <v>0</v>
      </c>
    </row>
    <row r="139" spans="1:6" ht="20.25" customHeight="1" x14ac:dyDescent="0.2">
      <c r="A139" s="71">
        <f>'Tabulation of Bids'!A140</f>
        <v>125</v>
      </c>
      <c r="B139" s="56" t="str">
        <f>'Tabulation of Bids'!B140</f>
        <v>REMOVE EXISTING CONCRETE FOUNDATION</v>
      </c>
      <c r="C139" s="71" t="str">
        <f>'Tabulation of Bids'!C140</f>
        <v>EACH</v>
      </c>
      <c r="D139" s="71">
        <f>'Tabulation of Bids'!D140</f>
        <v>15</v>
      </c>
      <c r="E139" s="53"/>
      <c r="F139" s="53">
        <f t="shared" si="5"/>
        <v>0</v>
      </c>
    </row>
    <row r="140" spans="1:6" ht="20.25" customHeight="1" x14ac:dyDescent="0.2">
      <c r="A140" s="71">
        <f>'Tabulation of Bids'!A141</f>
        <v>126</v>
      </c>
      <c r="B140" s="56" t="str">
        <f>'Tabulation of Bids'!B141</f>
        <v>SPECIAL WASTE PLANS AND REPORTS (SPECIAL)</v>
      </c>
      <c r="C140" s="71" t="str">
        <f>'Tabulation of Bids'!C141</f>
        <v>L SUM</v>
      </c>
      <c r="D140" s="71">
        <f>'Tabulation of Bids'!D141</f>
        <v>1</v>
      </c>
      <c r="E140" s="53"/>
      <c r="F140" s="53">
        <f t="shared" si="5"/>
        <v>0</v>
      </c>
    </row>
    <row r="141" spans="1:6" ht="20.25" customHeight="1" x14ac:dyDescent="0.2">
      <c r="A141" s="71">
        <f>'Tabulation of Bids'!A142</f>
        <v>127</v>
      </c>
      <c r="B141" s="56" t="str">
        <f>'Tabulation of Bids'!B142</f>
        <v>WIDE AREA VIDEO DETECTION SYSTEM, COMPLETE</v>
      </c>
      <c r="C141" s="71" t="str">
        <f>'Tabulation of Bids'!C142</f>
        <v>EACH</v>
      </c>
      <c r="D141" s="71">
        <f>'Tabulation of Bids'!D142</f>
        <v>2</v>
      </c>
      <c r="E141" s="53"/>
      <c r="F141" s="53">
        <f t="shared" si="5"/>
        <v>0</v>
      </c>
    </row>
    <row r="142" spans="1:6" ht="20.25" customHeight="1" x14ac:dyDescent="0.2">
      <c r="A142" s="71">
        <f>'Tabulation of Bids'!A143</f>
        <v>128</v>
      </c>
      <c r="B142" s="56" t="str">
        <f>'Tabulation of Bids'!B143</f>
        <v>PROPOSED STORM SEWER CONNECTION TO EXISTING STORM SEWER</v>
      </c>
      <c r="C142" s="71" t="str">
        <f>'Tabulation of Bids'!C143</f>
        <v>EACH</v>
      </c>
      <c r="D142" s="71">
        <f>'Tabulation of Bids'!D143</f>
        <v>7</v>
      </c>
      <c r="E142" s="53"/>
      <c r="F142" s="53">
        <f t="shared" si="5"/>
        <v>0</v>
      </c>
    </row>
    <row r="143" spans="1:6" ht="20.25" customHeight="1" x14ac:dyDescent="0.2">
      <c r="A143" s="71">
        <f>'Tabulation of Bids'!A144</f>
        <v>129</v>
      </c>
      <c r="B143" s="56" t="str">
        <f>'Tabulation of Bids'!B144</f>
        <v>PROPOSED STORM SEWER CONNECTION TO EXISTING MANHOLE</v>
      </c>
      <c r="C143" s="71" t="str">
        <f>'Tabulation of Bids'!C144</f>
        <v>EACH</v>
      </c>
      <c r="D143" s="71">
        <f>'Tabulation of Bids'!D144</f>
        <v>7</v>
      </c>
      <c r="E143" s="53"/>
      <c r="F143" s="53">
        <f t="shared" si="5"/>
        <v>0</v>
      </c>
    </row>
    <row r="144" spans="1:6" ht="20.25" customHeight="1" x14ac:dyDescent="0.2">
      <c r="A144" s="71">
        <f>'Tabulation of Bids'!A145</f>
        <v>130</v>
      </c>
      <c r="B144" s="56" t="str">
        <f>'Tabulation of Bids'!B145</f>
        <v>PROPOSED MANHOLE/CATCH BASIN CONNECTION OVER EXISTING STORM SEWER</v>
      </c>
      <c r="C144" s="71" t="str">
        <f>'Tabulation of Bids'!C145</f>
        <v>EACH</v>
      </c>
      <c r="D144" s="71">
        <f>'Tabulation of Bids'!D145</f>
        <v>15</v>
      </c>
      <c r="E144" s="53"/>
      <c r="F144" s="53">
        <f t="shared" si="5"/>
        <v>0</v>
      </c>
    </row>
    <row r="145" spans="1:6" ht="20.25" customHeight="1" x14ac:dyDescent="0.2">
      <c r="A145" s="71">
        <f>'Tabulation of Bids'!A146</f>
        <v>131</v>
      </c>
      <c r="B145" s="56" t="str">
        <f>'Tabulation of Bids'!B146</f>
        <v>WASHOUT BASIN</v>
      </c>
      <c r="C145" s="71" t="str">
        <f>'Tabulation of Bids'!C146</f>
        <v>L SUM</v>
      </c>
      <c r="D145" s="71">
        <f>'Tabulation of Bids'!D146</f>
        <v>1</v>
      </c>
      <c r="E145" s="53"/>
      <c r="F145" s="53">
        <f t="shared" si="5"/>
        <v>0</v>
      </c>
    </row>
    <row r="146" spans="1:6" ht="20.25" customHeight="1" x14ac:dyDescent="0.2">
      <c r="A146" s="71">
        <f>'Tabulation of Bids'!A147</f>
        <v>132</v>
      </c>
      <c r="B146" s="56" t="str">
        <f>'Tabulation of Bids'!B147</f>
        <v>TRAFFIC BARRIER TERMINAL, TYPE 1</v>
      </c>
      <c r="C146" s="71" t="str">
        <f>'Tabulation of Bids'!C147</f>
        <v>EACH</v>
      </c>
      <c r="D146" s="71">
        <f>'Tabulation of Bids'!D147</f>
        <v>2</v>
      </c>
      <c r="E146" s="53"/>
      <c r="F146" s="53">
        <f t="shared" si="5"/>
        <v>0</v>
      </c>
    </row>
    <row r="147" spans="1:6" ht="20.25" customHeight="1" x14ac:dyDescent="0.2">
      <c r="A147" s="71">
        <f>'Tabulation of Bids'!A148</f>
        <v>133</v>
      </c>
      <c r="B147" s="56" t="str">
        <f>'Tabulation of Bids'!B148</f>
        <v>CONCRETE MEDIAN REMOVAL</v>
      </c>
      <c r="C147" s="71" t="str">
        <f>'Tabulation of Bids'!C148</f>
        <v>SQ FT</v>
      </c>
      <c r="D147" s="71">
        <f>'Tabulation of Bids'!D148</f>
        <v>11643</v>
      </c>
      <c r="E147" s="53"/>
      <c r="F147" s="53">
        <f t="shared" si="5"/>
        <v>0</v>
      </c>
    </row>
    <row r="148" spans="1:6" ht="20.25" customHeight="1" x14ac:dyDescent="0.2">
      <c r="A148" s="71">
        <f>'Tabulation of Bids'!A149</f>
        <v>134</v>
      </c>
      <c r="B148" s="56" t="str">
        <f>'Tabulation of Bids'!B149</f>
        <v>INLETS, SPECIAL NO. 2</v>
      </c>
      <c r="C148" s="71" t="str">
        <f>'Tabulation of Bids'!C149</f>
        <v>EACH</v>
      </c>
      <c r="D148" s="71">
        <f>'Tabulation of Bids'!D149</f>
        <v>2</v>
      </c>
      <c r="E148" s="53"/>
      <c r="F148" s="53">
        <f t="shared" si="5"/>
        <v>0</v>
      </c>
    </row>
    <row r="149" spans="1:6" ht="20.25" customHeight="1" x14ac:dyDescent="0.2">
      <c r="A149" s="71">
        <f>'Tabulation of Bids'!A150</f>
        <v>135</v>
      </c>
      <c r="B149" s="56" t="str">
        <f>'Tabulation of Bids'!B150</f>
        <v>INLETS TO BE RECONSTRUCTED WITH NEW FRAME AND GRATE, SPECIAL</v>
      </c>
      <c r="C149" s="71" t="str">
        <f>'Tabulation of Bids'!C150</f>
        <v>EACH</v>
      </c>
      <c r="D149" s="71">
        <f>'Tabulation of Bids'!D150</f>
        <v>2</v>
      </c>
      <c r="E149" s="53"/>
      <c r="F149" s="53">
        <f t="shared" si="5"/>
        <v>0</v>
      </c>
    </row>
    <row r="150" spans="1:6" ht="20.25" customHeight="1" x14ac:dyDescent="0.2">
      <c r="A150" s="71">
        <f>'Tabulation of Bids'!A151</f>
        <v>136</v>
      </c>
      <c r="B150" s="56" t="str">
        <f>'Tabulation of Bids'!B151</f>
        <v>TRAFFIC CONTROL AND PROTECTION (SPECIAL)</v>
      </c>
      <c r="C150" s="71" t="str">
        <f>'Tabulation of Bids'!C151</f>
        <v>L SUM</v>
      </c>
      <c r="D150" s="71">
        <f>'Tabulation of Bids'!D151</f>
        <v>1</v>
      </c>
      <c r="E150" s="53"/>
      <c r="F150" s="53">
        <f t="shared" si="5"/>
        <v>0</v>
      </c>
    </row>
    <row r="151" spans="1:6" ht="20.25" customHeight="1" x14ac:dyDescent="0.2">
      <c r="A151" s="71">
        <f>'Tabulation of Bids'!A152</f>
        <v>137</v>
      </c>
      <c r="B151" s="56" t="str">
        <f>'Tabulation of Bids'!B152</f>
        <v>REMOVE EXISTING SIGN, COMPLETE</v>
      </c>
      <c r="C151" s="71" t="str">
        <f>'Tabulation of Bids'!C152</f>
        <v>EACH</v>
      </c>
      <c r="D151" s="71">
        <f>'Tabulation of Bids'!D152</f>
        <v>17</v>
      </c>
      <c r="E151" s="53"/>
      <c r="F151" s="53">
        <f t="shared" si="5"/>
        <v>0</v>
      </c>
    </row>
    <row r="152" spans="1:6" ht="20.25" customHeight="1" x14ac:dyDescent="0.2">
      <c r="A152" s="71">
        <f>'Tabulation of Bids'!A153</f>
        <v>138</v>
      </c>
      <c r="B152" s="56" t="str">
        <f>'Tabulation of Bids'!B153</f>
        <v>STABILIZED CONSTRUCTION ENTRANCE</v>
      </c>
      <c r="C152" s="71" t="str">
        <f>'Tabulation of Bids'!C153</f>
        <v>SQ YD</v>
      </c>
      <c r="D152" s="71">
        <f>'Tabulation of Bids'!D153</f>
        <v>200</v>
      </c>
      <c r="E152" s="53"/>
      <c r="F152" s="53">
        <f t="shared" si="5"/>
        <v>0</v>
      </c>
    </row>
    <row r="153" spans="1:6" ht="20.25" customHeight="1" x14ac:dyDescent="0.2">
      <c r="A153" s="71">
        <f>'Tabulation of Bids'!A154</f>
        <v>139</v>
      </c>
      <c r="B153" s="56" t="str">
        <f>'Tabulation of Bids'!B154</f>
        <v>CONSTRUCTION LAYOUT</v>
      </c>
      <c r="C153" s="71" t="str">
        <f>'Tabulation of Bids'!C154</f>
        <v>L SUM</v>
      </c>
      <c r="D153" s="71">
        <f>'Tabulation of Bids'!D154</f>
        <v>1</v>
      </c>
      <c r="E153" s="53"/>
      <c r="F153" s="53">
        <f t="shared" si="5"/>
        <v>0</v>
      </c>
    </row>
    <row r="154" spans="1:6" ht="20.25" customHeight="1" x14ac:dyDescent="0.2">
      <c r="A154" s="71">
        <f>'Tabulation of Bids'!A155</f>
        <v>140</v>
      </c>
      <c r="B154" s="56" t="str">
        <f>'Tabulation of Bids'!B155</f>
        <v>TEMPORARY PAVEMENT</v>
      </c>
      <c r="C154" s="71" t="str">
        <f>'Tabulation of Bids'!C155</f>
        <v>SQ YD</v>
      </c>
      <c r="D154" s="71">
        <f>'Tabulation of Bids'!D155</f>
        <v>1294</v>
      </c>
      <c r="E154" s="53"/>
      <c r="F154" s="53">
        <f t="shared" si="5"/>
        <v>0</v>
      </c>
    </row>
    <row r="155" spans="1:6" ht="20.25" customHeight="1" x14ac:dyDescent="0.2">
      <c r="A155" s="71">
        <f>'Tabulation of Bids'!A156</f>
        <v>141</v>
      </c>
      <c r="B155" s="56" t="str">
        <f>'Tabulation of Bids'!B156</f>
        <v>MANHOLES TO BE RECONSTRUCTED WITH NEW FRAME AND GRATE, SPECIAL</v>
      </c>
      <c r="C155" s="71" t="str">
        <f>'Tabulation of Bids'!C156</f>
        <v>EACH</v>
      </c>
      <c r="D155" s="71">
        <f>'Tabulation of Bids'!D156</f>
        <v>1</v>
      </c>
      <c r="E155" s="53"/>
      <c r="F155" s="53">
        <f t="shared" si="5"/>
        <v>0</v>
      </c>
    </row>
    <row r="156" spans="1:6" ht="20.25" customHeight="1" x14ac:dyDescent="0.2">
      <c r="A156" s="71">
        <f>'Tabulation of Bids'!A157</f>
        <v>142</v>
      </c>
      <c r="B156" s="56" t="str">
        <f>'Tabulation of Bids'!B157</f>
        <v>INLETS, TYPE 700</v>
      </c>
      <c r="C156" s="71" t="str">
        <f>'Tabulation of Bids'!C157</f>
        <v>EACH</v>
      </c>
      <c r="D156" s="71">
        <f>'Tabulation of Bids'!D157</f>
        <v>11</v>
      </c>
      <c r="E156" s="53"/>
      <c r="F156" s="53">
        <f t="shared" si="5"/>
        <v>0</v>
      </c>
    </row>
    <row r="157" spans="1:6" ht="20.25" customHeight="1" thickBot="1" x14ac:dyDescent="0.25">
      <c r="A157" s="71">
        <f>'Tabulation of Bids'!A158</f>
        <v>143</v>
      </c>
      <c r="B157" s="56" t="str">
        <f>'Tabulation of Bids'!B158</f>
        <v>SANITARY MANHOLES TO BE ADJUSTED</v>
      </c>
      <c r="C157" s="71" t="str">
        <f>'Tabulation of Bids'!C158</f>
        <v>EACH</v>
      </c>
      <c r="D157" s="71">
        <f>'Tabulation of Bids'!D158</f>
        <v>3</v>
      </c>
      <c r="E157" s="53"/>
      <c r="F157" s="53">
        <f t="shared" si="5"/>
        <v>0</v>
      </c>
    </row>
    <row r="158" spans="1:6" ht="9.75" customHeight="1" x14ac:dyDescent="0.2">
      <c r="A158" s="72"/>
      <c r="B158" s="167" t="s">
        <v>231</v>
      </c>
      <c r="C158" s="73" t="str">
        <f>IF(NOT(ISNUMBER(A160)),"Total","Sub")</f>
        <v>Sub</v>
      </c>
      <c r="D158" s="114"/>
      <c r="E158" s="74" t="s">
        <v>225</v>
      </c>
      <c r="F158" s="54">
        <f>SUM(F134:F157)+F132</f>
        <v>0</v>
      </c>
    </row>
    <row r="159" spans="1:6" ht="9.75" customHeight="1" thickBot="1" x14ac:dyDescent="0.25">
      <c r="A159" s="75"/>
      <c r="B159" s="76"/>
      <c r="C159" s="77" t="str">
        <f>IF(NOT(ISNUMBER(A160)),"Bid","Total")</f>
        <v>Total</v>
      </c>
      <c r="D159" s="78"/>
      <c r="E159" s="79" t="s">
        <v>226</v>
      </c>
      <c r="F159" s="55">
        <f>SUM($D134*E134,$D135*E135,$D136*E136,$D137*E137,$D138*E138,$D139*E139,$D140*E140,$D141*E141,$D142*E142,$D143*E143,$D144*E144,$D145*E145,$D146*E146,$D147*E147,$D148*E148,$D149*E149,$D150*E150,$D151*E151,$D152*E152,$D153*E153,$D154*E154,$D155*E155,$D156*E156,$D157*E157,F133)</f>
        <v>0</v>
      </c>
    </row>
    <row r="160" spans="1:6" ht="20.25" customHeight="1" x14ac:dyDescent="0.2">
      <c r="A160" s="98">
        <f>'Tabulation of Bids'!A161</f>
        <v>144</v>
      </c>
      <c r="B160" s="99" t="str">
        <f>'Tabulation of Bids'!B161</f>
        <v>SANITARY MANHOLES TO BE ADJUSTED WITH NEW TYPE 1 FRAME, CLOSED LID</v>
      </c>
      <c r="C160" s="71" t="str">
        <f>'Tabulation of Bids'!C161</f>
        <v>EACH</v>
      </c>
      <c r="D160" s="98">
        <f>'Tabulation of Bids'!D161</f>
        <v>1</v>
      </c>
      <c r="E160" s="100"/>
      <c r="F160" s="100">
        <f t="shared" ref="F160:F183" si="6">+D160*E160</f>
        <v>0</v>
      </c>
    </row>
    <row r="161" spans="1:6" ht="20.25" customHeight="1" x14ac:dyDescent="0.2">
      <c r="A161" s="71">
        <f>'Tabulation of Bids'!A162</f>
        <v>145</v>
      </c>
      <c r="B161" s="56" t="str">
        <f>'Tabulation of Bids'!B162</f>
        <v>SANITARY MANHOLES TO BE RECONSTRUCTED WITH NEW TYPE 1 FRAME, CLOSED LID</v>
      </c>
      <c r="C161" s="71" t="str">
        <f>'Tabulation of Bids'!C162</f>
        <v>EACH</v>
      </c>
      <c r="D161" s="71">
        <f>'Tabulation of Bids'!D162</f>
        <v>9</v>
      </c>
      <c r="E161" s="53"/>
      <c r="F161" s="53">
        <f t="shared" si="6"/>
        <v>0</v>
      </c>
    </row>
    <row r="162" spans="1:6" ht="20.25" customHeight="1" x14ac:dyDescent="0.2">
      <c r="A162" s="71">
        <f>'Tabulation of Bids'!A163</f>
        <v>146</v>
      </c>
      <c r="B162" s="56" t="str">
        <f>'Tabulation of Bids'!B163</f>
        <v>SANITARY MANHOLES TO BE REMOVED</v>
      </c>
      <c r="C162" s="71" t="str">
        <f>'Tabulation of Bids'!C163</f>
        <v>EACH</v>
      </c>
      <c r="D162" s="71">
        <f>'Tabulation of Bids'!D163</f>
        <v>2</v>
      </c>
      <c r="E162" s="53"/>
      <c r="F162" s="53">
        <f t="shared" si="6"/>
        <v>0</v>
      </c>
    </row>
    <row r="163" spans="1:6" ht="20.25" customHeight="1" x14ac:dyDescent="0.2">
      <c r="A163" s="71">
        <f>'Tabulation of Bids'!A164</f>
        <v>147</v>
      </c>
      <c r="B163" s="56" t="str">
        <f>'Tabulation of Bids'!B164</f>
        <v>SANITARY SEWER MANHOLES TO BE REMOVED &amp; REPLACED, 4' DIA.</v>
      </c>
      <c r="C163" s="71" t="str">
        <f>'Tabulation of Bids'!C164</f>
        <v>EACH</v>
      </c>
      <c r="D163" s="71">
        <f>'Tabulation of Bids'!D164</f>
        <v>7</v>
      </c>
      <c r="E163" s="53"/>
      <c r="F163" s="53">
        <f t="shared" si="6"/>
        <v>0</v>
      </c>
    </row>
    <row r="164" spans="1:6" ht="20.25" customHeight="1" x14ac:dyDescent="0.2">
      <c r="A164" s="71">
        <f>'Tabulation of Bids'!A165</f>
        <v>148</v>
      </c>
      <c r="B164" s="56" t="str">
        <f>'Tabulation of Bids'!B165</f>
        <v>SANITARY MANHOLES, 4' DIA.</v>
      </c>
      <c r="C164" s="71" t="str">
        <f>'Tabulation of Bids'!C165</f>
        <v>EACH</v>
      </c>
      <c r="D164" s="71">
        <f>'Tabulation of Bids'!D165</f>
        <v>2</v>
      </c>
      <c r="E164" s="53"/>
      <c r="F164" s="53">
        <f t="shared" si="6"/>
        <v>0</v>
      </c>
    </row>
    <row r="165" spans="1:6" ht="20.25" customHeight="1" x14ac:dyDescent="0.2">
      <c r="A165" s="71">
        <f>'Tabulation of Bids'!A166</f>
        <v>149</v>
      </c>
      <c r="B165" s="56" t="str">
        <f>'Tabulation of Bids'!B166</f>
        <v>SANITARY SEWER, PVC SDR 26, WATER MAIN QUALITY, 8" DIA.</v>
      </c>
      <c r="C165" s="71" t="str">
        <f>'Tabulation of Bids'!C166</f>
        <v>FOOT</v>
      </c>
      <c r="D165" s="71">
        <f>'Tabulation of Bids'!D166</f>
        <v>175</v>
      </c>
      <c r="E165" s="53"/>
      <c r="F165" s="53">
        <f t="shared" si="6"/>
        <v>0</v>
      </c>
    </row>
    <row r="166" spans="1:6" ht="20.25" customHeight="1" x14ac:dyDescent="0.2">
      <c r="A166" s="71">
        <f>'Tabulation of Bids'!A167</f>
        <v>150</v>
      </c>
      <c r="B166" s="56" t="str">
        <f>'Tabulation of Bids'!B167</f>
        <v>SANITARY SEWER MAIN LINE REPAIR, 8" DIA.</v>
      </c>
      <c r="C166" s="71" t="str">
        <f>'Tabulation of Bids'!C167</f>
        <v>FOOT</v>
      </c>
      <c r="D166" s="71">
        <f>'Tabulation of Bids'!D167</f>
        <v>76</v>
      </c>
      <c r="E166" s="53"/>
      <c r="F166" s="53">
        <f t="shared" si="6"/>
        <v>0</v>
      </c>
    </row>
    <row r="167" spans="1:6" ht="20.25" customHeight="1" x14ac:dyDescent="0.2">
      <c r="A167" s="71">
        <f>'Tabulation of Bids'!A168</f>
        <v>151</v>
      </c>
      <c r="B167" s="56" t="str">
        <f>'Tabulation of Bids'!B168</f>
        <v>SANITARY SEWER SERVICE RECONNECTION, 4" DIA.</v>
      </c>
      <c r="C167" s="71" t="str">
        <f>'Tabulation of Bids'!C168</f>
        <v>FOOT</v>
      </c>
      <c r="D167" s="71">
        <f>'Tabulation of Bids'!D168</f>
        <v>10</v>
      </c>
      <c r="E167" s="53"/>
      <c r="F167" s="53">
        <f t="shared" si="6"/>
        <v>0</v>
      </c>
    </row>
    <row r="168" spans="1:6" ht="20.25" customHeight="1" x14ac:dyDescent="0.2">
      <c r="A168" s="71">
        <f>'Tabulation of Bids'!A169</f>
        <v>152</v>
      </c>
      <c r="B168" s="56" t="str">
        <f>'Tabulation of Bids'!B169</f>
        <v>SANITARY SEWER SERVICE REPLACEMENT, 4" DIA.</v>
      </c>
      <c r="C168" s="71" t="str">
        <f>'Tabulation of Bids'!C169</f>
        <v>FOOT</v>
      </c>
      <c r="D168" s="71">
        <f>'Tabulation of Bids'!D169</f>
        <v>708</v>
      </c>
      <c r="E168" s="53"/>
      <c r="F168" s="53">
        <f t="shared" si="6"/>
        <v>0</v>
      </c>
    </row>
    <row r="169" spans="1:6" ht="20.25" customHeight="1" x14ac:dyDescent="0.2">
      <c r="A169" s="71">
        <f>'Tabulation of Bids'!A170</f>
        <v>153</v>
      </c>
      <c r="B169" s="56" t="str">
        <f>'Tabulation of Bids'!B170</f>
        <v>SANITARY SEWER SERVICE REPLACEMENT, 6" DIA.</v>
      </c>
      <c r="C169" s="71" t="str">
        <f>'Tabulation of Bids'!C170</f>
        <v>FOOT</v>
      </c>
      <c r="D169" s="71">
        <f>'Tabulation of Bids'!D170</f>
        <v>86</v>
      </c>
      <c r="E169" s="53"/>
      <c r="F169" s="53">
        <f t="shared" si="6"/>
        <v>0</v>
      </c>
    </row>
    <row r="170" spans="1:6" ht="20.25" customHeight="1" x14ac:dyDescent="0.2">
      <c r="A170" s="71">
        <f>'Tabulation of Bids'!A171</f>
        <v>154</v>
      </c>
      <c r="B170" s="56" t="str">
        <f>'Tabulation of Bids'!B171</f>
        <v>SANITARY SEWER SERVICE RISER TO BE LOWERED AND CAPPED</v>
      </c>
      <c r="C170" s="71" t="str">
        <f>'Tabulation of Bids'!C171</f>
        <v>EACH</v>
      </c>
      <c r="D170" s="71">
        <f>'Tabulation of Bids'!D171</f>
        <v>10</v>
      </c>
      <c r="E170" s="53"/>
      <c r="F170" s="53">
        <f t="shared" si="6"/>
        <v>0</v>
      </c>
    </row>
    <row r="171" spans="1:6" ht="20.25" customHeight="1" x14ac:dyDescent="0.2">
      <c r="A171" s="71">
        <f>'Tabulation of Bids'!A172</f>
        <v>155</v>
      </c>
      <c r="B171" s="56" t="str">
        <f>'Tabulation of Bids'!B172</f>
        <v>SANITARY SEWER SERVICE 4" DIA.</v>
      </c>
      <c r="C171" s="71" t="str">
        <f>'Tabulation of Bids'!C172</f>
        <v>FOOT</v>
      </c>
      <c r="D171" s="71">
        <f>'Tabulation of Bids'!D172</f>
        <v>68</v>
      </c>
      <c r="E171" s="53"/>
      <c r="F171" s="53">
        <f t="shared" si="6"/>
        <v>0</v>
      </c>
    </row>
    <row r="172" spans="1:6" ht="20.25" customHeight="1" x14ac:dyDescent="0.2">
      <c r="A172" s="71" t="str">
        <f>'Tabulation of Bids'!A173</f>
        <v/>
      </c>
      <c r="B172" s="56" t="str">
        <f>'Tabulation of Bids'!B173</f>
        <v/>
      </c>
      <c r="C172" s="71" t="str">
        <f>'Tabulation of Bids'!C173</f>
        <v/>
      </c>
      <c r="D172" s="71">
        <f>'Tabulation of Bids'!D173</f>
        <v>0</v>
      </c>
      <c r="E172" s="53"/>
      <c r="F172" s="53">
        <f t="shared" si="6"/>
        <v>0</v>
      </c>
    </row>
    <row r="173" spans="1:6" ht="20.25" customHeight="1" x14ac:dyDescent="0.2">
      <c r="A173" s="71" t="str">
        <f>'Tabulation of Bids'!A174</f>
        <v/>
      </c>
      <c r="B173" s="56" t="str">
        <f>'Tabulation of Bids'!B174</f>
        <v/>
      </c>
      <c r="C173" s="71" t="str">
        <f>'Tabulation of Bids'!C174</f>
        <v/>
      </c>
      <c r="D173" s="71">
        <f>'Tabulation of Bids'!D174</f>
        <v>0</v>
      </c>
      <c r="E173" s="53"/>
      <c r="F173" s="53">
        <f t="shared" si="6"/>
        <v>0</v>
      </c>
    </row>
    <row r="174" spans="1:6" ht="20.25" customHeight="1" x14ac:dyDescent="0.2">
      <c r="A174" s="71" t="str">
        <f>'Tabulation of Bids'!A175</f>
        <v/>
      </c>
      <c r="B174" s="56" t="str">
        <f>'Tabulation of Bids'!B175</f>
        <v/>
      </c>
      <c r="C174" s="71" t="str">
        <f>'Tabulation of Bids'!C175</f>
        <v/>
      </c>
      <c r="D174" s="71">
        <f>'Tabulation of Bids'!D175</f>
        <v>0</v>
      </c>
      <c r="E174" s="53"/>
      <c r="F174" s="53">
        <f t="shared" si="6"/>
        <v>0</v>
      </c>
    </row>
    <row r="175" spans="1:6" ht="20.25" customHeight="1" x14ac:dyDescent="0.2">
      <c r="A175" s="71" t="str">
        <f>'Tabulation of Bids'!A176</f>
        <v/>
      </c>
      <c r="B175" s="56" t="str">
        <f>'Tabulation of Bids'!B176</f>
        <v/>
      </c>
      <c r="C175" s="71" t="str">
        <f>'Tabulation of Bids'!C176</f>
        <v/>
      </c>
      <c r="D175" s="71">
        <f>'Tabulation of Bids'!D176</f>
        <v>0</v>
      </c>
      <c r="E175" s="53"/>
      <c r="F175" s="53">
        <f t="shared" si="6"/>
        <v>0</v>
      </c>
    </row>
    <row r="176" spans="1:6" ht="20.25" customHeight="1" x14ac:dyDescent="0.2">
      <c r="A176" s="71" t="str">
        <f>'Tabulation of Bids'!A177</f>
        <v/>
      </c>
      <c r="B176" s="56" t="str">
        <f>'Tabulation of Bids'!B177</f>
        <v/>
      </c>
      <c r="C176" s="71" t="str">
        <f>'Tabulation of Bids'!C177</f>
        <v/>
      </c>
      <c r="D176" s="71">
        <f>'Tabulation of Bids'!D177</f>
        <v>0</v>
      </c>
      <c r="E176" s="53"/>
      <c r="F176" s="53">
        <f t="shared" si="6"/>
        <v>0</v>
      </c>
    </row>
    <row r="177" spans="1:6" ht="20.25" customHeight="1" x14ac:dyDescent="0.2">
      <c r="A177" s="71" t="str">
        <f>'Tabulation of Bids'!A178</f>
        <v/>
      </c>
      <c r="B177" s="56" t="str">
        <f>'Tabulation of Bids'!B178</f>
        <v/>
      </c>
      <c r="C177" s="71" t="str">
        <f>'Tabulation of Bids'!C178</f>
        <v/>
      </c>
      <c r="D177" s="71">
        <f>'Tabulation of Bids'!D178</f>
        <v>0</v>
      </c>
      <c r="E177" s="53"/>
      <c r="F177" s="53">
        <f t="shared" si="6"/>
        <v>0</v>
      </c>
    </row>
    <row r="178" spans="1:6" ht="20.25" customHeight="1" x14ac:dyDescent="0.2">
      <c r="A178" s="71" t="str">
        <f>'Tabulation of Bids'!A179</f>
        <v/>
      </c>
      <c r="B178" s="56" t="str">
        <f>'Tabulation of Bids'!B179</f>
        <v/>
      </c>
      <c r="C178" s="71" t="str">
        <f>'Tabulation of Bids'!C179</f>
        <v/>
      </c>
      <c r="D178" s="71">
        <f>'Tabulation of Bids'!D179</f>
        <v>0</v>
      </c>
      <c r="E178" s="53"/>
      <c r="F178" s="53">
        <f t="shared" si="6"/>
        <v>0</v>
      </c>
    </row>
    <row r="179" spans="1:6" ht="20.25" customHeight="1" x14ac:dyDescent="0.2">
      <c r="A179" s="71" t="str">
        <f>'Tabulation of Bids'!A180</f>
        <v/>
      </c>
      <c r="B179" s="56" t="str">
        <f>'Tabulation of Bids'!B180</f>
        <v/>
      </c>
      <c r="C179" s="71" t="str">
        <f>'Tabulation of Bids'!C180</f>
        <v/>
      </c>
      <c r="D179" s="71">
        <f>'Tabulation of Bids'!D180</f>
        <v>0</v>
      </c>
      <c r="E179" s="53"/>
      <c r="F179" s="53">
        <f t="shared" si="6"/>
        <v>0</v>
      </c>
    </row>
    <row r="180" spans="1:6" ht="20.25" customHeight="1" x14ac:dyDescent="0.2">
      <c r="A180" s="71" t="str">
        <f>'Tabulation of Bids'!A181</f>
        <v/>
      </c>
      <c r="B180" s="56" t="str">
        <f>'Tabulation of Bids'!B181</f>
        <v/>
      </c>
      <c r="C180" s="71" t="str">
        <f>'Tabulation of Bids'!C181</f>
        <v/>
      </c>
      <c r="D180" s="71">
        <f>'Tabulation of Bids'!D181</f>
        <v>0</v>
      </c>
      <c r="E180" s="53"/>
      <c r="F180" s="53">
        <f t="shared" si="6"/>
        <v>0</v>
      </c>
    </row>
    <row r="181" spans="1:6" ht="20.25" customHeight="1" x14ac:dyDescent="0.2">
      <c r="A181" s="71" t="str">
        <f>'Tabulation of Bids'!A182</f>
        <v/>
      </c>
      <c r="B181" s="56" t="str">
        <f>'Tabulation of Bids'!B182</f>
        <v/>
      </c>
      <c r="C181" s="71" t="str">
        <f>'Tabulation of Bids'!C182</f>
        <v/>
      </c>
      <c r="D181" s="71">
        <f>'Tabulation of Bids'!D182</f>
        <v>0</v>
      </c>
      <c r="E181" s="53"/>
      <c r="F181" s="53">
        <f t="shared" si="6"/>
        <v>0</v>
      </c>
    </row>
    <row r="182" spans="1:6" ht="20.25" customHeight="1" x14ac:dyDescent="0.2">
      <c r="A182" s="71" t="e">
        <f>'Tabulation of Bids'!A183</f>
        <v>#VALUE!</v>
      </c>
      <c r="B182" s="56" t="str">
        <f>'Tabulation of Bids'!B183</f>
        <v>* AS READ</v>
      </c>
      <c r="C182" s="71" t="str">
        <f>'Tabulation of Bids'!C183</f>
        <v/>
      </c>
      <c r="D182" s="71">
        <f>'Tabulation of Bids'!D183</f>
        <v>0</v>
      </c>
      <c r="E182" s="53"/>
      <c r="F182" s="53">
        <f t="shared" si="6"/>
        <v>0</v>
      </c>
    </row>
    <row r="183" spans="1:6" ht="20.25" customHeight="1" thickBot="1" x14ac:dyDescent="0.25">
      <c r="A183" s="71" t="e">
        <f>'Tabulation of Bids'!A184</f>
        <v>#VALUE!</v>
      </c>
      <c r="B183" s="56" t="str">
        <f>'Tabulation of Bids'!B184</f>
        <v xml:space="preserve"> √ AS CORRECTED</v>
      </c>
      <c r="C183" s="71" t="str">
        <f>'Tabulation of Bids'!C184</f>
        <v/>
      </c>
      <c r="D183" s="71">
        <f>'Tabulation of Bids'!D184</f>
        <v>0</v>
      </c>
      <c r="E183" s="53"/>
      <c r="F183" s="53">
        <f t="shared" si="6"/>
        <v>0</v>
      </c>
    </row>
    <row r="184" spans="1:6" ht="9.75" customHeight="1" x14ac:dyDescent="0.2">
      <c r="A184" s="72"/>
      <c r="B184" s="167" t="s">
        <v>232</v>
      </c>
      <c r="C184" s="73" t="str">
        <f>IF(NOT(ISNUMBER(A186)),"Total","Sub")</f>
        <v>Total</v>
      </c>
      <c r="D184" s="114"/>
      <c r="E184" s="74" t="s">
        <v>225</v>
      </c>
      <c r="F184" s="54">
        <f>SUM(F160:F183)+F158</f>
        <v>0</v>
      </c>
    </row>
    <row r="185" spans="1:6" ht="9.75" customHeight="1" thickBot="1" x14ac:dyDescent="0.25">
      <c r="A185" s="75"/>
      <c r="B185" s="76"/>
      <c r="C185" s="77" t="str">
        <f>IF(NOT(ISNUMBER(A186)),"Bid","Total")</f>
        <v>Bid</v>
      </c>
      <c r="D185" s="78"/>
      <c r="E185" s="79" t="s">
        <v>226</v>
      </c>
      <c r="F185" s="55">
        <f>SUM($D160*E160,$D161*E161,$D162*E162,$D163*E163,$D164*E164,$D165*E165,$D166*E166,$D167*E167,$D168*E168,$D169*E169,$D170*E170,$D171*E171,$D172*E172,$D173*E173,$D174*E174,$D175*E175,$D176*E176,$D177*E177,$D178*E178,$D179*E179,$D180*E180,$D181*E181,$D182*E182,$D183*E183,F159)</f>
        <v>0</v>
      </c>
    </row>
    <row r="186" spans="1:6" ht="20.25" customHeight="1" x14ac:dyDescent="0.2">
      <c r="A186" s="98" t="str">
        <f>'Tabulation of Bids'!A187</f>
        <v/>
      </c>
      <c r="B186" s="99" t="str">
        <f>'Tabulation of Bids'!B187</f>
        <v/>
      </c>
      <c r="C186" s="71" t="str">
        <f>'Tabulation of Bids'!C187</f>
        <v/>
      </c>
      <c r="D186" s="98">
        <f>'Tabulation of Bids'!D187</f>
        <v>0</v>
      </c>
      <c r="E186" s="100"/>
      <c r="F186" s="100">
        <f t="shared" ref="F186:F209" si="7">+D186*E186</f>
        <v>0</v>
      </c>
    </row>
    <row r="187" spans="1:6" ht="20.25" customHeight="1" x14ac:dyDescent="0.2">
      <c r="A187" s="71" t="str">
        <f>'Tabulation of Bids'!A188</f>
        <v/>
      </c>
      <c r="B187" s="56" t="str">
        <f>'Tabulation of Bids'!B188</f>
        <v/>
      </c>
      <c r="C187" s="71" t="str">
        <f>'Tabulation of Bids'!C188</f>
        <v/>
      </c>
      <c r="D187" s="71">
        <f>'Tabulation of Bids'!D188</f>
        <v>0</v>
      </c>
      <c r="E187" s="53"/>
      <c r="F187" s="53">
        <f t="shared" si="7"/>
        <v>0</v>
      </c>
    </row>
    <row r="188" spans="1:6" ht="20.25" customHeight="1" x14ac:dyDescent="0.2">
      <c r="A188" s="71" t="str">
        <f>'Tabulation of Bids'!A189</f>
        <v/>
      </c>
      <c r="B188" s="56" t="str">
        <f>'Tabulation of Bids'!B189</f>
        <v/>
      </c>
      <c r="C188" s="71" t="str">
        <f>'Tabulation of Bids'!C189</f>
        <v/>
      </c>
      <c r="D188" s="71">
        <f>'Tabulation of Bids'!D189</f>
        <v>0</v>
      </c>
      <c r="E188" s="53"/>
      <c r="F188" s="53">
        <f t="shared" si="7"/>
        <v>0</v>
      </c>
    </row>
    <row r="189" spans="1:6" ht="20.25" customHeight="1" x14ac:dyDescent="0.2">
      <c r="A189" s="71" t="str">
        <f>'Tabulation of Bids'!A190</f>
        <v/>
      </c>
      <c r="B189" s="56" t="str">
        <f>'Tabulation of Bids'!B190</f>
        <v/>
      </c>
      <c r="C189" s="71" t="str">
        <f>'Tabulation of Bids'!C190</f>
        <v/>
      </c>
      <c r="D189" s="71">
        <f>'Tabulation of Bids'!D190</f>
        <v>0</v>
      </c>
      <c r="E189" s="53"/>
      <c r="F189" s="53">
        <f t="shared" si="7"/>
        <v>0</v>
      </c>
    </row>
    <row r="190" spans="1:6" ht="20.25" customHeight="1" x14ac:dyDescent="0.2">
      <c r="A190" s="71" t="str">
        <f>'Tabulation of Bids'!A191</f>
        <v/>
      </c>
      <c r="B190" s="56" t="str">
        <f>'Tabulation of Bids'!B191</f>
        <v/>
      </c>
      <c r="C190" s="71" t="str">
        <f>'Tabulation of Bids'!C191</f>
        <v/>
      </c>
      <c r="D190" s="71">
        <f>'Tabulation of Bids'!D191</f>
        <v>0</v>
      </c>
      <c r="E190" s="53"/>
      <c r="F190" s="53">
        <f t="shared" si="7"/>
        <v>0</v>
      </c>
    </row>
    <row r="191" spans="1:6" ht="20.25" customHeight="1" x14ac:dyDescent="0.2">
      <c r="A191" s="71" t="str">
        <f>'Tabulation of Bids'!A192</f>
        <v/>
      </c>
      <c r="B191" s="56" t="str">
        <f>'Tabulation of Bids'!B192</f>
        <v/>
      </c>
      <c r="C191" s="71" t="str">
        <f>'Tabulation of Bids'!C192</f>
        <v/>
      </c>
      <c r="D191" s="71">
        <f>'Tabulation of Bids'!D192</f>
        <v>0</v>
      </c>
      <c r="E191" s="53"/>
      <c r="F191" s="53">
        <f t="shared" si="7"/>
        <v>0</v>
      </c>
    </row>
    <row r="192" spans="1:6" ht="20.25" customHeight="1" x14ac:dyDescent="0.2">
      <c r="A192" s="71" t="str">
        <f>'Tabulation of Bids'!A193</f>
        <v/>
      </c>
      <c r="B192" s="56" t="str">
        <f>'Tabulation of Bids'!B193</f>
        <v/>
      </c>
      <c r="C192" s="71" t="str">
        <f>'Tabulation of Bids'!C193</f>
        <v/>
      </c>
      <c r="D192" s="71">
        <f>'Tabulation of Bids'!D193</f>
        <v>0</v>
      </c>
      <c r="E192" s="53"/>
      <c r="F192" s="53">
        <f t="shared" si="7"/>
        <v>0</v>
      </c>
    </row>
    <row r="193" spans="1:6" ht="20.25" customHeight="1" x14ac:dyDescent="0.2">
      <c r="A193" s="71" t="str">
        <f>'Tabulation of Bids'!A194</f>
        <v/>
      </c>
      <c r="B193" s="56" t="str">
        <f>'Tabulation of Bids'!B194</f>
        <v/>
      </c>
      <c r="C193" s="71" t="str">
        <f>'Tabulation of Bids'!C194</f>
        <v/>
      </c>
      <c r="D193" s="71">
        <f>'Tabulation of Bids'!D194</f>
        <v>0</v>
      </c>
      <c r="E193" s="53"/>
      <c r="F193" s="53">
        <f t="shared" si="7"/>
        <v>0</v>
      </c>
    </row>
    <row r="194" spans="1:6" ht="20.25" customHeight="1" x14ac:dyDescent="0.2">
      <c r="A194" s="71" t="str">
        <f>'Tabulation of Bids'!A195</f>
        <v/>
      </c>
      <c r="B194" s="56" t="str">
        <f>'Tabulation of Bids'!B195</f>
        <v/>
      </c>
      <c r="C194" s="71" t="str">
        <f>'Tabulation of Bids'!C195</f>
        <v/>
      </c>
      <c r="D194" s="71">
        <f>'Tabulation of Bids'!D195</f>
        <v>0</v>
      </c>
      <c r="E194" s="53"/>
      <c r="F194" s="53">
        <f t="shared" si="7"/>
        <v>0</v>
      </c>
    </row>
    <row r="195" spans="1:6" ht="20.25" customHeight="1" x14ac:dyDescent="0.2">
      <c r="A195" s="71" t="str">
        <f>'Tabulation of Bids'!A196</f>
        <v/>
      </c>
      <c r="B195" s="56" t="str">
        <f>'Tabulation of Bids'!B196</f>
        <v/>
      </c>
      <c r="C195" s="71" t="str">
        <f>'Tabulation of Bids'!C196</f>
        <v/>
      </c>
      <c r="D195" s="71">
        <f>'Tabulation of Bids'!D196</f>
        <v>0</v>
      </c>
      <c r="E195" s="53"/>
      <c r="F195" s="53">
        <f t="shared" si="7"/>
        <v>0</v>
      </c>
    </row>
    <row r="196" spans="1:6" ht="20.25" customHeight="1" x14ac:dyDescent="0.2">
      <c r="A196" s="71" t="str">
        <f>'Tabulation of Bids'!A197</f>
        <v/>
      </c>
      <c r="B196" s="56" t="str">
        <f>'Tabulation of Bids'!B197</f>
        <v/>
      </c>
      <c r="C196" s="71" t="str">
        <f>'Tabulation of Bids'!C197</f>
        <v/>
      </c>
      <c r="D196" s="71">
        <f>'Tabulation of Bids'!D197</f>
        <v>0</v>
      </c>
      <c r="E196" s="53"/>
      <c r="F196" s="53">
        <f t="shared" si="7"/>
        <v>0</v>
      </c>
    </row>
    <row r="197" spans="1:6" ht="20.25" customHeight="1" x14ac:dyDescent="0.2">
      <c r="A197" s="71" t="str">
        <f>'Tabulation of Bids'!A198</f>
        <v/>
      </c>
      <c r="B197" s="56" t="str">
        <f>'Tabulation of Bids'!B198</f>
        <v/>
      </c>
      <c r="C197" s="71" t="str">
        <f>'Tabulation of Bids'!C198</f>
        <v/>
      </c>
      <c r="D197" s="71">
        <f>'Tabulation of Bids'!D198</f>
        <v>0</v>
      </c>
      <c r="E197" s="53"/>
      <c r="F197" s="53">
        <f t="shared" si="7"/>
        <v>0</v>
      </c>
    </row>
    <row r="198" spans="1:6" ht="20.25" customHeight="1" x14ac:dyDescent="0.2">
      <c r="A198" s="71" t="str">
        <f>'Tabulation of Bids'!A199</f>
        <v/>
      </c>
      <c r="B198" s="56" t="str">
        <f>'Tabulation of Bids'!B199</f>
        <v/>
      </c>
      <c r="C198" s="71" t="str">
        <f>'Tabulation of Bids'!C199</f>
        <v/>
      </c>
      <c r="D198" s="71">
        <f>'Tabulation of Bids'!D199</f>
        <v>0</v>
      </c>
      <c r="E198" s="53"/>
      <c r="F198" s="53">
        <f t="shared" si="7"/>
        <v>0</v>
      </c>
    </row>
    <row r="199" spans="1:6" ht="20.25" customHeight="1" x14ac:dyDescent="0.2">
      <c r="A199" s="71" t="str">
        <f>'Tabulation of Bids'!A200</f>
        <v/>
      </c>
      <c r="B199" s="56" t="str">
        <f>'Tabulation of Bids'!B200</f>
        <v/>
      </c>
      <c r="C199" s="71" t="str">
        <f>'Tabulation of Bids'!C200</f>
        <v/>
      </c>
      <c r="D199" s="71">
        <f>'Tabulation of Bids'!D200</f>
        <v>0</v>
      </c>
      <c r="E199" s="53"/>
      <c r="F199" s="53">
        <f t="shared" si="7"/>
        <v>0</v>
      </c>
    </row>
    <row r="200" spans="1:6" ht="20.25" customHeight="1" x14ac:dyDescent="0.2">
      <c r="A200" s="71" t="str">
        <f>'Tabulation of Bids'!A201</f>
        <v/>
      </c>
      <c r="B200" s="56" t="str">
        <f>'Tabulation of Bids'!B201</f>
        <v/>
      </c>
      <c r="C200" s="71" t="str">
        <f>'Tabulation of Bids'!C201</f>
        <v/>
      </c>
      <c r="D200" s="71">
        <f>'Tabulation of Bids'!D201</f>
        <v>0</v>
      </c>
      <c r="E200" s="53"/>
      <c r="F200" s="53">
        <f t="shared" si="7"/>
        <v>0</v>
      </c>
    </row>
    <row r="201" spans="1:6" ht="20.25" customHeight="1" x14ac:dyDescent="0.2">
      <c r="A201" s="71" t="str">
        <f>'Tabulation of Bids'!A202</f>
        <v/>
      </c>
      <c r="B201" s="56" t="str">
        <f>'Tabulation of Bids'!B202</f>
        <v/>
      </c>
      <c r="C201" s="71" t="str">
        <f>'Tabulation of Bids'!C202</f>
        <v/>
      </c>
      <c r="D201" s="71">
        <f>'Tabulation of Bids'!D202</f>
        <v>0</v>
      </c>
      <c r="E201" s="53"/>
      <c r="F201" s="53">
        <f t="shared" si="7"/>
        <v>0</v>
      </c>
    </row>
    <row r="202" spans="1:6" ht="20.25" customHeight="1" x14ac:dyDescent="0.2">
      <c r="A202" s="71" t="str">
        <f>'Tabulation of Bids'!A203</f>
        <v/>
      </c>
      <c r="B202" s="56" t="str">
        <f>'Tabulation of Bids'!B203</f>
        <v/>
      </c>
      <c r="C202" s="71" t="str">
        <f>'Tabulation of Bids'!C203</f>
        <v/>
      </c>
      <c r="D202" s="71">
        <f>'Tabulation of Bids'!D203</f>
        <v>0</v>
      </c>
      <c r="E202" s="53"/>
      <c r="F202" s="53">
        <f t="shared" si="7"/>
        <v>0</v>
      </c>
    </row>
    <row r="203" spans="1:6" ht="20.25" customHeight="1" x14ac:dyDescent="0.2">
      <c r="A203" s="71" t="str">
        <f>'Tabulation of Bids'!A204</f>
        <v/>
      </c>
      <c r="B203" s="56" t="str">
        <f>'Tabulation of Bids'!B204</f>
        <v/>
      </c>
      <c r="C203" s="71" t="str">
        <f>'Tabulation of Bids'!C204</f>
        <v/>
      </c>
      <c r="D203" s="71">
        <f>'Tabulation of Bids'!D204</f>
        <v>0</v>
      </c>
      <c r="E203" s="53"/>
      <c r="F203" s="53">
        <f t="shared" si="7"/>
        <v>0</v>
      </c>
    </row>
    <row r="204" spans="1:6" ht="20.25" customHeight="1" x14ac:dyDescent="0.2">
      <c r="A204" s="71" t="str">
        <f>'Tabulation of Bids'!A205</f>
        <v/>
      </c>
      <c r="B204" s="56" t="str">
        <f>'Tabulation of Bids'!B205</f>
        <v/>
      </c>
      <c r="C204" s="71" t="str">
        <f>'Tabulation of Bids'!C205</f>
        <v/>
      </c>
      <c r="D204" s="71">
        <f>'Tabulation of Bids'!D205</f>
        <v>0</v>
      </c>
      <c r="E204" s="53"/>
      <c r="F204" s="53">
        <f t="shared" si="7"/>
        <v>0</v>
      </c>
    </row>
    <row r="205" spans="1:6" ht="20.25" customHeight="1" x14ac:dyDescent="0.2">
      <c r="A205" s="71" t="str">
        <f>'Tabulation of Bids'!A206</f>
        <v/>
      </c>
      <c r="B205" s="56" t="str">
        <f>'Tabulation of Bids'!B206</f>
        <v/>
      </c>
      <c r="C205" s="71" t="str">
        <f>'Tabulation of Bids'!C206</f>
        <v/>
      </c>
      <c r="D205" s="71">
        <f>'Tabulation of Bids'!D206</f>
        <v>0</v>
      </c>
      <c r="E205" s="53"/>
      <c r="F205" s="53">
        <f t="shared" si="7"/>
        <v>0</v>
      </c>
    </row>
    <row r="206" spans="1:6" ht="20.25" customHeight="1" x14ac:dyDescent="0.2">
      <c r="A206" s="71" t="str">
        <f>'Tabulation of Bids'!A207</f>
        <v/>
      </c>
      <c r="B206" s="56" t="str">
        <f>'Tabulation of Bids'!B207</f>
        <v/>
      </c>
      <c r="C206" s="71" t="str">
        <f>'Tabulation of Bids'!C207</f>
        <v/>
      </c>
      <c r="D206" s="71">
        <f>'Tabulation of Bids'!D207</f>
        <v>0</v>
      </c>
      <c r="E206" s="53"/>
      <c r="F206" s="53">
        <f t="shared" si="7"/>
        <v>0</v>
      </c>
    </row>
    <row r="207" spans="1:6" ht="20.25" customHeight="1" x14ac:dyDescent="0.2">
      <c r="A207" s="71" t="str">
        <f>'Tabulation of Bids'!A208</f>
        <v/>
      </c>
      <c r="B207" s="56" t="str">
        <f>'Tabulation of Bids'!B208</f>
        <v/>
      </c>
      <c r="C207" s="71" t="str">
        <f>'Tabulation of Bids'!C208</f>
        <v/>
      </c>
      <c r="D207" s="71">
        <f>'Tabulation of Bids'!D208</f>
        <v>0</v>
      </c>
      <c r="E207" s="53"/>
      <c r="F207" s="53">
        <f t="shared" si="7"/>
        <v>0</v>
      </c>
    </row>
    <row r="208" spans="1:6" ht="20.25" customHeight="1" x14ac:dyDescent="0.2">
      <c r="A208" s="71" t="str">
        <f>'Tabulation of Bids'!A209</f>
        <v/>
      </c>
      <c r="B208" s="56" t="str">
        <f>'Tabulation of Bids'!B209</f>
        <v/>
      </c>
      <c r="C208" s="71" t="str">
        <f>'Tabulation of Bids'!C209</f>
        <v/>
      </c>
      <c r="D208" s="71">
        <f>'Tabulation of Bids'!D209</f>
        <v>0</v>
      </c>
      <c r="E208" s="53"/>
      <c r="F208" s="53">
        <f t="shared" si="7"/>
        <v>0</v>
      </c>
    </row>
    <row r="209" spans="1:6" ht="20.25" customHeight="1" thickBot="1" x14ac:dyDescent="0.25">
      <c r="A209" s="71" t="str">
        <f>'Tabulation of Bids'!A210</f>
        <v/>
      </c>
      <c r="B209" s="56" t="str">
        <f>'Tabulation of Bids'!B210</f>
        <v/>
      </c>
      <c r="C209" s="71" t="str">
        <f>'Tabulation of Bids'!C210</f>
        <v/>
      </c>
      <c r="D209" s="71">
        <f>'Tabulation of Bids'!D210</f>
        <v>0</v>
      </c>
      <c r="E209" s="53"/>
      <c r="F209" s="53">
        <f t="shared" si="7"/>
        <v>0</v>
      </c>
    </row>
    <row r="210" spans="1:6" ht="9.75" customHeight="1" x14ac:dyDescent="0.2">
      <c r="A210" s="72"/>
      <c r="B210" s="167" t="s">
        <v>233</v>
      </c>
      <c r="C210" s="73" t="str">
        <f>IF(NOT(ISNUMBER(A212)),"Total","Sub")</f>
        <v>Total</v>
      </c>
      <c r="D210" s="114"/>
      <c r="E210" s="74" t="s">
        <v>225</v>
      </c>
      <c r="F210" s="54">
        <f>SUM(F186:F209)+F184</f>
        <v>0</v>
      </c>
    </row>
    <row r="211" spans="1:6" ht="9.75" customHeight="1" thickBot="1" x14ac:dyDescent="0.25">
      <c r="A211" s="75"/>
      <c r="B211" s="76"/>
      <c r="C211" s="77" t="str">
        <f>IF(NOT(ISNUMBER(A212)),"Bid","Total")</f>
        <v>Bid</v>
      </c>
      <c r="D211" s="78"/>
      <c r="E211" s="79" t="s">
        <v>226</v>
      </c>
      <c r="F211" s="55">
        <f>SUM($D186*E186,$D187*E187,$D188*E188,$D189*E189,$D190*E190,$D191*E191,$D192*E192,$D193*E193,$D194*E194,$D195*E195,$D196*E196,$D197*E197,$D198*E198,$D199*E199,$D200*E200,$D201*E201,$D202*E202,$D203*E203,$D204*E204,$D205*E205,$D206*E206,$D207*E207,$D208*E208,$D209*E209,F185)</f>
        <v>0</v>
      </c>
    </row>
    <row r="212" spans="1:6" ht="20.25" customHeight="1" x14ac:dyDescent="0.2">
      <c r="A212" s="98" t="str">
        <f>'Tabulation of Bids'!A213</f>
        <v/>
      </c>
      <c r="B212" s="99" t="str">
        <f>'Tabulation of Bids'!B213</f>
        <v/>
      </c>
      <c r="C212" s="71" t="str">
        <f>'Tabulation of Bids'!C213</f>
        <v/>
      </c>
      <c r="D212" s="98">
        <f>'Tabulation of Bids'!D213</f>
        <v>0</v>
      </c>
      <c r="E212" s="100"/>
      <c r="F212" s="100">
        <f t="shared" ref="F212:F235" si="8">+D212*E212</f>
        <v>0</v>
      </c>
    </row>
    <row r="213" spans="1:6" ht="20.25" customHeight="1" x14ac:dyDescent="0.2">
      <c r="A213" s="71" t="str">
        <f>'Tabulation of Bids'!A214</f>
        <v/>
      </c>
      <c r="B213" s="56" t="str">
        <f>'Tabulation of Bids'!B214</f>
        <v/>
      </c>
      <c r="C213" s="71" t="str">
        <f>'Tabulation of Bids'!C214</f>
        <v/>
      </c>
      <c r="D213" s="71">
        <f>'Tabulation of Bids'!D214</f>
        <v>0</v>
      </c>
      <c r="E213" s="53"/>
      <c r="F213" s="53">
        <f t="shared" si="8"/>
        <v>0</v>
      </c>
    </row>
    <row r="214" spans="1:6" ht="20.25" customHeight="1" x14ac:dyDescent="0.2">
      <c r="A214" s="71" t="str">
        <f>'Tabulation of Bids'!A215</f>
        <v/>
      </c>
      <c r="B214" s="56" t="str">
        <f>'Tabulation of Bids'!B215</f>
        <v/>
      </c>
      <c r="C214" s="71" t="str">
        <f>'Tabulation of Bids'!C215</f>
        <v/>
      </c>
      <c r="D214" s="71">
        <f>'Tabulation of Bids'!D215</f>
        <v>0</v>
      </c>
      <c r="E214" s="53"/>
      <c r="F214" s="53">
        <f t="shared" si="8"/>
        <v>0</v>
      </c>
    </row>
    <row r="215" spans="1:6" ht="20.25" customHeight="1" x14ac:dyDescent="0.2">
      <c r="A215" s="71" t="str">
        <f>'Tabulation of Bids'!A216</f>
        <v/>
      </c>
      <c r="B215" s="56" t="str">
        <f>'Tabulation of Bids'!B216</f>
        <v/>
      </c>
      <c r="C215" s="71" t="str">
        <f>'Tabulation of Bids'!C216</f>
        <v/>
      </c>
      <c r="D215" s="71">
        <f>'Tabulation of Bids'!D216</f>
        <v>0</v>
      </c>
      <c r="E215" s="53"/>
      <c r="F215" s="53">
        <f t="shared" si="8"/>
        <v>0</v>
      </c>
    </row>
    <row r="216" spans="1:6" ht="20.25" customHeight="1" x14ac:dyDescent="0.2">
      <c r="A216" s="71" t="str">
        <f>'Tabulation of Bids'!A217</f>
        <v/>
      </c>
      <c r="B216" s="56" t="str">
        <f>'Tabulation of Bids'!B217</f>
        <v/>
      </c>
      <c r="C216" s="71" t="str">
        <f>'Tabulation of Bids'!C217</f>
        <v/>
      </c>
      <c r="D216" s="71">
        <f>'Tabulation of Bids'!D217</f>
        <v>0</v>
      </c>
      <c r="E216" s="53"/>
      <c r="F216" s="53">
        <f t="shared" si="8"/>
        <v>0</v>
      </c>
    </row>
    <row r="217" spans="1:6" ht="20.25" customHeight="1" x14ac:dyDescent="0.2">
      <c r="A217" s="71" t="str">
        <f>'Tabulation of Bids'!A218</f>
        <v/>
      </c>
      <c r="B217" s="56" t="str">
        <f>'Tabulation of Bids'!B218</f>
        <v/>
      </c>
      <c r="C217" s="71" t="str">
        <f>'Tabulation of Bids'!C218</f>
        <v/>
      </c>
      <c r="D217" s="71">
        <f>'Tabulation of Bids'!D218</f>
        <v>0</v>
      </c>
      <c r="E217" s="53"/>
      <c r="F217" s="53">
        <f t="shared" si="8"/>
        <v>0</v>
      </c>
    </row>
    <row r="218" spans="1:6" ht="20.25" customHeight="1" x14ac:dyDescent="0.2">
      <c r="A218" s="71" t="str">
        <f>'Tabulation of Bids'!A219</f>
        <v/>
      </c>
      <c r="B218" s="56" t="str">
        <f>'Tabulation of Bids'!B219</f>
        <v/>
      </c>
      <c r="C218" s="71" t="str">
        <f>'Tabulation of Bids'!C219</f>
        <v/>
      </c>
      <c r="D218" s="71">
        <f>'Tabulation of Bids'!D219</f>
        <v>0</v>
      </c>
      <c r="E218" s="53"/>
      <c r="F218" s="53">
        <f t="shared" si="8"/>
        <v>0</v>
      </c>
    </row>
    <row r="219" spans="1:6" ht="20.25" customHeight="1" x14ac:dyDescent="0.2">
      <c r="A219" s="71" t="str">
        <f>'Tabulation of Bids'!A220</f>
        <v/>
      </c>
      <c r="B219" s="56" t="str">
        <f>'Tabulation of Bids'!B220</f>
        <v/>
      </c>
      <c r="C219" s="71" t="str">
        <f>'Tabulation of Bids'!C220</f>
        <v/>
      </c>
      <c r="D219" s="71">
        <f>'Tabulation of Bids'!D220</f>
        <v>0</v>
      </c>
      <c r="E219" s="53"/>
      <c r="F219" s="53">
        <f t="shared" si="8"/>
        <v>0</v>
      </c>
    </row>
    <row r="220" spans="1:6" ht="20.25" customHeight="1" x14ac:dyDescent="0.2">
      <c r="A220" s="71" t="str">
        <f>'Tabulation of Bids'!A221</f>
        <v/>
      </c>
      <c r="B220" s="56" t="str">
        <f>'Tabulation of Bids'!B221</f>
        <v/>
      </c>
      <c r="C220" s="71" t="str">
        <f>'Tabulation of Bids'!C221</f>
        <v/>
      </c>
      <c r="D220" s="71">
        <f>'Tabulation of Bids'!D221</f>
        <v>0</v>
      </c>
      <c r="E220" s="53"/>
      <c r="F220" s="53">
        <f t="shared" si="8"/>
        <v>0</v>
      </c>
    </row>
    <row r="221" spans="1:6" ht="20.25" customHeight="1" x14ac:dyDescent="0.2">
      <c r="A221" s="71" t="str">
        <f>'Tabulation of Bids'!A222</f>
        <v/>
      </c>
      <c r="B221" s="56" t="str">
        <f>'Tabulation of Bids'!B222</f>
        <v/>
      </c>
      <c r="C221" s="71" t="str">
        <f>'Tabulation of Bids'!C222</f>
        <v/>
      </c>
      <c r="D221" s="71">
        <f>'Tabulation of Bids'!D222</f>
        <v>0</v>
      </c>
      <c r="E221" s="53"/>
      <c r="F221" s="53">
        <f t="shared" si="8"/>
        <v>0</v>
      </c>
    </row>
    <row r="222" spans="1:6" ht="20.25" customHeight="1" x14ac:dyDescent="0.2">
      <c r="A222" s="71" t="str">
        <f>'Tabulation of Bids'!A223</f>
        <v/>
      </c>
      <c r="B222" s="56" t="str">
        <f>'Tabulation of Bids'!B223</f>
        <v/>
      </c>
      <c r="C222" s="71" t="str">
        <f>'Tabulation of Bids'!C223</f>
        <v/>
      </c>
      <c r="D222" s="71">
        <f>'Tabulation of Bids'!D223</f>
        <v>0</v>
      </c>
      <c r="E222" s="53"/>
      <c r="F222" s="53">
        <f t="shared" si="8"/>
        <v>0</v>
      </c>
    </row>
    <row r="223" spans="1:6" ht="20.25" customHeight="1" x14ac:dyDescent="0.2">
      <c r="A223" s="71" t="str">
        <f>'Tabulation of Bids'!A224</f>
        <v/>
      </c>
      <c r="B223" s="56" t="str">
        <f>'Tabulation of Bids'!B224</f>
        <v/>
      </c>
      <c r="C223" s="71" t="str">
        <f>'Tabulation of Bids'!C224</f>
        <v/>
      </c>
      <c r="D223" s="71">
        <f>'Tabulation of Bids'!D224</f>
        <v>0</v>
      </c>
      <c r="E223" s="53"/>
      <c r="F223" s="53">
        <f t="shared" si="8"/>
        <v>0</v>
      </c>
    </row>
    <row r="224" spans="1:6" ht="20.25" customHeight="1" x14ac:dyDescent="0.2">
      <c r="A224" s="71" t="str">
        <f>'Tabulation of Bids'!A225</f>
        <v/>
      </c>
      <c r="B224" s="56" t="str">
        <f>'Tabulation of Bids'!B225</f>
        <v/>
      </c>
      <c r="C224" s="71" t="str">
        <f>'Tabulation of Bids'!C225</f>
        <v/>
      </c>
      <c r="D224" s="71">
        <f>'Tabulation of Bids'!D225</f>
        <v>0</v>
      </c>
      <c r="E224" s="53"/>
      <c r="F224" s="53">
        <f t="shared" si="8"/>
        <v>0</v>
      </c>
    </row>
    <row r="225" spans="1:6" ht="20.25" customHeight="1" x14ac:dyDescent="0.2">
      <c r="A225" s="71" t="str">
        <f>'Tabulation of Bids'!A226</f>
        <v/>
      </c>
      <c r="B225" s="56" t="str">
        <f>'Tabulation of Bids'!B226</f>
        <v/>
      </c>
      <c r="C225" s="71" t="str">
        <f>'Tabulation of Bids'!C226</f>
        <v/>
      </c>
      <c r="D225" s="71">
        <f>'Tabulation of Bids'!D226</f>
        <v>0</v>
      </c>
      <c r="E225" s="53"/>
      <c r="F225" s="53">
        <f t="shared" si="8"/>
        <v>0</v>
      </c>
    </row>
    <row r="226" spans="1:6" ht="20.25" customHeight="1" x14ac:dyDescent="0.2">
      <c r="A226" s="71" t="str">
        <f>'Tabulation of Bids'!A227</f>
        <v/>
      </c>
      <c r="B226" s="56" t="str">
        <f>'Tabulation of Bids'!B227</f>
        <v/>
      </c>
      <c r="C226" s="71" t="str">
        <f>'Tabulation of Bids'!C227</f>
        <v/>
      </c>
      <c r="D226" s="71">
        <f>'Tabulation of Bids'!D227</f>
        <v>0</v>
      </c>
      <c r="E226" s="53"/>
      <c r="F226" s="53">
        <f t="shared" si="8"/>
        <v>0</v>
      </c>
    </row>
    <row r="227" spans="1:6" ht="20.25" customHeight="1" x14ac:dyDescent="0.2">
      <c r="A227" s="71" t="str">
        <f>'Tabulation of Bids'!A228</f>
        <v/>
      </c>
      <c r="B227" s="56" t="str">
        <f>'Tabulation of Bids'!B228</f>
        <v/>
      </c>
      <c r="C227" s="71" t="str">
        <f>'Tabulation of Bids'!C228</f>
        <v/>
      </c>
      <c r="D227" s="71">
        <f>'Tabulation of Bids'!D228</f>
        <v>0</v>
      </c>
      <c r="E227" s="53"/>
      <c r="F227" s="53">
        <f t="shared" si="8"/>
        <v>0</v>
      </c>
    </row>
    <row r="228" spans="1:6" ht="20.25" customHeight="1" x14ac:dyDescent="0.2">
      <c r="A228" s="71" t="str">
        <f>'Tabulation of Bids'!A229</f>
        <v/>
      </c>
      <c r="B228" s="56" t="str">
        <f>'Tabulation of Bids'!B229</f>
        <v/>
      </c>
      <c r="C228" s="71" t="str">
        <f>'Tabulation of Bids'!C229</f>
        <v/>
      </c>
      <c r="D228" s="71">
        <f>'Tabulation of Bids'!D229</f>
        <v>0</v>
      </c>
      <c r="E228" s="53"/>
      <c r="F228" s="53">
        <f t="shared" si="8"/>
        <v>0</v>
      </c>
    </row>
    <row r="229" spans="1:6" ht="20.25" customHeight="1" x14ac:dyDescent="0.2">
      <c r="A229" s="71" t="str">
        <f>'Tabulation of Bids'!A230</f>
        <v/>
      </c>
      <c r="B229" s="56" t="str">
        <f>'Tabulation of Bids'!B230</f>
        <v/>
      </c>
      <c r="C229" s="71" t="str">
        <f>'Tabulation of Bids'!C230</f>
        <v/>
      </c>
      <c r="D229" s="71">
        <f>'Tabulation of Bids'!D230</f>
        <v>0</v>
      </c>
      <c r="E229" s="53"/>
      <c r="F229" s="53">
        <f t="shared" si="8"/>
        <v>0</v>
      </c>
    </row>
    <row r="230" spans="1:6" ht="20.25" customHeight="1" x14ac:dyDescent="0.2">
      <c r="A230" s="71" t="str">
        <f>'Tabulation of Bids'!A231</f>
        <v/>
      </c>
      <c r="B230" s="56" t="str">
        <f>'Tabulation of Bids'!B231</f>
        <v/>
      </c>
      <c r="C230" s="71" t="str">
        <f>'Tabulation of Bids'!C231</f>
        <v/>
      </c>
      <c r="D230" s="71">
        <f>'Tabulation of Bids'!D231</f>
        <v>0</v>
      </c>
      <c r="E230" s="53"/>
      <c r="F230" s="53">
        <f t="shared" si="8"/>
        <v>0</v>
      </c>
    </row>
    <row r="231" spans="1:6" ht="20.25" customHeight="1" x14ac:dyDescent="0.2">
      <c r="A231" s="71" t="str">
        <f>'Tabulation of Bids'!A232</f>
        <v/>
      </c>
      <c r="B231" s="56" t="str">
        <f>'Tabulation of Bids'!B232</f>
        <v/>
      </c>
      <c r="C231" s="71" t="str">
        <f>'Tabulation of Bids'!C232</f>
        <v/>
      </c>
      <c r="D231" s="71">
        <f>'Tabulation of Bids'!D232</f>
        <v>0</v>
      </c>
      <c r="E231" s="53"/>
      <c r="F231" s="53">
        <f t="shared" si="8"/>
        <v>0</v>
      </c>
    </row>
    <row r="232" spans="1:6" ht="20.25" customHeight="1" x14ac:dyDescent="0.2">
      <c r="A232" s="71" t="str">
        <f>'Tabulation of Bids'!A233</f>
        <v/>
      </c>
      <c r="B232" s="56" t="str">
        <f>'Tabulation of Bids'!B233</f>
        <v/>
      </c>
      <c r="C232" s="71" t="str">
        <f>'Tabulation of Bids'!C233</f>
        <v/>
      </c>
      <c r="D232" s="71">
        <f>'Tabulation of Bids'!D233</f>
        <v>0</v>
      </c>
      <c r="E232" s="53"/>
      <c r="F232" s="53">
        <f t="shared" si="8"/>
        <v>0</v>
      </c>
    </row>
    <row r="233" spans="1:6" ht="20.25" customHeight="1" x14ac:dyDescent="0.2">
      <c r="A233" s="71" t="str">
        <f>'Tabulation of Bids'!A234</f>
        <v/>
      </c>
      <c r="B233" s="56" t="str">
        <f>'Tabulation of Bids'!B234</f>
        <v/>
      </c>
      <c r="C233" s="71" t="str">
        <f>'Tabulation of Bids'!C234</f>
        <v/>
      </c>
      <c r="D233" s="71">
        <f>'Tabulation of Bids'!D234</f>
        <v>0</v>
      </c>
      <c r="E233" s="53"/>
      <c r="F233" s="53">
        <f t="shared" si="8"/>
        <v>0</v>
      </c>
    </row>
    <row r="234" spans="1:6" ht="20.25" customHeight="1" x14ac:dyDescent="0.2">
      <c r="A234" s="71" t="str">
        <f>'Tabulation of Bids'!A235</f>
        <v/>
      </c>
      <c r="B234" s="56" t="str">
        <f>'Tabulation of Bids'!B235</f>
        <v/>
      </c>
      <c r="C234" s="71" t="str">
        <f>'Tabulation of Bids'!C235</f>
        <v/>
      </c>
      <c r="D234" s="71">
        <f>'Tabulation of Bids'!D235</f>
        <v>0</v>
      </c>
      <c r="E234" s="53"/>
      <c r="F234" s="53">
        <f t="shared" si="8"/>
        <v>0</v>
      </c>
    </row>
    <row r="235" spans="1:6" ht="20.25" customHeight="1" thickBot="1" x14ac:dyDescent="0.25">
      <c r="A235" s="71" t="str">
        <f>'Tabulation of Bids'!A236</f>
        <v/>
      </c>
      <c r="B235" s="56" t="str">
        <f>'Tabulation of Bids'!B236</f>
        <v/>
      </c>
      <c r="C235" s="71" t="str">
        <f>'Tabulation of Bids'!C236</f>
        <v/>
      </c>
      <c r="D235" s="71">
        <f>'Tabulation of Bids'!D236</f>
        <v>0</v>
      </c>
      <c r="E235" s="53"/>
      <c r="F235" s="53">
        <f t="shared" si="8"/>
        <v>0</v>
      </c>
    </row>
    <row r="236" spans="1:6" ht="9.75" customHeight="1" x14ac:dyDescent="0.2">
      <c r="A236" s="72"/>
      <c r="B236" s="167" t="s">
        <v>234</v>
      </c>
      <c r="C236" s="73" t="str">
        <f>IF(NOT(ISNUMBER(A238)),"Total","Sub")</f>
        <v>Total</v>
      </c>
      <c r="D236" s="114"/>
      <c r="E236" s="74" t="s">
        <v>225</v>
      </c>
      <c r="F236" s="54">
        <f>SUM(F212:F235)+F210</f>
        <v>0</v>
      </c>
    </row>
    <row r="237" spans="1:6" ht="9.75" customHeight="1" thickBot="1" x14ac:dyDescent="0.25">
      <c r="A237" s="75"/>
      <c r="B237" s="76"/>
      <c r="C237" s="77" t="str">
        <f>IF(NOT(ISNUMBER(A238)),"Bid","Total")</f>
        <v>Bid</v>
      </c>
      <c r="D237" s="78"/>
      <c r="E237" s="79" t="s">
        <v>226</v>
      </c>
      <c r="F237" s="55">
        <f>SUM($D212*E212,$D213*E213,$D214*E214,$D215*E215,$D216*E216,$D217*E217,$D218*E218,$D219*E219,$D220*E220,$D221*E221,$D222*E222,$D223*E223,$D224*E224,$D225*E225,$D226*E226,$D227*E227,$D228*E228,$D229*E229,$D230*E230,$D231*E231,$D232*E232,$D233*E233,$D234*E234,$D235*E235,F211)</f>
        <v>0</v>
      </c>
    </row>
    <row r="238" spans="1:6" ht="20.25" customHeight="1" x14ac:dyDescent="0.2">
      <c r="A238" s="98" t="str">
        <f>'Tabulation of Bids'!A239</f>
        <v/>
      </c>
      <c r="B238" s="99" t="str">
        <f>'Tabulation of Bids'!B239</f>
        <v/>
      </c>
      <c r="C238" s="71" t="str">
        <f>'Tabulation of Bids'!C239</f>
        <v/>
      </c>
      <c r="D238" s="98">
        <f>'Tabulation of Bids'!D239</f>
        <v>0</v>
      </c>
      <c r="E238" s="100"/>
      <c r="F238" s="100">
        <f t="shared" ref="F238:F261" si="9">+D238*E238</f>
        <v>0</v>
      </c>
    </row>
    <row r="239" spans="1:6" ht="20.25" customHeight="1" x14ac:dyDescent="0.2">
      <c r="A239" s="71" t="str">
        <f>'Tabulation of Bids'!A240</f>
        <v/>
      </c>
      <c r="B239" s="56" t="str">
        <f>'Tabulation of Bids'!B240</f>
        <v/>
      </c>
      <c r="C239" s="71" t="str">
        <f>'Tabulation of Bids'!C240</f>
        <v/>
      </c>
      <c r="D239" s="71">
        <f>'Tabulation of Bids'!D240</f>
        <v>0</v>
      </c>
      <c r="E239" s="53"/>
      <c r="F239" s="53">
        <f t="shared" si="9"/>
        <v>0</v>
      </c>
    </row>
    <row r="240" spans="1:6" ht="20.25" customHeight="1" x14ac:dyDescent="0.2">
      <c r="A240" s="71" t="str">
        <f>'Tabulation of Bids'!A241</f>
        <v/>
      </c>
      <c r="B240" s="56" t="str">
        <f>'Tabulation of Bids'!B241</f>
        <v/>
      </c>
      <c r="C240" s="71" t="str">
        <f>'Tabulation of Bids'!C241</f>
        <v/>
      </c>
      <c r="D240" s="71">
        <f>'Tabulation of Bids'!D241</f>
        <v>0</v>
      </c>
      <c r="E240" s="53"/>
      <c r="F240" s="53">
        <f t="shared" si="9"/>
        <v>0</v>
      </c>
    </row>
    <row r="241" spans="1:6" ht="20.25" customHeight="1" x14ac:dyDescent="0.2">
      <c r="A241" s="71" t="str">
        <f>'Tabulation of Bids'!A242</f>
        <v/>
      </c>
      <c r="B241" s="56" t="str">
        <f>'Tabulation of Bids'!B242</f>
        <v/>
      </c>
      <c r="C241" s="71" t="str">
        <f>'Tabulation of Bids'!C242</f>
        <v/>
      </c>
      <c r="D241" s="71">
        <f>'Tabulation of Bids'!D242</f>
        <v>0</v>
      </c>
      <c r="E241" s="53"/>
      <c r="F241" s="53">
        <f t="shared" si="9"/>
        <v>0</v>
      </c>
    </row>
    <row r="242" spans="1:6" ht="20.25" customHeight="1" x14ac:dyDescent="0.2">
      <c r="A242" s="71" t="str">
        <f>'Tabulation of Bids'!A243</f>
        <v/>
      </c>
      <c r="B242" s="56" t="str">
        <f>'Tabulation of Bids'!B243</f>
        <v/>
      </c>
      <c r="C242" s="71" t="str">
        <f>'Tabulation of Bids'!C243</f>
        <v/>
      </c>
      <c r="D242" s="71">
        <f>'Tabulation of Bids'!D243</f>
        <v>0</v>
      </c>
      <c r="E242" s="53"/>
      <c r="F242" s="53">
        <f t="shared" si="9"/>
        <v>0</v>
      </c>
    </row>
    <row r="243" spans="1:6" ht="20.25" customHeight="1" x14ac:dyDescent="0.2">
      <c r="A243" s="71" t="str">
        <f>'Tabulation of Bids'!A244</f>
        <v/>
      </c>
      <c r="B243" s="56" t="str">
        <f>'Tabulation of Bids'!B244</f>
        <v/>
      </c>
      <c r="C243" s="71" t="str">
        <f>'Tabulation of Bids'!C244</f>
        <v/>
      </c>
      <c r="D243" s="71">
        <f>'Tabulation of Bids'!D244</f>
        <v>0</v>
      </c>
      <c r="E243" s="53"/>
      <c r="F243" s="53">
        <f t="shared" si="9"/>
        <v>0</v>
      </c>
    </row>
    <row r="244" spans="1:6" ht="20.25" customHeight="1" x14ac:dyDescent="0.2">
      <c r="A244" s="71" t="str">
        <f>'Tabulation of Bids'!A245</f>
        <v/>
      </c>
      <c r="B244" s="56" t="str">
        <f>'Tabulation of Bids'!B245</f>
        <v/>
      </c>
      <c r="C244" s="71" t="str">
        <f>'Tabulation of Bids'!C245</f>
        <v/>
      </c>
      <c r="D244" s="71">
        <f>'Tabulation of Bids'!D245</f>
        <v>0</v>
      </c>
      <c r="E244" s="53"/>
      <c r="F244" s="53">
        <f t="shared" si="9"/>
        <v>0</v>
      </c>
    </row>
    <row r="245" spans="1:6" ht="20.25" customHeight="1" x14ac:dyDescent="0.2">
      <c r="A245" s="71" t="str">
        <f>'Tabulation of Bids'!A246</f>
        <v/>
      </c>
      <c r="B245" s="56" t="str">
        <f>'Tabulation of Bids'!B246</f>
        <v/>
      </c>
      <c r="C245" s="71" t="str">
        <f>'Tabulation of Bids'!C246</f>
        <v/>
      </c>
      <c r="D245" s="71">
        <f>'Tabulation of Bids'!D246</f>
        <v>0</v>
      </c>
      <c r="E245" s="53"/>
      <c r="F245" s="53">
        <f t="shared" si="9"/>
        <v>0</v>
      </c>
    </row>
    <row r="246" spans="1:6" ht="20.25" customHeight="1" x14ac:dyDescent="0.2">
      <c r="A246" s="71" t="str">
        <f>'Tabulation of Bids'!A247</f>
        <v/>
      </c>
      <c r="B246" s="56" t="str">
        <f>'Tabulation of Bids'!B247</f>
        <v/>
      </c>
      <c r="C246" s="71" t="str">
        <f>'Tabulation of Bids'!C247</f>
        <v/>
      </c>
      <c r="D246" s="71">
        <f>'Tabulation of Bids'!D247</f>
        <v>0</v>
      </c>
      <c r="E246" s="53"/>
      <c r="F246" s="53">
        <f t="shared" si="9"/>
        <v>0</v>
      </c>
    </row>
    <row r="247" spans="1:6" ht="20.25" customHeight="1" x14ac:dyDescent="0.2">
      <c r="A247" s="71" t="str">
        <f>'Tabulation of Bids'!A248</f>
        <v/>
      </c>
      <c r="B247" s="56" t="str">
        <f>'Tabulation of Bids'!B248</f>
        <v/>
      </c>
      <c r="C247" s="71" t="str">
        <f>'Tabulation of Bids'!C248</f>
        <v/>
      </c>
      <c r="D247" s="71">
        <f>'Tabulation of Bids'!D248</f>
        <v>0</v>
      </c>
      <c r="E247" s="53"/>
      <c r="F247" s="53">
        <f t="shared" si="9"/>
        <v>0</v>
      </c>
    </row>
    <row r="248" spans="1:6" ht="20.25" customHeight="1" x14ac:dyDescent="0.2">
      <c r="A248" s="71" t="str">
        <f>'Tabulation of Bids'!A249</f>
        <v/>
      </c>
      <c r="B248" s="56" t="str">
        <f>'Tabulation of Bids'!B249</f>
        <v/>
      </c>
      <c r="C248" s="71" t="str">
        <f>'Tabulation of Bids'!C249</f>
        <v/>
      </c>
      <c r="D248" s="71">
        <f>'Tabulation of Bids'!D249</f>
        <v>0</v>
      </c>
      <c r="E248" s="53"/>
      <c r="F248" s="53">
        <f t="shared" si="9"/>
        <v>0</v>
      </c>
    </row>
    <row r="249" spans="1:6" ht="20.25" customHeight="1" x14ac:dyDescent="0.2">
      <c r="A249" s="71" t="str">
        <f>'Tabulation of Bids'!A250</f>
        <v/>
      </c>
      <c r="B249" s="56" t="str">
        <f>'Tabulation of Bids'!B250</f>
        <v/>
      </c>
      <c r="C249" s="71" t="str">
        <f>'Tabulation of Bids'!C250</f>
        <v/>
      </c>
      <c r="D249" s="71">
        <f>'Tabulation of Bids'!D250</f>
        <v>0</v>
      </c>
      <c r="E249" s="53"/>
      <c r="F249" s="53">
        <f t="shared" si="9"/>
        <v>0</v>
      </c>
    </row>
    <row r="250" spans="1:6" ht="20.25" customHeight="1" x14ac:dyDescent="0.2">
      <c r="A250" s="71" t="str">
        <f>'Tabulation of Bids'!A251</f>
        <v/>
      </c>
      <c r="B250" s="56" t="str">
        <f>'Tabulation of Bids'!B251</f>
        <v/>
      </c>
      <c r="C250" s="71" t="str">
        <f>'Tabulation of Bids'!C251</f>
        <v/>
      </c>
      <c r="D250" s="71">
        <f>'Tabulation of Bids'!D251</f>
        <v>0</v>
      </c>
      <c r="E250" s="53"/>
      <c r="F250" s="53">
        <f t="shared" si="9"/>
        <v>0</v>
      </c>
    </row>
    <row r="251" spans="1:6" ht="20.25" customHeight="1" x14ac:dyDescent="0.2">
      <c r="A251" s="71" t="str">
        <f>'Tabulation of Bids'!A252</f>
        <v/>
      </c>
      <c r="B251" s="56" t="str">
        <f>'Tabulation of Bids'!B252</f>
        <v/>
      </c>
      <c r="C251" s="71" t="str">
        <f>'Tabulation of Bids'!C252</f>
        <v/>
      </c>
      <c r="D251" s="71">
        <f>'Tabulation of Bids'!D252</f>
        <v>0</v>
      </c>
      <c r="E251" s="53"/>
      <c r="F251" s="53">
        <f t="shared" si="9"/>
        <v>0</v>
      </c>
    </row>
    <row r="252" spans="1:6" ht="20.25" customHeight="1" x14ac:dyDescent="0.2">
      <c r="A252" s="71" t="str">
        <f>'Tabulation of Bids'!A253</f>
        <v/>
      </c>
      <c r="B252" s="56" t="str">
        <f>'Tabulation of Bids'!B253</f>
        <v/>
      </c>
      <c r="C252" s="71" t="str">
        <f>'Tabulation of Bids'!C253</f>
        <v/>
      </c>
      <c r="D252" s="71">
        <f>'Tabulation of Bids'!D253</f>
        <v>0</v>
      </c>
      <c r="E252" s="53"/>
      <c r="F252" s="53">
        <f t="shared" si="9"/>
        <v>0</v>
      </c>
    </row>
    <row r="253" spans="1:6" ht="20.25" customHeight="1" x14ac:dyDescent="0.2">
      <c r="A253" s="71" t="str">
        <f>'Tabulation of Bids'!A254</f>
        <v/>
      </c>
      <c r="B253" s="56" t="str">
        <f>'Tabulation of Bids'!B254</f>
        <v/>
      </c>
      <c r="C253" s="71" t="str">
        <f>'Tabulation of Bids'!C254</f>
        <v/>
      </c>
      <c r="D253" s="71">
        <f>'Tabulation of Bids'!D254</f>
        <v>0</v>
      </c>
      <c r="E253" s="53"/>
      <c r="F253" s="53">
        <f t="shared" si="9"/>
        <v>0</v>
      </c>
    </row>
    <row r="254" spans="1:6" ht="20.25" customHeight="1" x14ac:dyDescent="0.2">
      <c r="A254" s="71" t="str">
        <f>'Tabulation of Bids'!A255</f>
        <v/>
      </c>
      <c r="B254" s="56" t="str">
        <f>'Tabulation of Bids'!B255</f>
        <v/>
      </c>
      <c r="C254" s="71" t="str">
        <f>'Tabulation of Bids'!C255</f>
        <v/>
      </c>
      <c r="D254" s="71">
        <f>'Tabulation of Bids'!D255</f>
        <v>0</v>
      </c>
      <c r="E254" s="53"/>
      <c r="F254" s="53">
        <f t="shared" si="9"/>
        <v>0</v>
      </c>
    </row>
    <row r="255" spans="1:6" ht="20.25" customHeight="1" x14ac:dyDescent="0.2">
      <c r="A255" s="71" t="str">
        <f>'Tabulation of Bids'!A256</f>
        <v/>
      </c>
      <c r="B255" s="56" t="str">
        <f>'Tabulation of Bids'!B256</f>
        <v/>
      </c>
      <c r="C255" s="71" t="str">
        <f>'Tabulation of Bids'!C256</f>
        <v/>
      </c>
      <c r="D255" s="71">
        <f>'Tabulation of Bids'!D256</f>
        <v>0</v>
      </c>
      <c r="E255" s="53"/>
      <c r="F255" s="53">
        <f t="shared" si="9"/>
        <v>0</v>
      </c>
    </row>
    <row r="256" spans="1:6" ht="20.25" customHeight="1" x14ac:dyDescent="0.2">
      <c r="A256" s="71" t="str">
        <f>'Tabulation of Bids'!A257</f>
        <v/>
      </c>
      <c r="B256" s="56" t="str">
        <f>'Tabulation of Bids'!B257</f>
        <v/>
      </c>
      <c r="C256" s="71" t="str">
        <f>'Tabulation of Bids'!C257</f>
        <v/>
      </c>
      <c r="D256" s="71">
        <f>'Tabulation of Bids'!D257</f>
        <v>0</v>
      </c>
      <c r="E256" s="53"/>
      <c r="F256" s="53">
        <f t="shared" si="9"/>
        <v>0</v>
      </c>
    </row>
    <row r="257" spans="1:6" ht="20.25" customHeight="1" x14ac:dyDescent="0.2">
      <c r="A257" s="71" t="str">
        <f>'Tabulation of Bids'!A258</f>
        <v/>
      </c>
      <c r="B257" s="56" t="str">
        <f>'Tabulation of Bids'!B258</f>
        <v/>
      </c>
      <c r="C257" s="71" t="str">
        <f>'Tabulation of Bids'!C258</f>
        <v/>
      </c>
      <c r="D257" s="71">
        <f>'Tabulation of Bids'!D258</f>
        <v>0</v>
      </c>
      <c r="E257" s="53"/>
      <c r="F257" s="53">
        <f t="shared" si="9"/>
        <v>0</v>
      </c>
    </row>
    <row r="258" spans="1:6" ht="20.25" customHeight="1" x14ac:dyDescent="0.2">
      <c r="A258" s="71" t="str">
        <f>'Tabulation of Bids'!A259</f>
        <v/>
      </c>
      <c r="B258" s="56" t="str">
        <f>'Tabulation of Bids'!B259</f>
        <v/>
      </c>
      <c r="C258" s="71" t="str">
        <f>'Tabulation of Bids'!C259</f>
        <v/>
      </c>
      <c r="D258" s="71">
        <f>'Tabulation of Bids'!D259</f>
        <v>0</v>
      </c>
      <c r="E258" s="53"/>
      <c r="F258" s="53">
        <f t="shared" si="9"/>
        <v>0</v>
      </c>
    </row>
    <row r="259" spans="1:6" ht="20.25" customHeight="1" x14ac:dyDescent="0.2">
      <c r="A259" s="71" t="str">
        <f>'Tabulation of Bids'!A260</f>
        <v/>
      </c>
      <c r="B259" s="56" t="str">
        <f>'Tabulation of Bids'!B260</f>
        <v/>
      </c>
      <c r="C259" s="71" t="str">
        <f>'Tabulation of Bids'!C260</f>
        <v/>
      </c>
      <c r="D259" s="71">
        <f>'Tabulation of Bids'!D260</f>
        <v>0</v>
      </c>
      <c r="E259" s="53"/>
      <c r="F259" s="53">
        <f t="shared" si="9"/>
        <v>0</v>
      </c>
    </row>
    <row r="260" spans="1:6" ht="20.25" customHeight="1" x14ac:dyDescent="0.2">
      <c r="A260" s="71" t="str">
        <f>'Tabulation of Bids'!A261</f>
        <v/>
      </c>
      <c r="B260" s="56" t="str">
        <f>'Tabulation of Bids'!B261</f>
        <v/>
      </c>
      <c r="C260" s="71" t="str">
        <f>'Tabulation of Bids'!C261</f>
        <v/>
      </c>
      <c r="D260" s="71">
        <f>'Tabulation of Bids'!D261</f>
        <v>0</v>
      </c>
      <c r="E260" s="53"/>
      <c r="F260" s="53">
        <f t="shared" si="9"/>
        <v>0</v>
      </c>
    </row>
    <row r="261" spans="1:6" ht="20.25" customHeight="1" thickBot="1" x14ac:dyDescent="0.25">
      <c r="A261" s="71" t="str">
        <f>'Tabulation of Bids'!A262</f>
        <v/>
      </c>
      <c r="B261" s="56" t="str">
        <f>'Tabulation of Bids'!B262</f>
        <v/>
      </c>
      <c r="C261" s="71" t="str">
        <f>'Tabulation of Bids'!C262</f>
        <v/>
      </c>
      <c r="D261" s="71">
        <f>'Tabulation of Bids'!D262</f>
        <v>0</v>
      </c>
      <c r="E261" s="53"/>
      <c r="F261" s="53">
        <f t="shared" si="9"/>
        <v>0</v>
      </c>
    </row>
    <row r="262" spans="1:6" ht="9.75" customHeight="1" x14ac:dyDescent="0.2">
      <c r="A262" s="72"/>
      <c r="B262" s="167" t="s">
        <v>235</v>
      </c>
      <c r="C262" s="73" t="str">
        <f>IF(NOT(ISNUMBER(A264)),"Total","Sub")</f>
        <v>Total</v>
      </c>
      <c r="D262" s="114"/>
      <c r="E262" s="74" t="s">
        <v>225</v>
      </c>
      <c r="F262" s="54">
        <f>SUM(F238:F261)+F236</f>
        <v>0</v>
      </c>
    </row>
    <row r="263" spans="1:6" ht="9.75" customHeight="1" thickBot="1" x14ac:dyDescent="0.25">
      <c r="A263" s="75"/>
      <c r="B263" s="76"/>
      <c r="C263" s="77" t="str">
        <f>IF(NOT(ISNUMBER(A264)),"Bid","Total")</f>
        <v>Bid</v>
      </c>
      <c r="D263" s="78"/>
      <c r="E263" s="79" t="s">
        <v>226</v>
      </c>
      <c r="F263" s="55">
        <f>SUM($D238*E238,$D239*E239,$D240*E240,$D241*E241,$D242*E242,$D243*E243,$D244*E244,$D245*E245,$D246*E246,$D247*E247,$D248*E248,$D249*E249,$D250*E250,$D251*E251,$D252*E252,$D253*E253,$D254*E254,$D255*E255,$D256*E256,$D257*E257,$D258*E258,$D259*E259,$D260*E260,$D261*E261,F237)</f>
        <v>0</v>
      </c>
    </row>
    <row r="264" spans="1:6" ht="20.25" customHeight="1" x14ac:dyDescent="0.2">
      <c r="A264" s="98" t="str">
        <f>'Tabulation of Bids'!A265</f>
        <v/>
      </c>
      <c r="B264" s="99" t="str">
        <f>'Tabulation of Bids'!B265</f>
        <v/>
      </c>
      <c r="C264" s="71" t="str">
        <f>'Tabulation of Bids'!C265</f>
        <v/>
      </c>
      <c r="D264" s="98">
        <f>'Tabulation of Bids'!D265</f>
        <v>0</v>
      </c>
      <c r="E264" s="100"/>
      <c r="F264" s="100">
        <f t="shared" ref="F264:F287" si="10">+D264*E264</f>
        <v>0</v>
      </c>
    </row>
    <row r="265" spans="1:6" ht="20.25" customHeight="1" x14ac:dyDescent="0.2">
      <c r="A265" s="71" t="str">
        <f>'Tabulation of Bids'!A266</f>
        <v/>
      </c>
      <c r="B265" s="56" t="str">
        <f>'Tabulation of Bids'!B266</f>
        <v/>
      </c>
      <c r="C265" s="71" t="str">
        <f>'Tabulation of Bids'!C266</f>
        <v/>
      </c>
      <c r="D265" s="71">
        <f>'Tabulation of Bids'!D266</f>
        <v>0</v>
      </c>
      <c r="E265" s="53"/>
      <c r="F265" s="53">
        <f t="shared" si="10"/>
        <v>0</v>
      </c>
    </row>
    <row r="266" spans="1:6" ht="20.25" customHeight="1" x14ac:dyDescent="0.2">
      <c r="A266" s="71" t="str">
        <f>'Tabulation of Bids'!A267</f>
        <v/>
      </c>
      <c r="B266" s="56" t="str">
        <f>'Tabulation of Bids'!B267</f>
        <v/>
      </c>
      <c r="C266" s="71" t="str">
        <f>'Tabulation of Bids'!C267</f>
        <v/>
      </c>
      <c r="D266" s="71">
        <f>'Tabulation of Bids'!D267</f>
        <v>0</v>
      </c>
      <c r="E266" s="53"/>
      <c r="F266" s="53">
        <f t="shared" si="10"/>
        <v>0</v>
      </c>
    </row>
    <row r="267" spans="1:6" ht="20.25" customHeight="1" x14ac:dyDescent="0.2">
      <c r="A267" s="71" t="str">
        <f>'Tabulation of Bids'!A268</f>
        <v/>
      </c>
      <c r="B267" s="56" t="str">
        <f>'Tabulation of Bids'!B268</f>
        <v/>
      </c>
      <c r="C267" s="71" t="str">
        <f>'Tabulation of Bids'!C268</f>
        <v/>
      </c>
      <c r="D267" s="71">
        <f>'Tabulation of Bids'!D268</f>
        <v>0</v>
      </c>
      <c r="E267" s="53"/>
      <c r="F267" s="53">
        <f t="shared" si="10"/>
        <v>0</v>
      </c>
    </row>
    <row r="268" spans="1:6" ht="20.25" customHeight="1" x14ac:dyDescent="0.2">
      <c r="A268" s="71" t="str">
        <f>'Tabulation of Bids'!A269</f>
        <v/>
      </c>
      <c r="B268" s="56" t="str">
        <f>'Tabulation of Bids'!B269</f>
        <v/>
      </c>
      <c r="C268" s="71" t="str">
        <f>'Tabulation of Bids'!C269</f>
        <v/>
      </c>
      <c r="D268" s="71">
        <f>'Tabulation of Bids'!D269</f>
        <v>0</v>
      </c>
      <c r="E268" s="53"/>
      <c r="F268" s="53">
        <f t="shared" si="10"/>
        <v>0</v>
      </c>
    </row>
    <row r="269" spans="1:6" ht="20.25" customHeight="1" x14ac:dyDescent="0.2">
      <c r="A269" s="71" t="str">
        <f>'Tabulation of Bids'!A270</f>
        <v/>
      </c>
      <c r="B269" s="56" t="str">
        <f>'Tabulation of Bids'!B270</f>
        <v/>
      </c>
      <c r="C269" s="71" t="str">
        <f>'Tabulation of Bids'!C270</f>
        <v/>
      </c>
      <c r="D269" s="71">
        <f>'Tabulation of Bids'!D270</f>
        <v>0</v>
      </c>
      <c r="E269" s="53"/>
      <c r="F269" s="53">
        <f t="shared" si="10"/>
        <v>0</v>
      </c>
    </row>
    <row r="270" spans="1:6" ht="20.25" customHeight="1" x14ac:dyDescent="0.2">
      <c r="A270" s="71" t="str">
        <f>'Tabulation of Bids'!A271</f>
        <v/>
      </c>
      <c r="B270" s="56" t="str">
        <f>'Tabulation of Bids'!B271</f>
        <v/>
      </c>
      <c r="C270" s="71" t="str">
        <f>'Tabulation of Bids'!C271</f>
        <v/>
      </c>
      <c r="D270" s="71">
        <f>'Tabulation of Bids'!D271</f>
        <v>0</v>
      </c>
      <c r="E270" s="53"/>
      <c r="F270" s="53">
        <f t="shared" si="10"/>
        <v>0</v>
      </c>
    </row>
    <row r="271" spans="1:6" ht="20.25" customHeight="1" x14ac:dyDescent="0.2">
      <c r="A271" s="71" t="str">
        <f>'Tabulation of Bids'!A272</f>
        <v/>
      </c>
      <c r="B271" s="56" t="str">
        <f>'Tabulation of Bids'!B272</f>
        <v/>
      </c>
      <c r="C271" s="71" t="str">
        <f>'Tabulation of Bids'!C272</f>
        <v/>
      </c>
      <c r="D271" s="71">
        <f>'Tabulation of Bids'!D272</f>
        <v>0</v>
      </c>
      <c r="E271" s="53"/>
      <c r="F271" s="53">
        <f t="shared" si="10"/>
        <v>0</v>
      </c>
    </row>
    <row r="272" spans="1:6" ht="20.25" customHeight="1" x14ac:dyDescent="0.2">
      <c r="A272" s="71" t="str">
        <f>'Tabulation of Bids'!A273</f>
        <v/>
      </c>
      <c r="B272" s="56" t="str">
        <f>'Tabulation of Bids'!B273</f>
        <v/>
      </c>
      <c r="C272" s="71" t="str">
        <f>'Tabulation of Bids'!C273</f>
        <v/>
      </c>
      <c r="D272" s="71">
        <f>'Tabulation of Bids'!D273</f>
        <v>0</v>
      </c>
      <c r="E272" s="53"/>
      <c r="F272" s="53">
        <f t="shared" si="10"/>
        <v>0</v>
      </c>
    </row>
    <row r="273" spans="1:6" ht="20.25" customHeight="1" x14ac:dyDescent="0.2">
      <c r="A273" s="71" t="str">
        <f>'Tabulation of Bids'!A274</f>
        <v/>
      </c>
      <c r="B273" s="56" t="str">
        <f>'Tabulation of Bids'!B274</f>
        <v/>
      </c>
      <c r="C273" s="71" t="str">
        <f>'Tabulation of Bids'!C274</f>
        <v/>
      </c>
      <c r="D273" s="71">
        <f>'Tabulation of Bids'!D274</f>
        <v>0</v>
      </c>
      <c r="E273" s="53"/>
      <c r="F273" s="53">
        <f t="shared" si="10"/>
        <v>0</v>
      </c>
    </row>
    <row r="274" spans="1:6" ht="20.25" customHeight="1" x14ac:dyDescent="0.2">
      <c r="A274" s="71" t="str">
        <f>'Tabulation of Bids'!A275</f>
        <v/>
      </c>
      <c r="B274" s="56" t="str">
        <f>'Tabulation of Bids'!B275</f>
        <v/>
      </c>
      <c r="C274" s="71" t="str">
        <f>'Tabulation of Bids'!C275</f>
        <v/>
      </c>
      <c r="D274" s="71">
        <f>'Tabulation of Bids'!D275</f>
        <v>0</v>
      </c>
      <c r="E274" s="53"/>
      <c r="F274" s="53">
        <f t="shared" si="10"/>
        <v>0</v>
      </c>
    </row>
    <row r="275" spans="1:6" ht="20.25" customHeight="1" x14ac:dyDescent="0.2">
      <c r="A275" s="71" t="str">
        <f>'Tabulation of Bids'!A276</f>
        <v/>
      </c>
      <c r="B275" s="56" t="str">
        <f>'Tabulation of Bids'!B276</f>
        <v/>
      </c>
      <c r="C275" s="71" t="str">
        <f>'Tabulation of Bids'!C276</f>
        <v/>
      </c>
      <c r="D275" s="71">
        <f>'Tabulation of Bids'!D276</f>
        <v>0</v>
      </c>
      <c r="E275" s="53"/>
      <c r="F275" s="53">
        <f t="shared" si="10"/>
        <v>0</v>
      </c>
    </row>
    <row r="276" spans="1:6" ht="20.25" customHeight="1" x14ac:dyDescent="0.2">
      <c r="A276" s="71" t="str">
        <f>'Tabulation of Bids'!A277</f>
        <v/>
      </c>
      <c r="B276" s="56" t="str">
        <f>'Tabulation of Bids'!B277</f>
        <v/>
      </c>
      <c r="C276" s="71" t="str">
        <f>'Tabulation of Bids'!C277</f>
        <v/>
      </c>
      <c r="D276" s="71">
        <f>'Tabulation of Bids'!D277</f>
        <v>0</v>
      </c>
      <c r="E276" s="53"/>
      <c r="F276" s="53">
        <f t="shared" si="10"/>
        <v>0</v>
      </c>
    </row>
    <row r="277" spans="1:6" ht="20.25" customHeight="1" x14ac:dyDescent="0.2">
      <c r="A277" s="71" t="str">
        <f>'Tabulation of Bids'!A278</f>
        <v/>
      </c>
      <c r="B277" s="56" t="str">
        <f>'Tabulation of Bids'!B278</f>
        <v/>
      </c>
      <c r="C277" s="71" t="str">
        <f>'Tabulation of Bids'!C278</f>
        <v/>
      </c>
      <c r="D277" s="71">
        <f>'Tabulation of Bids'!D278</f>
        <v>0</v>
      </c>
      <c r="E277" s="53"/>
      <c r="F277" s="53">
        <f t="shared" si="10"/>
        <v>0</v>
      </c>
    </row>
    <row r="278" spans="1:6" ht="20.25" customHeight="1" x14ac:dyDescent="0.2">
      <c r="A278" s="71" t="str">
        <f>'Tabulation of Bids'!A279</f>
        <v/>
      </c>
      <c r="B278" s="56" t="str">
        <f>'Tabulation of Bids'!B279</f>
        <v/>
      </c>
      <c r="C278" s="71" t="str">
        <f>'Tabulation of Bids'!C279</f>
        <v/>
      </c>
      <c r="D278" s="71">
        <f>'Tabulation of Bids'!D279</f>
        <v>0</v>
      </c>
      <c r="E278" s="53"/>
      <c r="F278" s="53">
        <f t="shared" si="10"/>
        <v>0</v>
      </c>
    </row>
    <row r="279" spans="1:6" ht="20.25" customHeight="1" x14ac:dyDescent="0.2">
      <c r="A279" s="71" t="str">
        <f>'Tabulation of Bids'!A280</f>
        <v/>
      </c>
      <c r="B279" s="56" t="str">
        <f>'Tabulation of Bids'!B280</f>
        <v/>
      </c>
      <c r="C279" s="71" t="str">
        <f>'Tabulation of Bids'!C280</f>
        <v/>
      </c>
      <c r="D279" s="71">
        <f>'Tabulation of Bids'!D280</f>
        <v>0</v>
      </c>
      <c r="E279" s="53"/>
      <c r="F279" s="53">
        <f t="shared" si="10"/>
        <v>0</v>
      </c>
    </row>
    <row r="280" spans="1:6" ht="20.25" customHeight="1" x14ac:dyDescent="0.2">
      <c r="A280" s="71" t="str">
        <f>'Tabulation of Bids'!A281</f>
        <v/>
      </c>
      <c r="B280" s="56" t="str">
        <f>'Tabulation of Bids'!B281</f>
        <v/>
      </c>
      <c r="C280" s="71" t="str">
        <f>'Tabulation of Bids'!C281</f>
        <v/>
      </c>
      <c r="D280" s="71">
        <f>'Tabulation of Bids'!D281</f>
        <v>0</v>
      </c>
      <c r="E280" s="53"/>
      <c r="F280" s="53">
        <f t="shared" si="10"/>
        <v>0</v>
      </c>
    </row>
    <row r="281" spans="1:6" ht="20.25" customHeight="1" x14ac:dyDescent="0.2">
      <c r="A281" s="71" t="str">
        <f>'Tabulation of Bids'!A282</f>
        <v/>
      </c>
      <c r="B281" s="56" t="str">
        <f>'Tabulation of Bids'!B282</f>
        <v/>
      </c>
      <c r="C281" s="71" t="str">
        <f>'Tabulation of Bids'!C282</f>
        <v/>
      </c>
      <c r="D281" s="71">
        <f>'Tabulation of Bids'!D282</f>
        <v>0</v>
      </c>
      <c r="E281" s="53"/>
      <c r="F281" s="53">
        <f t="shared" si="10"/>
        <v>0</v>
      </c>
    </row>
    <row r="282" spans="1:6" ht="20.25" customHeight="1" x14ac:dyDescent="0.2">
      <c r="A282" s="71" t="str">
        <f>'Tabulation of Bids'!A283</f>
        <v/>
      </c>
      <c r="B282" s="56" t="str">
        <f>'Tabulation of Bids'!B283</f>
        <v/>
      </c>
      <c r="C282" s="71" t="str">
        <f>'Tabulation of Bids'!C283</f>
        <v/>
      </c>
      <c r="D282" s="71">
        <f>'Tabulation of Bids'!D283</f>
        <v>0</v>
      </c>
      <c r="E282" s="53"/>
      <c r="F282" s="53">
        <f t="shared" si="10"/>
        <v>0</v>
      </c>
    </row>
    <row r="283" spans="1:6" ht="20.25" customHeight="1" x14ac:dyDescent="0.2">
      <c r="A283" s="71" t="str">
        <f>'Tabulation of Bids'!A284</f>
        <v/>
      </c>
      <c r="B283" s="56" t="str">
        <f>'Tabulation of Bids'!B284</f>
        <v/>
      </c>
      <c r="C283" s="71" t="str">
        <f>'Tabulation of Bids'!C284</f>
        <v/>
      </c>
      <c r="D283" s="71">
        <f>'Tabulation of Bids'!D284</f>
        <v>0</v>
      </c>
      <c r="E283" s="53"/>
      <c r="F283" s="53">
        <f t="shared" si="10"/>
        <v>0</v>
      </c>
    </row>
    <row r="284" spans="1:6" ht="20.25" customHeight="1" x14ac:dyDescent="0.2">
      <c r="A284" s="71" t="str">
        <f>'Tabulation of Bids'!A285</f>
        <v/>
      </c>
      <c r="B284" s="56" t="str">
        <f>'Tabulation of Bids'!B285</f>
        <v/>
      </c>
      <c r="C284" s="71" t="str">
        <f>'Tabulation of Bids'!C285</f>
        <v/>
      </c>
      <c r="D284" s="71">
        <f>'Tabulation of Bids'!D285</f>
        <v>0</v>
      </c>
      <c r="E284" s="53"/>
      <c r="F284" s="53">
        <f t="shared" si="10"/>
        <v>0</v>
      </c>
    </row>
    <row r="285" spans="1:6" ht="20.25" customHeight="1" x14ac:dyDescent="0.2">
      <c r="A285" s="71" t="str">
        <f>'Tabulation of Bids'!A286</f>
        <v/>
      </c>
      <c r="B285" s="56" t="str">
        <f>'Tabulation of Bids'!B286</f>
        <v/>
      </c>
      <c r="C285" s="71" t="str">
        <f>'Tabulation of Bids'!C286</f>
        <v/>
      </c>
      <c r="D285" s="71">
        <f>'Tabulation of Bids'!D286</f>
        <v>0</v>
      </c>
      <c r="E285" s="53"/>
      <c r="F285" s="53">
        <f t="shared" si="10"/>
        <v>0</v>
      </c>
    </row>
    <row r="286" spans="1:6" ht="20.25" customHeight="1" x14ac:dyDescent="0.2">
      <c r="A286" s="71" t="str">
        <f>'Tabulation of Bids'!A287</f>
        <v/>
      </c>
      <c r="B286" s="56" t="str">
        <f>'Tabulation of Bids'!B287</f>
        <v/>
      </c>
      <c r="C286" s="71" t="str">
        <f>'Tabulation of Bids'!C287</f>
        <v/>
      </c>
      <c r="D286" s="71">
        <f>'Tabulation of Bids'!D287</f>
        <v>0</v>
      </c>
      <c r="E286" s="53"/>
      <c r="F286" s="53">
        <f t="shared" si="10"/>
        <v>0</v>
      </c>
    </row>
    <row r="287" spans="1:6" ht="20.25" customHeight="1" thickBot="1" x14ac:dyDescent="0.25">
      <c r="A287" s="71" t="str">
        <f>'Tabulation of Bids'!A288</f>
        <v/>
      </c>
      <c r="B287" s="56" t="str">
        <f>'Tabulation of Bids'!B288</f>
        <v/>
      </c>
      <c r="C287" s="71" t="str">
        <f>'Tabulation of Bids'!C288</f>
        <v/>
      </c>
      <c r="D287" s="71">
        <f>'Tabulation of Bids'!D288</f>
        <v>0</v>
      </c>
      <c r="E287" s="53"/>
      <c r="F287" s="53">
        <f t="shared" si="10"/>
        <v>0</v>
      </c>
    </row>
    <row r="288" spans="1:6" ht="9.75" customHeight="1" x14ac:dyDescent="0.2">
      <c r="A288" s="72"/>
      <c r="B288" s="167" t="s">
        <v>236</v>
      </c>
      <c r="C288" s="73" t="str">
        <f>IF(NOT(ISNUMBER(A290)),"Total","Sub")</f>
        <v>Total</v>
      </c>
      <c r="D288" s="114"/>
      <c r="E288" s="74" t="s">
        <v>225</v>
      </c>
      <c r="F288" s="54">
        <f>SUM(F264:F287)+F262</f>
        <v>0</v>
      </c>
    </row>
    <row r="289" spans="1:6" ht="9.75" customHeight="1" thickBot="1" x14ac:dyDescent="0.25">
      <c r="A289" s="75"/>
      <c r="B289" s="76"/>
      <c r="C289" s="77" t="str">
        <f>IF(NOT(ISNUMBER(A290)),"Bid","Total")</f>
        <v>Bid</v>
      </c>
      <c r="D289" s="78"/>
      <c r="E289" s="79" t="s">
        <v>226</v>
      </c>
      <c r="F289" s="55">
        <f>SUM($D264*E264,$D265*E265,$D266*E266,$D267*E267,$D268*E268,$D269*E269,$D270*E270,$D271*E271,$D272*E272,$D273*E273,$D274*E274,$D275*E275,$D276*E276,$D277*E277,$D278*E278,$D279*E279,$D280*E280,$D281*E281,$D282*E282,$D283*E283,$D284*E284,$D285*E285,$D286*E286,$D287*E287,F263)</f>
        <v>0</v>
      </c>
    </row>
    <row r="290" spans="1:6" ht="20.25" customHeight="1" x14ac:dyDescent="0.2">
      <c r="A290" s="98" t="str">
        <f>'Tabulation of Bids'!A291</f>
        <v/>
      </c>
      <c r="B290" s="99" t="str">
        <f>'Tabulation of Bids'!B291</f>
        <v/>
      </c>
      <c r="C290" s="71" t="str">
        <f>'Tabulation of Bids'!C291</f>
        <v/>
      </c>
      <c r="D290" s="98">
        <f>'Tabulation of Bids'!D291</f>
        <v>0</v>
      </c>
      <c r="E290" s="100"/>
      <c r="F290" s="100">
        <f t="shared" ref="F290:F313" si="11">+D290*E290</f>
        <v>0</v>
      </c>
    </row>
    <row r="291" spans="1:6" ht="20.25" customHeight="1" x14ac:dyDescent="0.2">
      <c r="A291" s="71" t="str">
        <f>'Tabulation of Bids'!A292</f>
        <v/>
      </c>
      <c r="B291" s="56" t="str">
        <f>'Tabulation of Bids'!B292</f>
        <v/>
      </c>
      <c r="C291" s="71" t="str">
        <f>'Tabulation of Bids'!C292</f>
        <v/>
      </c>
      <c r="D291" s="71">
        <f>'Tabulation of Bids'!D292</f>
        <v>0</v>
      </c>
      <c r="E291" s="53"/>
      <c r="F291" s="53">
        <f t="shared" si="11"/>
        <v>0</v>
      </c>
    </row>
    <row r="292" spans="1:6" ht="20.25" customHeight="1" x14ac:dyDescent="0.2">
      <c r="A292" s="71" t="str">
        <f>'Tabulation of Bids'!A293</f>
        <v/>
      </c>
      <c r="B292" s="56" t="str">
        <f>'Tabulation of Bids'!B293</f>
        <v/>
      </c>
      <c r="C292" s="71" t="str">
        <f>'Tabulation of Bids'!C293</f>
        <v/>
      </c>
      <c r="D292" s="71">
        <f>'Tabulation of Bids'!D293</f>
        <v>0</v>
      </c>
      <c r="E292" s="53"/>
      <c r="F292" s="53">
        <f t="shared" si="11"/>
        <v>0</v>
      </c>
    </row>
    <row r="293" spans="1:6" ht="20.25" customHeight="1" x14ac:dyDescent="0.2">
      <c r="A293" s="71" t="str">
        <f>'Tabulation of Bids'!A294</f>
        <v/>
      </c>
      <c r="B293" s="56" t="str">
        <f>'Tabulation of Bids'!B294</f>
        <v/>
      </c>
      <c r="C293" s="71" t="str">
        <f>'Tabulation of Bids'!C294</f>
        <v/>
      </c>
      <c r="D293" s="71">
        <f>'Tabulation of Bids'!D294</f>
        <v>0</v>
      </c>
      <c r="E293" s="53"/>
      <c r="F293" s="53">
        <f t="shared" si="11"/>
        <v>0</v>
      </c>
    </row>
    <row r="294" spans="1:6" ht="20.25" customHeight="1" x14ac:dyDescent="0.2">
      <c r="A294" s="71" t="str">
        <f>'Tabulation of Bids'!A295</f>
        <v/>
      </c>
      <c r="B294" s="56" t="str">
        <f>'Tabulation of Bids'!B295</f>
        <v/>
      </c>
      <c r="C294" s="71" t="str">
        <f>'Tabulation of Bids'!C295</f>
        <v/>
      </c>
      <c r="D294" s="71">
        <f>'Tabulation of Bids'!D295</f>
        <v>0</v>
      </c>
      <c r="E294" s="53"/>
      <c r="F294" s="53">
        <f t="shared" si="11"/>
        <v>0</v>
      </c>
    </row>
    <row r="295" spans="1:6" ht="20.25" customHeight="1" x14ac:dyDescent="0.2">
      <c r="A295" s="71" t="str">
        <f>'Tabulation of Bids'!A296</f>
        <v/>
      </c>
      <c r="B295" s="56" t="str">
        <f>'Tabulation of Bids'!B296</f>
        <v/>
      </c>
      <c r="C295" s="71" t="str">
        <f>'Tabulation of Bids'!C296</f>
        <v/>
      </c>
      <c r="D295" s="71">
        <f>'Tabulation of Bids'!D296</f>
        <v>0</v>
      </c>
      <c r="E295" s="53"/>
      <c r="F295" s="53">
        <f t="shared" si="11"/>
        <v>0</v>
      </c>
    </row>
    <row r="296" spans="1:6" ht="20.25" customHeight="1" x14ac:dyDescent="0.2">
      <c r="A296" s="71" t="str">
        <f>'Tabulation of Bids'!A297</f>
        <v/>
      </c>
      <c r="B296" s="56" t="str">
        <f>'Tabulation of Bids'!B297</f>
        <v/>
      </c>
      <c r="C296" s="71" t="str">
        <f>'Tabulation of Bids'!C297</f>
        <v/>
      </c>
      <c r="D296" s="71">
        <f>'Tabulation of Bids'!D297</f>
        <v>0</v>
      </c>
      <c r="E296" s="53"/>
      <c r="F296" s="53">
        <f t="shared" si="11"/>
        <v>0</v>
      </c>
    </row>
    <row r="297" spans="1:6" ht="20.25" customHeight="1" x14ac:dyDescent="0.2">
      <c r="A297" s="71" t="str">
        <f>'Tabulation of Bids'!A298</f>
        <v/>
      </c>
      <c r="B297" s="56" t="str">
        <f>'Tabulation of Bids'!B298</f>
        <v/>
      </c>
      <c r="C297" s="71" t="str">
        <f>'Tabulation of Bids'!C298</f>
        <v/>
      </c>
      <c r="D297" s="71">
        <f>'Tabulation of Bids'!D298</f>
        <v>0</v>
      </c>
      <c r="E297" s="53"/>
      <c r="F297" s="53">
        <f t="shared" si="11"/>
        <v>0</v>
      </c>
    </row>
    <row r="298" spans="1:6" ht="20.25" customHeight="1" x14ac:dyDescent="0.2">
      <c r="A298" s="71" t="str">
        <f>'Tabulation of Bids'!A299</f>
        <v/>
      </c>
      <c r="B298" s="56" t="str">
        <f>'Tabulation of Bids'!B299</f>
        <v/>
      </c>
      <c r="C298" s="71" t="str">
        <f>'Tabulation of Bids'!C299</f>
        <v/>
      </c>
      <c r="D298" s="71">
        <f>'Tabulation of Bids'!D299</f>
        <v>0</v>
      </c>
      <c r="E298" s="53"/>
      <c r="F298" s="53">
        <f t="shared" si="11"/>
        <v>0</v>
      </c>
    </row>
    <row r="299" spans="1:6" ht="20.25" customHeight="1" x14ac:dyDescent="0.2">
      <c r="A299" s="71" t="str">
        <f>'Tabulation of Bids'!A300</f>
        <v/>
      </c>
      <c r="B299" s="56" t="str">
        <f>'Tabulation of Bids'!B300</f>
        <v/>
      </c>
      <c r="C299" s="71" t="str">
        <f>'Tabulation of Bids'!C300</f>
        <v/>
      </c>
      <c r="D299" s="71">
        <f>'Tabulation of Bids'!D300</f>
        <v>0</v>
      </c>
      <c r="E299" s="53"/>
      <c r="F299" s="53">
        <f t="shared" si="11"/>
        <v>0</v>
      </c>
    </row>
    <row r="300" spans="1:6" ht="20.25" customHeight="1" x14ac:dyDescent="0.2">
      <c r="A300" s="71" t="str">
        <f>'Tabulation of Bids'!A301</f>
        <v/>
      </c>
      <c r="B300" s="56" t="str">
        <f>'Tabulation of Bids'!B301</f>
        <v/>
      </c>
      <c r="C300" s="71" t="str">
        <f>'Tabulation of Bids'!C301</f>
        <v/>
      </c>
      <c r="D300" s="71">
        <f>'Tabulation of Bids'!D301</f>
        <v>0</v>
      </c>
      <c r="E300" s="53"/>
      <c r="F300" s="53">
        <f t="shared" si="11"/>
        <v>0</v>
      </c>
    </row>
    <row r="301" spans="1:6" ht="20.25" customHeight="1" x14ac:dyDescent="0.2">
      <c r="A301" s="71" t="str">
        <f>'Tabulation of Bids'!A302</f>
        <v/>
      </c>
      <c r="B301" s="56" t="str">
        <f>'Tabulation of Bids'!B302</f>
        <v/>
      </c>
      <c r="C301" s="71" t="str">
        <f>'Tabulation of Bids'!C302</f>
        <v/>
      </c>
      <c r="D301" s="71">
        <f>'Tabulation of Bids'!D302</f>
        <v>0</v>
      </c>
      <c r="E301" s="53"/>
      <c r="F301" s="53">
        <f t="shared" si="11"/>
        <v>0</v>
      </c>
    </row>
    <row r="302" spans="1:6" ht="20.25" customHeight="1" x14ac:dyDescent="0.2">
      <c r="A302" s="71" t="str">
        <f>'Tabulation of Bids'!A303</f>
        <v/>
      </c>
      <c r="B302" s="56" t="str">
        <f>'Tabulation of Bids'!B303</f>
        <v/>
      </c>
      <c r="C302" s="71" t="str">
        <f>'Tabulation of Bids'!C303</f>
        <v/>
      </c>
      <c r="D302" s="71">
        <f>'Tabulation of Bids'!D303</f>
        <v>0</v>
      </c>
      <c r="E302" s="53"/>
      <c r="F302" s="53">
        <f t="shared" si="11"/>
        <v>0</v>
      </c>
    </row>
    <row r="303" spans="1:6" ht="20.25" customHeight="1" x14ac:dyDescent="0.2">
      <c r="A303" s="71" t="str">
        <f>'Tabulation of Bids'!A304</f>
        <v/>
      </c>
      <c r="B303" s="56" t="str">
        <f>'Tabulation of Bids'!B304</f>
        <v/>
      </c>
      <c r="C303" s="71" t="str">
        <f>'Tabulation of Bids'!C304</f>
        <v/>
      </c>
      <c r="D303" s="71">
        <f>'Tabulation of Bids'!D304</f>
        <v>0</v>
      </c>
      <c r="E303" s="53"/>
      <c r="F303" s="53">
        <f t="shared" si="11"/>
        <v>0</v>
      </c>
    </row>
    <row r="304" spans="1:6" ht="20.25" customHeight="1" x14ac:dyDescent="0.2">
      <c r="A304" s="71" t="str">
        <f>'Tabulation of Bids'!A305</f>
        <v/>
      </c>
      <c r="B304" s="56" t="str">
        <f>'Tabulation of Bids'!B305</f>
        <v/>
      </c>
      <c r="C304" s="71" t="str">
        <f>'Tabulation of Bids'!C305</f>
        <v/>
      </c>
      <c r="D304" s="71">
        <f>'Tabulation of Bids'!D305</f>
        <v>0</v>
      </c>
      <c r="E304" s="53"/>
      <c r="F304" s="53">
        <f t="shared" si="11"/>
        <v>0</v>
      </c>
    </row>
    <row r="305" spans="1:6" ht="20.25" customHeight="1" x14ac:dyDescent="0.2">
      <c r="A305" s="71" t="str">
        <f>'Tabulation of Bids'!A306</f>
        <v/>
      </c>
      <c r="B305" s="56" t="str">
        <f>'Tabulation of Bids'!B306</f>
        <v/>
      </c>
      <c r="C305" s="71" t="str">
        <f>'Tabulation of Bids'!C306</f>
        <v/>
      </c>
      <c r="D305" s="71">
        <f>'Tabulation of Bids'!D306</f>
        <v>0</v>
      </c>
      <c r="E305" s="53"/>
      <c r="F305" s="53">
        <f t="shared" si="11"/>
        <v>0</v>
      </c>
    </row>
    <row r="306" spans="1:6" ht="20.25" customHeight="1" x14ac:dyDescent="0.2">
      <c r="A306" s="71" t="str">
        <f>'Tabulation of Bids'!A307</f>
        <v/>
      </c>
      <c r="B306" s="56" t="str">
        <f>'Tabulation of Bids'!B307</f>
        <v/>
      </c>
      <c r="C306" s="71" t="str">
        <f>'Tabulation of Bids'!C307</f>
        <v/>
      </c>
      <c r="D306" s="71">
        <f>'Tabulation of Bids'!D307</f>
        <v>0</v>
      </c>
      <c r="E306" s="53"/>
      <c r="F306" s="53">
        <f t="shared" si="11"/>
        <v>0</v>
      </c>
    </row>
    <row r="307" spans="1:6" ht="20.25" customHeight="1" x14ac:dyDescent="0.2">
      <c r="A307" s="71" t="str">
        <f>'Tabulation of Bids'!A308</f>
        <v/>
      </c>
      <c r="B307" s="56" t="str">
        <f>'Tabulation of Bids'!B308</f>
        <v/>
      </c>
      <c r="C307" s="71" t="str">
        <f>'Tabulation of Bids'!C308</f>
        <v/>
      </c>
      <c r="D307" s="71">
        <f>'Tabulation of Bids'!D308</f>
        <v>0</v>
      </c>
      <c r="E307" s="53"/>
      <c r="F307" s="53">
        <f t="shared" si="11"/>
        <v>0</v>
      </c>
    </row>
    <row r="308" spans="1:6" ht="20.25" customHeight="1" x14ac:dyDescent="0.2">
      <c r="A308" s="71" t="str">
        <f>'Tabulation of Bids'!A309</f>
        <v/>
      </c>
      <c r="B308" s="56" t="str">
        <f>'Tabulation of Bids'!B309</f>
        <v/>
      </c>
      <c r="C308" s="71" t="str">
        <f>'Tabulation of Bids'!C309</f>
        <v/>
      </c>
      <c r="D308" s="71">
        <f>'Tabulation of Bids'!D309</f>
        <v>0</v>
      </c>
      <c r="E308" s="53"/>
      <c r="F308" s="53">
        <f t="shared" si="11"/>
        <v>0</v>
      </c>
    </row>
    <row r="309" spans="1:6" ht="20.25" customHeight="1" x14ac:dyDescent="0.2">
      <c r="A309" s="71" t="str">
        <f>'Tabulation of Bids'!A310</f>
        <v/>
      </c>
      <c r="B309" s="56" t="str">
        <f>'Tabulation of Bids'!B310</f>
        <v/>
      </c>
      <c r="C309" s="71" t="str">
        <f>'Tabulation of Bids'!C310</f>
        <v/>
      </c>
      <c r="D309" s="71">
        <f>'Tabulation of Bids'!D310</f>
        <v>0</v>
      </c>
      <c r="E309" s="53"/>
      <c r="F309" s="53">
        <f t="shared" si="11"/>
        <v>0</v>
      </c>
    </row>
    <row r="310" spans="1:6" ht="20.25" customHeight="1" x14ac:dyDescent="0.2">
      <c r="A310" s="71" t="str">
        <f>'Tabulation of Bids'!A311</f>
        <v/>
      </c>
      <c r="B310" s="56" t="str">
        <f>'Tabulation of Bids'!B311</f>
        <v/>
      </c>
      <c r="C310" s="71" t="str">
        <f>'Tabulation of Bids'!C311</f>
        <v/>
      </c>
      <c r="D310" s="71">
        <f>'Tabulation of Bids'!D311</f>
        <v>0</v>
      </c>
      <c r="E310" s="53"/>
      <c r="F310" s="53">
        <f t="shared" si="11"/>
        <v>0</v>
      </c>
    </row>
    <row r="311" spans="1:6" ht="20.25" customHeight="1" x14ac:dyDescent="0.2">
      <c r="A311" s="71" t="str">
        <f>'Tabulation of Bids'!A312</f>
        <v/>
      </c>
      <c r="B311" s="56" t="str">
        <f>'Tabulation of Bids'!B312</f>
        <v/>
      </c>
      <c r="C311" s="71" t="str">
        <f>'Tabulation of Bids'!C312</f>
        <v/>
      </c>
      <c r="D311" s="71">
        <f>'Tabulation of Bids'!D312</f>
        <v>0</v>
      </c>
      <c r="E311" s="53"/>
      <c r="F311" s="53">
        <f t="shared" si="11"/>
        <v>0</v>
      </c>
    </row>
    <row r="312" spans="1:6" ht="20.25" customHeight="1" x14ac:dyDescent="0.2">
      <c r="A312" s="71" t="str">
        <f>'Tabulation of Bids'!A313</f>
        <v/>
      </c>
      <c r="B312" s="56" t="str">
        <f>'Tabulation of Bids'!B313</f>
        <v/>
      </c>
      <c r="C312" s="71" t="str">
        <f>'Tabulation of Bids'!C313</f>
        <v/>
      </c>
      <c r="D312" s="71">
        <f>'Tabulation of Bids'!D313</f>
        <v>0</v>
      </c>
      <c r="E312" s="53"/>
      <c r="F312" s="53">
        <f t="shared" si="11"/>
        <v>0</v>
      </c>
    </row>
    <row r="313" spans="1:6" ht="20.25" customHeight="1" thickBot="1" x14ac:dyDescent="0.25">
      <c r="A313" s="71" t="str">
        <f>'Tabulation of Bids'!A314</f>
        <v/>
      </c>
      <c r="B313" s="56" t="str">
        <f>'Tabulation of Bids'!B314</f>
        <v/>
      </c>
      <c r="C313" s="71" t="str">
        <f>'Tabulation of Bids'!C314</f>
        <v/>
      </c>
      <c r="D313" s="71">
        <f>'Tabulation of Bids'!D314</f>
        <v>0</v>
      </c>
      <c r="E313" s="53"/>
      <c r="F313" s="53">
        <f t="shared" si="11"/>
        <v>0</v>
      </c>
    </row>
    <row r="314" spans="1:6" ht="9.75" customHeight="1" x14ac:dyDescent="0.2">
      <c r="A314" s="72"/>
      <c r="B314" s="167" t="s">
        <v>237</v>
      </c>
      <c r="C314" s="73" t="str">
        <f>IF(NOT(ISNUMBER(A316)),"Total","Sub")</f>
        <v>Total</v>
      </c>
      <c r="D314" s="114"/>
      <c r="E314" s="74" t="s">
        <v>225</v>
      </c>
      <c r="F314" s="54">
        <f>SUM(F290:F313)+F288</f>
        <v>0</v>
      </c>
    </row>
    <row r="315" spans="1:6" ht="9.75" customHeight="1" thickBot="1" x14ac:dyDescent="0.25">
      <c r="A315" s="75"/>
      <c r="B315" s="76"/>
      <c r="C315" s="77" t="str">
        <f>IF(NOT(ISNUMBER(A316)),"Bid","Total")</f>
        <v>Bid</v>
      </c>
      <c r="D315" s="78"/>
      <c r="E315" s="79" t="s">
        <v>226</v>
      </c>
      <c r="F315" s="55">
        <f>SUM($D290*E290,$D291*E291,$D292*E292,$D293*E293,$D294*E294,$D295*E295,$D296*E296,$D297*E297,$D298*E298,$D299*E299,$D300*E300,$D301*E301,$D302*E302,$D303*E303,$D304*E304,$D305*E305,$D306*E306,$D307*E307,$D308*E308,$D309*E309,$D310*E310,$D311*E311,$D312*E312,$D313*E313,F289)</f>
        <v>0</v>
      </c>
    </row>
    <row r="316" spans="1:6" ht="20.25" customHeight="1" x14ac:dyDescent="0.2">
      <c r="A316" s="98" t="str">
        <f>'Tabulation of Bids'!A317</f>
        <v/>
      </c>
      <c r="B316" s="99" t="str">
        <f>'Tabulation of Bids'!B317</f>
        <v/>
      </c>
      <c r="C316" s="71" t="str">
        <f>'Tabulation of Bids'!C317</f>
        <v/>
      </c>
      <c r="D316" s="98">
        <f>'Tabulation of Bids'!D317</f>
        <v>0</v>
      </c>
      <c r="E316" s="100"/>
      <c r="F316" s="100">
        <f t="shared" ref="F316:F339" si="12">+D316*E316</f>
        <v>0</v>
      </c>
    </row>
    <row r="317" spans="1:6" ht="20.25" customHeight="1" x14ac:dyDescent="0.2">
      <c r="A317" s="71" t="str">
        <f>'Tabulation of Bids'!A318</f>
        <v/>
      </c>
      <c r="B317" s="56" t="str">
        <f>'Tabulation of Bids'!B318</f>
        <v/>
      </c>
      <c r="C317" s="71" t="str">
        <f>'Tabulation of Bids'!C318</f>
        <v/>
      </c>
      <c r="D317" s="71">
        <f>'Tabulation of Bids'!D318</f>
        <v>0</v>
      </c>
      <c r="E317" s="53"/>
      <c r="F317" s="53">
        <f t="shared" si="12"/>
        <v>0</v>
      </c>
    </row>
    <row r="318" spans="1:6" ht="20.25" customHeight="1" x14ac:dyDescent="0.2">
      <c r="A318" s="71" t="str">
        <f>'Tabulation of Bids'!A319</f>
        <v/>
      </c>
      <c r="B318" s="56" t="str">
        <f>'Tabulation of Bids'!B319</f>
        <v/>
      </c>
      <c r="C318" s="71" t="str">
        <f>'Tabulation of Bids'!C319</f>
        <v/>
      </c>
      <c r="D318" s="71">
        <f>'Tabulation of Bids'!D319</f>
        <v>0</v>
      </c>
      <c r="E318" s="53"/>
      <c r="F318" s="53">
        <f t="shared" si="12"/>
        <v>0</v>
      </c>
    </row>
    <row r="319" spans="1:6" ht="20.25" customHeight="1" x14ac:dyDescent="0.2">
      <c r="A319" s="71" t="str">
        <f>'Tabulation of Bids'!A320</f>
        <v/>
      </c>
      <c r="B319" s="56" t="str">
        <f>'Tabulation of Bids'!B320</f>
        <v/>
      </c>
      <c r="C319" s="71" t="str">
        <f>'Tabulation of Bids'!C320</f>
        <v/>
      </c>
      <c r="D319" s="71">
        <f>'Tabulation of Bids'!D320</f>
        <v>0</v>
      </c>
      <c r="E319" s="53"/>
      <c r="F319" s="53">
        <f t="shared" si="12"/>
        <v>0</v>
      </c>
    </row>
    <row r="320" spans="1:6" ht="20.25" customHeight="1" x14ac:dyDescent="0.2">
      <c r="A320" s="71" t="str">
        <f>'Tabulation of Bids'!A321</f>
        <v/>
      </c>
      <c r="B320" s="56" t="str">
        <f>'Tabulation of Bids'!B321</f>
        <v/>
      </c>
      <c r="C320" s="71" t="str">
        <f>'Tabulation of Bids'!C321</f>
        <v/>
      </c>
      <c r="D320" s="71">
        <f>'Tabulation of Bids'!D321</f>
        <v>0</v>
      </c>
      <c r="E320" s="53"/>
      <c r="F320" s="53">
        <f t="shared" si="12"/>
        <v>0</v>
      </c>
    </row>
    <row r="321" spans="1:6" ht="20.25" customHeight="1" x14ac:dyDescent="0.2">
      <c r="A321" s="71" t="str">
        <f>'Tabulation of Bids'!A322</f>
        <v/>
      </c>
      <c r="B321" s="56" t="str">
        <f>'Tabulation of Bids'!B322</f>
        <v/>
      </c>
      <c r="C321" s="71" t="str">
        <f>'Tabulation of Bids'!C322</f>
        <v/>
      </c>
      <c r="D321" s="71">
        <f>'Tabulation of Bids'!D322</f>
        <v>0</v>
      </c>
      <c r="E321" s="53"/>
      <c r="F321" s="53">
        <f t="shared" si="12"/>
        <v>0</v>
      </c>
    </row>
    <row r="322" spans="1:6" ht="20.25" customHeight="1" x14ac:dyDescent="0.2">
      <c r="A322" s="71" t="str">
        <f>'Tabulation of Bids'!A323</f>
        <v/>
      </c>
      <c r="B322" s="56" t="str">
        <f>'Tabulation of Bids'!B323</f>
        <v/>
      </c>
      <c r="C322" s="71" t="str">
        <f>'Tabulation of Bids'!C323</f>
        <v/>
      </c>
      <c r="D322" s="71">
        <f>'Tabulation of Bids'!D323</f>
        <v>0</v>
      </c>
      <c r="E322" s="53"/>
      <c r="F322" s="53">
        <f t="shared" si="12"/>
        <v>0</v>
      </c>
    </row>
    <row r="323" spans="1:6" ht="20.25" customHeight="1" x14ac:dyDescent="0.2">
      <c r="A323" s="71" t="str">
        <f>'Tabulation of Bids'!A324</f>
        <v/>
      </c>
      <c r="B323" s="56" t="str">
        <f>'Tabulation of Bids'!B324</f>
        <v/>
      </c>
      <c r="C323" s="71" t="str">
        <f>'Tabulation of Bids'!C324</f>
        <v/>
      </c>
      <c r="D323" s="71">
        <f>'Tabulation of Bids'!D324</f>
        <v>0</v>
      </c>
      <c r="E323" s="53"/>
      <c r="F323" s="53">
        <f t="shared" si="12"/>
        <v>0</v>
      </c>
    </row>
    <row r="324" spans="1:6" ht="20.25" customHeight="1" x14ac:dyDescent="0.2">
      <c r="A324" s="71" t="str">
        <f>'Tabulation of Bids'!A325</f>
        <v/>
      </c>
      <c r="B324" s="56" t="str">
        <f>'Tabulation of Bids'!B325</f>
        <v/>
      </c>
      <c r="C324" s="71" t="str">
        <f>'Tabulation of Bids'!C325</f>
        <v/>
      </c>
      <c r="D324" s="71">
        <f>'Tabulation of Bids'!D325</f>
        <v>0</v>
      </c>
      <c r="E324" s="53"/>
      <c r="F324" s="53">
        <f t="shared" si="12"/>
        <v>0</v>
      </c>
    </row>
    <row r="325" spans="1:6" ht="20.25" customHeight="1" x14ac:dyDescent="0.2">
      <c r="A325" s="71" t="str">
        <f>'Tabulation of Bids'!A326</f>
        <v/>
      </c>
      <c r="B325" s="56" t="str">
        <f>'Tabulation of Bids'!B326</f>
        <v/>
      </c>
      <c r="C325" s="71" t="str">
        <f>'Tabulation of Bids'!C326</f>
        <v/>
      </c>
      <c r="D325" s="71">
        <f>'Tabulation of Bids'!D326</f>
        <v>0</v>
      </c>
      <c r="E325" s="53"/>
      <c r="F325" s="53">
        <f t="shared" si="12"/>
        <v>0</v>
      </c>
    </row>
    <row r="326" spans="1:6" ht="20.25" customHeight="1" x14ac:dyDescent="0.2">
      <c r="A326" s="71" t="str">
        <f>'Tabulation of Bids'!A327</f>
        <v/>
      </c>
      <c r="B326" s="56" t="str">
        <f>'Tabulation of Bids'!B327</f>
        <v/>
      </c>
      <c r="C326" s="71" t="str">
        <f>'Tabulation of Bids'!C327</f>
        <v/>
      </c>
      <c r="D326" s="71">
        <f>'Tabulation of Bids'!D327</f>
        <v>0</v>
      </c>
      <c r="E326" s="53"/>
      <c r="F326" s="53">
        <f t="shared" si="12"/>
        <v>0</v>
      </c>
    </row>
    <row r="327" spans="1:6" ht="20.25" customHeight="1" x14ac:dyDescent="0.2">
      <c r="A327" s="71" t="str">
        <f>'Tabulation of Bids'!A328</f>
        <v/>
      </c>
      <c r="B327" s="56" t="str">
        <f>'Tabulation of Bids'!B328</f>
        <v/>
      </c>
      <c r="C327" s="71" t="str">
        <f>'Tabulation of Bids'!C328</f>
        <v/>
      </c>
      <c r="D327" s="71">
        <f>'Tabulation of Bids'!D328</f>
        <v>0</v>
      </c>
      <c r="E327" s="53"/>
      <c r="F327" s="53">
        <f t="shared" si="12"/>
        <v>0</v>
      </c>
    </row>
    <row r="328" spans="1:6" ht="20.25" customHeight="1" x14ac:dyDescent="0.2">
      <c r="A328" s="71" t="str">
        <f>'Tabulation of Bids'!A329</f>
        <v/>
      </c>
      <c r="B328" s="56" t="str">
        <f>'Tabulation of Bids'!B329</f>
        <v/>
      </c>
      <c r="C328" s="71" t="str">
        <f>'Tabulation of Bids'!C329</f>
        <v/>
      </c>
      <c r="D328" s="71">
        <f>'Tabulation of Bids'!D329</f>
        <v>0</v>
      </c>
      <c r="E328" s="53"/>
      <c r="F328" s="53">
        <f t="shared" si="12"/>
        <v>0</v>
      </c>
    </row>
    <row r="329" spans="1:6" ht="20.25" customHeight="1" x14ac:dyDescent="0.2">
      <c r="A329" s="71" t="str">
        <f>'Tabulation of Bids'!A330</f>
        <v/>
      </c>
      <c r="B329" s="56" t="str">
        <f>'Tabulation of Bids'!B330</f>
        <v/>
      </c>
      <c r="C329" s="71" t="str">
        <f>'Tabulation of Bids'!C330</f>
        <v/>
      </c>
      <c r="D329" s="71">
        <f>'Tabulation of Bids'!D330</f>
        <v>0</v>
      </c>
      <c r="E329" s="53"/>
      <c r="F329" s="53">
        <f t="shared" si="12"/>
        <v>0</v>
      </c>
    </row>
    <row r="330" spans="1:6" ht="20.25" customHeight="1" x14ac:dyDescent="0.2">
      <c r="A330" s="71" t="str">
        <f>'Tabulation of Bids'!A331</f>
        <v/>
      </c>
      <c r="B330" s="56" t="str">
        <f>'Tabulation of Bids'!B331</f>
        <v/>
      </c>
      <c r="C330" s="71" t="str">
        <f>'Tabulation of Bids'!C331</f>
        <v/>
      </c>
      <c r="D330" s="71">
        <f>'Tabulation of Bids'!D331</f>
        <v>0</v>
      </c>
      <c r="E330" s="53"/>
      <c r="F330" s="53">
        <f t="shared" si="12"/>
        <v>0</v>
      </c>
    </row>
    <row r="331" spans="1:6" ht="20.25" customHeight="1" x14ac:dyDescent="0.2">
      <c r="A331" s="71" t="str">
        <f>'Tabulation of Bids'!A332</f>
        <v/>
      </c>
      <c r="B331" s="56" t="str">
        <f>'Tabulation of Bids'!B332</f>
        <v/>
      </c>
      <c r="C331" s="71" t="str">
        <f>'Tabulation of Bids'!C332</f>
        <v/>
      </c>
      <c r="D331" s="71">
        <f>'Tabulation of Bids'!D332</f>
        <v>0</v>
      </c>
      <c r="E331" s="53"/>
      <c r="F331" s="53">
        <f t="shared" si="12"/>
        <v>0</v>
      </c>
    </row>
    <row r="332" spans="1:6" ht="20.25" customHeight="1" x14ac:dyDescent="0.2">
      <c r="A332" s="71" t="str">
        <f>'Tabulation of Bids'!A333</f>
        <v/>
      </c>
      <c r="B332" s="56" t="str">
        <f>'Tabulation of Bids'!B333</f>
        <v/>
      </c>
      <c r="C332" s="71" t="str">
        <f>'Tabulation of Bids'!C333</f>
        <v/>
      </c>
      <c r="D332" s="71">
        <f>'Tabulation of Bids'!D333</f>
        <v>0</v>
      </c>
      <c r="E332" s="53"/>
      <c r="F332" s="53">
        <f t="shared" si="12"/>
        <v>0</v>
      </c>
    </row>
    <row r="333" spans="1:6" ht="20.25" customHeight="1" x14ac:dyDescent="0.2">
      <c r="A333" s="71" t="str">
        <f>'Tabulation of Bids'!A334</f>
        <v/>
      </c>
      <c r="B333" s="56" t="str">
        <f>'Tabulation of Bids'!B334</f>
        <v/>
      </c>
      <c r="C333" s="71" t="str">
        <f>'Tabulation of Bids'!C334</f>
        <v/>
      </c>
      <c r="D333" s="71">
        <f>'Tabulation of Bids'!D334</f>
        <v>0</v>
      </c>
      <c r="E333" s="53"/>
      <c r="F333" s="53">
        <f t="shared" si="12"/>
        <v>0</v>
      </c>
    </row>
    <row r="334" spans="1:6" ht="20.25" customHeight="1" x14ac:dyDescent="0.2">
      <c r="A334" s="71" t="str">
        <f>'Tabulation of Bids'!A335</f>
        <v/>
      </c>
      <c r="B334" s="56" t="str">
        <f>'Tabulation of Bids'!B335</f>
        <v/>
      </c>
      <c r="C334" s="71" t="str">
        <f>'Tabulation of Bids'!C335</f>
        <v/>
      </c>
      <c r="D334" s="71">
        <f>'Tabulation of Bids'!D335</f>
        <v>0</v>
      </c>
      <c r="E334" s="53"/>
      <c r="F334" s="53">
        <f t="shared" si="12"/>
        <v>0</v>
      </c>
    </row>
    <row r="335" spans="1:6" ht="20.25" customHeight="1" x14ac:dyDescent="0.2">
      <c r="A335" s="71" t="str">
        <f>'Tabulation of Bids'!A336</f>
        <v/>
      </c>
      <c r="B335" s="56" t="str">
        <f>'Tabulation of Bids'!B336</f>
        <v/>
      </c>
      <c r="C335" s="71" t="str">
        <f>'Tabulation of Bids'!C336</f>
        <v/>
      </c>
      <c r="D335" s="71">
        <f>'Tabulation of Bids'!D336</f>
        <v>0</v>
      </c>
      <c r="E335" s="53"/>
      <c r="F335" s="53">
        <f t="shared" si="12"/>
        <v>0</v>
      </c>
    </row>
    <row r="336" spans="1:6" ht="20.25" customHeight="1" x14ac:dyDescent="0.2">
      <c r="A336" s="71" t="str">
        <f>'Tabulation of Bids'!A337</f>
        <v/>
      </c>
      <c r="B336" s="56" t="str">
        <f>'Tabulation of Bids'!B337</f>
        <v/>
      </c>
      <c r="C336" s="71" t="str">
        <f>'Tabulation of Bids'!C337</f>
        <v/>
      </c>
      <c r="D336" s="71">
        <f>'Tabulation of Bids'!D337</f>
        <v>0</v>
      </c>
      <c r="E336" s="53"/>
      <c r="F336" s="53">
        <f t="shared" si="12"/>
        <v>0</v>
      </c>
    </row>
    <row r="337" spans="1:6" ht="20.25" customHeight="1" x14ac:dyDescent="0.2">
      <c r="A337" s="71" t="str">
        <f>'Tabulation of Bids'!A338</f>
        <v/>
      </c>
      <c r="B337" s="56" t="str">
        <f>'Tabulation of Bids'!B338</f>
        <v/>
      </c>
      <c r="C337" s="71" t="str">
        <f>'Tabulation of Bids'!C338</f>
        <v/>
      </c>
      <c r="D337" s="71">
        <f>'Tabulation of Bids'!D338</f>
        <v>0</v>
      </c>
      <c r="E337" s="53"/>
      <c r="F337" s="53">
        <f t="shared" si="12"/>
        <v>0</v>
      </c>
    </row>
    <row r="338" spans="1:6" ht="20.25" customHeight="1" x14ac:dyDescent="0.2">
      <c r="A338" s="71" t="str">
        <f>'Tabulation of Bids'!A339</f>
        <v/>
      </c>
      <c r="B338" s="56" t="str">
        <f>'Tabulation of Bids'!B339</f>
        <v/>
      </c>
      <c r="C338" s="71" t="str">
        <f>'Tabulation of Bids'!C339</f>
        <v/>
      </c>
      <c r="D338" s="71">
        <f>'Tabulation of Bids'!D339</f>
        <v>0</v>
      </c>
      <c r="E338" s="53"/>
      <c r="F338" s="53">
        <f t="shared" si="12"/>
        <v>0</v>
      </c>
    </row>
    <row r="339" spans="1:6" ht="20.25" customHeight="1" thickBot="1" x14ac:dyDescent="0.25">
      <c r="A339" s="71" t="str">
        <f>'Tabulation of Bids'!A340</f>
        <v/>
      </c>
      <c r="B339" s="56" t="str">
        <f>'Tabulation of Bids'!B340</f>
        <v/>
      </c>
      <c r="C339" s="71" t="str">
        <f>'Tabulation of Bids'!C340</f>
        <v/>
      </c>
      <c r="D339" s="71">
        <f>'Tabulation of Bids'!D340</f>
        <v>0</v>
      </c>
      <c r="E339" s="53"/>
      <c r="F339" s="53">
        <f t="shared" si="12"/>
        <v>0</v>
      </c>
    </row>
    <row r="340" spans="1:6" ht="9.75" customHeight="1" x14ac:dyDescent="0.2">
      <c r="A340" s="72"/>
      <c r="B340" s="167" t="s">
        <v>238</v>
      </c>
      <c r="C340" s="73" t="str">
        <f>IF(NOT(ISNUMBER(A342)),"Total","Sub")</f>
        <v>Total</v>
      </c>
      <c r="D340" s="114"/>
      <c r="E340" s="74" t="s">
        <v>225</v>
      </c>
      <c r="F340" s="54">
        <f>SUM(F316:F339)+F314</f>
        <v>0</v>
      </c>
    </row>
    <row r="341" spans="1:6" ht="9.75" customHeight="1" thickBot="1" x14ac:dyDescent="0.25">
      <c r="A341" s="75"/>
      <c r="B341" s="76"/>
      <c r="C341" s="77" t="str">
        <f>IF(NOT(ISNUMBER(A342)),"Bid","Total")</f>
        <v>Bid</v>
      </c>
      <c r="D341" s="78"/>
      <c r="E341" s="79" t="s">
        <v>226</v>
      </c>
      <c r="F341" s="55">
        <f>SUM($D316*E316,$D317*E317,$D318*E318,$D319*E319,$D320*E320,$D321*E321,$D322*E322,$D323*E323,$D324*E324,$D325*E325,$D326*E326,$D327*E327,$D328*E328,$D329*E329,$D330*E330,$D331*E331,$D332*E332,$D333*E333,$D334*E334,$D335*E335,$D336*E336,$D337*E337,$D338*E338,$D339*E339,F315)</f>
        <v>0</v>
      </c>
    </row>
  </sheetData>
  <phoneticPr fontId="6" type="noConversion"/>
  <printOptions horizontalCentered="1" verticalCentered="1"/>
  <pageMargins left="0.25" right="0.25" top="0.75" bottom="0.75" header="0.3" footer="0.3"/>
  <pageSetup scale="120" orientation="portrait" blackAndWhite="1" r:id="rId1"/>
  <headerFooter alignWithMargins="0"/>
  <rowBreaks count="6" manualBreakCount="6">
    <brk id="29" max="16383" man="1"/>
    <brk id="55" max="16383" man="1"/>
    <brk id="81" max="16383" man="1"/>
    <brk id="107" max="16383" man="1"/>
    <brk id="133" max="16383" man="1"/>
    <brk id="1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9"/>
  <sheetViews>
    <sheetView showGridLines="0" showZeros="0" view="pageBreakPreview" zoomScale="60" zoomScaleNormal="100" workbookViewId="0">
      <selection activeCell="I74" sqref="I74"/>
    </sheetView>
  </sheetViews>
  <sheetFormatPr defaultRowHeight="12.75" x14ac:dyDescent="0.2"/>
  <cols>
    <col min="1" max="1" width="3.85546875" customWidth="1"/>
    <col min="2" max="2" width="55.28515625" customWidth="1"/>
    <col min="3" max="3" width="9" customWidth="1"/>
    <col min="4" max="4" width="7.7109375" customWidth="1"/>
    <col min="5" max="5" width="13.28515625" bestFit="1" customWidth="1"/>
    <col min="6" max="6" width="13.7109375" style="166" customWidth="1"/>
  </cols>
  <sheetData>
    <row r="1" spans="1:6" s="7" customFormat="1" ht="15.75" customHeight="1" x14ac:dyDescent="0.2">
      <c r="A1" s="229"/>
      <c r="B1" s="230"/>
      <c r="C1" s="231" t="s">
        <v>240</v>
      </c>
      <c r="D1" s="232"/>
      <c r="E1" s="233" t="s">
        <v>217</v>
      </c>
      <c r="F1" s="234"/>
    </row>
    <row r="2" spans="1:6" s="7" customFormat="1" ht="15.75" customHeight="1" x14ac:dyDescent="0.2">
      <c r="A2" s="235"/>
      <c r="B2" s="236"/>
      <c r="C2" s="237" t="s">
        <v>241</v>
      </c>
      <c r="D2" s="238"/>
      <c r="E2" s="372"/>
      <c r="F2" s="373"/>
    </row>
    <row r="3" spans="1:6" s="7" customFormat="1" ht="15.75" customHeight="1" x14ac:dyDescent="0.2">
      <c r="A3" s="235"/>
      <c r="B3" s="239"/>
      <c r="C3" s="237" t="s">
        <v>242</v>
      </c>
      <c r="D3" s="374" t="s">
        <v>243</v>
      </c>
      <c r="E3" s="374"/>
      <c r="F3" s="375"/>
    </row>
    <row r="4" spans="1:6" s="7" customFormat="1" ht="15.75" customHeight="1" x14ac:dyDescent="0.2">
      <c r="A4" s="240"/>
      <c r="B4" s="241" t="s">
        <v>244</v>
      </c>
      <c r="C4" s="237" t="s">
        <v>245</v>
      </c>
      <c r="D4" s="370" t="str">
        <f>'Tabulation of Bids'!$A$3</f>
        <v>Charles Street Reconstruction 2022</v>
      </c>
      <c r="E4" s="370"/>
      <c r="F4" s="371"/>
    </row>
    <row r="5" spans="1:6" s="52" customFormat="1" ht="12" customHeight="1" x14ac:dyDescent="0.2">
      <c r="A5" s="160" t="s">
        <v>246</v>
      </c>
      <c r="B5" s="160"/>
      <c r="C5" s="160"/>
      <c r="D5" s="160"/>
      <c r="E5" s="160"/>
      <c r="F5" s="161"/>
    </row>
    <row r="6" spans="1:6" s="52" customFormat="1" ht="12" customHeight="1" x14ac:dyDescent="0.2">
      <c r="A6" s="85"/>
      <c r="B6" s="57"/>
      <c r="C6" s="57"/>
      <c r="D6" s="57"/>
      <c r="E6" s="57"/>
      <c r="F6" s="162"/>
    </row>
    <row r="7" spans="1:6" s="52" customFormat="1" ht="12" customHeight="1" x14ac:dyDescent="0.2">
      <c r="A7" s="85"/>
      <c r="B7" s="57"/>
      <c r="C7" s="57"/>
      <c r="D7" s="57"/>
      <c r="E7" s="57"/>
      <c r="F7" s="162"/>
    </row>
    <row r="8" spans="1:6" s="52" customFormat="1" ht="12" customHeight="1" x14ac:dyDescent="0.2">
      <c r="A8" s="85"/>
      <c r="B8" s="57"/>
      <c r="C8" s="57"/>
      <c r="D8" s="57"/>
      <c r="E8" s="57"/>
      <c r="F8" s="162"/>
    </row>
    <row r="9" spans="1:6" s="52" customFormat="1" ht="12" customHeight="1" x14ac:dyDescent="0.2">
      <c r="A9" s="85"/>
      <c r="B9" s="57"/>
      <c r="C9" s="57"/>
      <c r="D9" s="57"/>
      <c r="E9" s="57"/>
      <c r="F9" s="162"/>
    </row>
    <row r="10" spans="1:6" s="52" customFormat="1" ht="12" customHeight="1" x14ac:dyDescent="0.2">
      <c r="A10" s="163" t="s">
        <v>247</v>
      </c>
      <c r="B10" s="160"/>
      <c r="C10" s="160"/>
      <c r="D10" s="160"/>
      <c r="E10" s="160"/>
      <c r="F10" s="161"/>
    </row>
    <row r="11" spans="1:6" s="52" customFormat="1" ht="12" customHeight="1" x14ac:dyDescent="0.2">
      <c r="A11" s="163" t="s">
        <v>248</v>
      </c>
      <c r="B11" s="160"/>
      <c r="C11" s="160"/>
      <c r="D11" s="160"/>
      <c r="E11" s="160"/>
      <c r="F11" s="161"/>
    </row>
    <row r="12" spans="1:6" s="52" customFormat="1" ht="12" customHeight="1" x14ac:dyDescent="0.2">
      <c r="A12" s="163" t="s">
        <v>249</v>
      </c>
      <c r="B12" s="160"/>
      <c r="C12" s="160"/>
      <c r="D12" s="160"/>
      <c r="E12" s="160"/>
      <c r="F12" s="161"/>
    </row>
    <row r="13" spans="1:6" s="52" customFormat="1" ht="12" customHeight="1" x14ac:dyDescent="0.2">
      <c r="A13" s="163" t="s">
        <v>250</v>
      </c>
      <c r="B13" s="160"/>
      <c r="C13" s="160"/>
      <c r="D13" s="160"/>
      <c r="E13" s="160"/>
      <c r="F13" s="161"/>
    </row>
    <row r="14" spans="1:6" s="52" customFormat="1" ht="12" customHeight="1" thickBot="1" x14ac:dyDescent="0.25">
      <c r="A14" s="163" t="s">
        <v>251</v>
      </c>
      <c r="B14" s="160"/>
      <c r="C14" s="160"/>
      <c r="D14" s="160"/>
      <c r="E14" s="160"/>
      <c r="F14" s="161"/>
    </row>
    <row r="15" spans="1:6" ht="26.25" thickBot="1" x14ac:dyDescent="0.25">
      <c r="A15" s="101" t="s">
        <v>219</v>
      </c>
      <c r="B15" s="242" t="s">
        <v>220</v>
      </c>
      <c r="C15" s="242" t="s">
        <v>252</v>
      </c>
      <c r="D15" s="243" t="s">
        <v>221</v>
      </c>
      <c r="E15" s="244" t="s">
        <v>4</v>
      </c>
      <c r="F15" s="244" t="s">
        <v>5</v>
      </c>
    </row>
    <row r="16" spans="1:6" s="2" customFormat="1" ht="20.45" customHeight="1" x14ac:dyDescent="0.2">
      <c r="A16" s="245">
        <f>'Tabulation of Bids'!$A6</f>
        <v>1</v>
      </c>
      <c r="B16" s="99" t="str">
        <f>'Tabulation of Bids'!$B6</f>
        <v>TREE REMOVAL ( 6 TO 15 UNITS DIAMETER)</v>
      </c>
      <c r="C16" s="246" t="str">
        <f>'Tabulation of Bids'!$C6</f>
        <v>INCH</v>
      </c>
      <c r="D16" s="247">
        <f>'Tabulation of Bids'!$D6</f>
        <v>27</v>
      </c>
      <c r="E16" s="248">
        <f>'Tabulation of Bids'!$E6</f>
        <v>50</v>
      </c>
      <c r="F16" s="249">
        <f>D16*E16</f>
        <v>1350</v>
      </c>
    </row>
    <row r="17" spans="1:6" s="2" customFormat="1" ht="20.45" customHeight="1" x14ac:dyDescent="0.2">
      <c r="A17" s="250">
        <f>'Tabulation of Bids'!$A7</f>
        <v>2</v>
      </c>
      <c r="B17" s="56" t="str">
        <f>'Tabulation of Bids'!$B7</f>
        <v>TREE REMOVAL (OVER 15 UNITS DIAMETER)</v>
      </c>
      <c r="C17" s="246" t="str">
        <f>'Tabulation of Bids'!$C7</f>
        <v>INCH</v>
      </c>
      <c r="D17" s="251">
        <f>'Tabulation of Bids'!$D7</f>
        <v>156</v>
      </c>
      <c r="E17" s="252">
        <f>'Tabulation of Bids'!$E7</f>
        <v>32</v>
      </c>
      <c r="F17" s="253">
        <f t="shared" ref="F17:F32" si="0">D17*E17</f>
        <v>4992</v>
      </c>
    </row>
    <row r="18" spans="1:6" s="2" customFormat="1" ht="20.45" customHeight="1" x14ac:dyDescent="0.2">
      <c r="A18" s="250">
        <f>'Tabulation of Bids'!$A8</f>
        <v>3</v>
      </c>
      <c r="B18" s="56" t="str">
        <f>'Tabulation of Bids'!$B8</f>
        <v>TREE TRUNK PROTECTION</v>
      </c>
      <c r="C18" s="246" t="str">
        <f>'Tabulation of Bids'!$C8</f>
        <v>EACH</v>
      </c>
      <c r="D18" s="251">
        <f>'Tabulation of Bids'!$D8</f>
        <v>18</v>
      </c>
      <c r="E18" s="252">
        <f>'Tabulation of Bids'!$E8</f>
        <v>140</v>
      </c>
      <c r="F18" s="253">
        <f t="shared" si="0"/>
        <v>2520</v>
      </c>
    </row>
    <row r="19" spans="1:6" s="2" customFormat="1" ht="20.45" customHeight="1" x14ac:dyDescent="0.2">
      <c r="A19" s="250">
        <f>'Tabulation of Bids'!$A9</f>
        <v>4</v>
      </c>
      <c r="B19" s="56" t="str">
        <f>'Tabulation of Bids'!$B9</f>
        <v>EARTH EXCAVATION</v>
      </c>
      <c r="C19" s="246" t="str">
        <f>'Tabulation of Bids'!$C9</f>
        <v>CU YD</v>
      </c>
      <c r="D19" s="251">
        <f>'Tabulation of Bids'!$D9</f>
        <v>13430</v>
      </c>
      <c r="E19" s="252">
        <f>'Tabulation of Bids'!$E9</f>
        <v>22</v>
      </c>
      <c r="F19" s="253">
        <f t="shared" si="0"/>
        <v>295460</v>
      </c>
    </row>
    <row r="20" spans="1:6" s="2" customFormat="1" ht="20.45" customHeight="1" x14ac:dyDescent="0.2">
      <c r="A20" s="250">
        <f>'Tabulation of Bids'!$A10</f>
        <v>5</v>
      </c>
      <c r="B20" s="56" t="str">
        <f>'Tabulation of Bids'!$B10</f>
        <v>REMOVAL AND DISPOSAL OF UNSUITABLE MATERIAL</v>
      </c>
      <c r="C20" s="246" t="str">
        <f>'Tabulation of Bids'!$C10</f>
        <v>CU YD</v>
      </c>
      <c r="D20" s="251">
        <f>'Tabulation of Bids'!$D10</f>
        <v>1000</v>
      </c>
      <c r="E20" s="252">
        <f>'Tabulation of Bids'!$E10</f>
        <v>20</v>
      </c>
      <c r="F20" s="253">
        <f t="shared" si="0"/>
        <v>20000</v>
      </c>
    </row>
    <row r="21" spans="1:6" s="2" customFormat="1" ht="20.45" customHeight="1" x14ac:dyDescent="0.2">
      <c r="A21" s="250">
        <f>'Tabulation of Bids'!$A11</f>
        <v>6</v>
      </c>
      <c r="B21" s="56" t="str">
        <f>'Tabulation of Bids'!$B11</f>
        <v>TRENCH BACKFILL</v>
      </c>
      <c r="C21" s="246" t="str">
        <f>'Tabulation of Bids'!$C11</f>
        <v>CU YD</v>
      </c>
      <c r="D21" s="251">
        <f>'Tabulation of Bids'!$D11</f>
        <v>388</v>
      </c>
      <c r="E21" s="252">
        <f>'Tabulation of Bids'!$E11</f>
        <v>24</v>
      </c>
      <c r="F21" s="253">
        <f t="shared" si="0"/>
        <v>9312</v>
      </c>
    </row>
    <row r="22" spans="1:6" s="2" customFormat="1" ht="20.45" customHeight="1" x14ac:dyDescent="0.2">
      <c r="A22" s="250">
        <f>'Tabulation of Bids'!$A12</f>
        <v>7</v>
      </c>
      <c r="B22" s="56" t="str">
        <f>'Tabulation of Bids'!$B12</f>
        <v>GEOTEXTILE FABRIC FOR GROUND STABILIZATION</v>
      </c>
      <c r="C22" s="246" t="str">
        <f>'Tabulation of Bids'!$C12</f>
        <v>SQ YD</v>
      </c>
      <c r="D22" s="251">
        <f>'Tabulation of Bids'!$D12</f>
        <v>21628</v>
      </c>
      <c r="E22" s="252">
        <f>'Tabulation of Bids'!$E12</f>
        <v>1.6</v>
      </c>
      <c r="F22" s="253">
        <f t="shared" si="0"/>
        <v>34604.800000000003</v>
      </c>
    </row>
    <row r="23" spans="1:6" s="2" customFormat="1" ht="20.45" customHeight="1" x14ac:dyDescent="0.2">
      <c r="A23" s="250">
        <f>'Tabulation of Bids'!$A13</f>
        <v>8</v>
      </c>
      <c r="B23" s="56" t="str">
        <f>'Tabulation of Bids'!$B13</f>
        <v>TOPSOIL, FURNISH AND PLACE, 4"</v>
      </c>
      <c r="C23" s="246" t="str">
        <f>'Tabulation of Bids'!$C13</f>
        <v>SQ YD</v>
      </c>
      <c r="D23" s="251">
        <f>'Tabulation of Bids'!$D13</f>
        <v>7406</v>
      </c>
      <c r="E23" s="252">
        <f>'Tabulation of Bids'!$E13</f>
        <v>6</v>
      </c>
      <c r="F23" s="253">
        <f t="shared" si="0"/>
        <v>44436</v>
      </c>
    </row>
    <row r="24" spans="1:6" s="2" customFormat="1" ht="20.45" customHeight="1" x14ac:dyDescent="0.2">
      <c r="A24" s="250">
        <f>'Tabulation of Bids'!$A14</f>
        <v>9</v>
      </c>
      <c r="B24" s="56" t="str">
        <f>'Tabulation of Bids'!$B14</f>
        <v>SEEDING, CLASS 1</v>
      </c>
      <c r="C24" s="246" t="str">
        <f>'Tabulation of Bids'!$C14</f>
        <v>ACRE</v>
      </c>
      <c r="D24" s="254">
        <f>'Tabulation of Bids'!$D14</f>
        <v>1.53</v>
      </c>
      <c r="E24" s="252">
        <f>'Tabulation of Bids'!$E14</f>
        <v>2400</v>
      </c>
      <c r="F24" s="253">
        <f t="shared" si="0"/>
        <v>3672</v>
      </c>
    </row>
    <row r="25" spans="1:6" s="2" customFormat="1" ht="20.45" customHeight="1" x14ac:dyDescent="0.2">
      <c r="A25" s="250">
        <f>'Tabulation of Bids'!$A15</f>
        <v>10</v>
      </c>
      <c r="B25" s="56" t="str">
        <f>'Tabulation of Bids'!$B15</f>
        <v>NITROGEN FERTILIZER NUTRIENT</v>
      </c>
      <c r="C25" s="246" t="str">
        <f>'Tabulation of Bids'!$C15</f>
        <v>POUND</v>
      </c>
      <c r="D25" s="251">
        <f>'Tabulation of Bids'!$D15</f>
        <v>138</v>
      </c>
      <c r="E25" s="252">
        <f>'Tabulation of Bids'!$E15</f>
        <v>2</v>
      </c>
      <c r="F25" s="253">
        <f t="shared" si="0"/>
        <v>276</v>
      </c>
    </row>
    <row r="26" spans="1:6" s="2" customFormat="1" ht="20.45" customHeight="1" x14ac:dyDescent="0.2">
      <c r="A26" s="250">
        <f>'Tabulation of Bids'!$A16</f>
        <v>11</v>
      </c>
      <c r="B26" s="56" t="str">
        <f>'Tabulation of Bids'!$B16</f>
        <v>PHOSPHORUS FERTILIZER NUTRIENT</v>
      </c>
      <c r="C26" s="246" t="str">
        <f>'Tabulation of Bids'!$C16</f>
        <v>POUND</v>
      </c>
      <c r="D26" s="251">
        <f>'Tabulation of Bids'!$D16</f>
        <v>138</v>
      </c>
      <c r="E26" s="252">
        <f>'Tabulation of Bids'!$E16</f>
        <v>2</v>
      </c>
      <c r="F26" s="253">
        <f t="shared" si="0"/>
        <v>276</v>
      </c>
    </row>
    <row r="27" spans="1:6" s="2" customFormat="1" ht="20.45" customHeight="1" x14ac:dyDescent="0.2">
      <c r="A27" s="250">
        <f>'Tabulation of Bids'!$A17</f>
        <v>12</v>
      </c>
      <c r="B27" s="56" t="str">
        <f>'Tabulation of Bids'!$B17</f>
        <v>POTASSIUM FERTILIZER NUTRIENT</v>
      </c>
      <c r="C27" s="246" t="str">
        <f>'Tabulation of Bids'!$C17</f>
        <v>POUND</v>
      </c>
      <c r="D27" s="251">
        <f>'Tabulation of Bids'!$D17</f>
        <v>138</v>
      </c>
      <c r="E27" s="252">
        <f>'Tabulation of Bids'!$E17</f>
        <v>2</v>
      </c>
      <c r="F27" s="253">
        <f t="shared" si="0"/>
        <v>276</v>
      </c>
    </row>
    <row r="28" spans="1:6" s="2" customFormat="1" ht="20.45" customHeight="1" x14ac:dyDescent="0.2">
      <c r="A28" s="250">
        <f>'Tabulation of Bids'!$A18</f>
        <v>13</v>
      </c>
      <c r="B28" s="56" t="str">
        <f>'Tabulation of Bids'!$B18</f>
        <v>EROSION CONTROL BLANKET</v>
      </c>
      <c r="C28" s="246" t="str">
        <f>'Tabulation of Bids'!$C18</f>
        <v>SQ YD</v>
      </c>
      <c r="D28" s="251">
        <f>'Tabulation of Bids'!$D18</f>
        <v>7406</v>
      </c>
      <c r="E28" s="252">
        <f>'Tabulation of Bids'!$E18</f>
        <v>1.35</v>
      </c>
      <c r="F28" s="253">
        <f t="shared" si="0"/>
        <v>9998.1</v>
      </c>
    </row>
    <row r="29" spans="1:6" s="2" customFormat="1" ht="20.45" customHeight="1" x14ac:dyDescent="0.2">
      <c r="A29" s="250">
        <f>'Tabulation of Bids'!$A19</f>
        <v>14</v>
      </c>
      <c r="B29" s="56" t="str">
        <f>'Tabulation of Bids'!$B19</f>
        <v>TEMPORARY EROSION CONTROL SEEDING</v>
      </c>
      <c r="C29" s="246" t="str">
        <f>'Tabulation of Bids'!$C19</f>
        <v>POUND</v>
      </c>
      <c r="D29" s="251">
        <f>'Tabulation of Bids'!$D19</f>
        <v>153</v>
      </c>
      <c r="E29" s="252">
        <f>'Tabulation of Bids'!$E19</f>
        <v>6</v>
      </c>
      <c r="F29" s="253">
        <f t="shared" si="0"/>
        <v>918</v>
      </c>
    </row>
    <row r="30" spans="1:6" s="2" customFormat="1" ht="20.45" customHeight="1" x14ac:dyDescent="0.2">
      <c r="A30" s="250">
        <f>'Tabulation of Bids'!$A20</f>
        <v>15</v>
      </c>
      <c r="B30" s="56" t="str">
        <f>'Tabulation of Bids'!$B20</f>
        <v>PERIMETER EROSION BARRIER</v>
      </c>
      <c r="C30" s="246" t="str">
        <f>'Tabulation of Bids'!$C20</f>
        <v>FOOT</v>
      </c>
      <c r="D30" s="251">
        <f>'Tabulation of Bids'!$D20</f>
        <v>6372</v>
      </c>
      <c r="E30" s="252">
        <f>'Tabulation of Bids'!$E20</f>
        <v>3</v>
      </c>
      <c r="F30" s="253">
        <f t="shared" si="0"/>
        <v>19116</v>
      </c>
    </row>
    <row r="31" spans="1:6" s="2" customFormat="1" ht="20.45" customHeight="1" x14ac:dyDescent="0.2">
      <c r="A31" s="250">
        <f>'Tabulation of Bids'!$A21</f>
        <v>16</v>
      </c>
      <c r="B31" s="56" t="str">
        <f>'Tabulation of Bids'!$B21</f>
        <v>INLET AND PIPE PROTECTION</v>
      </c>
      <c r="C31" s="246" t="str">
        <f>'Tabulation of Bids'!$C21</f>
        <v>EACH</v>
      </c>
      <c r="D31" s="251">
        <f>'Tabulation of Bids'!$D21</f>
        <v>41</v>
      </c>
      <c r="E31" s="252">
        <f>'Tabulation of Bids'!$E21</f>
        <v>200</v>
      </c>
      <c r="F31" s="253">
        <f t="shared" si="0"/>
        <v>8200</v>
      </c>
    </row>
    <row r="32" spans="1:6" s="2" customFormat="1" ht="20.45" customHeight="1" x14ac:dyDescent="0.2">
      <c r="A32" s="250">
        <f>'Tabulation of Bids'!$A22</f>
        <v>17</v>
      </c>
      <c r="B32" s="56" t="str">
        <f>'Tabulation of Bids'!$B22</f>
        <v>AGGREGATE SUBGRADE IMPROVEMENT</v>
      </c>
      <c r="C32" s="246" t="str">
        <f>'Tabulation of Bids'!$C22</f>
        <v>TON</v>
      </c>
      <c r="D32" s="251">
        <f>'Tabulation of Bids'!$D22</f>
        <v>2050</v>
      </c>
      <c r="E32" s="252">
        <f>'Tabulation of Bids'!$E22</f>
        <v>45</v>
      </c>
      <c r="F32" s="253">
        <f t="shared" si="0"/>
        <v>92250</v>
      </c>
    </row>
    <row r="33" spans="1:6" s="2" customFormat="1" ht="20.45" customHeight="1" x14ac:dyDescent="0.2">
      <c r="A33" s="250">
        <f>'Tabulation of Bids'!$A23</f>
        <v>18</v>
      </c>
      <c r="B33" s="56" t="str">
        <f>'Tabulation of Bids'!$B23</f>
        <v>AGGREGATE BASE COURSE, TYPE B</v>
      </c>
      <c r="C33" s="255" t="str">
        <f>'Tabulation of Bids'!$C23</f>
        <v>TON</v>
      </c>
      <c r="D33" s="251">
        <f>'Tabulation of Bids'!$D23</f>
        <v>18229</v>
      </c>
      <c r="E33" s="252">
        <f>'Tabulation of Bids'!$E23</f>
        <v>30</v>
      </c>
      <c r="F33" s="253">
        <f t="shared" ref="F33:F38" si="1">D33*E33</f>
        <v>546870</v>
      </c>
    </row>
    <row r="34" spans="1:6" s="2" customFormat="1" ht="20.45" customHeight="1" x14ac:dyDescent="0.2">
      <c r="A34" s="250">
        <f>'Tabulation of Bids'!$A24</f>
        <v>19</v>
      </c>
      <c r="B34" s="56" t="str">
        <f>'Tabulation of Bids'!$B24</f>
        <v>HOT-MIX ASPHALT BINDER COURSE, IL-9.5, N50</v>
      </c>
      <c r="C34" s="246" t="str">
        <f>'Tabulation of Bids'!$C24</f>
        <v>TON</v>
      </c>
      <c r="D34" s="251">
        <f>'Tabulation of Bids'!$D24</f>
        <v>171</v>
      </c>
      <c r="E34" s="252">
        <f>'Tabulation of Bids'!$E24</f>
        <v>150</v>
      </c>
      <c r="F34" s="253">
        <f t="shared" si="1"/>
        <v>25650</v>
      </c>
    </row>
    <row r="35" spans="1:6" s="2" customFormat="1" ht="20.45" customHeight="1" x14ac:dyDescent="0.2">
      <c r="A35" s="250">
        <f>'Tabulation of Bids'!$A25</f>
        <v>20</v>
      </c>
      <c r="B35" s="56" t="str">
        <f>'Tabulation of Bids'!$B25</f>
        <v>HOT-MIX ASPHALT BINDER COURSE, IL-19.0, N90</v>
      </c>
      <c r="C35" s="246" t="str">
        <f>'Tabulation of Bids'!$C25</f>
        <v>TON</v>
      </c>
      <c r="D35" s="251">
        <f>'Tabulation of Bids'!$D25</f>
        <v>166</v>
      </c>
      <c r="E35" s="252">
        <f>'Tabulation of Bids'!$E25</f>
        <v>150</v>
      </c>
      <c r="F35" s="253">
        <f t="shared" si="1"/>
        <v>24900</v>
      </c>
    </row>
    <row r="36" spans="1:6" s="2" customFormat="1" ht="20.45" customHeight="1" x14ac:dyDescent="0.2">
      <c r="A36" s="250">
        <f>'Tabulation of Bids'!$A26</f>
        <v>21</v>
      </c>
      <c r="B36" s="56" t="str">
        <f>'Tabulation of Bids'!$B26</f>
        <v>HOT-MIX ASPHALT SURFACE COURSE, IL-9.5, MIX "D", N50</v>
      </c>
      <c r="C36" s="246" t="str">
        <f>'Tabulation of Bids'!$C26</f>
        <v>TON</v>
      </c>
      <c r="D36" s="251">
        <f>'Tabulation of Bids'!$D26</f>
        <v>280</v>
      </c>
      <c r="E36" s="252">
        <f>'Tabulation of Bids'!$E26</f>
        <v>120</v>
      </c>
      <c r="F36" s="253">
        <f t="shared" si="1"/>
        <v>33600</v>
      </c>
    </row>
    <row r="37" spans="1:6" s="2" customFormat="1" ht="20.45" customHeight="1" x14ac:dyDescent="0.2">
      <c r="A37" s="250">
        <f>'Tabulation of Bids'!$A27</f>
        <v>22</v>
      </c>
      <c r="B37" s="56" t="str">
        <f>'Tabulation of Bids'!$B27</f>
        <v>HOT-MIX ASPHALT SURFACE COURSE, IL-9.5, MIX "D", N70</v>
      </c>
      <c r="C37" s="246" t="str">
        <f>'Tabulation of Bids'!$C27</f>
        <v>TON</v>
      </c>
      <c r="D37" s="251">
        <f>'Tabulation of Bids'!$D27</f>
        <v>53</v>
      </c>
      <c r="E37" s="252">
        <f>'Tabulation of Bids'!$E27</f>
        <v>120</v>
      </c>
      <c r="F37" s="253">
        <f t="shared" si="1"/>
        <v>6360</v>
      </c>
    </row>
    <row r="38" spans="1:6" s="2" customFormat="1" ht="20.45" customHeight="1" thickBot="1" x14ac:dyDescent="0.25">
      <c r="A38" s="256">
        <f>'Tabulation of Bids'!$A28</f>
        <v>23</v>
      </c>
      <c r="B38" s="115" t="str">
        <f>'Tabulation of Bids'!$B28</f>
        <v>BITUMINOUS MATERIALS (PRIME COAT)</v>
      </c>
      <c r="C38" s="257" t="str">
        <f>'Tabulation of Bids'!$C28</f>
        <v>GALLON</v>
      </c>
      <c r="D38" s="258">
        <f>'Tabulation of Bids'!$D28</f>
        <v>1169</v>
      </c>
      <c r="E38" s="259">
        <f>'Tabulation of Bids'!$E28</f>
        <v>3</v>
      </c>
      <c r="F38" s="260">
        <f t="shared" si="1"/>
        <v>3507</v>
      </c>
    </row>
    <row r="39" spans="1:6" ht="12.75" customHeight="1" thickBot="1" x14ac:dyDescent="0.25">
      <c r="A39" s="261"/>
      <c r="B39" s="262"/>
      <c r="C39" s="263"/>
      <c r="D39" s="264"/>
      <c r="E39" s="116" t="str">
        <f>IF(NOT(ISNUMBER($A60)),"Total ","Sub Total ")</f>
        <v xml:space="preserve">Sub Total </v>
      </c>
      <c r="F39" s="164">
        <f>SUM(F16:F38)</f>
        <v>1188543.8999999999</v>
      </c>
    </row>
    <row r="40" spans="1:6" s="7" customFormat="1" ht="12.75" customHeight="1" x14ac:dyDescent="0.2">
      <c r="A40" s="265"/>
      <c r="B40" s="266"/>
      <c r="C40" s="265"/>
      <c r="D40" s="267"/>
      <c r="E40" s="268"/>
      <c r="F40" s="269"/>
    </row>
    <row r="41" spans="1:6" s="7" customFormat="1" ht="12.75" customHeight="1" x14ac:dyDescent="0.2">
      <c r="A41" s="168" t="s">
        <v>253</v>
      </c>
      <c r="B41" s="238"/>
      <c r="C41" s="238"/>
      <c r="D41" s="168" t="s">
        <v>254</v>
      </c>
      <c r="E41" s="238"/>
      <c r="F41" s="270"/>
    </row>
    <row r="42" spans="1:6" s="7" customFormat="1" ht="12.75" customHeight="1" x14ac:dyDescent="0.2">
      <c r="A42" s="271"/>
      <c r="B42" s="271"/>
      <c r="C42" s="271"/>
      <c r="D42" s="271"/>
      <c r="E42" s="271"/>
      <c r="F42" s="239"/>
    </row>
    <row r="43" spans="1:6" s="7" customFormat="1" ht="12.75" customHeight="1" x14ac:dyDescent="0.2">
      <c r="A43" s="168" t="s">
        <v>255</v>
      </c>
      <c r="B43" s="238"/>
      <c r="C43" s="238"/>
      <c r="D43" s="168" t="s">
        <v>254</v>
      </c>
      <c r="E43" s="238"/>
      <c r="F43" s="270"/>
    </row>
    <row r="44" spans="1:6" s="7" customFormat="1" ht="15" customHeight="1" x14ac:dyDescent="0.2">
      <c r="A44" s="49" t="s">
        <v>224</v>
      </c>
      <c r="B44" s="271"/>
      <c r="C44" s="271"/>
      <c r="D44" s="271"/>
      <c r="E44" s="271"/>
      <c r="F44" s="272" t="s">
        <v>256</v>
      </c>
    </row>
    <row r="45" spans="1:6" ht="15.75" customHeight="1" x14ac:dyDescent="0.2">
      <c r="A45" s="229"/>
      <c r="B45" s="230"/>
      <c r="C45" s="231" t="s">
        <v>240</v>
      </c>
      <c r="D45" s="232"/>
      <c r="E45" s="233" t="s">
        <v>217</v>
      </c>
      <c r="F45" s="234"/>
    </row>
    <row r="46" spans="1:6" ht="15.75" customHeight="1" x14ac:dyDescent="0.2">
      <c r="A46" s="235"/>
      <c r="B46" s="236"/>
      <c r="C46" s="237" t="s">
        <v>241</v>
      </c>
      <c r="D46" s="238"/>
      <c r="E46" s="368">
        <f>E2</f>
        <v>0</v>
      </c>
      <c r="F46" s="369"/>
    </row>
    <row r="47" spans="1:6" ht="15.75" customHeight="1" x14ac:dyDescent="0.2">
      <c r="A47" s="235"/>
      <c r="B47" s="239"/>
      <c r="C47" s="237" t="s">
        <v>242</v>
      </c>
      <c r="D47" s="238"/>
      <c r="E47" s="273" t="s">
        <v>243</v>
      </c>
      <c r="F47" s="274"/>
    </row>
    <row r="48" spans="1:6" ht="15.75" customHeight="1" x14ac:dyDescent="0.2">
      <c r="A48" s="240"/>
      <c r="B48" s="241" t="s">
        <v>244</v>
      </c>
      <c r="C48" s="237" t="s">
        <v>245</v>
      </c>
      <c r="D48" s="370" t="str">
        <f>D4</f>
        <v>Charles Street Reconstruction 2022</v>
      </c>
      <c r="E48" s="370"/>
      <c r="F48" s="371"/>
    </row>
    <row r="49" spans="1:6" ht="12" customHeight="1" x14ac:dyDescent="0.2">
      <c r="A49" s="160" t="str">
        <f t="shared" ref="A49:A58" si="2">A5</f>
        <v>Location (Sta. and land description of beginning; Sta. only for end for county and road district; street limits for municipality.)</v>
      </c>
      <c r="B49" s="160"/>
      <c r="C49" s="160"/>
      <c r="D49" s="160"/>
      <c r="E49" s="160"/>
      <c r="F49" s="161"/>
    </row>
    <row r="50" spans="1:6" ht="12" customHeight="1" x14ac:dyDescent="0.2">
      <c r="A50" s="119">
        <f t="shared" si="2"/>
        <v>0</v>
      </c>
      <c r="B50" s="57"/>
      <c r="C50" s="57"/>
      <c r="D50" s="57"/>
      <c r="E50" s="57"/>
      <c r="F50" s="162"/>
    </row>
    <row r="51" spans="1:6" ht="12" customHeight="1" x14ac:dyDescent="0.2">
      <c r="A51" s="119">
        <f t="shared" si="2"/>
        <v>0</v>
      </c>
      <c r="B51" s="57"/>
      <c r="C51" s="57"/>
      <c r="D51" s="57"/>
      <c r="E51" s="57"/>
      <c r="F51" s="162"/>
    </row>
    <row r="52" spans="1:6" ht="12" customHeight="1" x14ac:dyDescent="0.2">
      <c r="A52" s="119">
        <f t="shared" si="2"/>
        <v>0</v>
      </c>
      <c r="B52" s="57"/>
      <c r="C52" s="57"/>
      <c r="D52" s="57"/>
      <c r="E52" s="57"/>
      <c r="F52" s="162"/>
    </row>
    <row r="53" spans="1:6" ht="12" customHeight="1" x14ac:dyDescent="0.2">
      <c r="A53" s="119">
        <f t="shared" si="2"/>
        <v>0</v>
      </c>
      <c r="B53" s="57"/>
      <c r="C53" s="57"/>
      <c r="D53" s="57"/>
      <c r="E53" s="57"/>
      <c r="F53" s="162"/>
    </row>
    <row r="54" spans="1:6" ht="12" customHeight="1" x14ac:dyDescent="0.2">
      <c r="A54" s="165" t="str">
        <f t="shared" si="2"/>
        <v>a total distance of _________feet, of which ___________ feet (____________ miles) are to be improved</v>
      </c>
      <c r="B54" s="160"/>
      <c r="C54" s="160"/>
      <c r="D54" s="160"/>
      <c r="E54" s="160"/>
      <c r="F54" s="161"/>
    </row>
    <row r="55" spans="1:6" ht="12" customHeight="1" x14ac:dyDescent="0.2">
      <c r="A55" s="165" t="str">
        <f t="shared" si="2"/>
        <v xml:space="preserve">   Station ______________ is approximately ________________ miles by road from the ______________</v>
      </c>
      <c r="B55" s="160"/>
      <c r="C55" s="160"/>
      <c r="D55" s="160"/>
      <c r="E55" s="160"/>
      <c r="F55" s="161"/>
    </row>
    <row r="56" spans="1:6" ht="12" customHeight="1" x14ac:dyDescent="0.2">
      <c r="A56" s="165" t="str">
        <f t="shared" si="2"/>
        <v>railroad siding at ______________________________________</v>
      </c>
      <c r="B56" s="160"/>
      <c r="C56" s="160"/>
      <c r="D56" s="160"/>
      <c r="E56" s="160"/>
      <c r="F56" s="161"/>
    </row>
    <row r="57" spans="1:6" ht="12" customHeight="1" x14ac:dyDescent="0.2">
      <c r="A57" s="165" t="str">
        <f t="shared" si="2"/>
        <v>Type ______________________ Width ____________ Thickness ___________ Shoulders ___________</v>
      </c>
      <c r="B57" s="160"/>
      <c r="C57" s="160"/>
      <c r="D57" s="160"/>
      <c r="E57" s="160"/>
      <c r="F57" s="161"/>
    </row>
    <row r="58" spans="1:6" ht="12" customHeight="1" thickBot="1" x14ac:dyDescent="0.25">
      <c r="A58" s="165" t="str">
        <f t="shared" si="2"/>
        <v>Average Length of Haul _________________________________</v>
      </c>
      <c r="B58" s="160"/>
      <c r="C58" s="160"/>
      <c r="D58" s="160"/>
      <c r="E58" s="160"/>
      <c r="F58" s="161"/>
    </row>
    <row r="59" spans="1:6" ht="26.25" customHeight="1" thickBot="1" x14ac:dyDescent="0.25">
      <c r="A59" s="101" t="s">
        <v>219</v>
      </c>
      <c r="B59" s="242" t="s">
        <v>220</v>
      </c>
      <c r="C59" s="242" t="s">
        <v>252</v>
      </c>
      <c r="D59" s="243" t="s">
        <v>221</v>
      </c>
      <c r="E59" s="244" t="s">
        <v>4</v>
      </c>
      <c r="F59" s="244" t="s">
        <v>5</v>
      </c>
    </row>
    <row r="60" spans="1:6" ht="20.25" customHeight="1" x14ac:dyDescent="0.2">
      <c r="A60" s="245">
        <f>'Tabulation of Bids'!$A31</f>
        <v>24</v>
      </c>
      <c r="B60" s="99" t="str">
        <f>'Tabulation of Bids'!$B31</f>
        <v>PORTLAND CEMENT CONCRETE PAVEMENT, 9 3/4" (JOINTED)</v>
      </c>
      <c r="C60" s="246" t="str">
        <f>'Tabulation of Bids'!$C31</f>
        <v>SQ YD</v>
      </c>
      <c r="D60" s="247">
        <f>'Tabulation of Bids'!$D31</f>
        <v>21628</v>
      </c>
      <c r="E60" s="248">
        <f>'Tabulation of Bids'!$E31</f>
        <v>65</v>
      </c>
      <c r="F60" s="249">
        <f>D60*E60</f>
        <v>1405820</v>
      </c>
    </row>
    <row r="61" spans="1:6" ht="20.25" customHeight="1" x14ac:dyDescent="0.2">
      <c r="A61" s="250">
        <f>'Tabulation of Bids'!$A32</f>
        <v>25</v>
      </c>
      <c r="B61" s="56" t="str">
        <f>'Tabulation of Bids'!$B32</f>
        <v>PORTLAND CEMENT CONCRETE DRIVEWAY PAVEMENT, 6-INCH</v>
      </c>
      <c r="C61" s="246" t="str">
        <f>'Tabulation of Bids'!$C32</f>
        <v>SQ YD</v>
      </c>
      <c r="D61" s="251">
        <f>'Tabulation of Bids'!$D32</f>
        <v>506</v>
      </c>
      <c r="E61" s="252">
        <f>'Tabulation of Bids'!$E32</f>
        <v>70</v>
      </c>
      <c r="F61" s="253">
        <f t="shared" ref="F61:F83" si="3">D61*E61</f>
        <v>35420</v>
      </c>
    </row>
    <row r="62" spans="1:6" ht="20.25" customHeight="1" x14ac:dyDescent="0.2">
      <c r="A62" s="250">
        <f>'Tabulation of Bids'!$A33</f>
        <v>26</v>
      </c>
      <c r="B62" s="56" t="str">
        <f>'Tabulation of Bids'!$B33</f>
        <v>PORTLAND CEMENT CONCRETE DRIVEWAY PAVEMENT, 8-INCH</v>
      </c>
      <c r="C62" s="246" t="str">
        <f>'Tabulation of Bids'!$C33</f>
        <v>SQ YD</v>
      </c>
      <c r="D62" s="251">
        <f>'Tabulation of Bids'!$D33</f>
        <v>187</v>
      </c>
      <c r="E62" s="252">
        <f>'Tabulation of Bids'!$E33</f>
        <v>100</v>
      </c>
      <c r="F62" s="253">
        <f t="shared" si="3"/>
        <v>18700</v>
      </c>
    </row>
    <row r="63" spans="1:6" ht="20.25" customHeight="1" x14ac:dyDescent="0.2">
      <c r="A63" s="250">
        <f>'Tabulation of Bids'!$A34</f>
        <v>27</v>
      </c>
      <c r="B63" s="56" t="str">
        <f>'Tabulation of Bids'!$B34</f>
        <v>PORTLAND CEMENT CONCRETE SIDEWALK, 4-INCH</v>
      </c>
      <c r="C63" s="246" t="str">
        <f>'Tabulation of Bids'!$C34</f>
        <v>SQ FT</v>
      </c>
      <c r="D63" s="251">
        <f>'Tabulation of Bids'!$D34</f>
        <v>25504</v>
      </c>
      <c r="E63" s="252">
        <f>'Tabulation of Bids'!$E34</f>
        <v>9</v>
      </c>
      <c r="F63" s="253">
        <f t="shared" si="3"/>
        <v>229536</v>
      </c>
    </row>
    <row r="64" spans="1:6" ht="20.25" customHeight="1" x14ac:dyDescent="0.2">
      <c r="A64" s="250">
        <f>'Tabulation of Bids'!$A35</f>
        <v>28</v>
      </c>
      <c r="B64" s="56" t="str">
        <f>'Tabulation of Bids'!$B35</f>
        <v>DETECTABLE WARNINGS</v>
      </c>
      <c r="C64" s="246" t="str">
        <f>'Tabulation of Bids'!$C35</f>
        <v>SQ FT</v>
      </c>
      <c r="D64" s="275">
        <f>'Tabulation of Bids'!$D35</f>
        <v>940.4</v>
      </c>
      <c r="E64" s="252">
        <f>'Tabulation of Bids'!$E35</f>
        <v>30</v>
      </c>
      <c r="F64" s="253">
        <f t="shared" si="3"/>
        <v>28212</v>
      </c>
    </row>
    <row r="65" spans="1:6" ht="20.25" customHeight="1" x14ac:dyDescent="0.2">
      <c r="A65" s="250">
        <f>'Tabulation of Bids'!$A36</f>
        <v>29</v>
      </c>
      <c r="B65" s="56" t="str">
        <f>'Tabulation of Bids'!$B36</f>
        <v>DRIVEWAY PAVEMENT REMOVAL</v>
      </c>
      <c r="C65" s="246" t="str">
        <f>'Tabulation of Bids'!$C36</f>
        <v>SQ YD</v>
      </c>
      <c r="D65" s="251">
        <f>'Tabulation of Bids'!$D36</f>
        <v>693</v>
      </c>
      <c r="E65" s="252">
        <f>'Tabulation of Bids'!$E36</f>
        <v>16</v>
      </c>
      <c r="F65" s="253">
        <f t="shared" si="3"/>
        <v>11088</v>
      </c>
    </row>
    <row r="66" spans="1:6" ht="20.25" customHeight="1" x14ac:dyDescent="0.2">
      <c r="A66" s="250">
        <f>'Tabulation of Bids'!$A37</f>
        <v>30</v>
      </c>
      <c r="B66" s="56" t="str">
        <f>'Tabulation of Bids'!$B37</f>
        <v>COMBINATION CURB AND GUTTER REMOVAL</v>
      </c>
      <c r="C66" s="246" t="str">
        <f>'Tabulation of Bids'!$C37</f>
        <v>FOOT</v>
      </c>
      <c r="D66" s="251">
        <f>'Tabulation of Bids'!$D37</f>
        <v>7259</v>
      </c>
      <c r="E66" s="252">
        <f>'Tabulation of Bids'!$E37</f>
        <v>12</v>
      </c>
      <c r="F66" s="253">
        <f t="shared" si="3"/>
        <v>87108</v>
      </c>
    </row>
    <row r="67" spans="1:6" ht="20.25" customHeight="1" x14ac:dyDescent="0.2">
      <c r="A67" s="250">
        <f>'Tabulation of Bids'!$A38</f>
        <v>31</v>
      </c>
      <c r="B67" s="56" t="str">
        <f>'Tabulation of Bids'!$B38</f>
        <v>SIDEWALK REMOVAL</v>
      </c>
      <c r="C67" s="246" t="str">
        <f>'Tabulation of Bids'!$C38</f>
        <v>SQ FT</v>
      </c>
      <c r="D67" s="251">
        <f>'Tabulation of Bids'!$D38</f>
        <v>31218</v>
      </c>
      <c r="E67" s="252">
        <f>'Tabulation of Bids'!$E38</f>
        <v>2.5</v>
      </c>
      <c r="F67" s="253">
        <f t="shared" si="3"/>
        <v>78045</v>
      </c>
    </row>
    <row r="68" spans="1:6" ht="20.25" customHeight="1" x14ac:dyDescent="0.2">
      <c r="A68" s="250">
        <f>'Tabulation of Bids'!$A39</f>
        <v>32</v>
      </c>
      <c r="B68" s="56" t="str">
        <f>'Tabulation of Bids'!$B39</f>
        <v>STORM SEWERS, CLASS A, TYPE 1, 12"</v>
      </c>
      <c r="C68" s="246" t="str">
        <f>'Tabulation of Bids'!$C39</f>
        <v>FOOT</v>
      </c>
      <c r="D68" s="251">
        <f>'Tabulation of Bids'!$D39</f>
        <v>10</v>
      </c>
      <c r="E68" s="252">
        <f>'Tabulation of Bids'!$E39</f>
        <v>70</v>
      </c>
      <c r="F68" s="253">
        <f t="shared" si="3"/>
        <v>700</v>
      </c>
    </row>
    <row r="69" spans="1:6" ht="20.25" customHeight="1" x14ac:dyDescent="0.2">
      <c r="A69" s="250">
        <f>'Tabulation of Bids'!$A40</f>
        <v>33</v>
      </c>
      <c r="B69" s="56" t="str">
        <f>'Tabulation of Bids'!$B40</f>
        <v>STORM SEWERS, CLASS A, TYPE 1, 15"</v>
      </c>
      <c r="C69" s="246" t="str">
        <f>'Tabulation of Bids'!$C40</f>
        <v>FOOT</v>
      </c>
      <c r="D69" s="251">
        <f>'Tabulation of Bids'!$D40</f>
        <v>64</v>
      </c>
      <c r="E69" s="252">
        <f>'Tabulation of Bids'!$E40</f>
        <v>75</v>
      </c>
      <c r="F69" s="253">
        <f t="shared" si="3"/>
        <v>4800</v>
      </c>
    </row>
    <row r="70" spans="1:6" ht="20.25" customHeight="1" x14ac:dyDescent="0.2">
      <c r="A70" s="250">
        <f>'Tabulation of Bids'!$A41</f>
        <v>34</v>
      </c>
      <c r="B70" s="56" t="str">
        <f>'Tabulation of Bids'!$B41</f>
        <v>STORM SEWERS, CLASS A, TYPE 1, 18"</v>
      </c>
      <c r="C70" s="246" t="str">
        <f>'Tabulation of Bids'!$C41</f>
        <v>FOOT</v>
      </c>
      <c r="D70" s="251">
        <f>'Tabulation of Bids'!$D41</f>
        <v>5</v>
      </c>
      <c r="E70" s="252">
        <f>'Tabulation of Bids'!$E41</f>
        <v>85</v>
      </c>
      <c r="F70" s="253">
        <f t="shared" si="3"/>
        <v>425</v>
      </c>
    </row>
    <row r="71" spans="1:6" ht="20.25" customHeight="1" x14ac:dyDescent="0.2">
      <c r="A71" s="250">
        <f>'Tabulation of Bids'!$A42</f>
        <v>35</v>
      </c>
      <c r="B71" s="56" t="str">
        <f>'Tabulation of Bids'!$B42</f>
        <v>STORM SEWERS, CLASS A, TYPE 1, 24"</v>
      </c>
      <c r="C71" s="246" t="str">
        <f>'Tabulation of Bids'!$C42</f>
        <v>FOOT</v>
      </c>
      <c r="D71" s="251">
        <f>'Tabulation of Bids'!$D42</f>
        <v>12</v>
      </c>
      <c r="E71" s="252">
        <f>'Tabulation of Bids'!$E42</f>
        <v>115</v>
      </c>
      <c r="F71" s="253">
        <f t="shared" si="3"/>
        <v>1380</v>
      </c>
    </row>
    <row r="72" spans="1:6" ht="20.25" customHeight="1" x14ac:dyDescent="0.2">
      <c r="A72" s="250">
        <f>'Tabulation of Bids'!$A43</f>
        <v>36</v>
      </c>
      <c r="B72" s="56" t="str">
        <f>'Tabulation of Bids'!$B43</f>
        <v>STORM SEWERS, CLASS A, TYPE 2, 12"</v>
      </c>
      <c r="C72" s="246" t="str">
        <f>'Tabulation of Bids'!$C43</f>
        <v>FOOT</v>
      </c>
      <c r="D72" s="251">
        <f>'Tabulation of Bids'!$D43</f>
        <v>66</v>
      </c>
      <c r="E72" s="252">
        <f>'Tabulation of Bids'!$E43</f>
        <v>85</v>
      </c>
      <c r="F72" s="253">
        <f t="shared" si="3"/>
        <v>5610</v>
      </c>
    </row>
    <row r="73" spans="1:6" ht="20.25" customHeight="1" x14ac:dyDescent="0.2">
      <c r="A73" s="250">
        <f>'Tabulation of Bids'!$A44</f>
        <v>37</v>
      </c>
      <c r="B73" s="56" t="str">
        <f>'Tabulation of Bids'!$B44</f>
        <v>STORM SEWERS, CLASS A, TYPE 2, 15"</v>
      </c>
      <c r="C73" s="246" t="str">
        <f>'Tabulation of Bids'!$C44</f>
        <v>FOOT</v>
      </c>
      <c r="D73" s="251">
        <f>'Tabulation of Bids'!$D44</f>
        <v>141</v>
      </c>
      <c r="E73" s="252">
        <f>'Tabulation of Bids'!$E44</f>
        <v>95</v>
      </c>
      <c r="F73" s="253">
        <f t="shared" si="3"/>
        <v>13395</v>
      </c>
    </row>
    <row r="74" spans="1:6" ht="20.25" customHeight="1" x14ac:dyDescent="0.2">
      <c r="A74" s="250">
        <f>'Tabulation of Bids'!$A45</f>
        <v>38</v>
      </c>
      <c r="B74" s="56" t="str">
        <f>'Tabulation of Bids'!$B45</f>
        <v>STORM SEWERS, CLASS A, TYPE 2, 18"</v>
      </c>
      <c r="C74" s="246" t="str">
        <f>'Tabulation of Bids'!$C45</f>
        <v>FOOT</v>
      </c>
      <c r="D74" s="251">
        <f>'Tabulation of Bids'!$D45</f>
        <v>32</v>
      </c>
      <c r="E74" s="252">
        <f>'Tabulation of Bids'!$E45</f>
        <v>105</v>
      </c>
      <c r="F74" s="253">
        <f t="shared" si="3"/>
        <v>3360</v>
      </c>
    </row>
    <row r="75" spans="1:6" ht="20.25" customHeight="1" x14ac:dyDescent="0.2">
      <c r="A75" s="250">
        <f>'Tabulation of Bids'!$A46</f>
        <v>39</v>
      </c>
      <c r="B75" s="56" t="str">
        <f>'Tabulation of Bids'!$B46</f>
        <v>STORM SEWER REMOVAL, 12"</v>
      </c>
      <c r="C75" s="246" t="str">
        <f>'Tabulation of Bids'!$C46</f>
        <v>FOOT</v>
      </c>
      <c r="D75" s="251">
        <f>'Tabulation of Bids'!$D46</f>
        <v>125</v>
      </c>
      <c r="E75" s="252">
        <f>'Tabulation of Bids'!$E46</f>
        <v>11</v>
      </c>
      <c r="F75" s="253">
        <f t="shared" si="3"/>
        <v>1375</v>
      </c>
    </row>
    <row r="76" spans="1:6" ht="20.25" customHeight="1" x14ac:dyDescent="0.2">
      <c r="A76" s="250">
        <f>'Tabulation of Bids'!$A47</f>
        <v>40</v>
      </c>
      <c r="B76" s="56" t="str">
        <f>'Tabulation of Bids'!$B47</f>
        <v>STORM SEWER REMOVAL, 15"</v>
      </c>
      <c r="C76" s="246" t="str">
        <f>'Tabulation of Bids'!$C47</f>
        <v>FOOT</v>
      </c>
      <c r="D76" s="251">
        <f>'Tabulation of Bids'!$D47</f>
        <v>153</v>
      </c>
      <c r="E76" s="252">
        <f>'Tabulation of Bids'!$E47</f>
        <v>10</v>
      </c>
      <c r="F76" s="253">
        <f t="shared" si="3"/>
        <v>1530</v>
      </c>
    </row>
    <row r="77" spans="1:6" ht="20.25" customHeight="1" x14ac:dyDescent="0.2">
      <c r="A77" s="250">
        <f>'Tabulation of Bids'!$A48</f>
        <v>41</v>
      </c>
      <c r="B77" s="56" t="str">
        <f>'Tabulation of Bids'!$B48</f>
        <v>STORM SEWER REMOVAL, 18"</v>
      </c>
      <c r="C77" s="255" t="str">
        <f>'Tabulation of Bids'!$C48</f>
        <v>FOOT</v>
      </c>
      <c r="D77" s="251">
        <f>'Tabulation of Bids'!$D48</f>
        <v>31</v>
      </c>
      <c r="E77" s="252">
        <f>'Tabulation of Bids'!$E48</f>
        <v>9</v>
      </c>
      <c r="F77" s="253">
        <f t="shared" si="3"/>
        <v>279</v>
      </c>
    </row>
    <row r="78" spans="1:6" ht="20.25" customHeight="1" x14ac:dyDescent="0.2">
      <c r="A78" s="250">
        <f>'Tabulation of Bids'!$A49</f>
        <v>42</v>
      </c>
      <c r="B78" s="56" t="str">
        <f>'Tabulation of Bids'!$B49</f>
        <v>WATER VALVES TO BE ADJUSTED</v>
      </c>
      <c r="C78" s="246" t="str">
        <f>'Tabulation of Bids'!$C49</f>
        <v>EACH</v>
      </c>
      <c r="D78" s="251">
        <f>'Tabulation of Bids'!$D49</f>
        <v>1</v>
      </c>
      <c r="E78" s="252">
        <f>'Tabulation of Bids'!$E49</f>
        <v>1000</v>
      </c>
      <c r="F78" s="253">
        <f t="shared" si="3"/>
        <v>1000</v>
      </c>
    </row>
    <row r="79" spans="1:6" ht="20.25" customHeight="1" x14ac:dyDescent="0.2">
      <c r="A79" s="250">
        <f>'Tabulation of Bids'!$A50</f>
        <v>43</v>
      </c>
      <c r="B79" s="56" t="str">
        <f>'Tabulation of Bids'!$B50</f>
        <v>DOMESTIC WATER SERVICE BOXES TO BE ADJUSTED</v>
      </c>
      <c r="C79" s="246" t="str">
        <f>'Tabulation of Bids'!$C50</f>
        <v>EACH</v>
      </c>
      <c r="D79" s="251">
        <f>'Tabulation of Bids'!$D50</f>
        <v>8</v>
      </c>
      <c r="E79" s="252">
        <f>'Tabulation of Bids'!$E50</f>
        <v>325</v>
      </c>
      <c r="F79" s="253">
        <f t="shared" si="3"/>
        <v>2600</v>
      </c>
    </row>
    <row r="80" spans="1:6" ht="20.25" customHeight="1" x14ac:dyDescent="0.2">
      <c r="A80" s="250">
        <f>'Tabulation of Bids'!$A51</f>
        <v>44</v>
      </c>
      <c r="B80" s="56" t="str">
        <f>'Tabulation of Bids'!$B51</f>
        <v>MANHOLES, TYPE A, 4'-DIAMETER, TYPE 1 FRAME, CLOSED LID</v>
      </c>
      <c r="C80" s="246" t="str">
        <f>'Tabulation of Bids'!$C51</f>
        <v>EACH</v>
      </c>
      <c r="D80" s="251">
        <f>'Tabulation of Bids'!$D51</f>
        <v>1</v>
      </c>
      <c r="E80" s="252">
        <f>'Tabulation of Bids'!$E51</f>
        <v>3500</v>
      </c>
      <c r="F80" s="253">
        <f t="shared" si="3"/>
        <v>3500</v>
      </c>
    </row>
    <row r="81" spans="1:6" ht="20.25" customHeight="1" x14ac:dyDescent="0.2">
      <c r="A81" s="250">
        <f>'Tabulation of Bids'!$A52</f>
        <v>45</v>
      </c>
      <c r="B81" s="56" t="str">
        <f>'Tabulation of Bids'!$B52</f>
        <v>MANHOLES TO BE ADJUSTED</v>
      </c>
      <c r="C81" s="246" t="str">
        <f>'Tabulation of Bids'!$C52</f>
        <v>EACH</v>
      </c>
      <c r="D81" s="251">
        <f>'Tabulation of Bids'!$D52</f>
        <v>20</v>
      </c>
      <c r="E81" s="252">
        <f>'Tabulation of Bids'!$E52</f>
        <v>700</v>
      </c>
      <c r="F81" s="253">
        <f t="shared" si="3"/>
        <v>14000</v>
      </c>
    </row>
    <row r="82" spans="1:6" ht="20.25" customHeight="1" x14ac:dyDescent="0.2">
      <c r="A82" s="250">
        <f>'Tabulation of Bids'!$A53</f>
        <v>46</v>
      </c>
      <c r="B82" s="56" t="str">
        <f>'Tabulation of Bids'!$B53</f>
        <v>INLETS TO BE RECONSTRUCTED</v>
      </c>
      <c r="C82" s="246" t="str">
        <f>'Tabulation of Bids'!$C53</f>
        <v>EACH</v>
      </c>
      <c r="D82" s="251">
        <f>'Tabulation of Bids'!$D53</f>
        <v>7</v>
      </c>
      <c r="E82" s="252">
        <f>'Tabulation of Bids'!$E53</f>
        <v>1200</v>
      </c>
      <c r="F82" s="253">
        <f t="shared" si="3"/>
        <v>8400</v>
      </c>
    </row>
    <row r="83" spans="1:6" ht="20.25" customHeight="1" thickBot="1" x14ac:dyDescent="0.25">
      <c r="A83" s="256">
        <f>'Tabulation of Bids'!$A54</f>
        <v>47</v>
      </c>
      <c r="B83" s="115" t="str">
        <f>'Tabulation of Bids'!$B54</f>
        <v>VALVE VAULT TO BE ADJUSTED</v>
      </c>
      <c r="C83" s="257" t="str">
        <f>'Tabulation of Bids'!$C54</f>
        <v>EACH</v>
      </c>
      <c r="D83" s="258">
        <f>'Tabulation of Bids'!$D54</f>
        <v>1</v>
      </c>
      <c r="E83" s="259">
        <f>'Tabulation of Bids'!$E54</f>
        <v>520</v>
      </c>
      <c r="F83" s="260">
        <f t="shared" si="3"/>
        <v>520</v>
      </c>
    </row>
    <row r="84" spans="1:6" ht="12.75" customHeight="1" thickBot="1" x14ac:dyDescent="0.25">
      <c r="A84" s="261"/>
      <c r="B84" s="262"/>
      <c r="C84" s="263"/>
      <c r="D84" s="264"/>
      <c r="E84" s="116" t="str">
        <f>IF(NOT(ISNUMBER($A105)),"Total ","Sub Total ")</f>
        <v xml:space="preserve">Sub Total </v>
      </c>
      <c r="F84" s="164">
        <f>SUM(F60:F83)+F39</f>
        <v>3145346.9</v>
      </c>
    </row>
    <row r="85" spans="1:6" ht="12.75" customHeight="1" x14ac:dyDescent="0.2">
      <c r="A85" s="265"/>
      <c r="B85" s="266"/>
      <c r="C85" s="265"/>
      <c r="D85" s="267"/>
      <c r="E85" s="268"/>
      <c r="F85" s="269"/>
    </row>
    <row r="86" spans="1:6" s="7" customFormat="1" ht="12.75" customHeight="1" x14ac:dyDescent="0.2">
      <c r="A86" s="168" t="s">
        <v>253</v>
      </c>
      <c r="B86" s="238"/>
      <c r="C86" s="238"/>
      <c r="D86" s="168" t="s">
        <v>254</v>
      </c>
      <c r="E86" s="238"/>
      <c r="F86" s="270"/>
    </row>
    <row r="87" spans="1:6" s="7" customFormat="1" ht="12.75" customHeight="1" x14ac:dyDescent="0.2">
      <c r="A87" s="271"/>
      <c r="B87" s="271"/>
      <c r="C87" s="271"/>
      <c r="D87" s="271"/>
      <c r="E87" s="271"/>
      <c r="F87" s="239"/>
    </row>
    <row r="88" spans="1:6" ht="12.75" customHeight="1" x14ac:dyDescent="0.2">
      <c r="A88" s="168" t="s">
        <v>255</v>
      </c>
      <c r="B88" s="238"/>
      <c r="C88" s="238"/>
      <c r="D88" s="168" t="s">
        <v>254</v>
      </c>
      <c r="E88" s="238"/>
      <c r="F88" s="270"/>
    </row>
    <row r="89" spans="1:6" ht="15" customHeight="1" x14ac:dyDescent="0.2">
      <c r="A89" s="49" t="s">
        <v>227</v>
      </c>
      <c r="B89" s="271"/>
      <c r="C89" s="271"/>
      <c r="D89" s="271"/>
      <c r="E89" s="271"/>
      <c r="F89" s="272" t="s">
        <v>256</v>
      </c>
    </row>
    <row r="90" spans="1:6" ht="15.75" customHeight="1" x14ac:dyDescent="0.2">
      <c r="A90" s="229"/>
      <c r="B90" s="230"/>
      <c r="C90" s="231" t="s">
        <v>240</v>
      </c>
      <c r="D90" s="232"/>
      <c r="E90" s="233" t="s">
        <v>217</v>
      </c>
      <c r="F90" s="234"/>
    </row>
    <row r="91" spans="1:6" ht="15.75" customHeight="1" x14ac:dyDescent="0.2">
      <c r="A91" s="235"/>
      <c r="B91" s="236"/>
      <c r="C91" s="237" t="s">
        <v>241</v>
      </c>
      <c r="D91" s="238"/>
      <c r="E91" s="368">
        <f>E46</f>
        <v>0</v>
      </c>
      <c r="F91" s="369"/>
    </row>
    <row r="92" spans="1:6" ht="15.75" customHeight="1" x14ac:dyDescent="0.2">
      <c r="A92" s="235"/>
      <c r="B92" s="239"/>
      <c r="C92" s="237" t="s">
        <v>242</v>
      </c>
      <c r="D92" s="238"/>
      <c r="E92" s="273" t="s">
        <v>243</v>
      </c>
      <c r="F92" s="274"/>
    </row>
    <row r="93" spans="1:6" ht="15.75" customHeight="1" x14ac:dyDescent="0.2">
      <c r="A93" s="240"/>
      <c r="B93" s="241" t="s">
        <v>244</v>
      </c>
      <c r="C93" s="237" t="s">
        <v>245</v>
      </c>
      <c r="D93" s="370" t="str">
        <f>D48</f>
        <v>Charles Street Reconstruction 2022</v>
      </c>
      <c r="E93" s="370"/>
      <c r="F93" s="371"/>
    </row>
    <row r="94" spans="1:6" x14ac:dyDescent="0.2">
      <c r="A94" s="160" t="str">
        <f>A49</f>
        <v>Location (Sta. and land description of beginning; Sta. only for end for county and road district; street limits for municipality.)</v>
      </c>
      <c r="B94" s="160"/>
      <c r="C94" s="160"/>
      <c r="D94" s="160"/>
      <c r="E94" s="160"/>
      <c r="F94" s="161"/>
    </row>
    <row r="95" spans="1:6" ht="12" customHeight="1" x14ac:dyDescent="0.2">
      <c r="A95" s="119">
        <f t="shared" ref="A95:A103" si="4">A50</f>
        <v>0</v>
      </c>
      <c r="B95" s="57"/>
      <c r="C95" s="57"/>
      <c r="D95" s="57"/>
      <c r="E95" s="57"/>
      <c r="F95" s="162"/>
    </row>
    <row r="96" spans="1:6" ht="12" customHeight="1" x14ac:dyDescent="0.2">
      <c r="A96" s="119">
        <f t="shared" si="4"/>
        <v>0</v>
      </c>
      <c r="B96" s="57"/>
      <c r="C96" s="57"/>
      <c r="D96" s="57"/>
      <c r="E96" s="57"/>
      <c r="F96" s="162"/>
    </row>
    <row r="97" spans="1:6" ht="12" customHeight="1" x14ac:dyDescent="0.2">
      <c r="A97" s="119">
        <f t="shared" si="4"/>
        <v>0</v>
      </c>
      <c r="B97" s="57"/>
      <c r="C97" s="57"/>
      <c r="D97" s="57"/>
      <c r="E97" s="57"/>
      <c r="F97" s="162"/>
    </row>
    <row r="98" spans="1:6" ht="12" customHeight="1" x14ac:dyDescent="0.2">
      <c r="A98" s="119">
        <f t="shared" si="4"/>
        <v>0</v>
      </c>
      <c r="B98" s="57"/>
      <c r="C98" s="57"/>
      <c r="D98" s="57"/>
      <c r="E98" s="57"/>
      <c r="F98" s="162"/>
    </row>
    <row r="99" spans="1:6" ht="12" customHeight="1" x14ac:dyDescent="0.2">
      <c r="A99" s="165" t="str">
        <f t="shared" si="4"/>
        <v>a total distance of _________feet, of which ___________ feet (____________ miles) are to be improved</v>
      </c>
      <c r="B99" s="160"/>
      <c r="C99" s="160"/>
      <c r="D99" s="160"/>
      <c r="E99" s="160"/>
      <c r="F99" s="161"/>
    </row>
    <row r="100" spans="1:6" ht="12" customHeight="1" x14ac:dyDescent="0.2">
      <c r="A100" s="165" t="str">
        <f t="shared" si="4"/>
        <v xml:space="preserve">   Station ______________ is approximately ________________ miles by road from the ______________</v>
      </c>
      <c r="B100" s="160"/>
      <c r="C100" s="160"/>
      <c r="D100" s="160"/>
      <c r="E100" s="160"/>
      <c r="F100" s="161"/>
    </row>
    <row r="101" spans="1:6" ht="12" customHeight="1" x14ac:dyDescent="0.2">
      <c r="A101" s="165" t="str">
        <f t="shared" si="4"/>
        <v>railroad siding at ______________________________________</v>
      </c>
      <c r="B101" s="160"/>
      <c r="C101" s="160"/>
      <c r="D101" s="160"/>
      <c r="E101" s="160"/>
      <c r="F101" s="161"/>
    </row>
    <row r="102" spans="1:6" ht="12" customHeight="1" x14ac:dyDescent="0.2">
      <c r="A102" s="165" t="str">
        <f t="shared" si="4"/>
        <v>Type ______________________ Width ____________ Thickness ___________ Shoulders ___________</v>
      </c>
      <c r="B102" s="160"/>
      <c r="C102" s="160"/>
      <c r="D102" s="160"/>
      <c r="E102" s="160"/>
      <c r="F102" s="161"/>
    </row>
    <row r="103" spans="1:6" ht="12" customHeight="1" thickBot="1" x14ac:dyDescent="0.25">
      <c r="A103" s="165" t="str">
        <f t="shared" si="4"/>
        <v>Average Length of Haul _________________________________</v>
      </c>
      <c r="B103" s="160"/>
      <c r="C103" s="160"/>
      <c r="D103" s="160"/>
      <c r="E103" s="160"/>
      <c r="F103" s="161"/>
    </row>
    <row r="104" spans="1:6" ht="26.25" customHeight="1" thickBot="1" x14ac:dyDescent="0.25">
      <c r="A104" s="101" t="s">
        <v>219</v>
      </c>
      <c r="B104" s="242" t="s">
        <v>220</v>
      </c>
      <c r="C104" s="242" t="s">
        <v>252</v>
      </c>
      <c r="D104" s="243" t="s">
        <v>221</v>
      </c>
      <c r="E104" s="244" t="s">
        <v>4</v>
      </c>
      <c r="F104" s="244" t="s">
        <v>5</v>
      </c>
    </row>
    <row r="105" spans="1:6" ht="20.25" customHeight="1" x14ac:dyDescent="0.2">
      <c r="A105" s="276">
        <f>'Tabulation of Bids'!$A57</f>
        <v>48</v>
      </c>
      <c r="B105" s="117" t="str">
        <f>'Tabulation of Bids'!$B57</f>
        <v>VALVE BOXES TO BE ADJUSTED</v>
      </c>
      <c r="C105" s="277" t="str">
        <f>'Tabulation of Bids'!$C57</f>
        <v>EACH</v>
      </c>
      <c r="D105" s="278">
        <f>'Tabulation of Bids'!$D57</f>
        <v>8</v>
      </c>
      <c r="E105" s="279">
        <f>'Tabulation of Bids'!$E57</f>
        <v>935</v>
      </c>
      <c r="F105" s="249">
        <f>D105*E105</f>
        <v>7480</v>
      </c>
    </row>
    <row r="106" spans="1:6" ht="20.25" customHeight="1" x14ac:dyDescent="0.2">
      <c r="A106" s="245">
        <f>'Tabulation of Bids'!$A58</f>
        <v>49</v>
      </c>
      <c r="B106" s="99" t="str">
        <f>'Tabulation of Bids'!$B58</f>
        <v>REMOVING INLETS</v>
      </c>
      <c r="C106" s="280" t="str">
        <f>'Tabulation of Bids'!$C58</f>
        <v>EACH</v>
      </c>
      <c r="D106" s="247">
        <f>'Tabulation of Bids'!$D58</f>
        <v>28</v>
      </c>
      <c r="E106" s="248">
        <f>'Tabulation of Bids'!$E58</f>
        <v>660</v>
      </c>
      <c r="F106" s="253">
        <f t="shared" ref="F106:F128" si="5">D106*E106</f>
        <v>18480</v>
      </c>
    </row>
    <row r="107" spans="1:6" ht="20.25" customHeight="1" x14ac:dyDescent="0.2">
      <c r="A107" s="245">
        <f>'Tabulation of Bids'!$A59</f>
        <v>50</v>
      </c>
      <c r="B107" s="99" t="str">
        <f>'Tabulation of Bids'!$B59</f>
        <v>COMBINATION CONCRETE CURB AND GUTTER, TYPE M-6.06</v>
      </c>
      <c r="C107" s="280" t="str">
        <f>'Tabulation of Bids'!$C59</f>
        <v>FOOT</v>
      </c>
      <c r="D107" s="247">
        <f>'Tabulation of Bids'!$D59</f>
        <v>100</v>
      </c>
      <c r="E107" s="248">
        <f>'Tabulation of Bids'!$E59</f>
        <v>90</v>
      </c>
      <c r="F107" s="253">
        <f t="shared" si="5"/>
        <v>9000</v>
      </c>
    </row>
    <row r="108" spans="1:6" ht="20.25" customHeight="1" x14ac:dyDescent="0.2">
      <c r="A108" s="245">
        <f>'Tabulation of Bids'!$A60</f>
        <v>51</v>
      </c>
      <c r="B108" s="99" t="str">
        <f>'Tabulation of Bids'!$B60</f>
        <v>COMBINATION CONCRETE CURB AND GUTTER, TYPE M-6.18 (MODIFIED)</v>
      </c>
      <c r="C108" s="280" t="str">
        <f>'Tabulation of Bids'!$C60</f>
        <v>FOOT</v>
      </c>
      <c r="D108" s="247">
        <f>'Tabulation of Bids'!$D60</f>
        <v>7634</v>
      </c>
      <c r="E108" s="248">
        <f>'Tabulation of Bids'!$E60</f>
        <v>38</v>
      </c>
      <c r="F108" s="253">
        <f t="shared" si="5"/>
        <v>290092</v>
      </c>
    </row>
    <row r="109" spans="1:6" ht="20.25" customHeight="1" x14ac:dyDescent="0.2">
      <c r="A109" s="245">
        <f>'Tabulation of Bids'!$A61</f>
        <v>52</v>
      </c>
      <c r="B109" s="99" t="str">
        <f>'Tabulation of Bids'!$B61</f>
        <v>COMBINATION CONCRETE CURB AND GUTTER, TYPE M-6.24</v>
      </c>
      <c r="C109" s="280" t="str">
        <f>'Tabulation of Bids'!$C61</f>
        <v>FOOT</v>
      </c>
      <c r="D109" s="247">
        <f>'Tabulation of Bids'!$D61</f>
        <v>114</v>
      </c>
      <c r="E109" s="248">
        <f>'Tabulation of Bids'!$E61</f>
        <v>80</v>
      </c>
      <c r="F109" s="253">
        <f t="shared" si="5"/>
        <v>9120</v>
      </c>
    </row>
    <row r="110" spans="1:6" ht="20.25" customHeight="1" x14ac:dyDescent="0.2">
      <c r="A110" s="245">
        <f>'Tabulation of Bids'!$A62</f>
        <v>53</v>
      </c>
      <c r="B110" s="99" t="str">
        <f>'Tabulation of Bids'!$B62</f>
        <v>CONCRETE MEDIAN SURFACE, 4-INCH</v>
      </c>
      <c r="C110" s="280" t="str">
        <f>'Tabulation of Bids'!$C62</f>
        <v>SQ FT</v>
      </c>
      <c r="D110" s="281">
        <f>'Tabulation of Bids'!$D62</f>
        <v>1161</v>
      </c>
      <c r="E110" s="248">
        <f>'Tabulation of Bids'!$E62</f>
        <v>10</v>
      </c>
      <c r="F110" s="253">
        <f t="shared" si="5"/>
        <v>11610</v>
      </c>
    </row>
    <row r="111" spans="1:6" ht="20.25" customHeight="1" x14ac:dyDescent="0.2">
      <c r="A111" s="245">
        <f>'Tabulation of Bids'!$A63</f>
        <v>54</v>
      </c>
      <c r="B111" s="99" t="str">
        <f>'Tabulation of Bids'!$B63</f>
        <v>STEEL PLATE BEAM GUARDRAIL, TYPE A, 6-FOOT POSTS</v>
      </c>
      <c r="C111" s="280" t="str">
        <f>'Tabulation of Bids'!$C63</f>
        <v>FOOT</v>
      </c>
      <c r="D111" s="247">
        <f>'Tabulation of Bids'!$D63</f>
        <v>62.5</v>
      </c>
      <c r="E111" s="248">
        <f>'Tabulation of Bids'!$E63</f>
        <v>55</v>
      </c>
      <c r="F111" s="253">
        <f t="shared" si="5"/>
        <v>3437.5</v>
      </c>
    </row>
    <row r="112" spans="1:6" ht="20.25" customHeight="1" x14ac:dyDescent="0.2">
      <c r="A112" s="245">
        <f>'Tabulation of Bids'!$A64</f>
        <v>55</v>
      </c>
      <c r="B112" s="99" t="str">
        <f>'Tabulation of Bids'!$B64</f>
        <v>GUARDRAIL REMOVAL</v>
      </c>
      <c r="C112" s="280" t="str">
        <f>'Tabulation of Bids'!$C64</f>
        <v>FOOT</v>
      </c>
      <c r="D112" s="247">
        <f>'Tabulation of Bids'!$D64</f>
        <v>126</v>
      </c>
      <c r="E112" s="248">
        <f>'Tabulation of Bids'!$E64</f>
        <v>15</v>
      </c>
      <c r="F112" s="253">
        <f t="shared" si="5"/>
        <v>1890</v>
      </c>
    </row>
    <row r="113" spans="1:6" ht="20.25" customHeight="1" x14ac:dyDescent="0.2">
      <c r="A113" s="245">
        <f>'Tabulation of Bids'!$A65</f>
        <v>56</v>
      </c>
      <c r="B113" s="99" t="str">
        <f>'Tabulation of Bids'!$B65</f>
        <v>NON-SPECIAL WASTE DISPOSAL</v>
      </c>
      <c r="C113" s="280" t="str">
        <f>'Tabulation of Bids'!$C65</f>
        <v>CU YD</v>
      </c>
      <c r="D113" s="247">
        <f>'Tabulation of Bids'!$D65</f>
        <v>3000</v>
      </c>
      <c r="E113" s="248">
        <f>'Tabulation of Bids'!$E65</f>
        <v>60</v>
      </c>
      <c r="F113" s="253">
        <f t="shared" si="5"/>
        <v>180000</v>
      </c>
    </row>
    <row r="114" spans="1:6" ht="20.25" customHeight="1" x14ac:dyDescent="0.2">
      <c r="A114" s="245">
        <f>'Tabulation of Bids'!$A66</f>
        <v>57</v>
      </c>
      <c r="B114" s="99" t="str">
        <f>'Tabulation of Bids'!$B66</f>
        <v>SPECIAL WASTE DISPOSAL</v>
      </c>
      <c r="C114" s="280" t="str">
        <f>'Tabulation of Bids'!$C66</f>
        <v>CU YD</v>
      </c>
      <c r="D114" s="247">
        <f>'Tabulation of Bids'!$D66</f>
        <v>3000</v>
      </c>
      <c r="E114" s="248">
        <f>'Tabulation of Bids'!$E66</f>
        <v>125</v>
      </c>
      <c r="F114" s="253">
        <f t="shared" si="5"/>
        <v>375000</v>
      </c>
    </row>
    <row r="115" spans="1:6" ht="20.25" customHeight="1" x14ac:dyDescent="0.2">
      <c r="A115" s="245">
        <f>'Tabulation of Bids'!$A67</f>
        <v>58</v>
      </c>
      <c r="B115" s="99" t="str">
        <f>'Tabulation of Bids'!$B67</f>
        <v>SOIL DISPOSAL ANALYSIS</v>
      </c>
      <c r="C115" s="280" t="str">
        <f>'Tabulation of Bids'!$C67</f>
        <v>EACH</v>
      </c>
      <c r="D115" s="247">
        <f>'Tabulation of Bids'!$D67</f>
        <v>20</v>
      </c>
      <c r="E115" s="248">
        <f>'Tabulation of Bids'!$E67</f>
        <v>1760</v>
      </c>
      <c r="F115" s="253">
        <f t="shared" si="5"/>
        <v>35200</v>
      </c>
    </row>
    <row r="116" spans="1:6" ht="20.25" customHeight="1" x14ac:dyDescent="0.2">
      <c r="A116" s="245">
        <f>'Tabulation of Bids'!$A68</f>
        <v>59</v>
      </c>
      <c r="B116" s="99" t="str">
        <f>'Tabulation of Bids'!$B68</f>
        <v>MOBILIZATION</v>
      </c>
      <c r="C116" s="280" t="str">
        <f>'Tabulation of Bids'!$C68</f>
        <v>L SUM</v>
      </c>
      <c r="D116" s="247">
        <f>'Tabulation of Bids'!$D68</f>
        <v>1</v>
      </c>
      <c r="E116" s="248">
        <f>'Tabulation of Bids'!$E68</f>
        <v>130000</v>
      </c>
      <c r="F116" s="253">
        <f t="shared" si="5"/>
        <v>130000</v>
      </c>
    </row>
    <row r="117" spans="1:6" ht="20.25" customHeight="1" x14ac:dyDescent="0.2">
      <c r="A117" s="245">
        <f>'Tabulation of Bids'!$A69</f>
        <v>60</v>
      </c>
      <c r="B117" s="99" t="str">
        <f>'Tabulation of Bids'!$B69</f>
        <v>TEMPORARY PAVEMENT MARKING - LINE 4" - PAINT</v>
      </c>
      <c r="C117" s="280" t="str">
        <f>'Tabulation of Bids'!$C69</f>
        <v>FOOT</v>
      </c>
      <c r="D117" s="247">
        <f>'Tabulation of Bids'!$D69</f>
        <v>39400</v>
      </c>
      <c r="E117" s="248">
        <f>'Tabulation of Bids'!$E69</f>
        <v>0.35</v>
      </c>
      <c r="F117" s="253">
        <f t="shared" si="5"/>
        <v>13790</v>
      </c>
    </row>
    <row r="118" spans="1:6" ht="20.25" customHeight="1" x14ac:dyDescent="0.2">
      <c r="A118" s="245">
        <f>'Tabulation of Bids'!$A70</f>
        <v>61</v>
      </c>
      <c r="B118" s="99" t="str">
        <f>'Tabulation of Bids'!$B70</f>
        <v>TEMPORARY CONCRETE BARRIER</v>
      </c>
      <c r="C118" s="280" t="str">
        <f>'Tabulation of Bids'!$C70</f>
        <v>FOOT</v>
      </c>
      <c r="D118" s="247">
        <f>'Tabulation of Bids'!$D70</f>
        <v>3800</v>
      </c>
      <c r="E118" s="248">
        <f>'Tabulation of Bids'!$E70</f>
        <v>35</v>
      </c>
      <c r="F118" s="253">
        <f t="shared" si="5"/>
        <v>133000</v>
      </c>
    </row>
    <row r="119" spans="1:6" ht="20.25" customHeight="1" x14ac:dyDescent="0.2">
      <c r="A119" s="245">
        <f>'Tabulation of Bids'!$A71</f>
        <v>62</v>
      </c>
      <c r="B119" s="99" t="str">
        <f>'Tabulation of Bids'!$B71</f>
        <v>RELOCATE TEMPORARY CONCRETE BARRIER</v>
      </c>
      <c r="C119" s="280" t="str">
        <f>'Tabulation of Bids'!$C71</f>
        <v>FOOT</v>
      </c>
      <c r="D119" s="247">
        <f>'Tabulation of Bids'!$D71</f>
        <v>7600</v>
      </c>
      <c r="E119" s="248">
        <f>'Tabulation of Bids'!$E71</f>
        <v>7</v>
      </c>
      <c r="F119" s="253">
        <f t="shared" si="5"/>
        <v>53200</v>
      </c>
    </row>
    <row r="120" spans="1:6" ht="20.25" customHeight="1" x14ac:dyDescent="0.2">
      <c r="A120" s="245">
        <f>'Tabulation of Bids'!$A72</f>
        <v>63</v>
      </c>
      <c r="B120" s="99" t="str">
        <f>'Tabulation of Bids'!$B72</f>
        <v>SIGN PANEL - TYPE 1</v>
      </c>
      <c r="C120" s="280" t="str">
        <f>'Tabulation of Bids'!$C72</f>
        <v>SQ FT</v>
      </c>
      <c r="D120" s="247">
        <f>'Tabulation of Bids'!$D72</f>
        <v>179.5</v>
      </c>
      <c r="E120" s="248">
        <f>'Tabulation of Bids'!$E72</f>
        <v>25</v>
      </c>
      <c r="F120" s="253">
        <f t="shared" si="5"/>
        <v>4487.5</v>
      </c>
    </row>
    <row r="121" spans="1:6" ht="20.25" customHeight="1" x14ac:dyDescent="0.2">
      <c r="A121" s="245">
        <f>'Tabulation of Bids'!$A73</f>
        <v>64</v>
      </c>
      <c r="B121" s="99" t="str">
        <f>'Tabulation of Bids'!$B73</f>
        <v>TELESCOPING STEEL SIGN SUPPORT</v>
      </c>
      <c r="C121" s="280" t="str">
        <f>'Tabulation of Bids'!$C73</f>
        <v>FOOT</v>
      </c>
      <c r="D121" s="247">
        <f>'Tabulation of Bids'!$D73</f>
        <v>189</v>
      </c>
      <c r="E121" s="248">
        <f>'Tabulation of Bids'!$E73</f>
        <v>17.5</v>
      </c>
      <c r="F121" s="253">
        <f t="shared" si="5"/>
        <v>3307.5</v>
      </c>
    </row>
    <row r="122" spans="1:6" ht="20.25" customHeight="1" x14ac:dyDescent="0.2">
      <c r="A122" s="245">
        <f>'Tabulation of Bids'!$A74</f>
        <v>65</v>
      </c>
      <c r="B122" s="99" t="str">
        <f>'Tabulation of Bids'!$B74</f>
        <v>THERMOPLASTIC PAVEMENT MARKING-LETTERS AND SYMBOLS</v>
      </c>
      <c r="C122" s="280" t="str">
        <f>'Tabulation of Bids'!$C74</f>
        <v>SQ FT</v>
      </c>
      <c r="D122" s="281">
        <f>'Tabulation of Bids'!$D74</f>
        <v>49.9</v>
      </c>
      <c r="E122" s="248">
        <f>'Tabulation of Bids'!$E74</f>
        <v>15</v>
      </c>
      <c r="F122" s="253">
        <f t="shared" si="5"/>
        <v>748.5</v>
      </c>
    </row>
    <row r="123" spans="1:6" ht="20.25" customHeight="1" x14ac:dyDescent="0.2">
      <c r="A123" s="245">
        <f>'Tabulation of Bids'!$A75</f>
        <v>66</v>
      </c>
      <c r="B123" s="99" t="str">
        <f>'Tabulation of Bids'!$B75</f>
        <v>THERMOPLASTIC PAVEMENT MARKING-LINE 4"</v>
      </c>
      <c r="C123" s="280" t="str">
        <f>'Tabulation of Bids'!$C75</f>
        <v>FOOT</v>
      </c>
      <c r="D123" s="247">
        <f>'Tabulation of Bids'!$D75</f>
        <v>281</v>
      </c>
      <c r="E123" s="248">
        <f>'Tabulation of Bids'!$E75</f>
        <v>1</v>
      </c>
      <c r="F123" s="253">
        <f t="shared" si="5"/>
        <v>281</v>
      </c>
    </row>
    <row r="124" spans="1:6" ht="20.25" customHeight="1" x14ac:dyDescent="0.2">
      <c r="A124" s="245">
        <f>'Tabulation of Bids'!$A76</f>
        <v>67</v>
      </c>
      <c r="B124" s="99" t="str">
        <f>'Tabulation of Bids'!$B76</f>
        <v>THERMOPLASTIC PAVEMENT MARKING-LINE 6"</v>
      </c>
      <c r="C124" s="280" t="str">
        <f>'Tabulation of Bids'!$C76</f>
        <v>FOOT</v>
      </c>
      <c r="D124" s="247">
        <f>'Tabulation of Bids'!$D76</f>
        <v>364</v>
      </c>
      <c r="E124" s="248">
        <f>'Tabulation of Bids'!$E76</f>
        <v>2.1</v>
      </c>
      <c r="F124" s="253">
        <f t="shared" si="5"/>
        <v>764.4</v>
      </c>
    </row>
    <row r="125" spans="1:6" ht="20.25" customHeight="1" x14ac:dyDescent="0.2">
      <c r="A125" s="245">
        <f>'Tabulation of Bids'!$A77</f>
        <v>68</v>
      </c>
      <c r="B125" s="99" t="str">
        <f>'Tabulation of Bids'!$B77</f>
        <v>THERMOPLASTIC PAVEMENT MARKING-LINE 12"</v>
      </c>
      <c r="C125" s="280" t="str">
        <f>'Tabulation of Bids'!$C77</f>
        <v>FOOT</v>
      </c>
      <c r="D125" s="247">
        <f>'Tabulation of Bids'!$D77</f>
        <v>128</v>
      </c>
      <c r="E125" s="248">
        <f>'Tabulation of Bids'!$E77</f>
        <v>11.75</v>
      </c>
      <c r="F125" s="253">
        <f t="shared" si="5"/>
        <v>1504</v>
      </c>
    </row>
    <row r="126" spans="1:6" ht="20.25" customHeight="1" x14ac:dyDescent="0.2">
      <c r="A126" s="245">
        <f>'Tabulation of Bids'!$A78</f>
        <v>69</v>
      </c>
      <c r="B126" s="99" t="str">
        <f>'Tabulation of Bids'!$B78</f>
        <v>THERMOPLASTIC PAVEMENT MARKING-LINE 24"</v>
      </c>
      <c r="C126" s="280" t="str">
        <f>'Tabulation of Bids'!$C78</f>
        <v>FOOT</v>
      </c>
      <c r="D126" s="247">
        <f>'Tabulation of Bids'!$D78</f>
        <v>115</v>
      </c>
      <c r="E126" s="248">
        <f>'Tabulation of Bids'!$E78</f>
        <v>12</v>
      </c>
      <c r="F126" s="253">
        <f t="shared" si="5"/>
        <v>1380</v>
      </c>
    </row>
    <row r="127" spans="1:6" ht="20.25" customHeight="1" x14ac:dyDescent="0.2">
      <c r="A127" s="245">
        <f>'Tabulation of Bids'!$A79</f>
        <v>70</v>
      </c>
      <c r="B127" s="99" t="str">
        <f>'Tabulation of Bids'!$B79</f>
        <v>EPOXY PAVEMENT MARKING-LETTERS AND SYMBOLS</v>
      </c>
      <c r="C127" s="280" t="str">
        <f>'Tabulation of Bids'!$C79</f>
        <v>SQ FT</v>
      </c>
      <c r="D127" s="281">
        <f>'Tabulation of Bids'!$D79</f>
        <v>194.4</v>
      </c>
      <c r="E127" s="248">
        <f>'Tabulation of Bids'!$E79</f>
        <v>15</v>
      </c>
      <c r="F127" s="253">
        <f t="shared" si="5"/>
        <v>2916</v>
      </c>
    </row>
    <row r="128" spans="1:6" ht="20.25" customHeight="1" thickBot="1" x14ac:dyDescent="0.25">
      <c r="A128" s="282">
        <f>'Tabulation of Bids'!$A80</f>
        <v>71</v>
      </c>
      <c r="B128" s="118" t="str">
        <f>'Tabulation of Bids'!$B80</f>
        <v>EPOXY PAVEMENT MARKING-LINE 4"</v>
      </c>
      <c r="C128" s="264" t="str">
        <f>'Tabulation of Bids'!$C80</f>
        <v>FOOT</v>
      </c>
      <c r="D128" s="283">
        <f>'Tabulation of Bids'!$D80</f>
        <v>10185</v>
      </c>
      <c r="E128" s="284">
        <f>'Tabulation of Bids'!$E80</f>
        <v>1</v>
      </c>
      <c r="F128" s="260">
        <f t="shared" si="5"/>
        <v>10185</v>
      </c>
    </row>
    <row r="129" spans="1:6" ht="12.75" customHeight="1" thickBot="1" x14ac:dyDescent="0.25">
      <c r="A129" s="261"/>
      <c r="B129" s="262"/>
      <c r="C129" s="263"/>
      <c r="D129" s="264"/>
      <c r="E129" s="116" t="str">
        <f>IF(NOT(ISNUMBER($A150)),"Total ","Sub Total ")</f>
        <v xml:space="preserve">Sub Total </v>
      </c>
      <c r="F129" s="164">
        <f>SUM(F105:F128)+F84</f>
        <v>4442220.3</v>
      </c>
    </row>
    <row r="130" spans="1:6" ht="12.75" customHeight="1" x14ac:dyDescent="0.2">
      <c r="A130" s="265"/>
      <c r="B130" s="266"/>
      <c r="C130" s="265"/>
      <c r="D130" s="267"/>
      <c r="E130" s="268"/>
      <c r="F130" s="269"/>
    </row>
    <row r="131" spans="1:6" ht="12.75" customHeight="1" x14ac:dyDescent="0.2">
      <c r="A131" s="168" t="s">
        <v>253</v>
      </c>
      <c r="B131" s="238"/>
      <c r="C131" s="238"/>
      <c r="D131" s="168" t="s">
        <v>254</v>
      </c>
      <c r="E131" s="238"/>
      <c r="F131" s="270"/>
    </row>
    <row r="132" spans="1:6" s="7" customFormat="1" ht="12.75" customHeight="1" x14ac:dyDescent="0.2">
      <c r="A132" s="271"/>
      <c r="B132" s="271"/>
      <c r="C132" s="271"/>
      <c r="D132" s="271"/>
      <c r="E132" s="271"/>
      <c r="F132" s="239"/>
    </row>
    <row r="133" spans="1:6" s="7" customFormat="1" ht="12.75" customHeight="1" x14ac:dyDescent="0.2">
      <c r="A133" s="168" t="s">
        <v>255</v>
      </c>
      <c r="B133" s="238"/>
      <c r="C133" s="238"/>
      <c r="D133" s="168" t="s">
        <v>254</v>
      </c>
      <c r="E133" s="238"/>
      <c r="F133" s="270"/>
    </row>
    <row r="134" spans="1:6" ht="15" customHeight="1" x14ac:dyDescent="0.2">
      <c r="A134" s="49" t="s">
        <v>228</v>
      </c>
      <c r="B134" s="271"/>
      <c r="C134" s="271"/>
      <c r="D134" s="271"/>
      <c r="E134" s="271"/>
      <c r="F134" s="272" t="s">
        <v>256</v>
      </c>
    </row>
    <row r="135" spans="1:6" ht="15.75" customHeight="1" x14ac:dyDescent="0.2">
      <c r="A135" s="229"/>
      <c r="B135" s="230"/>
      <c r="C135" s="231" t="s">
        <v>240</v>
      </c>
      <c r="D135" s="232"/>
      <c r="E135" s="233" t="s">
        <v>217</v>
      </c>
      <c r="F135" s="234"/>
    </row>
    <row r="136" spans="1:6" ht="15.75" customHeight="1" x14ac:dyDescent="0.2">
      <c r="A136" s="235"/>
      <c r="B136" s="236"/>
      <c r="C136" s="237" t="s">
        <v>241</v>
      </c>
      <c r="D136" s="238"/>
      <c r="E136" s="368">
        <f>E91</f>
        <v>0</v>
      </c>
      <c r="F136" s="369"/>
    </row>
    <row r="137" spans="1:6" ht="15.75" customHeight="1" x14ac:dyDescent="0.2">
      <c r="A137" s="235"/>
      <c r="B137" s="239"/>
      <c r="C137" s="237" t="s">
        <v>242</v>
      </c>
      <c r="D137" s="238"/>
      <c r="E137" s="273" t="s">
        <v>243</v>
      </c>
      <c r="F137" s="274"/>
    </row>
    <row r="138" spans="1:6" ht="15.75" customHeight="1" x14ac:dyDescent="0.2">
      <c r="A138" s="240"/>
      <c r="B138" s="241" t="s">
        <v>244</v>
      </c>
      <c r="C138" s="237" t="s">
        <v>245</v>
      </c>
      <c r="D138" s="370" t="str">
        <f>D93</f>
        <v>Charles Street Reconstruction 2022</v>
      </c>
      <c r="E138" s="370"/>
      <c r="F138" s="371"/>
    </row>
    <row r="139" spans="1:6" x14ac:dyDescent="0.2">
      <c r="A139" s="160" t="str">
        <f>A94</f>
        <v>Location (Sta. and land description of beginning; Sta. only for end for county and road district; street limits for municipality.)</v>
      </c>
      <c r="B139" s="160"/>
      <c r="C139" s="160"/>
      <c r="D139" s="160"/>
      <c r="E139" s="160"/>
      <c r="F139" s="161"/>
    </row>
    <row r="140" spans="1:6" x14ac:dyDescent="0.2">
      <c r="A140" s="119">
        <f t="shared" ref="A140:A148" si="6">A95</f>
        <v>0</v>
      </c>
      <c r="B140" s="57"/>
      <c r="C140" s="57"/>
      <c r="D140" s="57"/>
      <c r="E140" s="57"/>
      <c r="F140" s="162"/>
    </row>
    <row r="141" spans="1:6" ht="12" customHeight="1" x14ac:dyDescent="0.2">
      <c r="A141" s="119">
        <f t="shared" si="6"/>
        <v>0</v>
      </c>
      <c r="B141" s="57"/>
      <c r="C141" s="57"/>
      <c r="D141" s="57"/>
      <c r="E141" s="57"/>
      <c r="F141" s="162"/>
    </row>
    <row r="142" spans="1:6" ht="12" customHeight="1" x14ac:dyDescent="0.2">
      <c r="A142" s="119">
        <f t="shared" si="6"/>
        <v>0</v>
      </c>
      <c r="B142" s="57"/>
      <c r="C142" s="57"/>
      <c r="D142" s="57"/>
      <c r="E142" s="57"/>
      <c r="F142" s="162"/>
    </row>
    <row r="143" spans="1:6" ht="12" customHeight="1" x14ac:dyDescent="0.2">
      <c r="A143" s="119">
        <f t="shared" si="6"/>
        <v>0</v>
      </c>
      <c r="B143" s="57"/>
      <c r="C143" s="57"/>
      <c r="D143" s="57"/>
      <c r="E143" s="57"/>
      <c r="F143" s="162"/>
    </row>
    <row r="144" spans="1:6" ht="12" customHeight="1" x14ac:dyDescent="0.2">
      <c r="A144" s="165" t="str">
        <f t="shared" si="6"/>
        <v>a total distance of _________feet, of which ___________ feet (____________ miles) are to be improved</v>
      </c>
      <c r="B144" s="160"/>
      <c r="C144" s="160"/>
      <c r="D144" s="160"/>
      <c r="E144" s="160"/>
      <c r="F144" s="161"/>
    </row>
    <row r="145" spans="1:6" ht="12" customHeight="1" x14ac:dyDescent="0.2">
      <c r="A145" s="165" t="str">
        <f t="shared" si="6"/>
        <v xml:space="preserve">   Station ______________ is approximately ________________ miles by road from the ______________</v>
      </c>
      <c r="B145" s="160"/>
      <c r="C145" s="160"/>
      <c r="D145" s="160"/>
      <c r="E145" s="160"/>
      <c r="F145" s="161"/>
    </row>
    <row r="146" spans="1:6" ht="12" customHeight="1" x14ac:dyDescent="0.2">
      <c r="A146" s="165" t="str">
        <f t="shared" si="6"/>
        <v>railroad siding at ______________________________________</v>
      </c>
      <c r="B146" s="160"/>
      <c r="C146" s="160"/>
      <c r="D146" s="160"/>
      <c r="E146" s="160"/>
      <c r="F146" s="161"/>
    </row>
    <row r="147" spans="1:6" ht="12" customHeight="1" x14ac:dyDescent="0.2">
      <c r="A147" s="165" t="str">
        <f t="shared" si="6"/>
        <v>Type ______________________ Width ____________ Thickness ___________ Shoulders ___________</v>
      </c>
      <c r="B147" s="160"/>
      <c r="C147" s="160"/>
      <c r="D147" s="160"/>
      <c r="E147" s="160"/>
      <c r="F147" s="161"/>
    </row>
    <row r="148" spans="1:6" ht="12" customHeight="1" thickBot="1" x14ac:dyDescent="0.25">
      <c r="A148" s="165" t="str">
        <f t="shared" si="6"/>
        <v>Average Length of Haul _________________________________</v>
      </c>
      <c r="B148" s="160"/>
      <c r="C148" s="160"/>
      <c r="D148" s="160"/>
      <c r="E148" s="160"/>
      <c r="F148" s="161"/>
    </row>
    <row r="149" spans="1:6" ht="26.25" customHeight="1" thickBot="1" x14ac:dyDescent="0.25">
      <c r="A149" s="101" t="s">
        <v>219</v>
      </c>
      <c r="B149" s="242" t="s">
        <v>220</v>
      </c>
      <c r="C149" s="242" t="s">
        <v>252</v>
      </c>
      <c r="D149" s="243" t="s">
        <v>221</v>
      </c>
      <c r="E149" s="244" t="s">
        <v>4</v>
      </c>
      <c r="F149" s="244" t="s">
        <v>5</v>
      </c>
    </row>
    <row r="150" spans="1:6" ht="20.25" customHeight="1" x14ac:dyDescent="0.2">
      <c r="A150" s="245">
        <f>'Tabulation of Bids'!$A83</f>
        <v>72</v>
      </c>
      <c r="B150" s="99" t="str">
        <f>'Tabulation of Bids'!$B83</f>
        <v>EPOXY PAVEMENT MARKING-LINE 6"</v>
      </c>
      <c r="C150" s="280" t="str">
        <f>'Tabulation of Bids'!$C83</f>
        <v>FOOT</v>
      </c>
      <c r="D150" s="247">
        <f>'Tabulation of Bids'!$D83</f>
        <v>2069</v>
      </c>
      <c r="E150" s="248">
        <f>'Tabulation of Bids'!$E83</f>
        <v>1.5</v>
      </c>
      <c r="F150" s="249">
        <f>D150*E150</f>
        <v>3103.5</v>
      </c>
    </row>
    <row r="151" spans="1:6" ht="20.25" customHeight="1" x14ac:dyDescent="0.2">
      <c r="A151" s="245">
        <f>'Tabulation of Bids'!$A84</f>
        <v>73</v>
      </c>
      <c r="B151" s="99" t="str">
        <f>'Tabulation of Bids'!$B84</f>
        <v>EPOXY PAVEMENT MARKING-LINE 12"</v>
      </c>
      <c r="C151" s="280" t="str">
        <f>'Tabulation of Bids'!$C84</f>
        <v>FOOT</v>
      </c>
      <c r="D151" s="247">
        <f>'Tabulation of Bids'!$D84</f>
        <v>242</v>
      </c>
      <c r="E151" s="248">
        <f>'Tabulation of Bids'!$E84</f>
        <v>2</v>
      </c>
      <c r="F151" s="249">
        <f t="shared" ref="F151:F173" si="7">D151*E151</f>
        <v>484</v>
      </c>
    </row>
    <row r="152" spans="1:6" ht="20.25" customHeight="1" x14ac:dyDescent="0.2">
      <c r="A152" s="245">
        <f>'Tabulation of Bids'!$A85</f>
        <v>74</v>
      </c>
      <c r="B152" s="99" t="str">
        <f>'Tabulation of Bids'!$B85</f>
        <v>EPOXY PAVEMENT MARKING-LINE 24"</v>
      </c>
      <c r="C152" s="280" t="str">
        <f>'Tabulation of Bids'!$C85</f>
        <v>FOOT</v>
      </c>
      <c r="D152" s="247">
        <f>'Tabulation of Bids'!$D85</f>
        <v>242</v>
      </c>
      <c r="E152" s="248">
        <f>'Tabulation of Bids'!$E85</f>
        <v>5.5</v>
      </c>
      <c r="F152" s="249">
        <f t="shared" si="7"/>
        <v>1331</v>
      </c>
    </row>
    <row r="153" spans="1:6" ht="20.25" customHeight="1" x14ac:dyDescent="0.2">
      <c r="A153" s="245">
        <f>'Tabulation of Bids'!$A86</f>
        <v>75</v>
      </c>
      <c r="B153" s="99" t="str">
        <f>'Tabulation of Bids'!$B86</f>
        <v>ELECTRICAL SERVICE INSTALLATION</v>
      </c>
      <c r="C153" s="280" t="str">
        <f>'Tabulation of Bids'!$C86</f>
        <v>EACH</v>
      </c>
      <c r="D153" s="247">
        <f>'Tabulation of Bids'!$D86</f>
        <v>1</v>
      </c>
      <c r="E153" s="248">
        <f>'Tabulation of Bids'!$E86</f>
        <v>2750</v>
      </c>
      <c r="F153" s="249">
        <f t="shared" si="7"/>
        <v>2750</v>
      </c>
    </row>
    <row r="154" spans="1:6" ht="20.25" customHeight="1" x14ac:dyDescent="0.2">
      <c r="A154" s="245">
        <f>'Tabulation of Bids'!$A87</f>
        <v>76</v>
      </c>
      <c r="B154" s="99" t="str">
        <f>'Tabulation of Bids'!$B87</f>
        <v>SERVICE INSTALLATION, TYPE A</v>
      </c>
      <c r="C154" s="280" t="str">
        <f>'Tabulation of Bids'!$C87</f>
        <v>EACH</v>
      </c>
      <c r="D154" s="247">
        <f>'Tabulation of Bids'!$D87</f>
        <v>2</v>
      </c>
      <c r="E154" s="248">
        <f>'Tabulation of Bids'!$E87</f>
        <v>4200</v>
      </c>
      <c r="F154" s="249">
        <f t="shared" si="7"/>
        <v>8400</v>
      </c>
    </row>
    <row r="155" spans="1:6" ht="20.25" customHeight="1" x14ac:dyDescent="0.2">
      <c r="A155" s="245">
        <f>'Tabulation of Bids'!$A88</f>
        <v>77</v>
      </c>
      <c r="B155" s="99" t="str">
        <f>'Tabulation of Bids'!$B88</f>
        <v>UNDERGROUND CONDUIT, GALVANIZED STEEL, 1" DIA.</v>
      </c>
      <c r="C155" s="280" t="str">
        <f>'Tabulation of Bids'!$C88</f>
        <v>FOOT</v>
      </c>
      <c r="D155" s="247">
        <f>'Tabulation of Bids'!$D88</f>
        <v>25</v>
      </c>
      <c r="E155" s="248">
        <f>'Tabulation of Bids'!$E88</f>
        <v>18</v>
      </c>
      <c r="F155" s="249">
        <f t="shared" si="7"/>
        <v>450</v>
      </c>
    </row>
    <row r="156" spans="1:6" ht="20.25" customHeight="1" x14ac:dyDescent="0.2">
      <c r="A156" s="245">
        <f>'Tabulation of Bids'!$A89</f>
        <v>78</v>
      </c>
      <c r="B156" s="99" t="str">
        <f>'Tabulation of Bids'!$B89</f>
        <v>UNDERGROUND CONDUIT, GALVANIZED STEEL, 1 1/4" DIA.</v>
      </c>
      <c r="C156" s="280" t="str">
        <f>'Tabulation of Bids'!$C89</f>
        <v>FOOT</v>
      </c>
      <c r="D156" s="247">
        <f>'Tabulation of Bids'!$D89</f>
        <v>105</v>
      </c>
      <c r="E156" s="248">
        <f>'Tabulation of Bids'!$E89</f>
        <v>10</v>
      </c>
      <c r="F156" s="249">
        <f t="shared" si="7"/>
        <v>1050</v>
      </c>
    </row>
    <row r="157" spans="1:6" ht="20.25" customHeight="1" x14ac:dyDescent="0.2">
      <c r="A157" s="245">
        <f>'Tabulation of Bids'!$A90</f>
        <v>79</v>
      </c>
      <c r="B157" s="99" t="str">
        <f>'Tabulation of Bids'!$B90</f>
        <v>UNDERGROUND CONDUIT, GALVANIZED STEEL, 1 1/2" DIA.</v>
      </c>
      <c r="C157" s="280" t="str">
        <f>'Tabulation of Bids'!$C90</f>
        <v>FOOT</v>
      </c>
      <c r="D157" s="247">
        <f>'Tabulation of Bids'!$D90</f>
        <v>15</v>
      </c>
      <c r="E157" s="248">
        <f>'Tabulation of Bids'!$E90</f>
        <v>35</v>
      </c>
      <c r="F157" s="249">
        <f t="shared" si="7"/>
        <v>525</v>
      </c>
    </row>
    <row r="158" spans="1:6" ht="20.25" customHeight="1" x14ac:dyDescent="0.2">
      <c r="A158" s="245">
        <f>'Tabulation of Bids'!$A91</f>
        <v>80</v>
      </c>
      <c r="B158" s="99" t="str">
        <f>'Tabulation of Bids'!$B91</f>
        <v>UNDERGROUND CONDUIT, GALVANIZED STEEL, 5" DIA.</v>
      </c>
      <c r="C158" s="280" t="str">
        <f>'Tabulation of Bids'!$C91</f>
        <v>FOOT</v>
      </c>
      <c r="D158" s="247">
        <f>'Tabulation of Bids'!$D91</f>
        <v>660</v>
      </c>
      <c r="E158" s="248">
        <f>'Tabulation of Bids'!$E91</f>
        <v>65</v>
      </c>
      <c r="F158" s="249">
        <f t="shared" si="7"/>
        <v>42900</v>
      </c>
    </row>
    <row r="159" spans="1:6" ht="20.25" customHeight="1" x14ac:dyDescent="0.2">
      <c r="A159" s="245">
        <f>'Tabulation of Bids'!$A92</f>
        <v>81</v>
      </c>
      <c r="B159" s="99" t="str">
        <f>'Tabulation of Bids'!$B92</f>
        <v>UNDERGROUND CONDUIT, PVC, 1/2" DIA.</v>
      </c>
      <c r="C159" s="280" t="str">
        <f>'Tabulation of Bids'!$C92</f>
        <v>FOOT</v>
      </c>
      <c r="D159" s="247">
        <f>'Tabulation of Bids'!$D92</f>
        <v>6</v>
      </c>
      <c r="E159" s="248">
        <f>'Tabulation of Bids'!$E92</f>
        <v>20</v>
      </c>
      <c r="F159" s="249">
        <f t="shared" si="7"/>
        <v>120</v>
      </c>
    </row>
    <row r="160" spans="1:6" ht="20.25" customHeight="1" x14ac:dyDescent="0.2">
      <c r="A160" s="245">
        <f>'Tabulation of Bids'!$A93</f>
        <v>82</v>
      </c>
      <c r="B160" s="99" t="str">
        <f>'Tabulation of Bids'!$B93</f>
        <v>UNDERGROUND CONDUIT, PVC, 2 1/2" DIA.</v>
      </c>
      <c r="C160" s="280" t="str">
        <f>'Tabulation of Bids'!$C93</f>
        <v>FOOT</v>
      </c>
      <c r="D160" s="247">
        <f>'Tabulation of Bids'!$D93</f>
        <v>420</v>
      </c>
      <c r="E160" s="248">
        <f>'Tabulation of Bids'!$E93</f>
        <v>23</v>
      </c>
      <c r="F160" s="249">
        <f t="shared" si="7"/>
        <v>9660</v>
      </c>
    </row>
    <row r="161" spans="1:6" ht="20.25" customHeight="1" x14ac:dyDescent="0.2">
      <c r="A161" s="245">
        <f>'Tabulation of Bids'!$A94</f>
        <v>83</v>
      </c>
      <c r="B161" s="99" t="str">
        <f>'Tabulation of Bids'!$B94</f>
        <v>UNDERGROUND CONDUIT, PVC, 3" DIA.</v>
      </c>
      <c r="C161" s="280" t="str">
        <f>'Tabulation of Bids'!$C94</f>
        <v>FOOT</v>
      </c>
      <c r="D161" s="247">
        <f>'Tabulation of Bids'!$D94</f>
        <v>35</v>
      </c>
      <c r="E161" s="248">
        <f>'Tabulation of Bids'!$E94</f>
        <v>40</v>
      </c>
      <c r="F161" s="249">
        <f t="shared" si="7"/>
        <v>1400</v>
      </c>
    </row>
    <row r="162" spans="1:6" ht="20.25" customHeight="1" x14ac:dyDescent="0.2">
      <c r="A162" s="245">
        <f>'Tabulation of Bids'!$A95</f>
        <v>84</v>
      </c>
      <c r="B162" s="99" t="str">
        <f>'Tabulation of Bids'!$B95</f>
        <v>UNDERGROUND CONDUIT, PVC, 3 1/2" DIA.</v>
      </c>
      <c r="C162" s="280" t="str">
        <f>'Tabulation of Bids'!$C95</f>
        <v>FOOT</v>
      </c>
      <c r="D162" s="247">
        <f>'Tabulation of Bids'!$D95</f>
        <v>35</v>
      </c>
      <c r="E162" s="248">
        <f>'Tabulation of Bids'!$E95</f>
        <v>30</v>
      </c>
      <c r="F162" s="249">
        <f t="shared" si="7"/>
        <v>1050</v>
      </c>
    </row>
    <row r="163" spans="1:6" ht="20.25" customHeight="1" x14ac:dyDescent="0.2">
      <c r="A163" s="245">
        <f>'Tabulation of Bids'!$A96</f>
        <v>85</v>
      </c>
      <c r="B163" s="99" t="str">
        <f>'Tabulation of Bids'!$B96</f>
        <v>UNDERGROUND CONDUIT, PVC, 4" DIA.</v>
      </c>
      <c r="C163" s="280" t="str">
        <f>'Tabulation of Bids'!$C96</f>
        <v>FOOT</v>
      </c>
      <c r="D163" s="247">
        <f>'Tabulation of Bids'!$D96</f>
        <v>25</v>
      </c>
      <c r="E163" s="248">
        <f>'Tabulation of Bids'!$E96</f>
        <v>80</v>
      </c>
      <c r="F163" s="249">
        <f t="shared" si="7"/>
        <v>2000</v>
      </c>
    </row>
    <row r="164" spans="1:6" ht="20.25" customHeight="1" x14ac:dyDescent="0.2">
      <c r="A164" s="245">
        <f>'Tabulation of Bids'!$A97</f>
        <v>86</v>
      </c>
      <c r="B164" s="99" t="str">
        <f>'Tabulation of Bids'!$B97</f>
        <v>UNDERGROUND CONDUIT, COILABLE NONMETALIC CONDUIT, 4" DIA.</v>
      </c>
      <c r="C164" s="280" t="str">
        <f>'Tabulation of Bids'!$C97</f>
        <v>FOOT</v>
      </c>
      <c r="D164" s="247">
        <f>'Tabulation of Bids'!$D97</f>
        <v>645</v>
      </c>
      <c r="E164" s="248">
        <f>'Tabulation of Bids'!$E97</f>
        <v>30</v>
      </c>
      <c r="F164" s="249">
        <f t="shared" si="7"/>
        <v>19350</v>
      </c>
    </row>
    <row r="165" spans="1:6" ht="20.25" customHeight="1" x14ac:dyDescent="0.2">
      <c r="A165" s="245">
        <f>'Tabulation of Bids'!$A98</f>
        <v>87</v>
      </c>
      <c r="B165" s="99" t="str">
        <f>'Tabulation of Bids'!$B98</f>
        <v>HANDHOLE</v>
      </c>
      <c r="C165" s="280" t="str">
        <f>'Tabulation of Bids'!$C98</f>
        <v>EACH</v>
      </c>
      <c r="D165" s="247">
        <f>'Tabulation of Bids'!$D98</f>
        <v>9</v>
      </c>
      <c r="E165" s="248">
        <f>'Tabulation of Bids'!$E98</f>
        <v>1370</v>
      </c>
      <c r="F165" s="249">
        <f t="shared" si="7"/>
        <v>12330</v>
      </c>
    </row>
    <row r="166" spans="1:6" ht="20.25" customHeight="1" x14ac:dyDescent="0.2">
      <c r="A166" s="245">
        <f>'Tabulation of Bids'!$A99</f>
        <v>88</v>
      </c>
      <c r="B166" s="99" t="str">
        <f>'Tabulation of Bids'!$B99</f>
        <v>DOUBLE HANDHOLE</v>
      </c>
      <c r="C166" s="280" t="str">
        <f>'Tabulation of Bids'!$C99</f>
        <v>EACH</v>
      </c>
      <c r="D166" s="247">
        <f>'Tabulation of Bids'!$D99</f>
        <v>3</v>
      </c>
      <c r="E166" s="248">
        <f>'Tabulation of Bids'!$E99</f>
        <v>3500</v>
      </c>
      <c r="F166" s="249">
        <f t="shared" si="7"/>
        <v>10500</v>
      </c>
    </row>
    <row r="167" spans="1:6" ht="20.25" customHeight="1" x14ac:dyDescent="0.2">
      <c r="A167" s="245">
        <f>'Tabulation of Bids'!$A100</f>
        <v>89</v>
      </c>
      <c r="B167" s="99" t="str">
        <f>'Tabulation of Bids'!$B100</f>
        <v>ELECTRIC CABLE IN CONDUIT, 600V (XLP-TYPE USE) 3-1/C NO. 10</v>
      </c>
      <c r="C167" s="280" t="str">
        <f>'Tabulation of Bids'!$C100</f>
        <v>FOOT</v>
      </c>
      <c r="D167" s="247">
        <f>'Tabulation of Bids'!$D100</f>
        <v>1016</v>
      </c>
      <c r="E167" s="248">
        <f>'Tabulation of Bids'!$E100</f>
        <v>2.5</v>
      </c>
      <c r="F167" s="249">
        <f t="shared" si="7"/>
        <v>2540</v>
      </c>
    </row>
    <row r="168" spans="1:6" ht="20.25" customHeight="1" x14ac:dyDescent="0.2">
      <c r="A168" s="245">
        <f>'Tabulation of Bids'!$A101</f>
        <v>90</v>
      </c>
      <c r="B168" s="99" t="str">
        <f>'Tabulation of Bids'!$B101</f>
        <v>LUMINAIRE, LED, ROADWAY, OUTPUT DESIGNATION G</v>
      </c>
      <c r="C168" s="280" t="str">
        <f>'Tabulation of Bids'!$C101</f>
        <v>EACH</v>
      </c>
      <c r="D168" s="247">
        <f>'Tabulation of Bids'!$D101</f>
        <v>8</v>
      </c>
      <c r="E168" s="248">
        <f>'Tabulation of Bids'!$E101</f>
        <v>800</v>
      </c>
      <c r="F168" s="249">
        <f t="shared" si="7"/>
        <v>6400</v>
      </c>
    </row>
    <row r="169" spans="1:6" ht="20.25" customHeight="1" x14ac:dyDescent="0.2">
      <c r="A169" s="245">
        <f>'Tabulation of Bids'!$A102</f>
        <v>91</v>
      </c>
      <c r="B169" s="99" t="str">
        <f>'Tabulation of Bids'!$B102</f>
        <v>LIGHTING CONTROLLER, POLE MOUNTED, 240VOLT, 30 AMP</v>
      </c>
      <c r="C169" s="280" t="str">
        <f>'Tabulation of Bids'!$C102</f>
        <v>EACH</v>
      </c>
      <c r="D169" s="247">
        <f>'Tabulation of Bids'!$D102</f>
        <v>1</v>
      </c>
      <c r="E169" s="248">
        <f>'Tabulation of Bids'!$E102</f>
        <v>4680</v>
      </c>
      <c r="F169" s="249">
        <f t="shared" si="7"/>
        <v>4680</v>
      </c>
    </row>
    <row r="170" spans="1:6" ht="20.25" customHeight="1" x14ac:dyDescent="0.2">
      <c r="A170" s="245">
        <f>'Tabulation of Bids'!$A103</f>
        <v>92</v>
      </c>
      <c r="B170" s="99" t="str">
        <f>'Tabulation of Bids'!$B103</f>
        <v>LIGHT POLE, GALVANIZED STEEL, 40 FT. M.H., 8 FT. MAST ARM</v>
      </c>
      <c r="C170" s="280" t="str">
        <f>'Tabulation of Bids'!$C103</f>
        <v>EACH</v>
      </c>
      <c r="D170" s="247">
        <f>'Tabulation of Bids'!$D103</f>
        <v>2</v>
      </c>
      <c r="E170" s="248">
        <f>'Tabulation of Bids'!$E103</f>
        <v>5000</v>
      </c>
      <c r="F170" s="249">
        <f t="shared" si="7"/>
        <v>10000</v>
      </c>
    </row>
    <row r="171" spans="1:6" ht="20.25" customHeight="1" x14ac:dyDescent="0.2">
      <c r="A171" s="245">
        <f>'Tabulation of Bids'!$A104</f>
        <v>93</v>
      </c>
      <c r="B171" s="99" t="str">
        <f>'Tabulation of Bids'!$B104</f>
        <v>LIGHT POLE FOUNDATION, 30" DIA.</v>
      </c>
      <c r="C171" s="280" t="str">
        <f>'Tabulation of Bids'!$C104</f>
        <v>FOOT</v>
      </c>
      <c r="D171" s="247">
        <f>'Tabulation of Bids'!$D104</f>
        <v>12</v>
      </c>
      <c r="E171" s="248">
        <f>'Tabulation of Bids'!$E104</f>
        <v>385</v>
      </c>
      <c r="F171" s="249">
        <f t="shared" si="7"/>
        <v>4620</v>
      </c>
    </row>
    <row r="172" spans="1:6" ht="20.25" customHeight="1" x14ac:dyDescent="0.2">
      <c r="A172" s="245">
        <f>'Tabulation of Bids'!$A105</f>
        <v>94</v>
      </c>
      <c r="B172" s="99" t="str">
        <f>'Tabulation of Bids'!$B105</f>
        <v>FULL-ACTUATED CONTROLLER AND TYPE IV CABINET</v>
      </c>
      <c r="C172" s="280" t="str">
        <f>'Tabulation of Bids'!$C105</f>
        <v>EACH</v>
      </c>
      <c r="D172" s="247">
        <f>'Tabulation of Bids'!$D105</f>
        <v>2</v>
      </c>
      <c r="E172" s="248">
        <f>'Tabulation of Bids'!$E105</f>
        <v>23000</v>
      </c>
      <c r="F172" s="249">
        <f t="shared" si="7"/>
        <v>46000</v>
      </c>
    </row>
    <row r="173" spans="1:6" ht="20.25" customHeight="1" x14ac:dyDescent="0.2">
      <c r="A173" s="245">
        <f>'Tabulation of Bids'!$A106</f>
        <v>95</v>
      </c>
      <c r="B173" s="99" t="str">
        <f>'Tabulation of Bids'!$B106</f>
        <v>ELECTRIC CABLE IN CONDUIT, SIGNAL, NO. 14, 2C</v>
      </c>
      <c r="C173" s="280" t="str">
        <f>'Tabulation of Bids'!$C106</f>
        <v>FOOT</v>
      </c>
      <c r="D173" s="247">
        <f>'Tabulation of Bids'!$D106</f>
        <v>2836</v>
      </c>
      <c r="E173" s="248">
        <f>'Tabulation of Bids'!$E106</f>
        <v>1.5</v>
      </c>
      <c r="F173" s="249">
        <f t="shared" si="7"/>
        <v>4254</v>
      </c>
    </row>
    <row r="174" spans="1:6" ht="12.75" customHeight="1" thickBot="1" x14ac:dyDescent="0.25">
      <c r="A174" s="261"/>
      <c r="B174" s="262"/>
      <c r="C174" s="263"/>
      <c r="D174" s="264"/>
      <c r="E174" s="116" t="s">
        <v>5</v>
      </c>
      <c r="F174" s="164">
        <f>SUM(F150:F173)+F129</f>
        <v>4638117.8</v>
      </c>
    </row>
    <row r="175" spans="1:6" ht="12.75" customHeight="1" x14ac:dyDescent="0.2">
      <c r="A175" s="265"/>
      <c r="B175" s="266"/>
      <c r="C175" s="265"/>
      <c r="D175" s="267"/>
      <c r="E175" s="268"/>
      <c r="F175" s="269"/>
    </row>
    <row r="176" spans="1:6" ht="12.75" customHeight="1" x14ac:dyDescent="0.2">
      <c r="A176" s="168" t="s">
        <v>253</v>
      </c>
      <c r="B176" s="238"/>
      <c r="C176" s="238"/>
      <c r="D176" s="168" t="s">
        <v>254</v>
      </c>
      <c r="E176" s="238"/>
      <c r="F176" s="270"/>
    </row>
    <row r="177" spans="1:6" ht="12.75" customHeight="1" x14ac:dyDescent="0.2">
      <c r="A177" s="271"/>
      <c r="B177" s="271"/>
      <c r="C177" s="271"/>
      <c r="D177" s="271"/>
      <c r="E177" s="271"/>
      <c r="F177" s="239"/>
    </row>
    <row r="178" spans="1:6" s="7" customFormat="1" ht="12.75" customHeight="1" x14ac:dyDescent="0.2">
      <c r="A178" s="168" t="s">
        <v>255</v>
      </c>
      <c r="B178" s="238"/>
      <c r="C178" s="238"/>
      <c r="D178" s="168" t="s">
        <v>254</v>
      </c>
      <c r="E178" s="238"/>
      <c r="F178" s="270"/>
    </row>
    <row r="179" spans="1:6" s="7" customFormat="1" ht="15" customHeight="1" x14ac:dyDescent="0.2">
      <c r="A179" s="49" t="s">
        <v>229</v>
      </c>
      <c r="B179" s="271"/>
      <c r="C179" s="271"/>
      <c r="D179" s="271"/>
      <c r="E179" s="271"/>
      <c r="F179" s="272" t="s">
        <v>256</v>
      </c>
    </row>
    <row r="180" spans="1:6" ht="15" customHeight="1" x14ac:dyDescent="0.2">
      <c r="A180" s="229"/>
      <c r="B180" s="230"/>
      <c r="C180" s="231" t="s">
        <v>240</v>
      </c>
      <c r="D180" s="232"/>
      <c r="E180" s="233" t="s">
        <v>217</v>
      </c>
      <c r="F180" s="234"/>
    </row>
    <row r="181" spans="1:6" ht="15" customHeight="1" x14ac:dyDescent="0.2">
      <c r="A181" s="235"/>
      <c r="B181" s="236"/>
      <c r="C181" s="237" t="s">
        <v>241</v>
      </c>
      <c r="D181" s="238"/>
      <c r="E181" s="368">
        <f>E136</f>
        <v>0</v>
      </c>
      <c r="F181" s="369"/>
    </row>
    <row r="182" spans="1:6" ht="15" customHeight="1" x14ac:dyDescent="0.2">
      <c r="A182" s="235"/>
      <c r="B182" s="239"/>
      <c r="C182" s="237" t="s">
        <v>242</v>
      </c>
      <c r="D182" s="238"/>
      <c r="E182" s="273" t="s">
        <v>243</v>
      </c>
      <c r="F182" s="274"/>
    </row>
    <row r="183" spans="1:6" ht="15" customHeight="1" x14ac:dyDescent="0.2">
      <c r="A183" s="240"/>
      <c r="B183" s="241" t="s">
        <v>244</v>
      </c>
      <c r="C183" s="237" t="s">
        <v>245</v>
      </c>
      <c r="D183" s="370" t="str">
        <f>D138</f>
        <v>Charles Street Reconstruction 2022</v>
      </c>
      <c r="E183" s="370"/>
      <c r="F183" s="371"/>
    </row>
    <row r="184" spans="1:6" x14ac:dyDescent="0.2">
      <c r="A184" s="160" t="str">
        <f>A139</f>
        <v>Location (Sta. and land description of beginning; Sta. only for end for county and road district; street limits for municipality.)</v>
      </c>
      <c r="B184" s="160"/>
      <c r="C184" s="160"/>
      <c r="D184" s="160"/>
      <c r="E184" s="160"/>
      <c r="F184" s="161"/>
    </row>
    <row r="185" spans="1:6" x14ac:dyDescent="0.2">
      <c r="A185" s="119">
        <f t="shared" ref="A185:A193" si="8">A140</f>
        <v>0</v>
      </c>
      <c r="B185" s="57"/>
      <c r="C185" s="57"/>
      <c r="D185" s="57"/>
      <c r="E185" s="57"/>
      <c r="F185" s="162"/>
    </row>
    <row r="186" spans="1:6" x14ac:dyDescent="0.2">
      <c r="A186" s="119">
        <f t="shared" si="8"/>
        <v>0</v>
      </c>
      <c r="B186" s="57"/>
      <c r="C186" s="57"/>
      <c r="D186" s="57"/>
      <c r="E186" s="57"/>
      <c r="F186" s="162"/>
    </row>
    <row r="187" spans="1:6" x14ac:dyDescent="0.2">
      <c r="A187" s="119">
        <f t="shared" si="8"/>
        <v>0</v>
      </c>
      <c r="B187" s="57"/>
      <c r="C187" s="57"/>
      <c r="D187" s="57"/>
      <c r="E187" s="57"/>
      <c r="F187" s="162"/>
    </row>
    <row r="188" spans="1:6" x14ac:dyDescent="0.2">
      <c r="A188" s="119">
        <f t="shared" si="8"/>
        <v>0</v>
      </c>
      <c r="B188" s="57"/>
      <c r="C188" s="57"/>
      <c r="D188" s="57"/>
      <c r="E188" s="57"/>
      <c r="F188" s="162"/>
    </row>
    <row r="189" spans="1:6" x14ac:dyDescent="0.2">
      <c r="A189" s="165" t="str">
        <f t="shared" si="8"/>
        <v>a total distance of _________feet, of which ___________ feet (____________ miles) are to be improved</v>
      </c>
      <c r="B189" s="160"/>
      <c r="C189" s="160"/>
      <c r="D189" s="160"/>
      <c r="E189" s="160"/>
      <c r="F189" s="161"/>
    </row>
    <row r="190" spans="1:6" x14ac:dyDescent="0.2">
      <c r="A190" s="165" t="str">
        <f t="shared" si="8"/>
        <v xml:space="preserve">   Station ______________ is approximately ________________ miles by road from the ______________</v>
      </c>
      <c r="B190" s="160"/>
      <c r="C190" s="160"/>
      <c r="D190" s="160"/>
      <c r="E190" s="160"/>
      <c r="F190" s="161"/>
    </row>
    <row r="191" spans="1:6" x14ac:dyDescent="0.2">
      <c r="A191" s="165" t="str">
        <f t="shared" si="8"/>
        <v>railroad siding at ______________________________________</v>
      </c>
      <c r="B191" s="160"/>
      <c r="C191" s="160"/>
      <c r="D191" s="160"/>
      <c r="E191" s="160"/>
      <c r="F191" s="161"/>
    </row>
    <row r="192" spans="1:6" x14ac:dyDescent="0.2">
      <c r="A192" s="165" t="str">
        <f t="shared" si="8"/>
        <v>Type ______________________ Width ____________ Thickness ___________ Shoulders ___________</v>
      </c>
      <c r="B192" s="160"/>
      <c r="C192" s="160"/>
      <c r="D192" s="160"/>
      <c r="E192" s="160"/>
      <c r="F192" s="161"/>
    </row>
    <row r="193" spans="1:6" ht="13.5" thickBot="1" x14ac:dyDescent="0.25">
      <c r="A193" s="165" t="str">
        <f t="shared" si="8"/>
        <v>Average Length of Haul _________________________________</v>
      </c>
      <c r="B193" s="160"/>
      <c r="C193" s="160"/>
      <c r="D193" s="160"/>
      <c r="E193" s="160"/>
      <c r="F193" s="161"/>
    </row>
    <row r="194" spans="1:6" ht="26.25" thickBot="1" x14ac:dyDescent="0.25">
      <c r="A194" s="101" t="s">
        <v>219</v>
      </c>
      <c r="B194" s="242" t="s">
        <v>220</v>
      </c>
      <c r="C194" s="242" t="s">
        <v>252</v>
      </c>
      <c r="D194" s="243" t="s">
        <v>221</v>
      </c>
      <c r="E194" s="244" t="s">
        <v>4</v>
      </c>
      <c r="F194" s="244" t="s">
        <v>5</v>
      </c>
    </row>
    <row r="195" spans="1:6" ht="20.25" customHeight="1" x14ac:dyDescent="0.2">
      <c r="A195" s="245">
        <f>'Tabulation of Bids'!$A109</f>
        <v>96</v>
      </c>
      <c r="B195" s="99" t="str">
        <f>'Tabulation of Bids'!$B109</f>
        <v>ELECTRIC CABLE IN CONDUIT, SIGNAL, NO. 14, 3C</v>
      </c>
      <c r="C195" s="280" t="str">
        <f>'Tabulation of Bids'!$C109</f>
        <v>FOOT</v>
      </c>
      <c r="D195" s="247">
        <f>'Tabulation of Bids'!$D109</f>
        <v>3627</v>
      </c>
      <c r="E195" s="248">
        <f>'Tabulation of Bids'!$E109</f>
        <v>2.2999999999999998</v>
      </c>
      <c r="F195" s="249">
        <f>D195*E195</f>
        <v>8342.0999999999985</v>
      </c>
    </row>
    <row r="196" spans="1:6" ht="20.25" customHeight="1" x14ac:dyDescent="0.2">
      <c r="A196" s="245">
        <f>'Tabulation of Bids'!$A110</f>
        <v>97</v>
      </c>
      <c r="B196" s="99" t="str">
        <f>'Tabulation of Bids'!$B110</f>
        <v>ELECTRIC CABLE IN CONDUIT, SIGNAL, NO. 14, 5C</v>
      </c>
      <c r="C196" s="280" t="str">
        <f>'Tabulation of Bids'!$C110</f>
        <v>FOOT</v>
      </c>
      <c r="D196" s="247">
        <f>'Tabulation of Bids'!$D110</f>
        <v>4017</v>
      </c>
      <c r="E196" s="248">
        <f>'Tabulation of Bids'!$E110</f>
        <v>2.4</v>
      </c>
      <c r="F196" s="249">
        <f t="shared" ref="F196:F218" si="9">D196*E196</f>
        <v>9640.7999999999993</v>
      </c>
    </row>
    <row r="197" spans="1:6" ht="20.25" customHeight="1" x14ac:dyDescent="0.2">
      <c r="A197" s="245">
        <f>'Tabulation of Bids'!$A111</f>
        <v>98</v>
      </c>
      <c r="B197" s="99" t="str">
        <f>'Tabulation of Bids'!$B111</f>
        <v>ELECTRIC CABLE IN CONDUIT, SIGNAL, NO. 14, 7C</v>
      </c>
      <c r="C197" s="280" t="str">
        <f>'Tabulation of Bids'!$C111</f>
        <v>FOOT</v>
      </c>
      <c r="D197" s="247">
        <f>'Tabulation of Bids'!$D111</f>
        <v>1645</v>
      </c>
      <c r="E197" s="248">
        <f>'Tabulation of Bids'!$E111</f>
        <v>2.75</v>
      </c>
      <c r="F197" s="249">
        <f t="shared" si="9"/>
        <v>4523.75</v>
      </c>
    </row>
    <row r="198" spans="1:6" ht="20.25" customHeight="1" x14ac:dyDescent="0.2">
      <c r="A198" s="245">
        <f>'Tabulation of Bids'!$A112</f>
        <v>99</v>
      </c>
      <c r="B198" s="99" t="str">
        <f>'Tabulation of Bids'!$B112</f>
        <v>ELECTRIC CABLE IN CONDUIT, SIGNAL, NO. 20, 3C</v>
      </c>
      <c r="C198" s="280" t="str">
        <f>'Tabulation of Bids'!$C112</f>
        <v>FOOT</v>
      </c>
      <c r="D198" s="247">
        <f>'Tabulation of Bids'!$D112</f>
        <v>1220</v>
      </c>
      <c r="E198" s="248">
        <f>'Tabulation of Bids'!$E112</f>
        <v>1.25</v>
      </c>
      <c r="F198" s="249">
        <f t="shared" si="9"/>
        <v>1525</v>
      </c>
    </row>
    <row r="199" spans="1:6" ht="20.25" customHeight="1" x14ac:dyDescent="0.2">
      <c r="A199" s="245">
        <f>'Tabulation of Bids'!$A113</f>
        <v>100</v>
      </c>
      <c r="B199" s="99" t="str">
        <f>'Tabulation of Bids'!$B113</f>
        <v>ELECTRIC CABLE IN CONDUIT, LEAD-IN, NO. 16, 3 PAIR</v>
      </c>
      <c r="C199" s="280" t="str">
        <f>'Tabulation of Bids'!$C113</f>
        <v>FOOT</v>
      </c>
      <c r="D199" s="247">
        <f>'Tabulation of Bids'!$D113</f>
        <v>1220</v>
      </c>
      <c r="E199" s="248">
        <f>'Tabulation of Bids'!$E113</f>
        <v>5</v>
      </c>
      <c r="F199" s="249">
        <f t="shared" si="9"/>
        <v>6100</v>
      </c>
    </row>
    <row r="200" spans="1:6" ht="20.25" customHeight="1" x14ac:dyDescent="0.2">
      <c r="A200" s="245">
        <f>'Tabulation of Bids'!$A114</f>
        <v>101</v>
      </c>
      <c r="B200" s="99" t="str">
        <f>'Tabulation of Bids'!$B114</f>
        <v>TRAFFIC SIGNAL POST, GALVANIZED STEEL, 10-FT</v>
      </c>
      <c r="C200" s="280" t="str">
        <f>'Tabulation of Bids'!$C114</f>
        <v>EACH</v>
      </c>
      <c r="D200" s="247">
        <f>'Tabulation of Bids'!$D114</f>
        <v>4</v>
      </c>
      <c r="E200" s="248">
        <f>'Tabulation of Bids'!$E114</f>
        <v>1600</v>
      </c>
      <c r="F200" s="249">
        <f t="shared" si="9"/>
        <v>6400</v>
      </c>
    </row>
    <row r="201" spans="1:6" ht="20.25" customHeight="1" x14ac:dyDescent="0.2">
      <c r="A201" s="245">
        <f>'Tabulation of Bids'!$A115</f>
        <v>102</v>
      </c>
      <c r="B201" s="99" t="str">
        <f>'Tabulation of Bids'!$B115</f>
        <v>TRAFFIC SIGNAL POST, GLAVANIZED STEEL, 16-FT</v>
      </c>
      <c r="C201" s="280" t="str">
        <f>'Tabulation of Bids'!$C115</f>
        <v>EACH</v>
      </c>
      <c r="D201" s="247">
        <f>'Tabulation of Bids'!$D115</f>
        <v>10</v>
      </c>
      <c r="E201" s="248">
        <f>'Tabulation of Bids'!$E115</f>
        <v>1800</v>
      </c>
      <c r="F201" s="249">
        <f t="shared" si="9"/>
        <v>18000</v>
      </c>
    </row>
    <row r="202" spans="1:6" ht="20.25" customHeight="1" x14ac:dyDescent="0.2">
      <c r="A202" s="245">
        <f>'Tabulation of Bids'!$A116</f>
        <v>103</v>
      </c>
      <c r="B202" s="99" t="str">
        <f>'Tabulation of Bids'!$B116</f>
        <v>STEEL COMBINATION MAST ARM ASSEMBLY AND POLE, 34-FT.</v>
      </c>
      <c r="C202" s="280" t="str">
        <f>'Tabulation of Bids'!$C116</f>
        <v>EACH</v>
      </c>
      <c r="D202" s="247">
        <f>'Tabulation of Bids'!$D116</f>
        <v>1</v>
      </c>
      <c r="E202" s="248">
        <f>'Tabulation of Bids'!$E116</f>
        <v>21000</v>
      </c>
      <c r="F202" s="249">
        <f t="shared" si="9"/>
        <v>21000</v>
      </c>
    </row>
    <row r="203" spans="1:6" ht="20.25" customHeight="1" x14ac:dyDescent="0.2">
      <c r="A203" s="245">
        <f>'Tabulation of Bids'!$A117</f>
        <v>104</v>
      </c>
      <c r="B203" s="99" t="str">
        <f>'Tabulation of Bids'!$B117</f>
        <v>STEEL COMBINATION MAST ARM ASSEMBLY AND POLE, 42-FT.</v>
      </c>
      <c r="C203" s="280" t="str">
        <f>'Tabulation of Bids'!$C117</f>
        <v>EACH</v>
      </c>
      <c r="D203" s="247">
        <f>'Tabulation of Bids'!$D117</f>
        <v>1</v>
      </c>
      <c r="E203" s="248">
        <f>'Tabulation of Bids'!$E117</f>
        <v>21500</v>
      </c>
      <c r="F203" s="249">
        <f t="shared" si="9"/>
        <v>21500</v>
      </c>
    </row>
    <row r="204" spans="1:6" ht="20.25" customHeight="1" x14ac:dyDescent="0.2">
      <c r="A204" s="245">
        <f>'Tabulation of Bids'!$A118</f>
        <v>105</v>
      </c>
      <c r="B204" s="99" t="str">
        <f>'Tabulation of Bids'!$B118</f>
        <v>STEEL COMBINATION MAST ARM ASSEMBLY AND POLE, 44-FT.</v>
      </c>
      <c r="C204" s="280" t="str">
        <f>'Tabulation of Bids'!$C118</f>
        <v>EACH</v>
      </c>
      <c r="D204" s="247">
        <f>'Tabulation of Bids'!$D118</f>
        <v>1</v>
      </c>
      <c r="E204" s="248">
        <f>'Tabulation of Bids'!$E118</f>
        <v>21500</v>
      </c>
      <c r="F204" s="249">
        <f t="shared" si="9"/>
        <v>21500</v>
      </c>
    </row>
    <row r="205" spans="1:6" ht="20.25" customHeight="1" x14ac:dyDescent="0.2">
      <c r="A205" s="245">
        <f>'Tabulation of Bids'!$A119</f>
        <v>106</v>
      </c>
      <c r="B205" s="99" t="str">
        <f>'Tabulation of Bids'!$B119</f>
        <v>STEEL COMBINATION MAST ARM ASSEMBLY AND POLE, 54-FT.</v>
      </c>
      <c r="C205" s="280" t="str">
        <f>'Tabulation of Bids'!$C119</f>
        <v>EACH</v>
      </c>
      <c r="D205" s="247">
        <f>'Tabulation of Bids'!$D119</f>
        <v>1</v>
      </c>
      <c r="E205" s="248">
        <f>'Tabulation of Bids'!$E119</f>
        <v>23000</v>
      </c>
      <c r="F205" s="249">
        <f t="shared" si="9"/>
        <v>23000</v>
      </c>
    </row>
    <row r="206" spans="1:6" ht="20.25" customHeight="1" x14ac:dyDescent="0.2">
      <c r="A206" s="245">
        <f>'Tabulation of Bids'!$A120</f>
        <v>107</v>
      </c>
      <c r="B206" s="99" t="str">
        <f>'Tabulation of Bids'!$B120</f>
        <v>STEEL COMBINATION MAST ARM ASSEMBLY AND POLE, 55-FT.</v>
      </c>
      <c r="C206" s="280" t="str">
        <f>'Tabulation of Bids'!$C120</f>
        <v>EACH</v>
      </c>
      <c r="D206" s="247">
        <f>'Tabulation of Bids'!$D120</f>
        <v>2</v>
      </c>
      <c r="E206" s="248">
        <f>'Tabulation of Bids'!$E120</f>
        <v>23000</v>
      </c>
      <c r="F206" s="249">
        <f t="shared" si="9"/>
        <v>46000</v>
      </c>
    </row>
    <row r="207" spans="1:6" ht="20.25" customHeight="1" x14ac:dyDescent="0.2">
      <c r="A207" s="245">
        <f>'Tabulation of Bids'!$A121</f>
        <v>108</v>
      </c>
      <c r="B207" s="99" t="str">
        <f>'Tabulation of Bids'!$B121</f>
        <v>CONCRETE FOUNDATION, TYPE A</v>
      </c>
      <c r="C207" s="280" t="str">
        <f>'Tabulation of Bids'!$C121</f>
        <v>FOOT</v>
      </c>
      <c r="D207" s="247">
        <f>'Tabulation of Bids'!$D121</f>
        <v>48</v>
      </c>
      <c r="E207" s="248">
        <f>'Tabulation of Bids'!$E121</f>
        <v>500</v>
      </c>
      <c r="F207" s="249">
        <f t="shared" si="9"/>
        <v>24000</v>
      </c>
    </row>
    <row r="208" spans="1:6" ht="20.25" customHeight="1" x14ac:dyDescent="0.2">
      <c r="A208" s="245">
        <f>'Tabulation of Bids'!$A122</f>
        <v>109</v>
      </c>
      <c r="B208" s="99" t="str">
        <f>'Tabulation of Bids'!$B122</f>
        <v>CONCRETE FOUNDATION, TYPE D</v>
      </c>
      <c r="C208" s="280" t="str">
        <f>'Tabulation of Bids'!$C122</f>
        <v>FOOT</v>
      </c>
      <c r="D208" s="247">
        <f>'Tabulation of Bids'!$D122</f>
        <v>6</v>
      </c>
      <c r="E208" s="248">
        <f>'Tabulation of Bids'!$E122</f>
        <v>350</v>
      </c>
      <c r="F208" s="249">
        <f t="shared" si="9"/>
        <v>2100</v>
      </c>
    </row>
    <row r="209" spans="1:6" ht="20.25" customHeight="1" x14ac:dyDescent="0.2">
      <c r="A209" s="245">
        <f>'Tabulation of Bids'!$A123</f>
        <v>110</v>
      </c>
      <c r="B209" s="99" t="str">
        <f>'Tabulation of Bids'!$B123</f>
        <v>CONCRETE FOUNDATION, TYPE E, 36" DIAMETER</v>
      </c>
      <c r="C209" s="280" t="str">
        <f>'Tabulation of Bids'!$C123</f>
        <v>FOOT</v>
      </c>
      <c r="D209" s="247">
        <f>'Tabulation of Bids'!$D123</f>
        <v>82</v>
      </c>
      <c r="E209" s="248">
        <f>'Tabulation of Bids'!$E123</f>
        <v>375</v>
      </c>
      <c r="F209" s="249">
        <f t="shared" si="9"/>
        <v>30750</v>
      </c>
    </row>
    <row r="210" spans="1:6" ht="20.25" customHeight="1" x14ac:dyDescent="0.2">
      <c r="A210" s="245">
        <f>'Tabulation of Bids'!$A124</f>
        <v>111</v>
      </c>
      <c r="B210" s="99" t="str">
        <f>'Tabulation of Bids'!$B124</f>
        <v>SIGNAL HEAD, POLYCARBONATE, LED, 1-FACE, 1-SECTION, BRACKET MOUNTED</v>
      </c>
      <c r="C210" s="280" t="str">
        <f>'Tabulation of Bids'!$C124</f>
        <v>EACH</v>
      </c>
      <c r="D210" s="247">
        <f>'Tabulation of Bids'!$D124</f>
        <v>6</v>
      </c>
      <c r="E210" s="248">
        <f>'Tabulation of Bids'!$E124</f>
        <v>500</v>
      </c>
      <c r="F210" s="249">
        <f t="shared" si="9"/>
        <v>3000</v>
      </c>
    </row>
    <row r="211" spans="1:6" ht="20.25" customHeight="1" x14ac:dyDescent="0.2">
      <c r="A211" s="245">
        <f>'Tabulation of Bids'!$A125</f>
        <v>112</v>
      </c>
      <c r="B211" s="99" t="str">
        <f>'Tabulation of Bids'!$B125</f>
        <v>SIGNAL HEAD, POLYCARBONATE, LED, 1-FACE, 3-SECTION, BRACKET MOUNTED</v>
      </c>
      <c r="C211" s="280" t="str">
        <f>'Tabulation of Bids'!$C125</f>
        <v>EACH</v>
      </c>
      <c r="D211" s="247">
        <f>'Tabulation of Bids'!$D125</f>
        <v>13</v>
      </c>
      <c r="E211" s="248">
        <f>'Tabulation of Bids'!$E125</f>
        <v>970</v>
      </c>
      <c r="F211" s="249">
        <f t="shared" si="9"/>
        <v>12610</v>
      </c>
    </row>
    <row r="212" spans="1:6" ht="20.25" customHeight="1" x14ac:dyDescent="0.2">
      <c r="A212" s="245">
        <f>'Tabulation of Bids'!$A126</f>
        <v>113</v>
      </c>
      <c r="B212" s="99" t="str">
        <f>'Tabulation of Bids'!$B126</f>
        <v>SIGNAL HEAD, POLYCARBONATE, LED, 1-FACE, 3-SECTION, MAST ARM MOUNTED</v>
      </c>
      <c r="C212" s="280" t="str">
        <f>'Tabulation of Bids'!$C126</f>
        <v>EACH</v>
      </c>
      <c r="D212" s="247">
        <f>'Tabulation of Bids'!$D126</f>
        <v>12</v>
      </c>
      <c r="E212" s="248">
        <f>'Tabulation of Bids'!$E126</f>
        <v>1000</v>
      </c>
      <c r="F212" s="249">
        <f t="shared" si="9"/>
        <v>12000</v>
      </c>
    </row>
    <row r="213" spans="1:6" ht="20.25" customHeight="1" x14ac:dyDescent="0.2">
      <c r="A213" s="245">
        <f>'Tabulation of Bids'!$A127</f>
        <v>114</v>
      </c>
      <c r="B213" s="99" t="str">
        <f>'Tabulation of Bids'!$B127</f>
        <v>SIGNAL HEAD, POLYCARBONATE, LED, 1-FACE, 4-SECTION, BRACKET MOUNTED</v>
      </c>
      <c r="C213" s="280" t="str">
        <f>'Tabulation of Bids'!$C127</f>
        <v>EACH</v>
      </c>
      <c r="D213" s="247">
        <f>'Tabulation of Bids'!$D127</f>
        <v>7</v>
      </c>
      <c r="E213" s="248">
        <f>'Tabulation of Bids'!$E127</f>
        <v>850</v>
      </c>
      <c r="F213" s="249">
        <f t="shared" si="9"/>
        <v>5950</v>
      </c>
    </row>
    <row r="214" spans="1:6" ht="20.25" customHeight="1" x14ac:dyDescent="0.2">
      <c r="A214" s="245">
        <f>'Tabulation of Bids'!$A128</f>
        <v>115</v>
      </c>
      <c r="B214" s="99" t="str">
        <f>'Tabulation of Bids'!$B128</f>
        <v>SIGNAL HEAD, POLYCARBONATE, LED, 1-FACE, 4-SECTION, MAST ARM MOUNTED</v>
      </c>
      <c r="C214" s="280" t="str">
        <f>'Tabulation of Bids'!$C128</f>
        <v>EACH</v>
      </c>
      <c r="D214" s="247">
        <f>'Tabulation of Bids'!$D128</f>
        <v>4</v>
      </c>
      <c r="E214" s="248">
        <f>'Tabulation of Bids'!$E128</f>
        <v>1250</v>
      </c>
      <c r="F214" s="249">
        <f t="shared" si="9"/>
        <v>5000</v>
      </c>
    </row>
    <row r="215" spans="1:6" ht="20.25" customHeight="1" x14ac:dyDescent="0.2">
      <c r="A215" s="245">
        <f>'Tabulation of Bids'!$A129</f>
        <v>116</v>
      </c>
      <c r="B215" s="99" t="str">
        <f>'Tabulation of Bids'!$B129</f>
        <v>PEDESTRIAN SIGNAL HEAD, POLYCARBONATE, LED, 1-FACE, BRACKET MOUNTED WITH COUNT DOWN TIMER</v>
      </c>
      <c r="C215" s="280" t="str">
        <f>'Tabulation of Bids'!$C129</f>
        <v>EACH</v>
      </c>
      <c r="D215" s="247">
        <f>'Tabulation of Bids'!$D129</f>
        <v>6</v>
      </c>
      <c r="E215" s="248">
        <f>'Tabulation of Bids'!$E129</f>
        <v>950</v>
      </c>
      <c r="F215" s="249">
        <f t="shared" si="9"/>
        <v>5700</v>
      </c>
    </row>
    <row r="216" spans="1:6" ht="20.25" customHeight="1" x14ac:dyDescent="0.2">
      <c r="A216" s="245">
        <f>'Tabulation of Bids'!$A130</f>
        <v>117</v>
      </c>
      <c r="B216" s="99" t="str">
        <f>'Tabulation of Bids'!$B130</f>
        <v>PEDESTRIAN SIGNAL HEAD, POLYCARBONATE, LED, 2-FACE, BRACKET MOUNTED WITH COUNT DOWN TIMER</v>
      </c>
      <c r="C216" s="280" t="str">
        <f>'Tabulation of Bids'!$C130</f>
        <v>EACH</v>
      </c>
      <c r="D216" s="247">
        <f>'Tabulation of Bids'!$D130</f>
        <v>6</v>
      </c>
      <c r="E216" s="248">
        <f>'Tabulation of Bids'!$E130</f>
        <v>1550</v>
      </c>
      <c r="F216" s="249">
        <f t="shared" si="9"/>
        <v>9300</v>
      </c>
    </row>
    <row r="217" spans="1:6" ht="20.25" customHeight="1" x14ac:dyDescent="0.2">
      <c r="A217" s="245">
        <f>'Tabulation of Bids'!$A131</f>
        <v>118</v>
      </c>
      <c r="B217" s="99" t="str">
        <f>'Tabulation of Bids'!$B131</f>
        <v>TRAFFIC SIGNAL BACKPLATE</v>
      </c>
      <c r="C217" s="280" t="str">
        <f>'Tabulation of Bids'!$C131</f>
        <v>EACH</v>
      </c>
      <c r="D217" s="247">
        <f>'Tabulation of Bids'!$D131</f>
        <v>16</v>
      </c>
      <c r="E217" s="248">
        <f>'Tabulation of Bids'!$E131</f>
        <v>225</v>
      </c>
      <c r="F217" s="249">
        <f t="shared" si="9"/>
        <v>3600</v>
      </c>
    </row>
    <row r="218" spans="1:6" ht="20.25" customHeight="1" x14ac:dyDescent="0.2">
      <c r="A218" s="245">
        <f>'Tabulation of Bids'!$A132</f>
        <v>119</v>
      </c>
      <c r="B218" s="99" t="str">
        <f>'Tabulation of Bids'!$B132</f>
        <v>LIGHT DETECTOR</v>
      </c>
      <c r="C218" s="280" t="str">
        <f>'Tabulation of Bids'!$C132</f>
        <v>EACH</v>
      </c>
      <c r="D218" s="247">
        <f>'Tabulation of Bids'!$D132</f>
        <v>7</v>
      </c>
      <c r="E218" s="248">
        <f>'Tabulation of Bids'!$E132</f>
        <v>1100</v>
      </c>
      <c r="F218" s="249">
        <f t="shared" si="9"/>
        <v>7700</v>
      </c>
    </row>
    <row r="219" spans="1:6" ht="13.5" thickBot="1" x14ac:dyDescent="0.25">
      <c r="A219" s="261"/>
      <c r="B219" s="262"/>
      <c r="C219" s="263"/>
      <c r="D219" s="264"/>
      <c r="E219" s="116" t="s">
        <v>5</v>
      </c>
      <c r="F219" s="164">
        <f>SUM(F195:F218)+F174</f>
        <v>4947359.45</v>
      </c>
    </row>
    <row r="220" spans="1:6" x14ac:dyDescent="0.2">
      <c r="A220" s="265"/>
      <c r="B220" s="266"/>
      <c r="C220" s="265"/>
      <c r="D220" s="267"/>
      <c r="E220" s="268"/>
      <c r="F220" s="269"/>
    </row>
    <row r="221" spans="1:6" x14ac:dyDescent="0.2">
      <c r="A221" s="168" t="s">
        <v>253</v>
      </c>
      <c r="B221" s="238"/>
      <c r="C221" s="238"/>
      <c r="D221" s="168" t="s">
        <v>254</v>
      </c>
      <c r="E221" s="238"/>
      <c r="F221" s="270"/>
    </row>
    <row r="222" spans="1:6" x14ac:dyDescent="0.2">
      <c r="A222" s="271"/>
      <c r="B222" s="271"/>
      <c r="C222" s="271"/>
      <c r="D222" s="271"/>
      <c r="E222" s="271"/>
      <c r="F222" s="239"/>
    </row>
    <row r="223" spans="1:6" x14ac:dyDescent="0.2">
      <c r="A223" s="168" t="s">
        <v>255</v>
      </c>
      <c r="B223" s="238"/>
      <c r="C223" s="238"/>
      <c r="D223" s="168" t="s">
        <v>254</v>
      </c>
      <c r="E223" s="238"/>
      <c r="F223" s="270"/>
    </row>
    <row r="224" spans="1:6" x14ac:dyDescent="0.2">
      <c r="A224" s="49" t="s">
        <v>230</v>
      </c>
      <c r="B224" s="271"/>
      <c r="C224" s="271"/>
      <c r="D224" s="271"/>
      <c r="E224" s="271"/>
      <c r="F224" s="272" t="s">
        <v>256</v>
      </c>
    </row>
    <row r="225" spans="1:6" x14ac:dyDescent="0.2">
      <c r="A225" s="229"/>
      <c r="B225" s="230"/>
      <c r="C225" s="231" t="s">
        <v>240</v>
      </c>
      <c r="D225" s="232"/>
      <c r="E225" s="233" t="s">
        <v>217</v>
      </c>
      <c r="F225" s="234"/>
    </row>
    <row r="226" spans="1:6" x14ac:dyDescent="0.2">
      <c r="A226" s="235"/>
      <c r="B226" s="236"/>
      <c r="C226" s="237" t="s">
        <v>241</v>
      </c>
      <c r="D226" s="238"/>
      <c r="E226" s="368">
        <f>E181</f>
        <v>0</v>
      </c>
      <c r="F226" s="369"/>
    </row>
    <row r="227" spans="1:6" x14ac:dyDescent="0.2">
      <c r="A227" s="235"/>
      <c r="B227" s="239"/>
      <c r="C227" s="237" t="s">
        <v>242</v>
      </c>
      <c r="D227" s="238"/>
      <c r="E227" s="273" t="s">
        <v>243</v>
      </c>
      <c r="F227" s="274"/>
    </row>
    <row r="228" spans="1:6" x14ac:dyDescent="0.2">
      <c r="A228" s="240"/>
      <c r="B228" s="241" t="s">
        <v>244</v>
      </c>
      <c r="C228" s="237" t="s">
        <v>245</v>
      </c>
      <c r="D228" s="370" t="str">
        <f>D183</f>
        <v>Charles Street Reconstruction 2022</v>
      </c>
      <c r="E228" s="370"/>
      <c r="F228" s="371"/>
    </row>
    <row r="229" spans="1:6" x14ac:dyDescent="0.2">
      <c r="A229" s="160" t="str">
        <f>A184</f>
        <v>Location (Sta. and land description of beginning; Sta. only for end for county and road district; street limits for municipality.)</v>
      </c>
      <c r="B229" s="160"/>
      <c r="C229" s="160"/>
      <c r="D229" s="160"/>
      <c r="E229" s="160"/>
      <c r="F229" s="161"/>
    </row>
    <row r="230" spans="1:6" x14ac:dyDescent="0.2">
      <c r="A230" s="119">
        <f t="shared" ref="A230:A238" si="10">A185</f>
        <v>0</v>
      </c>
      <c r="B230" s="57"/>
      <c r="C230" s="57"/>
      <c r="D230" s="57"/>
      <c r="E230" s="57"/>
      <c r="F230" s="162"/>
    </row>
    <row r="231" spans="1:6" x14ac:dyDescent="0.2">
      <c r="A231" s="119">
        <f t="shared" si="10"/>
        <v>0</v>
      </c>
      <c r="B231" s="57"/>
      <c r="C231" s="57"/>
      <c r="D231" s="57"/>
      <c r="E231" s="57"/>
      <c r="F231" s="162"/>
    </row>
    <row r="232" spans="1:6" x14ac:dyDescent="0.2">
      <c r="A232" s="119">
        <f t="shared" si="10"/>
        <v>0</v>
      </c>
      <c r="B232" s="57"/>
      <c r="C232" s="57"/>
      <c r="D232" s="57"/>
      <c r="E232" s="57"/>
      <c r="F232" s="162"/>
    </row>
    <row r="233" spans="1:6" x14ac:dyDescent="0.2">
      <c r="A233" s="119">
        <f t="shared" si="10"/>
        <v>0</v>
      </c>
      <c r="B233" s="57"/>
      <c r="C233" s="57"/>
      <c r="D233" s="57"/>
      <c r="E233" s="57"/>
      <c r="F233" s="162"/>
    </row>
    <row r="234" spans="1:6" x14ac:dyDescent="0.2">
      <c r="A234" s="165" t="str">
        <f t="shared" si="10"/>
        <v>a total distance of _________feet, of which ___________ feet (____________ miles) are to be improved</v>
      </c>
      <c r="B234" s="160"/>
      <c r="C234" s="160"/>
      <c r="D234" s="160"/>
      <c r="E234" s="160"/>
      <c r="F234" s="161"/>
    </row>
    <row r="235" spans="1:6" x14ac:dyDescent="0.2">
      <c r="A235" s="165" t="str">
        <f t="shared" si="10"/>
        <v xml:space="preserve">   Station ______________ is approximately ________________ miles by road from the ______________</v>
      </c>
      <c r="B235" s="160"/>
      <c r="C235" s="160"/>
      <c r="D235" s="160"/>
      <c r="E235" s="160"/>
      <c r="F235" s="161"/>
    </row>
    <row r="236" spans="1:6" x14ac:dyDescent="0.2">
      <c r="A236" s="165" t="str">
        <f t="shared" si="10"/>
        <v>railroad siding at ______________________________________</v>
      </c>
      <c r="B236" s="160"/>
      <c r="C236" s="160"/>
      <c r="D236" s="160"/>
      <c r="E236" s="160"/>
      <c r="F236" s="161"/>
    </row>
    <row r="237" spans="1:6" x14ac:dyDescent="0.2">
      <c r="A237" s="165" t="str">
        <f t="shared" si="10"/>
        <v>Type ______________________ Width ____________ Thickness ___________ Shoulders ___________</v>
      </c>
      <c r="B237" s="160"/>
      <c r="C237" s="160"/>
      <c r="D237" s="160"/>
      <c r="E237" s="160"/>
      <c r="F237" s="161"/>
    </row>
    <row r="238" spans="1:6" ht="13.5" thickBot="1" x14ac:dyDescent="0.25">
      <c r="A238" s="165" t="str">
        <f t="shared" si="10"/>
        <v>Average Length of Haul _________________________________</v>
      </c>
      <c r="B238" s="160"/>
      <c r="C238" s="160"/>
      <c r="D238" s="160"/>
      <c r="E238" s="160"/>
      <c r="F238" s="161"/>
    </row>
    <row r="239" spans="1:6" ht="26.25" thickBot="1" x14ac:dyDescent="0.25">
      <c r="A239" s="101" t="s">
        <v>219</v>
      </c>
      <c r="B239" s="242" t="s">
        <v>220</v>
      </c>
      <c r="C239" s="242" t="s">
        <v>252</v>
      </c>
      <c r="D239" s="243" t="s">
        <v>221</v>
      </c>
      <c r="E239" s="244" t="s">
        <v>4</v>
      </c>
      <c r="F239" s="244" t="s">
        <v>5</v>
      </c>
    </row>
    <row r="240" spans="1:6" ht="20.25" customHeight="1" x14ac:dyDescent="0.2">
      <c r="A240" s="245">
        <f>'Tabulation of Bids'!$A135</f>
        <v>120</v>
      </c>
      <c r="B240" s="99" t="str">
        <f>'Tabulation of Bids'!$B135</f>
        <v>LIGHT DETECTOR AMPLIFIER</v>
      </c>
      <c r="C240" s="280" t="str">
        <f>'Tabulation of Bids'!$C135</f>
        <v>EACH</v>
      </c>
      <c r="D240" s="247">
        <f>'Tabulation of Bids'!$D135</f>
        <v>7</v>
      </c>
      <c r="E240" s="248">
        <f>'Tabulation of Bids'!$E135</f>
        <v>3200</v>
      </c>
      <c r="F240" s="249">
        <f>D240*E240</f>
        <v>22400</v>
      </c>
    </row>
    <row r="241" spans="1:6" ht="20.25" customHeight="1" x14ac:dyDescent="0.2">
      <c r="A241" s="245">
        <f>'Tabulation of Bids'!$A136</f>
        <v>121</v>
      </c>
      <c r="B241" s="99" t="str">
        <f>'Tabulation of Bids'!$B136</f>
        <v>PEDESTRIAN PUSH-BUTTON</v>
      </c>
      <c r="C241" s="280" t="str">
        <f>'Tabulation of Bids'!$C136</f>
        <v>EACH</v>
      </c>
      <c r="D241" s="247">
        <f>'Tabulation of Bids'!$D136</f>
        <v>19</v>
      </c>
      <c r="E241" s="248">
        <f>'Tabulation of Bids'!$E136</f>
        <v>450</v>
      </c>
      <c r="F241" s="249">
        <f t="shared" ref="F241:F263" si="11">D241*E241</f>
        <v>8550</v>
      </c>
    </row>
    <row r="242" spans="1:6" ht="20.25" customHeight="1" x14ac:dyDescent="0.2">
      <c r="A242" s="245">
        <f>'Tabulation of Bids'!$A137</f>
        <v>122</v>
      </c>
      <c r="B242" s="99" t="str">
        <f>'Tabulation of Bids'!$B137</f>
        <v>TEMPORARY TRAFFIC SIGNAL INSTALLATION</v>
      </c>
      <c r="C242" s="280" t="str">
        <f>'Tabulation of Bids'!$C137</f>
        <v>EACH</v>
      </c>
      <c r="D242" s="247">
        <f>'Tabulation of Bids'!$D137</f>
        <v>2</v>
      </c>
      <c r="E242" s="248">
        <f>'Tabulation of Bids'!$E137</f>
        <v>127465</v>
      </c>
      <c r="F242" s="249">
        <f t="shared" si="11"/>
        <v>254930</v>
      </c>
    </row>
    <row r="243" spans="1:6" ht="20.25" customHeight="1" x14ac:dyDescent="0.2">
      <c r="A243" s="245">
        <f>'Tabulation of Bids'!$A138</f>
        <v>123</v>
      </c>
      <c r="B243" s="99" t="str">
        <f>'Tabulation of Bids'!$B138</f>
        <v>REMOVE EXISTING TRAFFIC SIGNAL EQUIPMENT</v>
      </c>
      <c r="C243" s="280" t="str">
        <f>'Tabulation of Bids'!$C138</f>
        <v>EACH</v>
      </c>
      <c r="D243" s="247">
        <f>'Tabulation of Bids'!$D138</f>
        <v>15</v>
      </c>
      <c r="E243" s="248">
        <f>'Tabulation of Bids'!$E138</f>
        <v>2500</v>
      </c>
      <c r="F243" s="249">
        <f t="shared" si="11"/>
        <v>37500</v>
      </c>
    </row>
    <row r="244" spans="1:6" ht="20.25" customHeight="1" x14ac:dyDescent="0.2">
      <c r="A244" s="245">
        <f>'Tabulation of Bids'!$A139</f>
        <v>124</v>
      </c>
      <c r="B244" s="99" t="str">
        <f>'Tabulation of Bids'!$B139</f>
        <v>REMOVE EXISTING HANDHOLE</v>
      </c>
      <c r="C244" s="280" t="str">
        <f>'Tabulation of Bids'!$C139</f>
        <v>EACH</v>
      </c>
      <c r="D244" s="247">
        <f>'Tabulation of Bids'!$D139</f>
        <v>12</v>
      </c>
      <c r="E244" s="248">
        <f>'Tabulation of Bids'!$E139</f>
        <v>500</v>
      </c>
      <c r="F244" s="249">
        <f t="shared" si="11"/>
        <v>6000</v>
      </c>
    </row>
    <row r="245" spans="1:6" ht="20.25" customHeight="1" x14ac:dyDescent="0.2">
      <c r="A245" s="245">
        <f>'Tabulation of Bids'!$A140</f>
        <v>125</v>
      </c>
      <c r="B245" s="99" t="str">
        <f>'Tabulation of Bids'!$B140</f>
        <v>REMOVE EXISTING CONCRETE FOUNDATION</v>
      </c>
      <c r="C245" s="280" t="str">
        <f>'Tabulation of Bids'!$C140</f>
        <v>EACH</v>
      </c>
      <c r="D245" s="247">
        <f>'Tabulation of Bids'!$D140</f>
        <v>15</v>
      </c>
      <c r="E245" s="248">
        <f>'Tabulation of Bids'!$E140</f>
        <v>500</v>
      </c>
      <c r="F245" s="249">
        <f t="shared" si="11"/>
        <v>7500</v>
      </c>
    </row>
    <row r="246" spans="1:6" ht="20.25" customHeight="1" x14ac:dyDescent="0.2">
      <c r="A246" s="245">
        <f>'Tabulation of Bids'!$A141</f>
        <v>126</v>
      </c>
      <c r="B246" s="99" t="str">
        <f>'Tabulation of Bids'!$B141</f>
        <v>SPECIAL WASTE PLANS AND REPORTS (SPECIAL)</v>
      </c>
      <c r="C246" s="280" t="str">
        <f>'Tabulation of Bids'!$C141</f>
        <v>L SUM</v>
      </c>
      <c r="D246" s="247">
        <f>'Tabulation of Bids'!$D141</f>
        <v>1</v>
      </c>
      <c r="E246" s="248">
        <f>'Tabulation of Bids'!$E141</f>
        <v>9800</v>
      </c>
      <c r="F246" s="249">
        <f t="shared" si="11"/>
        <v>9800</v>
      </c>
    </row>
    <row r="247" spans="1:6" ht="20.25" customHeight="1" x14ac:dyDescent="0.2">
      <c r="A247" s="245">
        <f>'Tabulation of Bids'!$A142</f>
        <v>127</v>
      </c>
      <c r="B247" s="99" t="str">
        <f>'Tabulation of Bids'!$B142</f>
        <v>WIDE AREA VIDEO DETECTION SYSTEM, COMPLETE</v>
      </c>
      <c r="C247" s="280" t="str">
        <f>'Tabulation of Bids'!$C142</f>
        <v>EACH</v>
      </c>
      <c r="D247" s="247">
        <f>'Tabulation of Bids'!$D142</f>
        <v>2</v>
      </c>
      <c r="E247" s="248">
        <f>'Tabulation of Bids'!$E142</f>
        <v>21000</v>
      </c>
      <c r="F247" s="249">
        <f t="shared" si="11"/>
        <v>42000</v>
      </c>
    </row>
    <row r="248" spans="1:6" ht="20.25" customHeight="1" x14ac:dyDescent="0.2">
      <c r="A248" s="245">
        <f>'Tabulation of Bids'!$A143</f>
        <v>128</v>
      </c>
      <c r="B248" s="99" t="str">
        <f>'Tabulation of Bids'!$B143</f>
        <v>PROPOSED STORM SEWER CONNECTION TO EXISTING STORM SEWER</v>
      </c>
      <c r="C248" s="280" t="str">
        <f>'Tabulation of Bids'!$C143</f>
        <v>EACH</v>
      </c>
      <c r="D248" s="247">
        <f>'Tabulation of Bids'!$D143</f>
        <v>7</v>
      </c>
      <c r="E248" s="248">
        <f>'Tabulation of Bids'!$E143</f>
        <v>800</v>
      </c>
      <c r="F248" s="249">
        <f t="shared" si="11"/>
        <v>5600</v>
      </c>
    </row>
    <row r="249" spans="1:6" ht="20.25" customHeight="1" x14ac:dyDescent="0.2">
      <c r="A249" s="245">
        <f>'Tabulation of Bids'!$A144</f>
        <v>129</v>
      </c>
      <c r="B249" s="99" t="str">
        <f>'Tabulation of Bids'!$B144</f>
        <v>PROPOSED STORM SEWER CONNECTION TO EXISTING MANHOLE</v>
      </c>
      <c r="C249" s="280" t="str">
        <f>'Tabulation of Bids'!$C144</f>
        <v>EACH</v>
      </c>
      <c r="D249" s="247">
        <f>'Tabulation of Bids'!$D144</f>
        <v>7</v>
      </c>
      <c r="E249" s="248">
        <f>'Tabulation of Bids'!$E144</f>
        <v>3200</v>
      </c>
      <c r="F249" s="249">
        <f t="shared" si="11"/>
        <v>22400</v>
      </c>
    </row>
    <row r="250" spans="1:6" ht="20.25" customHeight="1" x14ac:dyDescent="0.2">
      <c r="A250" s="245">
        <f>'Tabulation of Bids'!$A145</f>
        <v>130</v>
      </c>
      <c r="B250" s="99" t="str">
        <f>'Tabulation of Bids'!$B145</f>
        <v>PROPOSED MANHOLE/CATCH BASIN CONNECTION OVER EXISTING STORM SEWER</v>
      </c>
      <c r="C250" s="280" t="str">
        <f>'Tabulation of Bids'!$C145</f>
        <v>EACH</v>
      </c>
      <c r="D250" s="247">
        <f>'Tabulation of Bids'!$D145</f>
        <v>15</v>
      </c>
      <c r="E250" s="248">
        <f>'Tabulation of Bids'!$E145</f>
        <v>2500</v>
      </c>
      <c r="F250" s="249">
        <f t="shared" si="11"/>
        <v>37500</v>
      </c>
    </row>
    <row r="251" spans="1:6" ht="20.25" customHeight="1" x14ac:dyDescent="0.2">
      <c r="A251" s="245">
        <f>'Tabulation of Bids'!$A146</f>
        <v>131</v>
      </c>
      <c r="B251" s="99" t="str">
        <f>'Tabulation of Bids'!$B146</f>
        <v>WASHOUT BASIN</v>
      </c>
      <c r="C251" s="280" t="str">
        <f>'Tabulation of Bids'!$C146</f>
        <v>L SUM</v>
      </c>
      <c r="D251" s="247">
        <f>'Tabulation of Bids'!$D146</f>
        <v>1</v>
      </c>
      <c r="E251" s="248">
        <f>'Tabulation of Bids'!$E146</f>
        <v>1650</v>
      </c>
      <c r="F251" s="249">
        <f t="shared" si="11"/>
        <v>1650</v>
      </c>
    </row>
    <row r="252" spans="1:6" ht="20.25" customHeight="1" x14ac:dyDescent="0.2">
      <c r="A252" s="245">
        <f>'Tabulation of Bids'!$A147</f>
        <v>132</v>
      </c>
      <c r="B252" s="99" t="str">
        <f>'Tabulation of Bids'!$B147</f>
        <v>TRAFFIC BARRIER TERMINAL, TYPE 1</v>
      </c>
      <c r="C252" s="280" t="str">
        <f>'Tabulation of Bids'!$C147</f>
        <v>EACH</v>
      </c>
      <c r="D252" s="247">
        <f>'Tabulation of Bids'!$D147</f>
        <v>2</v>
      </c>
      <c r="E252" s="248">
        <f>'Tabulation of Bids'!$E147</f>
        <v>2500</v>
      </c>
      <c r="F252" s="249">
        <f t="shared" si="11"/>
        <v>5000</v>
      </c>
    </row>
    <row r="253" spans="1:6" ht="20.25" customHeight="1" x14ac:dyDescent="0.2">
      <c r="A253" s="245">
        <f>'Tabulation of Bids'!$A148</f>
        <v>133</v>
      </c>
      <c r="B253" s="99" t="str">
        <f>'Tabulation of Bids'!$B148</f>
        <v>CONCRETE MEDIAN REMOVAL</v>
      </c>
      <c r="C253" s="280" t="str">
        <f>'Tabulation of Bids'!$C148</f>
        <v>SQ FT</v>
      </c>
      <c r="D253" s="247">
        <f>'Tabulation of Bids'!$D148</f>
        <v>11643</v>
      </c>
      <c r="E253" s="248">
        <f>'Tabulation of Bids'!$E148</f>
        <v>7</v>
      </c>
      <c r="F253" s="249">
        <f t="shared" si="11"/>
        <v>81501</v>
      </c>
    </row>
    <row r="254" spans="1:6" ht="20.25" customHeight="1" x14ac:dyDescent="0.2">
      <c r="A254" s="245">
        <f>'Tabulation of Bids'!$A149</f>
        <v>134</v>
      </c>
      <c r="B254" s="99" t="str">
        <f>'Tabulation of Bids'!$B149</f>
        <v>INLETS, SPECIAL NO. 2</v>
      </c>
      <c r="C254" s="280" t="str">
        <f>'Tabulation of Bids'!$C149</f>
        <v>EACH</v>
      </c>
      <c r="D254" s="247">
        <f>'Tabulation of Bids'!$D149</f>
        <v>2</v>
      </c>
      <c r="E254" s="248">
        <f>'Tabulation of Bids'!$E149</f>
        <v>3800</v>
      </c>
      <c r="F254" s="249">
        <f t="shared" si="11"/>
        <v>7600</v>
      </c>
    </row>
    <row r="255" spans="1:6" ht="20.25" customHeight="1" x14ac:dyDescent="0.2">
      <c r="A255" s="245">
        <f>'Tabulation of Bids'!$A150</f>
        <v>135</v>
      </c>
      <c r="B255" s="99" t="str">
        <f>'Tabulation of Bids'!$B150</f>
        <v>INLETS TO BE RECONSTRUCTED WITH NEW FRAME AND GRATE, SPECIAL</v>
      </c>
      <c r="C255" s="280" t="str">
        <f>'Tabulation of Bids'!$C150</f>
        <v>EACH</v>
      </c>
      <c r="D255" s="247">
        <f>'Tabulation of Bids'!$D150</f>
        <v>2</v>
      </c>
      <c r="E255" s="248">
        <f>'Tabulation of Bids'!$E150</f>
        <v>1500</v>
      </c>
      <c r="F255" s="249">
        <f t="shared" si="11"/>
        <v>3000</v>
      </c>
    </row>
    <row r="256" spans="1:6" ht="20.25" customHeight="1" x14ac:dyDescent="0.2">
      <c r="A256" s="245">
        <f>'Tabulation of Bids'!$A151</f>
        <v>136</v>
      </c>
      <c r="B256" s="99" t="str">
        <f>'Tabulation of Bids'!$B151</f>
        <v>TRAFFIC CONTROL AND PROTECTION (SPECIAL)</v>
      </c>
      <c r="C256" s="280" t="str">
        <f>'Tabulation of Bids'!$C151</f>
        <v>L SUM</v>
      </c>
      <c r="D256" s="247">
        <f>'Tabulation of Bids'!$D151</f>
        <v>1</v>
      </c>
      <c r="E256" s="248">
        <f>'Tabulation of Bids'!$E151</f>
        <v>7480</v>
      </c>
      <c r="F256" s="249">
        <f t="shared" si="11"/>
        <v>7480</v>
      </c>
    </row>
    <row r="257" spans="1:6" ht="20.25" customHeight="1" x14ac:dyDescent="0.2">
      <c r="A257" s="245">
        <f>'Tabulation of Bids'!$A152</f>
        <v>137</v>
      </c>
      <c r="B257" s="99" t="str">
        <f>'Tabulation of Bids'!$B152</f>
        <v>REMOVE EXISTING SIGN, COMPLETE</v>
      </c>
      <c r="C257" s="280" t="str">
        <f>'Tabulation of Bids'!$C152</f>
        <v>EACH</v>
      </c>
      <c r="D257" s="247">
        <f>'Tabulation of Bids'!$D152</f>
        <v>17</v>
      </c>
      <c r="E257" s="248">
        <f>'Tabulation of Bids'!$E152</f>
        <v>100</v>
      </c>
      <c r="F257" s="249">
        <f t="shared" si="11"/>
        <v>1700</v>
      </c>
    </row>
    <row r="258" spans="1:6" ht="20.25" customHeight="1" x14ac:dyDescent="0.2">
      <c r="A258" s="245">
        <f>'Tabulation of Bids'!$A153</f>
        <v>138</v>
      </c>
      <c r="B258" s="99" t="str">
        <f>'Tabulation of Bids'!$B153</f>
        <v>STABILIZED CONSTRUCTION ENTRANCE</v>
      </c>
      <c r="C258" s="280" t="str">
        <f>'Tabulation of Bids'!$C153</f>
        <v>SQ YD</v>
      </c>
      <c r="D258" s="247">
        <f>'Tabulation of Bids'!$D153</f>
        <v>200</v>
      </c>
      <c r="E258" s="248">
        <f>'Tabulation of Bids'!$E153</f>
        <v>15</v>
      </c>
      <c r="F258" s="249">
        <f t="shared" si="11"/>
        <v>3000</v>
      </c>
    </row>
    <row r="259" spans="1:6" ht="20.25" customHeight="1" x14ac:dyDescent="0.2">
      <c r="A259" s="245">
        <f>'Tabulation of Bids'!$A154</f>
        <v>139</v>
      </c>
      <c r="B259" s="99" t="str">
        <f>'Tabulation of Bids'!$B154</f>
        <v>CONSTRUCTION LAYOUT</v>
      </c>
      <c r="C259" s="280" t="str">
        <f>'Tabulation of Bids'!$C154</f>
        <v>L SUM</v>
      </c>
      <c r="D259" s="247">
        <f>'Tabulation of Bids'!$D154</f>
        <v>1</v>
      </c>
      <c r="E259" s="248">
        <f>'Tabulation of Bids'!$E154</f>
        <v>25000</v>
      </c>
      <c r="F259" s="249">
        <f t="shared" si="11"/>
        <v>25000</v>
      </c>
    </row>
    <row r="260" spans="1:6" ht="20.25" customHeight="1" x14ac:dyDescent="0.2">
      <c r="A260" s="245">
        <f>'Tabulation of Bids'!$A155</f>
        <v>140</v>
      </c>
      <c r="B260" s="99" t="str">
        <f>'Tabulation of Bids'!$B155</f>
        <v>TEMPORARY PAVEMENT</v>
      </c>
      <c r="C260" s="280" t="str">
        <f>'Tabulation of Bids'!$C155</f>
        <v>SQ YD</v>
      </c>
      <c r="D260" s="247">
        <f>'Tabulation of Bids'!$D155</f>
        <v>1294</v>
      </c>
      <c r="E260" s="248">
        <f>'Tabulation of Bids'!$E155</f>
        <v>62</v>
      </c>
      <c r="F260" s="249">
        <f t="shared" si="11"/>
        <v>80228</v>
      </c>
    </row>
    <row r="261" spans="1:6" ht="20.25" customHeight="1" x14ac:dyDescent="0.2">
      <c r="A261" s="245">
        <f>'Tabulation of Bids'!$A156</f>
        <v>141</v>
      </c>
      <c r="B261" s="99" t="str">
        <f>'Tabulation of Bids'!$B156</f>
        <v>MANHOLES TO BE RECONSTRUCTED WITH NEW FRAME AND GRATE, SPECIAL</v>
      </c>
      <c r="C261" s="280" t="str">
        <f>'Tabulation of Bids'!$C156</f>
        <v>EACH</v>
      </c>
      <c r="D261" s="247">
        <f>'Tabulation of Bids'!$D156</f>
        <v>1</v>
      </c>
      <c r="E261" s="248">
        <f>'Tabulation of Bids'!$E156</f>
        <v>1750</v>
      </c>
      <c r="F261" s="249">
        <f t="shared" si="11"/>
        <v>1750</v>
      </c>
    </row>
    <row r="262" spans="1:6" ht="20.25" customHeight="1" x14ac:dyDescent="0.2">
      <c r="A262" s="245">
        <f>'Tabulation of Bids'!$A157</f>
        <v>142</v>
      </c>
      <c r="B262" s="99" t="str">
        <f>'Tabulation of Bids'!$B157</f>
        <v>INLETS, TYPE 700</v>
      </c>
      <c r="C262" s="280" t="str">
        <f>'Tabulation of Bids'!$C157</f>
        <v>EACH</v>
      </c>
      <c r="D262" s="247">
        <f>'Tabulation of Bids'!$D157</f>
        <v>11</v>
      </c>
      <c r="E262" s="248">
        <f>'Tabulation of Bids'!$E157</f>
        <v>2500</v>
      </c>
      <c r="F262" s="249">
        <f t="shared" si="11"/>
        <v>27500</v>
      </c>
    </row>
    <row r="263" spans="1:6" ht="20.25" customHeight="1" x14ac:dyDescent="0.2">
      <c r="A263" s="245">
        <f>'Tabulation of Bids'!$A158</f>
        <v>143</v>
      </c>
      <c r="B263" s="99" t="str">
        <f>'Tabulation of Bids'!$B158</f>
        <v>SANITARY MANHOLES TO BE ADJUSTED</v>
      </c>
      <c r="C263" s="280" t="str">
        <f>'Tabulation of Bids'!$C158</f>
        <v>EACH</v>
      </c>
      <c r="D263" s="247">
        <f>'Tabulation of Bids'!$D158</f>
        <v>3</v>
      </c>
      <c r="E263" s="248">
        <f>'Tabulation of Bids'!$E158</f>
        <v>1300</v>
      </c>
      <c r="F263" s="249">
        <f t="shared" si="11"/>
        <v>3900</v>
      </c>
    </row>
    <row r="264" spans="1:6" ht="13.5" thickBot="1" x14ac:dyDescent="0.25">
      <c r="A264" s="261"/>
      <c r="B264" s="262"/>
      <c r="C264" s="263"/>
      <c r="D264" s="264"/>
      <c r="E264" s="116" t="s">
        <v>5</v>
      </c>
      <c r="F264" s="164">
        <f>SUM(F240:F263)+F219</f>
        <v>5650848.4500000002</v>
      </c>
    </row>
    <row r="265" spans="1:6" x14ac:dyDescent="0.2">
      <c r="A265" s="265"/>
      <c r="B265" s="266"/>
      <c r="C265" s="265"/>
      <c r="D265" s="267"/>
      <c r="E265" s="268"/>
      <c r="F265" s="269"/>
    </row>
    <row r="266" spans="1:6" x14ac:dyDescent="0.2">
      <c r="A266" s="168" t="s">
        <v>257</v>
      </c>
      <c r="B266" s="238"/>
      <c r="C266" s="238"/>
      <c r="D266" s="168" t="s">
        <v>254</v>
      </c>
      <c r="E266" s="238"/>
      <c r="F266" s="270"/>
    </row>
    <row r="267" spans="1:6" x14ac:dyDescent="0.2">
      <c r="A267" s="271"/>
      <c r="B267" s="271"/>
      <c r="C267" s="271"/>
      <c r="D267" s="271"/>
      <c r="E267" s="271"/>
      <c r="F267" s="239"/>
    </row>
    <row r="268" spans="1:6" x14ac:dyDescent="0.2">
      <c r="A268" s="168" t="s">
        <v>255</v>
      </c>
      <c r="B268" s="238"/>
      <c r="C268" s="238"/>
      <c r="D268" s="168" t="s">
        <v>254</v>
      </c>
      <c r="E268" s="238"/>
      <c r="F268" s="270"/>
    </row>
    <row r="269" spans="1:6" x14ac:dyDescent="0.2">
      <c r="A269" s="49" t="s">
        <v>231</v>
      </c>
      <c r="B269" s="271"/>
      <c r="C269" s="271"/>
      <c r="D269" s="271"/>
      <c r="E269" s="271"/>
      <c r="F269" s="272" t="s">
        <v>256</v>
      </c>
    </row>
    <row r="270" spans="1:6" x14ac:dyDescent="0.2">
      <c r="A270" s="229"/>
      <c r="B270" s="230"/>
      <c r="C270" s="231" t="s">
        <v>240</v>
      </c>
      <c r="D270" s="232"/>
      <c r="E270" s="233" t="s">
        <v>217</v>
      </c>
      <c r="F270" s="234"/>
    </row>
    <row r="271" spans="1:6" x14ac:dyDescent="0.2">
      <c r="A271" s="235"/>
      <c r="B271" s="236"/>
      <c r="C271" s="237" t="s">
        <v>241</v>
      </c>
      <c r="D271" s="238"/>
      <c r="E271" s="368">
        <f>E226</f>
        <v>0</v>
      </c>
      <c r="F271" s="369"/>
    </row>
    <row r="272" spans="1:6" x14ac:dyDescent="0.2">
      <c r="A272" s="235"/>
      <c r="B272" s="239"/>
      <c r="C272" s="237" t="s">
        <v>242</v>
      </c>
      <c r="D272" s="238"/>
      <c r="E272" s="273" t="s">
        <v>243</v>
      </c>
      <c r="F272" s="274"/>
    </row>
    <row r="273" spans="1:6" x14ac:dyDescent="0.2">
      <c r="A273" s="240"/>
      <c r="B273" s="241" t="s">
        <v>244</v>
      </c>
      <c r="C273" s="237" t="s">
        <v>245</v>
      </c>
      <c r="D273" s="370" t="str">
        <f>D228</f>
        <v>Charles Street Reconstruction 2022</v>
      </c>
      <c r="E273" s="370"/>
      <c r="F273" s="371"/>
    </row>
    <row r="274" spans="1:6" x14ac:dyDescent="0.2">
      <c r="A274" s="160" t="str">
        <f>A229</f>
        <v>Location (Sta. and land description of beginning; Sta. only for end for county and road district; street limits for municipality.)</v>
      </c>
      <c r="B274" s="160"/>
      <c r="C274" s="160"/>
      <c r="D274" s="160"/>
      <c r="E274" s="160"/>
      <c r="F274" s="161"/>
    </row>
    <row r="275" spans="1:6" x14ac:dyDescent="0.2">
      <c r="A275" s="119">
        <f t="shared" ref="A275:A283" si="12">A230</f>
        <v>0</v>
      </c>
      <c r="B275" s="57"/>
      <c r="C275" s="57"/>
      <c r="D275" s="57"/>
      <c r="E275" s="57"/>
      <c r="F275" s="162"/>
    </row>
    <row r="276" spans="1:6" x14ac:dyDescent="0.2">
      <c r="A276" s="119">
        <f t="shared" si="12"/>
        <v>0</v>
      </c>
      <c r="B276" s="57"/>
      <c r="C276" s="57"/>
      <c r="D276" s="57"/>
      <c r="E276" s="57"/>
      <c r="F276" s="162"/>
    </row>
    <row r="277" spans="1:6" x14ac:dyDescent="0.2">
      <c r="A277" s="119">
        <f t="shared" si="12"/>
        <v>0</v>
      </c>
      <c r="B277" s="57"/>
      <c r="C277" s="57"/>
      <c r="D277" s="57"/>
      <c r="E277" s="57"/>
      <c r="F277" s="162"/>
    </row>
    <row r="278" spans="1:6" x14ac:dyDescent="0.2">
      <c r="A278" s="119">
        <f t="shared" si="12"/>
        <v>0</v>
      </c>
      <c r="B278" s="57"/>
      <c r="C278" s="57"/>
      <c r="D278" s="57"/>
      <c r="E278" s="57"/>
      <c r="F278" s="162"/>
    </row>
    <row r="279" spans="1:6" x14ac:dyDescent="0.2">
      <c r="A279" s="165" t="str">
        <f t="shared" si="12"/>
        <v>a total distance of _________feet, of which ___________ feet (____________ miles) are to be improved</v>
      </c>
      <c r="B279" s="160"/>
      <c r="C279" s="160"/>
      <c r="D279" s="160"/>
      <c r="E279" s="160"/>
      <c r="F279" s="161"/>
    </row>
    <row r="280" spans="1:6" x14ac:dyDescent="0.2">
      <c r="A280" s="165" t="str">
        <f t="shared" si="12"/>
        <v xml:space="preserve">   Station ______________ is approximately ________________ miles by road from the ______________</v>
      </c>
      <c r="B280" s="160"/>
      <c r="C280" s="160"/>
      <c r="D280" s="160"/>
      <c r="E280" s="160"/>
      <c r="F280" s="161"/>
    </row>
    <row r="281" spans="1:6" x14ac:dyDescent="0.2">
      <c r="A281" s="165" t="str">
        <f t="shared" si="12"/>
        <v>railroad siding at ______________________________________</v>
      </c>
      <c r="B281" s="160"/>
      <c r="C281" s="160"/>
      <c r="D281" s="160"/>
      <c r="E281" s="160"/>
      <c r="F281" s="161"/>
    </row>
    <row r="282" spans="1:6" x14ac:dyDescent="0.2">
      <c r="A282" s="165" t="str">
        <f t="shared" si="12"/>
        <v>Type ______________________ Width ____________ Thickness ___________ Shoulders ___________</v>
      </c>
      <c r="B282" s="160"/>
      <c r="C282" s="160"/>
      <c r="D282" s="160"/>
      <c r="E282" s="160"/>
      <c r="F282" s="161"/>
    </row>
    <row r="283" spans="1:6" ht="13.5" thickBot="1" x14ac:dyDescent="0.25">
      <c r="A283" s="165" t="str">
        <f t="shared" si="12"/>
        <v>Average Length of Haul _________________________________</v>
      </c>
      <c r="B283" s="160"/>
      <c r="C283" s="160"/>
      <c r="D283" s="160"/>
      <c r="E283" s="160"/>
      <c r="F283" s="161"/>
    </row>
    <row r="284" spans="1:6" ht="26.25" thickBot="1" x14ac:dyDescent="0.25">
      <c r="A284" s="101" t="s">
        <v>219</v>
      </c>
      <c r="B284" s="242" t="s">
        <v>220</v>
      </c>
      <c r="C284" s="242" t="s">
        <v>252</v>
      </c>
      <c r="D284" s="243" t="s">
        <v>221</v>
      </c>
      <c r="E284" s="244" t="s">
        <v>4</v>
      </c>
      <c r="F284" s="244" t="s">
        <v>5</v>
      </c>
    </row>
    <row r="285" spans="1:6" ht="20.25" customHeight="1" x14ac:dyDescent="0.2">
      <c r="A285" s="245">
        <f>'Tabulation of Bids'!$A161</f>
        <v>144</v>
      </c>
      <c r="B285" s="99" t="str">
        <f>'Tabulation of Bids'!$B161</f>
        <v>SANITARY MANHOLES TO BE ADJUSTED WITH NEW TYPE 1 FRAME, CLOSED LID</v>
      </c>
      <c r="C285" s="280" t="str">
        <f>'Tabulation of Bids'!$C161</f>
        <v>EACH</v>
      </c>
      <c r="D285" s="247">
        <f>'Tabulation of Bids'!$D161</f>
        <v>1</v>
      </c>
      <c r="E285" s="248">
        <f>'Tabulation of Bids'!$E161</f>
        <v>1700</v>
      </c>
      <c r="F285" s="249">
        <f>D285*E285</f>
        <v>1700</v>
      </c>
    </row>
    <row r="286" spans="1:6" ht="20.25" customHeight="1" x14ac:dyDescent="0.2">
      <c r="A286" s="245">
        <f>'Tabulation of Bids'!$A162</f>
        <v>145</v>
      </c>
      <c r="B286" s="99" t="str">
        <f>'Tabulation of Bids'!$B162</f>
        <v>SANITARY MANHOLES TO BE RECONSTRUCTED WITH NEW TYPE 1 FRAME, CLOSED LID</v>
      </c>
      <c r="C286" s="280" t="str">
        <f>'Tabulation of Bids'!$C162</f>
        <v>EACH</v>
      </c>
      <c r="D286" s="247">
        <f>'Tabulation of Bids'!$D162</f>
        <v>9</v>
      </c>
      <c r="E286" s="248">
        <f>'Tabulation of Bids'!$E162</f>
        <v>3800</v>
      </c>
      <c r="F286" s="249">
        <f t="shared" ref="F286:F308" si="13">D286*E286</f>
        <v>34200</v>
      </c>
    </row>
    <row r="287" spans="1:6" ht="20.25" customHeight="1" x14ac:dyDescent="0.2">
      <c r="A287" s="245">
        <f>'Tabulation of Bids'!$A163</f>
        <v>146</v>
      </c>
      <c r="B287" s="99" t="str">
        <f>'Tabulation of Bids'!$B163</f>
        <v>SANITARY MANHOLES TO BE REMOVED</v>
      </c>
      <c r="C287" s="280" t="str">
        <f>'Tabulation of Bids'!$C163</f>
        <v>EACH</v>
      </c>
      <c r="D287" s="247">
        <f>'Tabulation of Bids'!$D163</f>
        <v>2</v>
      </c>
      <c r="E287" s="248">
        <f>'Tabulation of Bids'!$E163</f>
        <v>2500</v>
      </c>
      <c r="F287" s="249">
        <f t="shared" si="13"/>
        <v>5000</v>
      </c>
    </row>
    <row r="288" spans="1:6" ht="20.25" customHeight="1" x14ac:dyDescent="0.2">
      <c r="A288" s="245">
        <f>'Tabulation of Bids'!$A164</f>
        <v>147</v>
      </c>
      <c r="B288" s="99" t="str">
        <f>'Tabulation of Bids'!$B164</f>
        <v>SANITARY SEWER MANHOLES TO BE REMOVED &amp; REPLACED, 4' DIA.</v>
      </c>
      <c r="C288" s="280" t="str">
        <f>'Tabulation of Bids'!$C164</f>
        <v>EACH</v>
      </c>
      <c r="D288" s="247">
        <f>'Tabulation of Bids'!$D164</f>
        <v>7</v>
      </c>
      <c r="E288" s="248">
        <f>'Tabulation of Bids'!$E164</f>
        <v>12000</v>
      </c>
      <c r="F288" s="249">
        <f t="shared" si="13"/>
        <v>84000</v>
      </c>
    </row>
    <row r="289" spans="1:6" ht="20.25" customHeight="1" x14ac:dyDescent="0.2">
      <c r="A289" s="245">
        <f>'Tabulation of Bids'!$A165</f>
        <v>148</v>
      </c>
      <c r="B289" s="99" t="str">
        <f>'Tabulation of Bids'!$B165</f>
        <v>SANITARY MANHOLES, 4' DIA.</v>
      </c>
      <c r="C289" s="280" t="str">
        <f>'Tabulation of Bids'!$C165</f>
        <v>EACH</v>
      </c>
      <c r="D289" s="247">
        <f>'Tabulation of Bids'!$D165</f>
        <v>2</v>
      </c>
      <c r="E289" s="248">
        <f>'Tabulation of Bids'!$E165</f>
        <v>8000</v>
      </c>
      <c r="F289" s="249">
        <f t="shared" si="13"/>
        <v>16000</v>
      </c>
    </row>
    <row r="290" spans="1:6" ht="20.25" customHeight="1" x14ac:dyDescent="0.2">
      <c r="A290" s="245">
        <f>'Tabulation of Bids'!$A166</f>
        <v>149</v>
      </c>
      <c r="B290" s="99" t="str">
        <f>'Tabulation of Bids'!$B166</f>
        <v>SANITARY SEWER, PVC SDR 26, WATER MAIN QUALITY, 8" DIA.</v>
      </c>
      <c r="C290" s="280" t="str">
        <f>'Tabulation of Bids'!$C166</f>
        <v>FOOT</v>
      </c>
      <c r="D290" s="247">
        <f>'Tabulation of Bids'!$D166</f>
        <v>175</v>
      </c>
      <c r="E290" s="248">
        <f>'Tabulation of Bids'!$E166</f>
        <v>150</v>
      </c>
      <c r="F290" s="249">
        <f t="shared" si="13"/>
        <v>26250</v>
      </c>
    </row>
    <row r="291" spans="1:6" ht="20.25" customHeight="1" x14ac:dyDescent="0.2">
      <c r="A291" s="245">
        <f>'Tabulation of Bids'!$A167</f>
        <v>150</v>
      </c>
      <c r="B291" s="99" t="str">
        <f>'Tabulation of Bids'!$B167</f>
        <v>SANITARY SEWER MAIN LINE REPAIR, 8" DIA.</v>
      </c>
      <c r="C291" s="280" t="str">
        <f>'Tabulation of Bids'!$C167</f>
        <v>FOOT</v>
      </c>
      <c r="D291" s="247">
        <f>'Tabulation of Bids'!$D167</f>
        <v>76</v>
      </c>
      <c r="E291" s="248">
        <f>'Tabulation of Bids'!$E167</f>
        <v>750</v>
      </c>
      <c r="F291" s="249">
        <f t="shared" si="13"/>
        <v>57000</v>
      </c>
    </row>
    <row r="292" spans="1:6" ht="20.25" customHeight="1" x14ac:dyDescent="0.2">
      <c r="A292" s="245">
        <f>'Tabulation of Bids'!$A168</f>
        <v>151</v>
      </c>
      <c r="B292" s="99" t="str">
        <f>'Tabulation of Bids'!$B168</f>
        <v>SANITARY SEWER SERVICE RECONNECTION, 4" DIA.</v>
      </c>
      <c r="C292" s="280" t="str">
        <f>'Tabulation of Bids'!$C168</f>
        <v>FOOT</v>
      </c>
      <c r="D292" s="247">
        <f>'Tabulation of Bids'!$D168</f>
        <v>10</v>
      </c>
      <c r="E292" s="248">
        <f>'Tabulation of Bids'!$E168</f>
        <v>250</v>
      </c>
      <c r="F292" s="249">
        <f t="shared" si="13"/>
        <v>2500</v>
      </c>
    </row>
    <row r="293" spans="1:6" ht="20.25" customHeight="1" x14ac:dyDescent="0.2">
      <c r="A293" s="245">
        <f>'Tabulation of Bids'!$A169</f>
        <v>152</v>
      </c>
      <c r="B293" s="99" t="str">
        <f>'Tabulation of Bids'!$B169</f>
        <v>SANITARY SEWER SERVICE REPLACEMENT, 4" DIA.</v>
      </c>
      <c r="C293" s="280" t="str">
        <f>'Tabulation of Bids'!$C169</f>
        <v>FOOT</v>
      </c>
      <c r="D293" s="247">
        <f>'Tabulation of Bids'!$D169</f>
        <v>708</v>
      </c>
      <c r="E293" s="248">
        <f>'Tabulation of Bids'!$E169</f>
        <v>130</v>
      </c>
      <c r="F293" s="249">
        <f t="shared" si="13"/>
        <v>92040</v>
      </c>
    </row>
    <row r="294" spans="1:6" ht="20.25" customHeight="1" x14ac:dyDescent="0.2">
      <c r="A294" s="245">
        <f>'Tabulation of Bids'!$A170</f>
        <v>153</v>
      </c>
      <c r="B294" s="99" t="str">
        <f>'Tabulation of Bids'!$B170</f>
        <v>SANITARY SEWER SERVICE REPLACEMENT, 6" DIA.</v>
      </c>
      <c r="C294" s="280" t="str">
        <f>'Tabulation of Bids'!$C170</f>
        <v>FOOT</v>
      </c>
      <c r="D294" s="247">
        <f>'Tabulation of Bids'!$D170</f>
        <v>86</v>
      </c>
      <c r="E294" s="248">
        <f>'Tabulation of Bids'!$E170</f>
        <v>150</v>
      </c>
      <c r="F294" s="249">
        <f t="shared" si="13"/>
        <v>12900</v>
      </c>
    </row>
    <row r="295" spans="1:6" ht="20.25" customHeight="1" x14ac:dyDescent="0.2">
      <c r="A295" s="245">
        <f>'Tabulation of Bids'!$A171</f>
        <v>154</v>
      </c>
      <c r="B295" s="99" t="str">
        <f>'Tabulation of Bids'!$B171</f>
        <v>SANITARY SEWER SERVICE RISER TO BE LOWERED AND CAPPED</v>
      </c>
      <c r="C295" s="280" t="str">
        <f>'Tabulation of Bids'!$C171</f>
        <v>EACH</v>
      </c>
      <c r="D295" s="247">
        <f>'Tabulation of Bids'!$D171</f>
        <v>10</v>
      </c>
      <c r="E295" s="248">
        <f>'Tabulation of Bids'!$E171</f>
        <v>1350</v>
      </c>
      <c r="F295" s="249">
        <f t="shared" si="13"/>
        <v>13500</v>
      </c>
    </row>
    <row r="296" spans="1:6" ht="20.25" customHeight="1" x14ac:dyDescent="0.2">
      <c r="A296" s="245">
        <f>'Tabulation of Bids'!$A172</f>
        <v>155</v>
      </c>
      <c r="B296" s="99" t="str">
        <f>'Tabulation of Bids'!$B172</f>
        <v>SANITARY SEWER SERVICE 4" DIA.</v>
      </c>
      <c r="C296" s="280" t="str">
        <f>'Tabulation of Bids'!$C172</f>
        <v>FOOT</v>
      </c>
      <c r="D296" s="247">
        <f>'Tabulation of Bids'!$D172</f>
        <v>68</v>
      </c>
      <c r="E296" s="248">
        <f>'Tabulation of Bids'!$E172</f>
        <v>110</v>
      </c>
      <c r="F296" s="249">
        <f t="shared" si="13"/>
        <v>7480</v>
      </c>
    </row>
    <row r="297" spans="1:6" ht="20.25" customHeight="1" x14ac:dyDescent="0.2">
      <c r="A297" s="245" t="str">
        <f>'Tabulation of Bids'!$A173</f>
        <v/>
      </c>
      <c r="B297" s="99" t="str">
        <f>'Tabulation of Bids'!$B173</f>
        <v/>
      </c>
      <c r="C297" s="280" t="str">
        <f>'Tabulation of Bids'!$C173</f>
        <v/>
      </c>
      <c r="D297" s="247">
        <f>'Tabulation of Bids'!$D173</f>
        <v>0</v>
      </c>
      <c r="E297" s="248">
        <f>'Tabulation of Bids'!$E173</f>
        <v>0</v>
      </c>
      <c r="F297" s="249">
        <f t="shared" si="13"/>
        <v>0</v>
      </c>
    </row>
    <row r="298" spans="1:6" ht="20.25" customHeight="1" x14ac:dyDescent="0.2">
      <c r="A298" s="245" t="str">
        <f>'Tabulation of Bids'!$A174</f>
        <v/>
      </c>
      <c r="B298" s="99" t="str">
        <f>'Tabulation of Bids'!$B174</f>
        <v/>
      </c>
      <c r="C298" s="280" t="str">
        <f>'Tabulation of Bids'!$C174</f>
        <v/>
      </c>
      <c r="D298" s="247">
        <f>'Tabulation of Bids'!$D174</f>
        <v>0</v>
      </c>
      <c r="E298" s="248">
        <f>'Tabulation of Bids'!$E174</f>
        <v>0</v>
      </c>
      <c r="F298" s="249">
        <f t="shared" si="13"/>
        <v>0</v>
      </c>
    </row>
    <row r="299" spans="1:6" ht="20.25" customHeight="1" x14ac:dyDescent="0.2">
      <c r="A299" s="245" t="str">
        <f>'Tabulation of Bids'!$A175</f>
        <v/>
      </c>
      <c r="B299" s="99" t="str">
        <f>'Tabulation of Bids'!$B175</f>
        <v/>
      </c>
      <c r="C299" s="280" t="str">
        <f>'Tabulation of Bids'!$C175</f>
        <v/>
      </c>
      <c r="D299" s="247">
        <f>'Tabulation of Bids'!$D175</f>
        <v>0</v>
      </c>
      <c r="E299" s="248">
        <f>'Tabulation of Bids'!$E175</f>
        <v>0</v>
      </c>
      <c r="F299" s="249">
        <f t="shared" si="13"/>
        <v>0</v>
      </c>
    </row>
    <row r="300" spans="1:6" ht="20.25" customHeight="1" x14ac:dyDescent="0.2">
      <c r="A300" s="245" t="str">
        <f>'Tabulation of Bids'!$A176</f>
        <v/>
      </c>
      <c r="B300" s="99" t="str">
        <f>'Tabulation of Bids'!$B176</f>
        <v/>
      </c>
      <c r="C300" s="280" t="str">
        <f>'Tabulation of Bids'!$C176</f>
        <v/>
      </c>
      <c r="D300" s="247">
        <f>'Tabulation of Bids'!$D176</f>
        <v>0</v>
      </c>
      <c r="E300" s="248">
        <f>'Tabulation of Bids'!$E176</f>
        <v>0</v>
      </c>
      <c r="F300" s="249">
        <f t="shared" si="13"/>
        <v>0</v>
      </c>
    </row>
    <row r="301" spans="1:6" ht="20.25" customHeight="1" x14ac:dyDescent="0.2">
      <c r="A301" s="245" t="str">
        <f>'Tabulation of Bids'!$A177</f>
        <v/>
      </c>
      <c r="B301" s="99" t="str">
        <f>'Tabulation of Bids'!$B177</f>
        <v/>
      </c>
      <c r="C301" s="280" t="str">
        <f>'Tabulation of Bids'!$C177</f>
        <v/>
      </c>
      <c r="D301" s="247">
        <f>'Tabulation of Bids'!$D177</f>
        <v>0</v>
      </c>
      <c r="E301" s="248">
        <f>'Tabulation of Bids'!$E177</f>
        <v>0</v>
      </c>
      <c r="F301" s="249">
        <f t="shared" si="13"/>
        <v>0</v>
      </c>
    </row>
    <row r="302" spans="1:6" ht="20.25" customHeight="1" x14ac:dyDescent="0.2">
      <c r="A302" s="245" t="str">
        <f>'Tabulation of Bids'!$A178</f>
        <v/>
      </c>
      <c r="B302" s="99" t="str">
        <f>'Tabulation of Bids'!$B178</f>
        <v/>
      </c>
      <c r="C302" s="280" t="str">
        <f>'Tabulation of Bids'!$C178</f>
        <v/>
      </c>
      <c r="D302" s="247">
        <f>'Tabulation of Bids'!$D178</f>
        <v>0</v>
      </c>
      <c r="E302" s="248">
        <f>'Tabulation of Bids'!$E178</f>
        <v>0</v>
      </c>
      <c r="F302" s="249">
        <f t="shared" si="13"/>
        <v>0</v>
      </c>
    </row>
    <row r="303" spans="1:6" ht="20.25" customHeight="1" x14ac:dyDescent="0.2">
      <c r="A303" s="245" t="str">
        <f>'Tabulation of Bids'!$A179</f>
        <v/>
      </c>
      <c r="B303" s="99" t="str">
        <f>'Tabulation of Bids'!$B179</f>
        <v/>
      </c>
      <c r="C303" s="280" t="str">
        <f>'Tabulation of Bids'!$C179</f>
        <v/>
      </c>
      <c r="D303" s="247">
        <f>'Tabulation of Bids'!$D179</f>
        <v>0</v>
      </c>
      <c r="E303" s="248">
        <f>'Tabulation of Bids'!$E179</f>
        <v>0</v>
      </c>
      <c r="F303" s="249">
        <f t="shared" si="13"/>
        <v>0</v>
      </c>
    </row>
    <row r="304" spans="1:6" ht="20.25" customHeight="1" x14ac:dyDescent="0.2">
      <c r="A304" s="245" t="str">
        <f>'Tabulation of Bids'!$A180</f>
        <v/>
      </c>
      <c r="B304" s="99" t="str">
        <f>'Tabulation of Bids'!$B180</f>
        <v/>
      </c>
      <c r="C304" s="280" t="str">
        <f>'Tabulation of Bids'!$C180</f>
        <v/>
      </c>
      <c r="D304" s="247">
        <f>'Tabulation of Bids'!$D180</f>
        <v>0</v>
      </c>
      <c r="E304" s="248">
        <f>'Tabulation of Bids'!$E180</f>
        <v>0</v>
      </c>
      <c r="F304" s="249">
        <f t="shared" si="13"/>
        <v>0</v>
      </c>
    </row>
    <row r="305" spans="1:6" ht="20.25" customHeight="1" x14ac:dyDescent="0.2">
      <c r="A305" s="245" t="str">
        <f>'Tabulation of Bids'!$A181</f>
        <v/>
      </c>
      <c r="B305" s="99" t="str">
        <f>'Tabulation of Bids'!$B181</f>
        <v/>
      </c>
      <c r="C305" s="280" t="str">
        <f>'Tabulation of Bids'!$C181</f>
        <v/>
      </c>
      <c r="D305" s="247">
        <f>'Tabulation of Bids'!$D181</f>
        <v>0</v>
      </c>
      <c r="E305" s="248">
        <f>'Tabulation of Bids'!$E181</f>
        <v>0</v>
      </c>
      <c r="F305" s="249">
        <f t="shared" si="13"/>
        <v>0</v>
      </c>
    </row>
    <row r="306" spans="1:6" ht="20.25" customHeight="1" x14ac:dyDescent="0.2">
      <c r="A306" s="245" t="str">
        <f>'Tabulation of Bids'!$A182</f>
        <v/>
      </c>
      <c r="B306" s="99" t="str">
        <f>'Tabulation of Bids'!$B182</f>
        <v/>
      </c>
      <c r="C306" s="280" t="str">
        <f>'Tabulation of Bids'!$C182</f>
        <v/>
      </c>
      <c r="D306" s="247">
        <f>'Tabulation of Bids'!$D182</f>
        <v>0</v>
      </c>
      <c r="E306" s="248">
        <f>'Tabulation of Bids'!$E182</f>
        <v>0</v>
      </c>
      <c r="F306" s="249">
        <f t="shared" si="13"/>
        <v>0</v>
      </c>
    </row>
    <row r="307" spans="1:6" ht="20.25" customHeight="1" x14ac:dyDescent="0.2">
      <c r="A307" s="245" t="e">
        <f>'Tabulation of Bids'!$A183</f>
        <v>#VALUE!</v>
      </c>
      <c r="B307" s="99" t="str">
        <f>'Tabulation of Bids'!$B183</f>
        <v>* AS READ</v>
      </c>
      <c r="C307" s="280" t="str">
        <f>'Tabulation of Bids'!$C183</f>
        <v/>
      </c>
      <c r="D307" s="247">
        <f>'Tabulation of Bids'!$D183</f>
        <v>0</v>
      </c>
      <c r="E307" s="248">
        <f>'Tabulation of Bids'!$E183</f>
        <v>0</v>
      </c>
      <c r="F307" s="249">
        <f t="shared" si="13"/>
        <v>0</v>
      </c>
    </row>
    <row r="308" spans="1:6" ht="20.25" customHeight="1" x14ac:dyDescent="0.2">
      <c r="A308" s="245" t="e">
        <f>'Tabulation of Bids'!$A184</f>
        <v>#VALUE!</v>
      </c>
      <c r="B308" s="99" t="str">
        <f>'Tabulation of Bids'!$B184</f>
        <v xml:space="preserve"> √ AS CORRECTED</v>
      </c>
      <c r="C308" s="280" t="str">
        <f>'Tabulation of Bids'!$C184</f>
        <v/>
      </c>
      <c r="D308" s="247">
        <f>'Tabulation of Bids'!$D184</f>
        <v>0</v>
      </c>
      <c r="E308" s="248">
        <f>'Tabulation of Bids'!$E184</f>
        <v>0</v>
      </c>
      <c r="F308" s="249">
        <f t="shared" si="13"/>
        <v>0</v>
      </c>
    </row>
    <row r="309" spans="1:6" ht="13.5" thickBot="1" x14ac:dyDescent="0.25">
      <c r="A309" s="261"/>
      <c r="B309" s="262"/>
      <c r="C309" s="263"/>
      <c r="D309" s="264"/>
      <c r="E309" s="116" t="s">
        <v>5</v>
      </c>
      <c r="F309" s="164">
        <f>SUM(F285:F308)+F264</f>
        <v>6003418.4500000002</v>
      </c>
    </row>
    <row r="310" spans="1:6" x14ac:dyDescent="0.2">
      <c r="A310" s="265"/>
      <c r="B310" s="266"/>
      <c r="C310" s="265"/>
      <c r="D310" s="267"/>
      <c r="E310" s="268"/>
      <c r="F310" s="269"/>
    </row>
    <row r="311" spans="1:6" x14ac:dyDescent="0.2">
      <c r="A311" s="168" t="s">
        <v>257</v>
      </c>
      <c r="B311" s="238"/>
      <c r="C311" s="238"/>
      <c r="D311" s="168" t="s">
        <v>254</v>
      </c>
      <c r="E311" s="238"/>
      <c r="F311" s="270"/>
    </row>
    <row r="312" spans="1:6" x14ac:dyDescent="0.2">
      <c r="A312" s="271"/>
      <c r="B312" s="271"/>
      <c r="C312" s="271"/>
      <c r="D312" s="271"/>
      <c r="E312" s="271"/>
      <c r="F312" s="239"/>
    </row>
    <row r="313" spans="1:6" x14ac:dyDescent="0.2">
      <c r="A313" s="168" t="s">
        <v>255</v>
      </c>
      <c r="B313" s="238"/>
      <c r="C313" s="238"/>
      <c r="D313" s="168" t="s">
        <v>254</v>
      </c>
      <c r="E313" s="238"/>
      <c r="F313" s="270"/>
    </row>
    <row r="314" spans="1:6" x14ac:dyDescent="0.2">
      <c r="A314" s="49" t="s">
        <v>232</v>
      </c>
      <c r="B314" s="271"/>
      <c r="C314" s="271"/>
      <c r="D314" s="271"/>
      <c r="E314" s="271"/>
      <c r="F314" s="272" t="s">
        <v>256</v>
      </c>
    </row>
    <row r="315" spans="1:6" x14ac:dyDescent="0.2">
      <c r="A315" s="229"/>
      <c r="B315" s="230"/>
      <c r="C315" s="231" t="s">
        <v>240</v>
      </c>
      <c r="D315" s="232"/>
      <c r="E315" s="233" t="s">
        <v>217</v>
      </c>
      <c r="F315" s="234"/>
    </row>
    <row r="316" spans="1:6" x14ac:dyDescent="0.2">
      <c r="A316" s="235"/>
      <c r="B316" s="236"/>
      <c r="C316" s="237" t="s">
        <v>241</v>
      </c>
      <c r="D316" s="238"/>
      <c r="E316" s="368">
        <f>E271</f>
        <v>0</v>
      </c>
      <c r="F316" s="369"/>
    </row>
    <row r="317" spans="1:6" x14ac:dyDescent="0.2">
      <c r="A317" s="235"/>
      <c r="B317" s="239"/>
      <c r="C317" s="237" t="s">
        <v>242</v>
      </c>
      <c r="D317" s="238"/>
      <c r="E317" s="273" t="s">
        <v>243</v>
      </c>
      <c r="F317" s="274"/>
    </row>
    <row r="318" spans="1:6" x14ac:dyDescent="0.2">
      <c r="A318" s="240"/>
      <c r="B318" s="241" t="s">
        <v>244</v>
      </c>
      <c r="C318" s="237" t="s">
        <v>245</v>
      </c>
      <c r="D318" s="370" t="str">
        <f>D273</f>
        <v>Charles Street Reconstruction 2022</v>
      </c>
      <c r="E318" s="370"/>
      <c r="F318" s="371"/>
    </row>
    <row r="319" spans="1:6" x14ac:dyDescent="0.2">
      <c r="A319" s="160" t="str">
        <f>A274</f>
        <v>Location (Sta. and land description of beginning; Sta. only for end for county and road district; street limits for municipality.)</v>
      </c>
      <c r="B319" s="160"/>
      <c r="C319" s="160"/>
      <c r="D319" s="160"/>
      <c r="E319" s="160"/>
      <c r="F319" s="161"/>
    </row>
    <row r="320" spans="1:6" x14ac:dyDescent="0.2">
      <c r="A320" s="119">
        <f t="shared" ref="A320:A328" si="14">A275</f>
        <v>0</v>
      </c>
      <c r="B320" s="57"/>
      <c r="C320" s="57"/>
      <c r="D320" s="57"/>
      <c r="E320" s="57"/>
      <c r="F320" s="162"/>
    </row>
    <row r="321" spans="1:6" x14ac:dyDescent="0.2">
      <c r="A321" s="119">
        <f t="shared" si="14"/>
        <v>0</v>
      </c>
      <c r="B321" s="57"/>
      <c r="C321" s="57"/>
      <c r="D321" s="57"/>
      <c r="E321" s="57"/>
      <c r="F321" s="162"/>
    </row>
    <row r="322" spans="1:6" x14ac:dyDescent="0.2">
      <c r="A322" s="119">
        <f t="shared" si="14"/>
        <v>0</v>
      </c>
      <c r="B322" s="57"/>
      <c r="C322" s="57"/>
      <c r="D322" s="57"/>
      <c r="E322" s="57"/>
      <c r="F322" s="162"/>
    </row>
    <row r="323" spans="1:6" x14ac:dyDescent="0.2">
      <c r="A323" s="119">
        <f t="shared" si="14"/>
        <v>0</v>
      </c>
      <c r="B323" s="57"/>
      <c r="C323" s="57"/>
      <c r="D323" s="57"/>
      <c r="E323" s="57"/>
      <c r="F323" s="162"/>
    </row>
    <row r="324" spans="1:6" x14ac:dyDescent="0.2">
      <c r="A324" s="165" t="str">
        <f t="shared" si="14"/>
        <v>a total distance of _________feet, of which ___________ feet (____________ miles) are to be improved</v>
      </c>
      <c r="B324" s="160"/>
      <c r="C324" s="160"/>
      <c r="D324" s="160"/>
      <c r="E324" s="160"/>
      <c r="F324" s="161"/>
    </row>
    <row r="325" spans="1:6" x14ac:dyDescent="0.2">
      <c r="A325" s="165" t="str">
        <f t="shared" si="14"/>
        <v xml:space="preserve">   Station ______________ is approximately ________________ miles by road from the ______________</v>
      </c>
      <c r="B325" s="160"/>
      <c r="C325" s="160"/>
      <c r="D325" s="160"/>
      <c r="E325" s="160"/>
      <c r="F325" s="161"/>
    </row>
    <row r="326" spans="1:6" x14ac:dyDescent="0.2">
      <c r="A326" s="165" t="str">
        <f t="shared" si="14"/>
        <v>railroad siding at ______________________________________</v>
      </c>
      <c r="B326" s="160"/>
      <c r="C326" s="160"/>
      <c r="D326" s="160"/>
      <c r="E326" s="160"/>
      <c r="F326" s="161"/>
    </row>
    <row r="327" spans="1:6" x14ac:dyDescent="0.2">
      <c r="A327" s="165" t="str">
        <f t="shared" si="14"/>
        <v>Type ______________________ Width ____________ Thickness ___________ Shoulders ___________</v>
      </c>
      <c r="B327" s="160"/>
      <c r="C327" s="160"/>
      <c r="D327" s="160"/>
      <c r="E327" s="160"/>
      <c r="F327" s="161"/>
    </row>
    <row r="328" spans="1:6" ht="13.5" thickBot="1" x14ac:dyDescent="0.25">
      <c r="A328" s="165" t="str">
        <f t="shared" si="14"/>
        <v>Average Length of Haul _________________________________</v>
      </c>
      <c r="B328" s="160"/>
      <c r="C328" s="160"/>
      <c r="D328" s="160"/>
      <c r="E328" s="160"/>
      <c r="F328" s="161"/>
    </row>
    <row r="329" spans="1:6" ht="26.25" thickBot="1" x14ac:dyDescent="0.25">
      <c r="A329" s="101" t="s">
        <v>219</v>
      </c>
      <c r="B329" s="242" t="s">
        <v>220</v>
      </c>
      <c r="C329" s="242" t="s">
        <v>252</v>
      </c>
      <c r="D329" s="243" t="s">
        <v>221</v>
      </c>
      <c r="E329" s="244" t="s">
        <v>4</v>
      </c>
      <c r="F329" s="244" t="s">
        <v>5</v>
      </c>
    </row>
    <row r="330" spans="1:6" ht="20.25" customHeight="1" x14ac:dyDescent="0.2">
      <c r="A330" s="245" t="str">
        <f>'Tabulation of Bids'!$A206</f>
        <v/>
      </c>
      <c r="B330" s="99" t="str">
        <f>'Tabulation of Bids'!$B206</f>
        <v/>
      </c>
      <c r="C330" s="280" t="str">
        <f>'Tabulation of Bids'!$C206</f>
        <v/>
      </c>
      <c r="D330" s="247">
        <f>'Tabulation of Bids'!$D206</f>
        <v>0</v>
      </c>
      <c r="E330" s="248">
        <f>'Tabulation of Bids'!$E206</f>
        <v>0</v>
      </c>
      <c r="F330" s="249">
        <f>D330*E330</f>
        <v>0</v>
      </c>
    </row>
    <row r="331" spans="1:6" ht="20.25" customHeight="1" x14ac:dyDescent="0.2">
      <c r="A331" s="245" t="str">
        <f>'Tabulation of Bids'!$A207</f>
        <v/>
      </c>
      <c r="B331" s="99" t="str">
        <f>'Tabulation of Bids'!$B207</f>
        <v/>
      </c>
      <c r="C331" s="280" t="str">
        <f>'Tabulation of Bids'!$C207</f>
        <v/>
      </c>
      <c r="D331" s="247">
        <f>'Tabulation of Bids'!$D207</f>
        <v>0</v>
      </c>
      <c r="E331" s="248">
        <f>'Tabulation of Bids'!$E207</f>
        <v>0</v>
      </c>
      <c r="F331" s="249">
        <f t="shared" ref="F331:F353" si="15">D331*E331</f>
        <v>0</v>
      </c>
    </row>
    <row r="332" spans="1:6" ht="20.25" customHeight="1" x14ac:dyDescent="0.2">
      <c r="A332" s="245" t="str">
        <f>'Tabulation of Bids'!$A208</f>
        <v/>
      </c>
      <c r="B332" s="99" t="str">
        <f>'Tabulation of Bids'!$B208</f>
        <v/>
      </c>
      <c r="C332" s="280" t="str">
        <f>'Tabulation of Bids'!$C208</f>
        <v/>
      </c>
      <c r="D332" s="247">
        <f>'Tabulation of Bids'!$D208</f>
        <v>0</v>
      </c>
      <c r="E332" s="248">
        <f>'Tabulation of Bids'!$E208</f>
        <v>0</v>
      </c>
      <c r="F332" s="249">
        <f t="shared" si="15"/>
        <v>0</v>
      </c>
    </row>
    <row r="333" spans="1:6" ht="20.25" customHeight="1" x14ac:dyDescent="0.2">
      <c r="A333" s="245" t="str">
        <f>'Tabulation of Bids'!$A209</f>
        <v/>
      </c>
      <c r="B333" s="99" t="str">
        <f>'Tabulation of Bids'!$B209</f>
        <v/>
      </c>
      <c r="C333" s="280" t="str">
        <f>'Tabulation of Bids'!$C209</f>
        <v/>
      </c>
      <c r="D333" s="247">
        <f>'Tabulation of Bids'!$D209</f>
        <v>0</v>
      </c>
      <c r="E333" s="248">
        <f>'Tabulation of Bids'!$E209</f>
        <v>0</v>
      </c>
      <c r="F333" s="249">
        <f t="shared" si="15"/>
        <v>0</v>
      </c>
    </row>
    <row r="334" spans="1:6" ht="20.25" customHeight="1" x14ac:dyDescent="0.2">
      <c r="A334" s="245" t="str">
        <f>'Tabulation of Bids'!$A213</f>
        <v/>
      </c>
      <c r="B334" s="99" t="str">
        <f>'Tabulation of Bids'!$B213</f>
        <v/>
      </c>
      <c r="C334" s="280" t="str">
        <f>'Tabulation of Bids'!$C213</f>
        <v/>
      </c>
      <c r="D334" s="247">
        <f>'Tabulation of Bids'!$D213</f>
        <v>0</v>
      </c>
      <c r="E334" s="248">
        <f>'Tabulation of Bids'!$E213</f>
        <v>0</v>
      </c>
      <c r="F334" s="249">
        <f t="shared" si="15"/>
        <v>0</v>
      </c>
    </row>
    <row r="335" spans="1:6" ht="20.25" customHeight="1" x14ac:dyDescent="0.2">
      <c r="A335" s="245" t="str">
        <f>'Tabulation of Bids'!$A214</f>
        <v/>
      </c>
      <c r="B335" s="99" t="str">
        <f>'Tabulation of Bids'!$B214</f>
        <v/>
      </c>
      <c r="C335" s="280" t="str">
        <f>'Tabulation of Bids'!$C214</f>
        <v/>
      </c>
      <c r="D335" s="247">
        <f>'Tabulation of Bids'!$D214</f>
        <v>0</v>
      </c>
      <c r="E335" s="248">
        <f>'Tabulation of Bids'!$E214</f>
        <v>0</v>
      </c>
      <c r="F335" s="249">
        <f t="shared" si="15"/>
        <v>0</v>
      </c>
    </row>
    <row r="336" spans="1:6" ht="20.25" customHeight="1" x14ac:dyDescent="0.2">
      <c r="A336" s="245" t="str">
        <f>'Tabulation of Bids'!$A215</f>
        <v/>
      </c>
      <c r="B336" s="99" t="str">
        <f>'Tabulation of Bids'!$B215</f>
        <v/>
      </c>
      <c r="C336" s="280" t="str">
        <f>'Tabulation of Bids'!$C215</f>
        <v/>
      </c>
      <c r="D336" s="247">
        <f>'Tabulation of Bids'!$D215</f>
        <v>0</v>
      </c>
      <c r="E336" s="248">
        <f>'Tabulation of Bids'!$E215</f>
        <v>0</v>
      </c>
      <c r="F336" s="249">
        <f t="shared" si="15"/>
        <v>0</v>
      </c>
    </row>
    <row r="337" spans="1:6" ht="20.25" customHeight="1" x14ac:dyDescent="0.2">
      <c r="A337" s="245" t="str">
        <f>'Tabulation of Bids'!$A216</f>
        <v/>
      </c>
      <c r="B337" s="99" t="str">
        <f>'Tabulation of Bids'!$B216</f>
        <v/>
      </c>
      <c r="C337" s="280" t="str">
        <f>'Tabulation of Bids'!$C216</f>
        <v/>
      </c>
      <c r="D337" s="247">
        <f>'Tabulation of Bids'!$D216</f>
        <v>0</v>
      </c>
      <c r="E337" s="248">
        <f>'Tabulation of Bids'!$E216</f>
        <v>0</v>
      </c>
      <c r="F337" s="249">
        <f t="shared" si="15"/>
        <v>0</v>
      </c>
    </row>
    <row r="338" spans="1:6" ht="20.25" customHeight="1" x14ac:dyDescent="0.2">
      <c r="A338" s="245" t="str">
        <f>'Tabulation of Bids'!$A217</f>
        <v/>
      </c>
      <c r="B338" s="99" t="str">
        <f>'Tabulation of Bids'!$B217</f>
        <v/>
      </c>
      <c r="C338" s="280" t="str">
        <f>'Tabulation of Bids'!$C217</f>
        <v/>
      </c>
      <c r="D338" s="247">
        <f>'Tabulation of Bids'!$D217</f>
        <v>0</v>
      </c>
      <c r="E338" s="248">
        <f>'Tabulation of Bids'!$E217</f>
        <v>0</v>
      </c>
      <c r="F338" s="249">
        <f t="shared" si="15"/>
        <v>0</v>
      </c>
    </row>
    <row r="339" spans="1:6" ht="20.25" customHeight="1" x14ac:dyDescent="0.2">
      <c r="A339" s="245" t="str">
        <f>'Tabulation of Bids'!$A218</f>
        <v/>
      </c>
      <c r="B339" s="99" t="str">
        <f>'Tabulation of Bids'!$B218</f>
        <v/>
      </c>
      <c r="C339" s="280" t="str">
        <f>'Tabulation of Bids'!$C218</f>
        <v/>
      </c>
      <c r="D339" s="247">
        <f>'Tabulation of Bids'!$D218</f>
        <v>0</v>
      </c>
      <c r="E339" s="248">
        <f>'Tabulation of Bids'!$E218</f>
        <v>0</v>
      </c>
      <c r="F339" s="249">
        <f t="shared" si="15"/>
        <v>0</v>
      </c>
    </row>
    <row r="340" spans="1:6" ht="20.25" customHeight="1" x14ac:dyDescent="0.2">
      <c r="A340" s="245" t="str">
        <f>'Tabulation of Bids'!$A219</f>
        <v/>
      </c>
      <c r="B340" s="99" t="str">
        <f>'Tabulation of Bids'!$B219</f>
        <v/>
      </c>
      <c r="C340" s="280" t="str">
        <f>'Tabulation of Bids'!$C219</f>
        <v/>
      </c>
      <c r="D340" s="247">
        <f>'Tabulation of Bids'!$D219</f>
        <v>0</v>
      </c>
      <c r="E340" s="248">
        <f>'Tabulation of Bids'!$E219</f>
        <v>0</v>
      </c>
      <c r="F340" s="249">
        <f t="shared" si="15"/>
        <v>0</v>
      </c>
    </row>
    <row r="341" spans="1:6" ht="20.25" customHeight="1" x14ac:dyDescent="0.2">
      <c r="A341" s="245" t="str">
        <f>'Tabulation of Bids'!$A220</f>
        <v/>
      </c>
      <c r="B341" s="99" t="str">
        <f>'Tabulation of Bids'!$B220</f>
        <v/>
      </c>
      <c r="C341" s="280" t="str">
        <f>'Tabulation of Bids'!$C220</f>
        <v/>
      </c>
      <c r="D341" s="247">
        <f>'Tabulation of Bids'!$D220</f>
        <v>0</v>
      </c>
      <c r="E341" s="248">
        <f>'Tabulation of Bids'!$E220</f>
        <v>0</v>
      </c>
      <c r="F341" s="249">
        <f t="shared" si="15"/>
        <v>0</v>
      </c>
    </row>
    <row r="342" spans="1:6" ht="20.25" customHeight="1" x14ac:dyDescent="0.2">
      <c r="A342" s="245" t="str">
        <f>'Tabulation of Bids'!$A221</f>
        <v/>
      </c>
      <c r="B342" s="99" t="str">
        <f>'Tabulation of Bids'!$B221</f>
        <v/>
      </c>
      <c r="C342" s="280" t="str">
        <f>'Tabulation of Bids'!$C221</f>
        <v/>
      </c>
      <c r="D342" s="247">
        <f>'Tabulation of Bids'!$D221</f>
        <v>0</v>
      </c>
      <c r="E342" s="248">
        <f>'Tabulation of Bids'!$E221</f>
        <v>0</v>
      </c>
      <c r="F342" s="249">
        <f t="shared" si="15"/>
        <v>0</v>
      </c>
    </row>
    <row r="343" spans="1:6" ht="20.25" customHeight="1" x14ac:dyDescent="0.2">
      <c r="A343" s="245" t="str">
        <f>'Tabulation of Bids'!$A222</f>
        <v/>
      </c>
      <c r="B343" s="99" t="str">
        <f>'Tabulation of Bids'!$B222</f>
        <v/>
      </c>
      <c r="C343" s="280" t="str">
        <f>'Tabulation of Bids'!$C222</f>
        <v/>
      </c>
      <c r="D343" s="247">
        <f>'Tabulation of Bids'!$D222</f>
        <v>0</v>
      </c>
      <c r="E343" s="248">
        <f>'Tabulation of Bids'!$E222</f>
        <v>0</v>
      </c>
      <c r="F343" s="249">
        <f t="shared" si="15"/>
        <v>0</v>
      </c>
    </row>
    <row r="344" spans="1:6" ht="20.25" customHeight="1" x14ac:dyDescent="0.2">
      <c r="A344" s="245" t="str">
        <f>'Tabulation of Bids'!$A223</f>
        <v/>
      </c>
      <c r="B344" s="99" t="str">
        <f>'Tabulation of Bids'!$B223</f>
        <v/>
      </c>
      <c r="C344" s="280" t="str">
        <f>'Tabulation of Bids'!$C223</f>
        <v/>
      </c>
      <c r="D344" s="247">
        <f>'Tabulation of Bids'!$D223</f>
        <v>0</v>
      </c>
      <c r="E344" s="248">
        <f>'Tabulation of Bids'!$E223</f>
        <v>0</v>
      </c>
      <c r="F344" s="249">
        <f t="shared" si="15"/>
        <v>0</v>
      </c>
    </row>
    <row r="345" spans="1:6" ht="20.25" customHeight="1" x14ac:dyDescent="0.2">
      <c r="A345" s="245" t="str">
        <f>'Tabulation of Bids'!$A224</f>
        <v/>
      </c>
      <c r="B345" s="99" t="str">
        <f>'Tabulation of Bids'!$B224</f>
        <v/>
      </c>
      <c r="C345" s="280" t="str">
        <f>'Tabulation of Bids'!$C224</f>
        <v/>
      </c>
      <c r="D345" s="247">
        <f>'Tabulation of Bids'!$D224</f>
        <v>0</v>
      </c>
      <c r="E345" s="248">
        <f>'Tabulation of Bids'!$E224</f>
        <v>0</v>
      </c>
      <c r="F345" s="249">
        <f t="shared" si="15"/>
        <v>0</v>
      </c>
    </row>
    <row r="346" spans="1:6" ht="20.25" customHeight="1" x14ac:dyDescent="0.2">
      <c r="A346" s="245" t="str">
        <f>'Tabulation of Bids'!$A225</f>
        <v/>
      </c>
      <c r="B346" s="99" t="str">
        <f>'Tabulation of Bids'!$B225</f>
        <v/>
      </c>
      <c r="C346" s="280" t="str">
        <f>'Tabulation of Bids'!$C225</f>
        <v/>
      </c>
      <c r="D346" s="247">
        <f>'Tabulation of Bids'!$D225</f>
        <v>0</v>
      </c>
      <c r="E346" s="248">
        <f>'Tabulation of Bids'!$E225</f>
        <v>0</v>
      </c>
      <c r="F346" s="249">
        <f t="shared" si="15"/>
        <v>0</v>
      </c>
    </row>
    <row r="347" spans="1:6" ht="20.25" customHeight="1" x14ac:dyDescent="0.2">
      <c r="A347" s="245" t="str">
        <f>'Tabulation of Bids'!$A226</f>
        <v/>
      </c>
      <c r="B347" s="99" t="str">
        <f>'Tabulation of Bids'!$B226</f>
        <v/>
      </c>
      <c r="C347" s="280" t="str">
        <f>'Tabulation of Bids'!$C226</f>
        <v/>
      </c>
      <c r="D347" s="247">
        <f>'Tabulation of Bids'!$D226</f>
        <v>0</v>
      </c>
      <c r="E347" s="248">
        <f>'Tabulation of Bids'!$E226</f>
        <v>0</v>
      </c>
      <c r="F347" s="249">
        <f t="shared" si="15"/>
        <v>0</v>
      </c>
    </row>
    <row r="348" spans="1:6" ht="20.25" customHeight="1" x14ac:dyDescent="0.2">
      <c r="A348" s="245" t="str">
        <f>'Tabulation of Bids'!$A227</f>
        <v/>
      </c>
      <c r="B348" s="99" t="str">
        <f>'Tabulation of Bids'!$B227</f>
        <v/>
      </c>
      <c r="C348" s="280" t="str">
        <f>'Tabulation of Bids'!$C227</f>
        <v/>
      </c>
      <c r="D348" s="247">
        <f>'Tabulation of Bids'!$D227</f>
        <v>0</v>
      </c>
      <c r="E348" s="248">
        <f>'Tabulation of Bids'!$E227</f>
        <v>0</v>
      </c>
      <c r="F348" s="249">
        <f t="shared" si="15"/>
        <v>0</v>
      </c>
    </row>
    <row r="349" spans="1:6" ht="20.25" customHeight="1" x14ac:dyDescent="0.2">
      <c r="A349" s="245" t="str">
        <f>'Tabulation of Bids'!$A228</f>
        <v/>
      </c>
      <c r="B349" s="99" t="str">
        <f>'Tabulation of Bids'!$B228</f>
        <v/>
      </c>
      <c r="C349" s="280" t="str">
        <f>'Tabulation of Bids'!$C228</f>
        <v/>
      </c>
      <c r="D349" s="247">
        <f>'Tabulation of Bids'!$D228</f>
        <v>0</v>
      </c>
      <c r="E349" s="248">
        <f>'Tabulation of Bids'!$E228</f>
        <v>0</v>
      </c>
      <c r="F349" s="249">
        <f t="shared" si="15"/>
        <v>0</v>
      </c>
    </row>
    <row r="350" spans="1:6" ht="20.25" customHeight="1" x14ac:dyDescent="0.2">
      <c r="A350" s="245" t="str">
        <f>'Tabulation of Bids'!$A229</f>
        <v/>
      </c>
      <c r="B350" s="99" t="str">
        <f>'Tabulation of Bids'!$B229</f>
        <v/>
      </c>
      <c r="C350" s="280" t="str">
        <f>'Tabulation of Bids'!$C229</f>
        <v/>
      </c>
      <c r="D350" s="247">
        <f>'Tabulation of Bids'!$D229</f>
        <v>0</v>
      </c>
      <c r="E350" s="248">
        <f>'Tabulation of Bids'!$E229</f>
        <v>0</v>
      </c>
      <c r="F350" s="249">
        <f t="shared" si="15"/>
        <v>0</v>
      </c>
    </row>
    <row r="351" spans="1:6" ht="20.25" customHeight="1" x14ac:dyDescent="0.2">
      <c r="A351" s="245" t="str">
        <f>'Tabulation of Bids'!$A230</f>
        <v/>
      </c>
      <c r="B351" s="99" t="str">
        <f>'Tabulation of Bids'!$B230</f>
        <v/>
      </c>
      <c r="C351" s="280" t="str">
        <f>'Tabulation of Bids'!$C230</f>
        <v/>
      </c>
      <c r="D351" s="247">
        <f>'Tabulation of Bids'!$D230</f>
        <v>0</v>
      </c>
      <c r="E351" s="248">
        <f>'Tabulation of Bids'!$E230</f>
        <v>0</v>
      </c>
      <c r="F351" s="249">
        <f t="shared" si="15"/>
        <v>0</v>
      </c>
    </row>
    <row r="352" spans="1:6" ht="20.25" customHeight="1" x14ac:dyDescent="0.2">
      <c r="A352" s="245" t="str">
        <f>'Tabulation of Bids'!$A231</f>
        <v/>
      </c>
      <c r="B352" s="99" t="str">
        <f>'Tabulation of Bids'!$B231</f>
        <v/>
      </c>
      <c r="C352" s="280" t="str">
        <f>'Tabulation of Bids'!$C231</f>
        <v/>
      </c>
      <c r="D352" s="247">
        <f>'Tabulation of Bids'!$D231</f>
        <v>0</v>
      </c>
      <c r="E352" s="248">
        <f>'Tabulation of Bids'!$E231</f>
        <v>0</v>
      </c>
      <c r="F352" s="249">
        <f t="shared" si="15"/>
        <v>0</v>
      </c>
    </row>
    <row r="353" spans="1:6" ht="20.25" customHeight="1" x14ac:dyDescent="0.2">
      <c r="A353" s="245" t="str">
        <f>'Tabulation of Bids'!$A232</f>
        <v/>
      </c>
      <c r="B353" s="99" t="str">
        <f>'Tabulation of Bids'!$B232</f>
        <v/>
      </c>
      <c r="C353" s="280" t="str">
        <f>'Tabulation of Bids'!$C232</f>
        <v/>
      </c>
      <c r="D353" s="247">
        <f>'Tabulation of Bids'!$D232</f>
        <v>0</v>
      </c>
      <c r="E353" s="248">
        <f>'Tabulation of Bids'!$E232</f>
        <v>0</v>
      </c>
      <c r="F353" s="249">
        <f t="shared" si="15"/>
        <v>0</v>
      </c>
    </row>
    <row r="354" spans="1:6" ht="13.5" thickBot="1" x14ac:dyDescent="0.25">
      <c r="A354" s="261"/>
      <c r="B354" s="262"/>
      <c r="C354" s="263"/>
      <c r="D354" s="264"/>
      <c r="E354" s="116" t="s">
        <v>5</v>
      </c>
      <c r="F354" s="164">
        <f>SUM(F330:F353)+F309</f>
        <v>6003418.4500000002</v>
      </c>
    </row>
    <row r="355" spans="1:6" x14ac:dyDescent="0.2">
      <c r="A355" s="265"/>
      <c r="B355" s="266"/>
      <c r="C355" s="265"/>
      <c r="D355" s="267"/>
      <c r="E355" s="268"/>
      <c r="F355" s="269"/>
    </row>
    <row r="356" spans="1:6" x14ac:dyDescent="0.2">
      <c r="A356" s="168" t="s">
        <v>257</v>
      </c>
      <c r="B356" s="238"/>
      <c r="C356" s="238"/>
      <c r="D356" s="168" t="s">
        <v>254</v>
      </c>
      <c r="E356" s="238"/>
      <c r="F356" s="270"/>
    </row>
    <row r="357" spans="1:6" x14ac:dyDescent="0.2">
      <c r="A357" s="271"/>
      <c r="B357" s="271"/>
      <c r="C357" s="271"/>
      <c r="D357" s="271"/>
      <c r="E357" s="271"/>
      <c r="F357" s="239"/>
    </row>
    <row r="358" spans="1:6" x14ac:dyDescent="0.2">
      <c r="A358" s="168" t="s">
        <v>255</v>
      </c>
      <c r="B358" s="238"/>
      <c r="C358" s="238"/>
      <c r="D358" s="168" t="s">
        <v>254</v>
      </c>
      <c r="E358" s="238"/>
      <c r="F358" s="270"/>
    </row>
    <row r="359" spans="1:6" x14ac:dyDescent="0.2">
      <c r="A359" s="49" t="s">
        <v>233</v>
      </c>
      <c r="B359" s="271"/>
      <c r="C359" s="271"/>
      <c r="D359" s="271"/>
      <c r="E359" s="271"/>
      <c r="F359" s="272" t="s">
        <v>256</v>
      </c>
    </row>
    <row r="360" spans="1:6" x14ac:dyDescent="0.2">
      <c r="A360" s="229"/>
      <c r="B360" s="230"/>
      <c r="C360" s="231" t="s">
        <v>240</v>
      </c>
      <c r="D360" s="232"/>
      <c r="E360" s="233" t="s">
        <v>217</v>
      </c>
      <c r="F360" s="234"/>
    </row>
    <row r="361" spans="1:6" x14ac:dyDescent="0.2">
      <c r="A361" s="235"/>
      <c r="B361" s="236"/>
      <c r="C361" s="237" t="s">
        <v>241</v>
      </c>
      <c r="D361" s="238"/>
      <c r="E361" s="368">
        <f>E316</f>
        <v>0</v>
      </c>
      <c r="F361" s="369"/>
    </row>
    <row r="362" spans="1:6" x14ac:dyDescent="0.2">
      <c r="A362" s="235"/>
      <c r="B362" s="239"/>
      <c r="C362" s="237" t="s">
        <v>242</v>
      </c>
      <c r="D362" s="238"/>
      <c r="E362" s="273" t="s">
        <v>243</v>
      </c>
      <c r="F362" s="274"/>
    </row>
    <row r="363" spans="1:6" x14ac:dyDescent="0.2">
      <c r="A363" s="240"/>
      <c r="B363" s="241" t="s">
        <v>244</v>
      </c>
      <c r="C363" s="237" t="s">
        <v>245</v>
      </c>
      <c r="D363" s="370" t="str">
        <f>D318</f>
        <v>Charles Street Reconstruction 2022</v>
      </c>
      <c r="E363" s="370"/>
      <c r="F363" s="371"/>
    </row>
    <row r="364" spans="1:6" x14ac:dyDescent="0.2">
      <c r="A364" s="160" t="str">
        <f>A319</f>
        <v>Location (Sta. and land description of beginning; Sta. only for end for county and road district; street limits for municipality.)</v>
      </c>
      <c r="B364" s="160"/>
      <c r="C364" s="160"/>
      <c r="D364" s="160"/>
      <c r="E364" s="160"/>
      <c r="F364" s="161"/>
    </row>
    <row r="365" spans="1:6" x14ac:dyDescent="0.2">
      <c r="A365" s="119">
        <f t="shared" ref="A365:A373" si="16">A320</f>
        <v>0</v>
      </c>
      <c r="B365" s="57"/>
      <c r="C365" s="57"/>
      <c r="D365" s="57"/>
      <c r="E365" s="57"/>
      <c r="F365" s="162"/>
    </row>
    <row r="366" spans="1:6" x14ac:dyDescent="0.2">
      <c r="A366" s="119">
        <f t="shared" si="16"/>
        <v>0</v>
      </c>
      <c r="B366" s="57"/>
      <c r="C366" s="57"/>
      <c r="D366" s="57"/>
      <c r="E366" s="57"/>
      <c r="F366" s="162"/>
    </row>
    <row r="367" spans="1:6" x14ac:dyDescent="0.2">
      <c r="A367" s="119">
        <f t="shared" si="16"/>
        <v>0</v>
      </c>
      <c r="B367" s="57"/>
      <c r="C367" s="57"/>
      <c r="D367" s="57"/>
      <c r="E367" s="57"/>
      <c r="F367" s="162"/>
    </row>
    <row r="368" spans="1:6" x14ac:dyDescent="0.2">
      <c r="A368" s="119">
        <f t="shared" si="16"/>
        <v>0</v>
      </c>
      <c r="B368" s="57"/>
      <c r="C368" s="57"/>
      <c r="D368" s="57"/>
      <c r="E368" s="57"/>
      <c r="F368" s="162"/>
    </row>
    <row r="369" spans="1:6" x14ac:dyDescent="0.2">
      <c r="A369" s="165" t="str">
        <f t="shared" si="16"/>
        <v>a total distance of _________feet, of which ___________ feet (____________ miles) are to be improved</v>
      </c>
      <c r="B369" s="160"/>
      <c r="C369" s="160"/>
      <c r="D369" s="160"/>
      <c r="E369" s="160"/>
      <c r="F369" s="161"/>
    </row>
    <row r="370" spans="1:6" x14ac:dyDescent="0.2">
      <c r="A370" s="165" t="str">
        <f t="shared" si="16"/>
        <v xml:space="preserve">   Station ______________ is approximately ________________ miles by road from the ______________</v>
      </c>
      <c r="B370" s="160"/>
      <c r="C370" s="160"/>
      <c r="D370" s="160"/>
      <c r="E370" s="160"/>
      <c r="F370" s="161"/>
    </row>
    <row r="371" spans="1:6" x14ac:dyDescent="0.2">
      <c r="A371" s="165" t="str">
        <f t="shared" si="16"/>
        <v>railroad siding at ______________________________________</v>
      </c>
      <c r="B371" s="160"/>
      <c r="C371" s="160"/>
      <c r="D371" s="160"/>
      <c r="E371" s="160"/>
      <c r="F371" s="161"/>
    </row>
    <row r="372" spans="1:6" x14ac:dyDescent="0.2">
      <c r="A372" s="165" t="str">
        <f t="shared" si="16"/>
        <v>Type ______________________ Width ____________ Thickness ___________ Shoulders ___________</v>
      </c>
      <c r="B372" s="160"/>
      <c r="C372" s="160"/>
      <c r="D372" s="160"/>
      <c r="E372" s="160"/>
      <c r="F372" s="161"/>
    </row>
    <row r="373" spans="1:6" ht="13.5" thickBot="1" x14ac:dyDescent="0.25">
      <c r="A373" s="165" t="str">
        <f t="shared" si="16"/>
        <v>Average Length of Haul _________________________________</v>
      </c>
      <c r="B373" s="160"/>
      <c r="C373" s="160"/>
      <c r="D373" s="160"/>
      <c r="E373" s="160"/>
      <c r="F373" s="161"/>
    </row>
    <row r="374" spans="1:6" ht="26.25" thickBot="1" x14ac:dyDescent="0.25">
      <c r="A374" s="101" t="s">
        <v>219</v>
      </c>
      <c r="B374" s="242" t="s">
        <v>220</v>
      </c>
      <c r="C374" s="242" t="s">
        <v>252</v>
      </c>
      <c r="D374" s="243" t="s">
        <v>221</v>
      </c>
      <c r="E374" s="244" t="s">
        <v>4</v>
      </c>
      <c r="F374" s="244" t="s">
        <v>5</v>
      </c>
    </row>
    <row r="375" spans="1:6" ht="20.25" customHeight="1" x14ac:dyDescent="0.2">
      <c r="A375" s="245" t="str">
        <f>'Tabulation of Bids'!$A233</f>
        <v/>
      </c>
      <c r="B375" s="99" t="str">
        <f>'Tabulation of Bids'!$B233</f>
        <v/>
      </c>
      <c r="C375" s="280" t="str">
        <f>'Tabulation of Bids'!$C233</f>
        <v/>
      </c>
      <c r="D375" s="247">
        <f>'Tabulation of Bids'!$D233</f>
        <v>0</v>
      </c>
      <c r="E375" s="248">
        <f>'Tabulation of Bids'!$E233</f>
        <v>0</v>
      </c>
      <c r="F375" s="249">
        <f>D375*E375</f>
        <v>0</v>
      </c>
    </row>
    <row r="376" spans="1:6" ht="20.25" customHeight="1" x14ac:dyDescent="0.2">
      <c r="A376" s="245" t="str">
        <f>'Tabulation of Bids'!$A234</f>
        <v/>
      </c>
      <c r="B376" s="99" t="str">
        <f>'Tabulation of Bids'!$B234</f>
        <v/>
      </c>
      <c r="C376" s="280" t="str">
        <f>'Tabulation of Bids'!$C234</f>
        <v/>
      </c>
      <c r="D376" s="247">
        <f>'Tabulation of Bids'!$D234</f>
        <v>0</v>
      </c>
      <c r="E376" s="248">
        <f>'Tabulation of Bids'!$E234</f>
        <v>0</v>
      </c>
      <c r="F376" s="249">
        <f t="shared" ref="F376:F398" si="17">D376*E376</f>
        <v>0</v>
      </c>
    </row>
    <row r="377" spans="1:6" ht="20.25" customHeight="1" x14ac:dyDescent="0.2">
      <c r="A377" s="245" t="str">
        <f>'Tabulation of Bids'!$A235</f>
        <v/>
      </c>
      <c r="B377" s="99" t="str">
        <f>'Tabulation of Bids'!$B235</f>
        <v/>
      </c>
      <c r="C377" s="280" t="str">
        <f>'Tabulation of Bids'!$C235</f>
        <v/>
      </c>
      <c r="D377" s="247">
        <f>'Tabulation of Bids'!$D235</f>
        <v>0</v>
      </c>
      <c r="E377" s="248">
        <f>'Tabulation of Bids'!$E235</f>
        <v>0</v>
      </c>
      <c r="F377" s="249">
        <f t="shared" si="17"/>
        <v>0</v>
      </c>
    </row>
    <row r="378" spans="1:6" ht="20.25" customHeight="1" x14ac:dyDescent="0.2">
      <c r="A378" s="245" t="str">
        <f>'Tabulation of Bids'!$A236</f>
        <v/>
      </c>
      <c r="B378" s="99" t="str">
        <f>'Tabulation of Bids'!$B236</f>
        <v/>
      </c>
      <c r="C378" s="280" t="str">
        <f>'Tabulation of Bids'!$C236</f>
        <v/>
      </c>
      <c r="D378" s="247">
        <f>'Tabulation of Bids'!$D236</f>
        <v>0</v>
      </c>
      <c r="E378" s="248">
        <f>'Tabulation of Bids'!$E236</f>
        <v>0</v>
      </c>
      <c r="F378" s="249">
        <f t="shared" si="17"/>
        <v>0</v>
      </c>
    </row>
    <row r="379" spans="1:6" ht="20.25" customHeight="1" x14ac:dyDescent="0.2">
      <c r="A379" s="245" t="str">
        <f>'Tabulation of Bids'!$A239</f>
        <v/>
      </c>
      <c r="B379" s="99" t="str">
        <f>'Tabulation of Bids'!$B239</f>
        <v/>
      </c>
      <c r="C379" s="280" t="str">
        <f>'Tabulation of Bids'!$C239</f>
        <v/>
      </c>
      <c r="D379" s="247">
        <f>'Tabulation of Bids'!$D239</f>
        <v>0</v>
      </c>
      <c r="E379" s="248">
        <f>'Tabulation of Bids'!$E239</f>
        <v>0</v>
      </c>
      <c r="F379" s="249">
        <f t="shared" si="17"/>
        <v>0</v>
      </c>
    </row>
    <row r="380" spans="1:6" ht="20.25" customHeight="1" x14ac:dyDescent="0.2">
      <c r="A380" s="245" t="str">
        <f>'Tabulation of Bids'!$A240</f>
        <v/>
      </c>
      <c r="B380" s="99" t="str">
        <f>'Tabulation of Bids'!$B240</f>
        <v/>
      </c>
      <c r="C380" s="280" t="str">
        <f>'Tabulation of Bids'!$C240</f>
        <v/>
      </c>
      <c r="D380" s="247">
        <f>'Tabulation of Bids'!$D240</f>
        <v>0</v>
      </c>
      <c r="E380" s="248">
        <f>'Tabulation of Bids'!$E240</f>
        <v>0</v>
      </c>
      <c r="F380" s="249">
        <f t="shared" si="17"/>
        <v>0</v>
      </c>
    </row>
    <row r="381" spans="1:6" ht="20.25" customHeight="1" x14ac:dyDescent="0.2">
      <c r="A381" s="245" t="str">
        <f>'Tabulation of Bids'!$A241</f>
        <v/>
      </c>
      <c r="B381" s="99" t="str">
        <f>'Tabulation of Bids'!$B241</f>
        <v/>
      </c>
      <c r="C381" s="280" t="str">
        <f>'Tabulation of Bids'!$C241</f>
        <v/>
      </c>
      <c r="D381" s="247">
        <f>'Tabulation of Bids'!$D241</f>
        <v>0</v>
      </c>
      <c r="E381" s="248">
        <f>'Tabulation of Bids'!$E241</f>
        <v>0</v>
      </c>
      <c r="F381" s="249">
        <f t="shared" si="17"/>
        <v>0</v>
      </c>
    </row>
    <row r="382" spans="1:6" ht="20.25" customHeight="1" x14ac:dyDescent="0.2">
      <c r="A382" s="245" t="str">
        <f>'Tabulation of Bids'!$A242</f>
        <v/>
      </c>
      <c r="B382" s="99" t="str">
        <f>'Tabulation of Bids'!$B242</f>
        <v/>
      </c>
      <c r="C382" s="280" t="str">
        <f>'Tabulation of Bids'!$C242</f>
        <v/>
      </c>
      <c r="D382" s="247">
        <f>'Tabulation of Bids'!$D242</f>
        <v>0</v>
      </c>
      <c r="E382" s="248">
        <f>'Tabulation of Bids'!$E242</f>
        <v>0</v>
      </c>
      <c r="F382" s="249">
        <f t="shared" si="17"/>
        <v>0</v>
      </c>
    </row>
    <row r="383" spans="1:6" ht="20.25" customHeight="1" x14ac:dyDescent="0.2">
      <c r="A383" s="245" t="str">
        <f>'Tabulation of Bids'!$A243</f>
        <v/>
      </c>
      <c r="B383" s="99" t="str">
        <f>'Tabulation of Bids'!$B243</f>
        <v/>
      </c>
      <c r="C383" s="280" t="str">
        <f>'Tabulation of Bids'!$C243</f>
        <v/>
      </c>
      <c r="D383" s="247">
        <f>'Tabulation of Bids'!$D243</f>
        <v>0</v>
      </c>
      <c r="E383" s="248">
        <f>'Tabulation of Bids'!$E243</f>
        <v>0</v>
      </c>
      <c r="F383" s="249">
        <f t="shared" si="17"/>
        <v>0</v>
      </c>
    </row>
    <row r="384" spans="1:6" ht="20.25" customHeight="1" x14ac:dyDescent="0.2">
      <c r="A384" s="245" t="str">
        <f>'Tabulation of Bids'!$A244</f>
        <v/>
      </c>
      <c r="B384" s="99" t="str">
        <f>'Tabulation of Bids'!$B244</f>
        <v/>
      </c>
      <c r="C384" s="280" t="str">
        <f>'Tabulation of Bids'!$C244</f>
        <v/>
      </c>
      <c r="D384" s="247">
        <f>'Tabulation of Bids'!$D244</f>
        <v>0</v>
      </c>
      <c r="E384" s="248">
        <f>'Tabulation of Bids'!$E244</f>
        <v>0</v>
      </c>
      <c r="F384" s="249">
        <f t="shared" si="17"/>
        <v>0</v>
      </c>
    </row>
    <row r="385" spans="1:6" ht="20.25" customHeight="1" x14ac:dyDescent="0.2">
      <c r="A385" s="245" t="str">
        <f>'Tabulation of Bids'!$A245</f>
        <v/>
      </c>
      <c r="B385" s="99" t="str">
        <f>'Tabulation of Bids'!$B245</f>
        <v/>
      </c>
      <c r="C385" s="280" t="str">
        <f>'Tabulation of Bids'!$C245</f>
        <v/>
      </c>
      <c r="D385" s="247">
        <f>'Tabulation of Bids'!$D245</f>
        <v>0</v>
      </c>
      <c r="E385" s="248">
        <f>'Tabulation of Bids'!$E245</f>
        <v>0</v>
      </c>
      <c r="F385" s="249">
        <f t="shared" si="17"/>
        <v>0</v>
      </c>
    </row>
    <row r="386" spans="1:6" ht="20.25" customHeight="1" x14ac:dyDescent="0.2">
      <c r="A386" s="245" t="str">
        <f>'Tabulation of Bids'!$A246</f>
        <v/>
      </c>
      <c r="B386" s="99" t="str">
        <f>'Tabulation of Bids'!$B246</f>
        <v/>
      </c>
      <c r="C386" s="280" t="str">
        <f>'Tabulation of Bids'!$C246</f>
        <v/>
      </c>
      <c r="D386" s="247">
        <f>'Tabulation of Bids'!$D246</f>
        <v>0</v>
      </c>
      <c r="E386" s="248">
        <f>'Tabulation of Bids'!$E246</f>
        <v>0</v>
      </c>
      <c r="F386" s="249">
        <f t="shared" si="17"/>
        <v>0</v>
      </c>
    </row>
    <row r="387" spans="1:6" ht="20.25" customHeight="1" x14ac:dyDescent="0.2">
      <c r="A387" s="245" t="str">
        <f>'Tabulation of Bids'!$A247</f>
        <v/>
      </c>
      <c r="B387" s="99" t="str">
        <f>'Tabulation of Bids'!$B247</f>
        <v/>
      </c>
      <c r="C387" s="280" t="str">
        <f>'Tabulation of Bids'!$C247</f>
        <v/>
      </c>
      <c r="D387" s="247">
        <f>'Tabulation of Bids'!$D247</f>
        <v>0</v>
      </c>
      <c r="E387" s="248">
        <f>'Tabulation of Bids'!$E247</f>
        <v>0</v>
      </c>
      <c r="F387" s="249">
        <f t="shared" si="17"/>
        <v>0</v>
      </c>
    </row>
    <row r="388" spans="1:6" ht="20.25" customHeight="1" x14ac:dyDescent="0.2">
      <c r="A388" s="245" t="str">
        <f>'Tabulation of Bids'!$A248</f>
        <v/>
      </c>
      <c r="B388" s="99" t="str">
        <f>'Tabulation of Bids'!$B248</f>
        <v/>
      </c>
      <c r="C388" s="280" t="str">
        <f>'Tabulation of Bids'!$C248</f>
        <v/>
      </c>
      <c r="D388" s="247">
        <f>'Tabulation of Bids'!$D248</f>
        <v>0</v>
      </c>
      <c r="E388" s="248">
        <f>'Tabulation of Bids'!$E248</f>
        <v>0</v>
      </c>
      <c r="F388" s="249">
        <f t="shared" si="17"/>
        <v>0</v>
      </c>
    </row>
    <row r="389" spans="1:6" ht="20.25" customHeight="1" x14ac:dyDescent="0.2">
      <c r="A389" s="245" t="str">
        <f>'Tabulation of Bids'!$A249</f>
        <v/>
      </c>
      <c r="B389" s="99" t="str">
        <f>'Tabulation of Bids'!$B249</f>
        <v/>
      </c>
      <c r="C389" s="280" t="str">
        <f>'Tabulation of Bids'!$C249</f>
        <v/>
      </c>
      <c r="D389" s="247">
        <f>'Tabulation of Bids'!$D249</f>
        <v>0</v>
      </c>
      <c r="E389" s="248">
        <f>'Tabulation of Bids'!$E249</f>
        <v>0</v>
      </c>
      <c r="F389" s="249">
        <f t="shared" si="17"/>
        <v>0</v>
      </c>
    </row>
    <row r="390" spans="1:6" ht="20.25" customHeight="1" x14ac:dyDescent="0.2">
      <c r="A390" s="245" t="str">
        <f>'Tabulation of Bids'!$A250</f>
        <v/>
      </c>
      <c r="B390" s="99" t="str">
        <f>'Tabulation of Bids'!$B250</f>
        <v/>
      </c>
      <c r="C390" s="280" t="str">
        <f>'Tabulation of Bids'!$C250</f>
        <v/>
      </c>
      <c r="D390" s="247">
        <f>'Tabulation of Bids'!$D250</f>
        <v>0</v>
      </c>
      <c r="E390" s="248">
        <f>'Tabulation of Bids'!$E250</f>
        <v>0</v>
      </c>
      <c r="F390" s="249">
        <f t="shared" si="17"/>
        <v>0</v>
      </c>
    </row>
    <row r="391" spans="1:6" ht="20.25" customHeight="1" x14ac:dyDescent="0.2">
      <c r="A391" s="245" t="str">
        <f>'Tabulation of Bids'!$A251</f>
        <v/>
      </c>
      <c r="B391" s="99" t="str">
        <f>'Tabulation of Bids'!$B251</f>
        <v/>
      </c>
      <c r="C391" s="280" t="str">
        <f>'Tabulation of Bids'!$C251</f>
        <v/>
      </c>
      <c r="D391" s="247">
        <f>'Tabulation of Bids'!$D251</f>
        <v>0</v>
      </c>
      <c r="E391" s="248">
        <f>'Tabulation of Bids'!$E251</f>
        <v>0</v>
      </c>
      <c r="F391" s="249">
        <f t="shared" si="17"/>
        <v>0</v>
      </c>
    </row>
    <row r="392" spans="1:6" ht="20.25" customHeight="1" x14ac:dyDescent="0.2">
      <c r="A392" s="245" t="str">
        <f>'Tabulation of Bids'!$A252</f>
        <v/>
      </c>
      <c r="B392" s="99" t="str">
        <f>'Tabulation of Bids'!$B252</f>
        <v/>
      </c>
      <c r="C392" s="280" t="str">
        <f>'Tabulation of Bids'!$C252</f>
        <v/>
      </c>
      <c r="D392" s="247">
        <f>'Tabulation of Bids'!$D252</f>
        <v>0</v>
      </c>
      <c r="E392" s="248">
        <f>'Tabulation of Bids'!$E252</f>
        <v>0</v>
      </c>
      <c r="F392" s="249">
        <f t="shared" si="17"/>
        <v>0</v>
      </c>
    </row>
    <row r="393" spans="1:6" ht="20.25" customHeight="1" x14ac:dyDescent="0.2">
      <c r="A393" s="245" t="str">
        <f>'Tabulation of Bids'!$A253</f>
        <v/>
      </c>
      <c r="B393" s="99" t="str">
        <f>'Tabulation of Bids'!$B253</f>
        <v/>
      </c>
      <c r="C393" s="280" t="str">
        <f>'Tabulation of Bids'!$C253</f>
        <v/>
      </c>
      <c r="D393" s="247">
        <f>'Tabulation of Bids'!$D253</f>
        <v>0</v>
      </c>
      <c r="E393" s="248">
        <f>'Tabulation of Bids'!$E253</f>
        <v>0</v>
      </c>
      <c r="F393" s="249">
        <f t="shared" si="17"/>
        <v>0</v>
      </c>
    </row>
    <row r="394" spans="1:6" ht="20.25" customHeight="1" x14ac:dyDescent="0.2">
      <c r="A394" s="245" t="str">
        <f>'Tabulation of Bids'!$A254</f>
        <v/>
      </c>
      <c r="B394" s="99" t="str">
        <f>'Tabulation of Bids'!$B254</f>
        <v/>
      </c>
      <c r="C394" s="280" t="str">
        <f>'Tabulation of Bids'!$C254</f>
        <v/>
      </c>
      <c r="D394" s="247">
        <f>'Tabulation of Bids'!$D254</f>
        <v>0</v>
      </c>
      <c r="E394" s="248">
        <f>'Tabulation of Bids'!$E254</f>
        <v>0</v>
      </c>
      <c r="F394" s="249">
        <f t="shared" si="17"/>
        <v>0</v>
      </c>
    </row>
    <row r="395" spans="1:6" ht="20.25" customHeight="1" x14ac:dyDescent="0.2">
      <c r="A395" s="245" t="str">
        <f>'Tabulation of Bids'!$A255</f>
        <v/>
      </c>
      <c r="B395" s="99" t="str">
        <f>'Tabulation of Bids'!$B255</f>
        <v/>
      </c>
      <c r="C395" s="280" t="str">
        <f>'Tabulation of Bids'!$C255</f>
        <v/>
      </c>
      <c r="D395" s="247">
        <f>'Tabulation of Bids'!$D255</f>
        <v>0</v>
      </c>
      <c r="E395" s="248">
        <f>'Tabulation of Bids'!$E255</f>
        <v>0</v>
      </c>
      <c r="F395" s="249">
        <f t="shared" si="17"/>
        <v>0</v>
      </c>
    </row>
    <row r="396" spans="1:6" ht="20.25" customHeight="1" x14ac:dyDescent="0.2">
      <c r="A396" s="245" t="str">
        <f>'Tabulation of Bids'!$A256</f>
        <v/>
      </c>
      <c r="B396" s="99" t="str">
        <f>'Tabulation of Bids'!$B256</f>
        <v/>
      </c>
      <c r="C396" s="280" t="str">
        <f>'Tabulation of Bids'!$C256</f>
        <v/>
      </c>
      <c r="D396" s="247">
        <f>'Tabulation of Bids'!$D256</f>
        <v>0</v>
      </c>
      <c r="E396" s="248">
        <f>'Tabulation of Bids'!$E256</f>
        <v>0</v>
      </c>
      <c r="F396" s="249">
        <f t="shared" si="17"/>
        <v>0</v>
      </c>
    </row>
    <row r="397" spans="1:6" ht="20.25" customHeight="1" x14ac:dyDescent="0.2">
      <c r="A397" s="245" t="str">
        <f>'Tabulation of Bids'!$A257</f>
        <v/>
      </c>
      <c r="B397" s="99" t="str">
        <f>'Tabulation of Bids'!$B257</f>
        <v/>
      </c>
      <c r="C397" s="280" t="str">
        <f>'Tabulation of Bids'!$C257</f>
        <v/>
      </c>
      <c r="D397" s="247">
        <f>'Tabulation of Bids'!$D257</f>
        <v>0</v>
      </c>
      <c r="E397" s="248">
        <f>'Tabulation of Bids'!$E257</f>
        <v>0</v>
      </c>
      <c r="F397" s="249">
        <f t="shared" si="17"/>
        <v>0</v>
      </c>
    </row>
    <row r="398" spans="1:6" ht="20.25" customHeight="1" x14ac:dyDescent="0.2">
      <c r="A398" s="245" t="str">
        <f>'Tabulation of Bids'!$A258</f>
        <v/>
      </c>
      <c r="B398" s="99" t="str">
        <f>'Tabulation of Bids'!$B258</f>
        <v/>
      </c>
      <c r="C398" s="280" t="str">
        <f>'Tabulation of Bids'!$C258</f>
        <v/>
      </c>
      <c r="D398" s="247">
        <f>'Tabulation of Bids'!$D258</f>
        <v>0</v>
      </c>
      <c r="E398" s="248">
        <f>'Tabulation of Bids'!$E258</f>
        <v>0</v>
      </c>
      <c r="F398" s="249">
        <f t="shared" si="17"/>
        <v>0</v>
      </c>
    </row>
    <row r="399" spans="1:6" ht="13.5" thickBot="1" x14ac:dyDescent="0.25">
      <c r="A399" s="261"/>
      <c r="B399" s="262"/>
      <c r="C399" s="263"/>
      <c r="D399" s="264"/>
      <c r="E399" s="116" t="s">
        <v>5</v>
      </c>
      <c r="F399" s="164">
        <f>SUM(F375:F398)+F354</f>
        <v>6003418.4500000002</v>
      </c>
    </row>
    <row r="400" spans="1:6" x14ac:dyDescent="0.2">
      <c r="A400" s="265"/>
      <c r="B400" s="266"/>
      <c r="C400" s="265"/>
      <c r="D400" s="267"/>
      <c r="E400" s="268"/>
      <c r="F400" s="269"/>
    </row>
    <row r="401" spans="1:6" x14ac:dyDescent="0.2">
      <c r="A401" s="168" t="s">
        <v>257</v>
      </c>
      <c r="B401" s="238"/>
      <c r="C401" s="238"/>
      <c r="D401" s="168" t="s">
        <v>254</v>
      </c>
      <c r="E401" s="238"/>
      <c r="F401" s="270"/>
    </row>
    <row r="402" spans="1:6" x14ac:dyDescent="0.2">
      <c r="A402" s="271"/>
      <c r="B402" s="271"/>
      <c r="C402" s="271"/>
      <c r="D402" s="271"/>
      <c r="E402" s="271"/>
      <c r="F402" s="239"/>
    </row>
    <row r="403" spans="1:6" x14ac:dyDescent="0.2">
      <c r="A403" s="168" t="s">
        <v>255</v>
      </c>
      <c r="B403" s="238"/>
      <c r="C403" s="238"/>
      <c r="D403" s="168" t="s">
        <v>254</v>
      </c>
      <c r="E403" s="238"/>
      <c r="F403" s="270"/>
    </row>
    <row r="404" spans="1:6" x14ac:dyDescent="0.2">
      <c r="A404" s="49" t="s">
        <v>234</v>
      </c>
      <c r="B404" s="271"/>
      <c r="C404" s="271"/>
      <c r="D404" s="271"/>
      <c r="E404" s="271"/>
      <c r="F404" s="272" t="s">
        <v>256</v>
      </c>
    </row>
    <row r="405" spans="1:6" x14ac:dyDescent="0.2">
      <c r="A405" s="229"/>
      <c r="B405" s="230"/>
      <c r="C405" s="231" t="s">
        <v>240</v>
      </c>
      <c r="D405" s="232"/>
      <c r="E405" s="233" t="s">
        <v>217</v>
      </c>
      <c r="F405" s="234"/>
    </row>
    <row r="406" spans="1:6" x14ac:dyDescent="0.2">
      <c r="A406" s="235"/>
      <c r="B406" s="236"/>
      <c r="C406" s="237" t="s">
        <v>241</v>
      </c>
      <c r="D406" s="238"/>
      <c r="E406" s="368">
        <f>E361</f>
        <v>0</v>
      </c>
      <c r="F406" s="369"/>
    </row>
    <row r="407" spans="1:6" x14ac:dyDescent="0.2">
      <c r="A407" s="235"/>
      <c r="B407" s="239"/>
      <c r="C407" s="237" t="s">
        <v>242</v>
      </c>
      <c r="D407" s="238"/>
      <c r="E407" s="273" t="s">
        <v>243</v>
      </c>
      <c r="F407" s="274"/>
    </row>
    <row r="408" spans="1:6" x14ac:dyDescent="0.2">
      <c r="A408" s="240"/>
      <c r="B408" s="241" t="s">
        <v>244</v>
      </c>
      <c r="C408" s="237" t="s">
        <v>245</v>
      </c>
      <c r="D408" s="370" t="str">
        <f>D363</f>
        <v>Charles Street Reconstruction 2022</v>
      </c>
      <c r="E408" s="370"/>
      <c r="F408" s="371"/>
    </row>
    <row r="409" spans="1:6" x14ac:dyDescent="0.2">
      <c r="A409" s="160" t="str">
        <f>A364</f>
        <v>Location (Sta. and land description of beginning; Sta. only for end for county and road district; street limits for municipality.)</v>
      </c>
      <c r="B409" s="160"/>
      <c r="C409" s="160"/>
      <c r="D409" s="160"/>
      <c r="E409" s="160"/>
      <c r="F409" s="161"/>
    </row>
    <row r="410" spans="1:6" x14ac:dyDescent="0.2">
      <c r="A410" s="119">
        <f t="shared" ref="A410:A418" si="18">A365</f>
        <v>0</v>
      </c>
      <c r="B410" s="57"/>
      <c r="C410" s="57"/>
      <c r="D410" s="57"/>
      <c r="E410" s="57"/>
      <c r="F410" s="162"/>
    </row>
    <row r="411" spans="1:6" x14ac:dyDescent="0.2">
      <c r="A411" s="119">
        <f t="shared" si="18"/>
        <v>0</v>
      </c>
      <c r="B411" s="57"/>
      <c r="C411" s="57"/>
      <c r="D411" s="57"/>
      <c r="E411" s="57"/>
      <c r="F411" s="162"/>
    </row>
    <row r="412" spans="1:6" x14ac:dyDescent="0.2">
      <c r="A412" s="119">
        <f t="shared" si="18"/>
        <v>0</v>
      </c>
      <c r="B412" s="57"/>
      <c r="C412" s="57"/>
      <c r="D412" s="57"/>
      <c r="E412" s="57"/>
      <c r="F412" s="162"/>
    </row>
    <row r="413" spans="1:6" x14ac:dyDescent="0.2">
      <c r="A413" s="119">
        <f t="shared" si="18"/>
        <v>0</v>
      </c>
      <c r="B413" s="57"/>
      <c r="C413" s="57"/>
      <c r="D413" s="57"/>
      <c r="E413" s="57"/>
      <c r="F413" s="162"/>
    </row>
    <row r="414" spans="1:6" x14ac:dyDescent="0.2">
      <c r="A414" s="165" t="str">
        <f t="shared" si="18"/>
        <v>a total distance of _________feet, of which ___________ feet (____________ miles) are to be improved</v>
      </c>
      <c r="B414" s="160"/>
      <c r="C414" s="160"/>
      <c r="D414" s="160"/>
      <c r="E414" s="160"/>
      <c r="F414" s="161"/>
    </row>
    <row r="415" spans="1:6" x14ac:dyDescent="0.2">
      <c r="A415" s="165" t="str">
        <f t="shared" si="18"/>
        <v xml:space="preserve">   Station ______________ is approximately ________________ miles by road from the ______________</v>
      </c>
      <c r="B415" s="160"/>
      <c r="C415" s="160"/>
      <c r="D415" s="160"/>
      <c r="E415" s="160"/>
      <c r="F415" s="161"/>
    </row>
    <row r="416" spans="1:6" x14ac:dyDescent="0.2">
      <c r="A416" s="165" t="str">
        <f t="shared" si="18"/>
        <v>railroad siding at ______________________________________</v>
      </c>
      <c r="B416" s="160"/>
      <c r="C416" s="160"/>
      <c r="D416" s="160"/>
      <c r="E416" s="160"/>
      <c r="F416" s="161"/>
    </row>
    <row r="417" spans="1:6" x14ac:dyDescent="0.2">
      <c r="A417" s="165" t="str">
        <f t="shared" si="18"/>
        <v>Type ______________________ Width ____________ Thickness ___________ Shoulders ___________</v>
      </c>
      <c r="B417" s="160"/>
      <c r="C417" s="160"/>
      <c r="D417" s="160"/>
      <c r="E417" s="160"/>
      <c r="F417" s="161"/>
    </row>
    <row r="418" spans="1:6" ht="13.5" thickBot="1" x14ac:dyDescent="0.25">
      <c r="A418" s="165" t="str">
        <f t="shared" si="18"/>
        <v>Average Length of Haul _________________________________</v>
      </c>
      <c r="B418" s="160"/>
      <c r="C418" s="160"/>
      <c r="D418" s="160"/>
      <c r="E418" s="160"/>
      <c r="F418" s="161"/>
    </row>
    <row r="419" spans="1:6" ht="26.25" thickBot="1" x14ac:dyDescent="0.25">
      <c r="A419" s="101" t="s">
        <v>219</v>
      </c>
      <c r="B419" s="242" t="s">
        <v>220</v>
      </c>
      <c r="C419" s="242" t="s">
        <v>252</v>
      </c>
      <c r="D419" s="243" t="s">
        <v>221</v>
      </c>
      <c r="E419" s="244" t="s">
        <v>4</v>
      </c>
      <c r="F419" s="244" t="s">
        <v>5</v>
      </c>
    </row>
    <row r="420" spans="1:6" ht="20.25" customHeight="1" x14ac:dyDescent="0.2">
      <c r="A420" s="245" t="str">
        <f>'Tabulation of Bids'!$A259</f>
        <v/>
      </c>
      <c r="B420" s="99" t="str">
        <f>'Tabulation of Bids'!$B259</f>
        <v/>
      </c>
      <c r="C420" s="280" t="str">
        <f>'Tabulation of Bids'!$C259</f>
        <v/>
      </c>
      <c r="D420" s="247">
        <f>'Tabulation of Bids'!$D259</f>
        <v>0</v>
      </c>
      <c r="E420" s="248">
        <f>'Tabulation of Bids'!$E259</f>
        <v>0</v>
      </c>
      <c r="F420" s="249">
        <f>D420*E420</f>
        <v>0</v>
      </c>
    </row>
    <row r="421" spans="1:6" ht="20.25" customHeight="1" x14ac:dyDescent="0.2">
      <c r="A421" s="245" t="str">
        <f>'Tabulation of Bids'!$A260</f>
        <v/>
      </c>
      <c r="B421" s="99" t="str">
        <f>'Tabulation of Bids'!$B260</f>
        <v/>
      </c>
      <c r="C421" s="280" t="str">
        <f>'Tabulation of Bids'!$C260</f>
        <v/>
      </c>
      <c r="D421" s="247">
        <f>'Tabulation of Bids'!$D260</f>
        <v>0</v>
      </c>
      <c r="E421" s="248">
        <f>'Tabulation of Bids'!$E260</f>
        <v>0</v>
      </c>
      <c r="F421" s="249">
        <f t="shared" ref="F421:F443" si="19">D421*E421</f>
        <v>0</v>
      </c>
    </row>
    <row r="422" spans="1:6" ht="20.25" customHeight="1" x14ac:dyDescent="0.2">
      <c r="A422" s="245" t="str">
        <f>'Tabulation of Bids'!$A261</f>
        <v/>
      </c>
      <c r="B422" s="99" t="str">
        <f>'Tabulation of Bids'!$B261</f>
        <v/>
      </c>
      <c r="C422" s="280" t="str">
        <f>'Tabulation of Bids'!$C261</f>
        <v/>
      </c>
      <c r="D422" s="247">
        <f>'Tabulation of Bids'!$D261</f>
        <v>0</v>
      </c>
      <c r="E422" s="248">
        <f>'Tabulation of Bids'!$E261</f>
        <v>0</v>
      </c>
      <c r="F422" s="249">
        <f t="shared" si="19"/>
        <v>0</v>
      </c>
    </row>
    <row r="423" spans="1:6" ht="20.25" customHeight="1" x14ac:dyDescent="0.2">
      <c r="A423" s="245" t="str">
        <f>'Tabulation of Bids'!$A262</f>
        <v/>
      </c>
      <c r="B423" s="99" t="str">
        <f>'Tabulation of Bids'!$B262</f>
        <v/>
      </c>
      <c r="C423" s="280" t="str">
        <f>'Tabulation of Bids'!$C262</f>
        <v/>
      </c>
      <c r="D423" s="247">
        <f>'Tabulation of Bids'!$D262</f>
        <v>0</v>
      </c>
      <c r="E423" s="248">
        <f>'Tabulation of Bids'!$E262</f>
        <v>0</v>
      </c>
      <c r="F423" s="249">
        <f t="shared" si="19"/>
        <v>0</v>
      </c>
    </row>
    <row r="424" spans="1:6" ht="20.25" customHeight="1" x14ac:dyDescent="0.2">
      <c r="A424" s="245" t="str">
        <f>'Tabulation of Bids'!$A265</f>
        <v/>
      </c>
      <c r="B424" s="99" t="str">
        <f>'Tabulation of Bids'!$B265</f>
        <v/>
      </c>
      <c r="C424" s="280" t="str">
        <f>'Tabulation of Bids'!$C265</f>
        <v/>
      </c>
      <c r="D424" s="247">
        <f>'Tabulation of Bids'!$D265</f>
        <v>0</v>
      </c>
      <c r="E424" s="248">
        <f>'Tabulation of Bids'!$E265</f>
        <v>0</v>
      </c>
      <c r="F424" s="249">
        <f t="shared" si="19"/>
        <v>0</v>
      </c>
    </row>
    <row r="425" spans="1:6" ht="20.25" customHeight="1" x14ac:dyDescent="0.2">
      <c r="A425" s="245" t="str">
        <f>'Tabulation of Bids'!$A266</f>
        <v/>
      </c>
      <c r="B425" s="99" t="str">
        <f>'Tabulation of Bids'!$B266</f>
        <v/>
      </c>
      <c r="C425" s="280" t="str">
        <f>'Tabulation of Bids'!$C266</f>
        <v/>
      </c>
      <c r="D425" s="247">
        <f>'Tabulation of Bids'!$D266</f>
        <v>0</v>
      </c>
      <c r="E425" s="248">
        <f>'Tabulation of Bids'!$E266</f>
        <v>0</v>
      </c>
      <c r="F425" s="249">
        <f t="shared" si="19"/>
        <v>0</v>
      </c>
    </row>
    <row r="426" spans="1:6" ht="20.25" customHeight="1" x14ac:dyDescent="0.2">
      <c r="A426" s="245" t="str">
        <f>'Tabulation of Bids'!$A267</f>
        <v/>
      </c>
      <c r="B426" s="99" t="str">
        <f>'Tabulation of Bids'!$B267</f>
        <v/>
      </c>
      <c r="C426" s="280" t="str">
        <f>'Tabulation of Bids'!$C267</f>
        <v/>
      </c>
      <c r="D426" s="247">
        <f>'Tabulation of Bids'!$D267</f>
        <v>0</v>
      </c>
      <c r="E426" s="248">
        <f>'Tabulation of Bids'!$E267</f>
        <v>0</v>
      </c>
      <c r="F426" s="249">
        <f t="shared" si="19"/>
        <v>0</v>
      </c>
    </row>
    <row r="427" spans="1:6" ht="20.25" customHeight="1" x14ac:dyDescent="0.2">
      <c r="A427" s="245" t="str">
        <f>'Tabulation of Bids'!$A268</f>
        <v/>
      </c>
      <c r="B427" s="99" t="str">
        <f>'Tabulation of Bids'!$B268</f>
        <v/>
      </c>
      <c r="C427" s="280" t="str">
        <f>'Tabulation of Bids'!$C268</f>
        <v/>
      </c>
      <c r="D427" s="247">
        <f>'Tabulation of Bids'!$D268</f>
        <v>0</v>
      </c>
      <c r="E427" s="248">
        <f>'Tabulation of Bids'!$E268</f>
        <v>0</v>
      </c>
      <c r="F427" s="249">
        <f t="shared" si="19"/>
        <v>0</v>
      </c>
    </row>
    <row r="428" spans="1:6" ht="20.25" customHeight="1" x14ac:dyDescent="0.2">
      <c r="A428" s="245" t="str">
        <f>'Tabulation of Bids'!$A269</f>
        <v/>
      </c>
      <c r="B428" s="99" t="str">
        <f>'Tabulation of Bids'!$B269</f>
        <v/>
      </c>
      <c r="C428" s="280" t="str">
        <f>'Tabulation of Bids'!$C269</f>
        <v/>
      </c>
      <c r="D428" s="247">
        <f>'Tabulation of Bids'!$D269</f>
        <v>0</v>
      </c>
      <c r="E428" s="248">
        <f>'Tabulation of Bids'!$E269</f>
        <v>0</v>
      </c>
      <c r="F428" s="249">
        <f t="shared" si="19"/>
        <v>0</v>
      </c>
    </row>
    <row r="429" spans="1:6" ht="20.25" customHeight="1" x14ac:dyDescent="0.2">
      <c r="A429" s="245" t="str">
        <f>'Tabulation of Bids'!$A270</f>
        <v/>
      </c>
      <c r="B429" s="99" t="str">
        <f>'Tabulation of Bids'!$B270</f>
        <v/>
      </c>
      <c r="C429" s="280" t="str">
        <f>'Tabulation of Bids'!$C270</f>
        <v/>
      </c>
      <c r="D429" s="247">
        <f>'Tabulation of Bids'!$D270</f>
        <v>0</v>
      </c>
      <c r="E429" s="248">
        <f>'Tabulation of Bids'!$E270</f>
        <v>0</v>
      </c>
      <c r="F429" s="249">
        <f t="shared" si="19"/>
        <v>0</v>
      </c>
    </row>
    <row r="430" spans="1:6" ht="20.25" customHeight="1" x14ac:dyDescent="0.2">
      <c r="A430" s="245" t="str">
        <f>'Tabulation of Bids'!$A271</f>
        <v/>
      </c>
      <c r="B430" s="99" t="str">
        <f>'Tabulation of Bids'!$B271</f>
        <v/>
      </c>
      <c r="C430" s="280" t="str">
        <f>'Tabulation of Bids'!$C271</f>
        <v/>
      </c>
      <c r="D430" s="247">
        <f>'Tabulation of Bids'!$D271</f>
        <v>0</v>
      </c>
      <c r="E430" s="248">
        <f>'Tabulation of Bids'!$E271</f>
        <v>0</v>
      </c>
      <c r="F430" s="249">
        <f t="shared" si="19"/>
        <v>0</v>
      </c>
    </row>
    <row r="431" spans="1:6" ht="20.25" customHeight="1" x14ac:dyDescent="0.2">
      <c r="A431" s="245" t="str">
        <f>'Tabulation of Bids'!$A272</f>
        <v/>
      </c>
      <c r="B431" s="99" t="str">
        <f>'Tabulation of Bids'!$B272</f>
        <v/>
      </c>
      <c r="C431" s="280" t="str">
        <f>'Tabulation of Bids'!$C272</f>
        <v/>
      </c>
      <c r="D431" s="247">
        <f>'Tabulation of Bids'!$D272</f>
        <v>0</v>
      </c>
      <c r="E431" s="248">
        <f>'Tabulation of Bids'!$E272</f>
        <v>0</v>
      </c>
      <c r="F431" s="249">
        <f t="shared" si="19"/>
        <v>0</v>
      </c>
    </row>
    <row r="432" spans="1:6" ht="20.25" customHeight="1" x14ac:dyDescent="0.2">
      <c r="A432" s="245" t="str">
        <f>'Tabulation of Bids'!$A273</f>
        <v/>
      </c>
      <c r="B432" s="99" t="str">
        <f>'Tabulation of Bids'!$B273</f>
        <v/>
      </c>
      <c r="C432" s="280" t="str">
        <f>'Tabulation of Bids'!$C273</f>
        <v/>
      </c>
      <c r="D432" s="247">
        <f>'Tabulation of Bids'!$D273</f>
        <v>0</v>
      </c>
      <c r="E432" s="248">
        <f>'Tabulation of Bids'!$E273</f>
        <v>0</v>
      </c>
      <c r="F432" s="249">
        <f t="shared" si="19"/>
        <v>0</v>
      </c>
    </row>
    <row r="433" spans="1:6" ht="20.25" customHeight="1" x14ac:dyDescent="0.2">
      <c r="A433" s="245" t="str">
        <f>'Tabulation of Bids'!$A274</f>
        <v/>
      </c>
      <c r="B433" s="99" t="str">
        <f>'Tabulation of Bids'!$B274</f>
        <v/>
      </c>
      <c r="C433" s="280" t="str">
        <f>'Tabulation of Bids'!$C274</f>
        <v/>
      </c>
      <c r="D433" s="247">
        <f>'Tabulation of Bids'!$D274</f>
        <v>0</v>
      </c>
      <c r="E433" s="248">
        <f>'Tabulation of Bids'!$E274</f>
        <v>0</v>
      </c>
      <c r="F433" s="249">
        <f t="shared" si="19"/>
        <v>0</v>
      </c>
    </row>
    <row r="434" spans="1:6" ht="20.25" customHeight="1" x14ac:dyDescent="0.2">
      <c r="A434" s="245" t="str">
        <f>'Tabulation of Bids'!$A275</f>
        <v/>
      </c>
      <c r="B434" s="99" t="str">
        <f>'Tabulation of Bids'!$B275</f>
        <v/>
      </c>
      <c r="C434" s="280" t="str">
        <f>'Tabulation of Bids'!$C275</f>
        <v/>
      </c>
      <c r="D434" s="247">
        <f>'Tabulation of Bids'!$D275</f>
        <v>0</v>
      </c>
      <c r="E434" s="248">
        <f>'Tabulation of Bids'!$E275</f>
        <v>0</v>
      </c>
      <c r="F434" s="249">
        <f t="shared" si="19"/>
        <v>0</v>
      </c>
    </row>
    <row r="435" spans="1:6" ht="20.25" customHeight="1" x14ac:dyDescent="0.2">
      <c r="A435" s="245" t="str">
        <f>'Tabulation of Bids'!$A276</f>
        <v/>
      </c>
      <c r="B435" s="99" t="str">
        <f>'Tabulation of Bids'!$B276</f>
        <v/>
      </c>
      <c r="C435" s="280" t="str">
        <f>'Tabulation of Bids'!$C276</f>
        <v/>
      </c>
      <c r="D435" s="247">
        <f>'Tabulation of Bids'!$D276</f>
        <v>0</v>
      </c>
      <c r="E435" s="248">
        <f>'Tabulation of Bids'!$E276</f>
        <v>0</v>
      </c>
      <c r="F435" s="249">
        <f t="shared" si="19"/>
        <v>0</v>
      </c>
    </row>
    <row r="436" spans="1:6" ht="20.25" customHeight="1" x14ac:dyDescent="0.2">
      <c r="A436" s="245" t="str">
        <f>'Tabulation of Bids'!$A277</f>
        <v/>
      </c>
      <c r="B436" s="99" t="str">
        <f>'Tabulation of Bids'!$B277</f>
        <v/>
      </c>
      <c r="C436" s="280" t="str">
        <f>'Tabulation of Bids'!$C277</f>
        <v/>
      </c>
      <c r="D436" s="247">
        <f>'Tabulation of Bids'!$D277</f>
        <v>0</v>
      </c>
      <c r="E436" s="248">
        <f>'Tabulation of Bids'!$E277</f>
        <v>0</v>
      </c>
      <c r="F436" s="249">
        <f t="shared" si="19"/>
        <v>0</v>
      </c>
    </row>
    <row r="437" spans="1:6" ht="20.25" customHeight="1" x14ac:dyDescent="0.2">
      <c r="A437" s="245" t="str">
        <f>'Tabulation of Bids'!$A278</f>
        <v/>
      </c>
      <c r="B437" s="99" t="str">
        <f>'Tabulation of Bids'!$B278</f>
        <v/>
      </c>
      <c r="C437" s="280" t="str">
        <f>'Tabulation of Bids'!$C278</f>
        <v/>
      </c>
      <c r="D437" s="247">
        <f>'Tabulation of Bids'!$D278</f>
        <v>0</v>
      </c>
      <c r="E437" s="248">
        <f>'Tabulation of Bids'!$E278</f>
        <v>0</v>
      </c>
      <c r="F437" s="249">
        <f t="shared" si="19"/>
        <v>0</v>
      </c>
    </row>
    <row r="438" spans="1:6" ht="20.25" customHeight="1" x14ac:dyDescent="0.2">
      <c r="A438" s="245" t="str">
        <f>'Tabulation of Bids'!$A279</f>
        <v/>
      </c>
      <c r="B438" s="99" t="str">
        <f>'Tabulation of Bids'!$B279</f>
        <v/>
      </c>
      <c r="C438" s="280" t="str">
        <f>'Tabulation of Bids'!$C279</f>
        <v/>
      </c>
      <c r="D438" s="247">
        <f>'Tabulation of Bids'!$D279</f>
        <v>0</v>
      </c>
      <c r="E438" s="248">
        <f>'Tabulation of Bids'!$E279</f>
        <v>0</v>
      </c>
      <c r="F438" s="249">
        <f t="shared" si="19"/>
        <v>0</v>
      </c>
    </row>
    <row r="439" spans="1:6" ht="20.25" customHeight="1" x14ac:dyDescent="0.2">
      <c r="A439" s="245" t="str">
        <f>'Tabulation of Bids'!$A280</f>
        <v/>
      </c>
      <c r="B439" s="99" t="str">
        <f>'Tabulation of Bids'!$B280</f>
        <v/>
      </c>
      <c r="C439" s="280" t="str">
        <f>'Tabulation of Bids'!$C280</f>
        <v/>
      </c>
      <c r="D439" s="247">
        <f>'Tabulation of Bids'!$D280</f>
        <v>0</v>
      </c>
      <c r="E439" s="248">
        <f>'Tabulation of Bids'!$E280</f>
        <v>0</v>
      </c>
      <c r="F439" s="249">
        <f t="shared" si="19"/>
        <v>0</v>
      </c>
    </row>
    <row r="440" spans="1:6" ht="20.25" customHeight="1" x14ac:dyDescent="0.2">
      <c r="A440" s="245" t="str">
        <f>'Tabulation of Bids'!$A281</f>
        <v/>
      </c>
      <c r="B440" s="99" t="str">
        <f>'Tabulation of Bids'!$B281</f>
        <v/>
      </c>
      <c r="C440" s="280" t="str">
        <f>'Tabulation of Bids'!$C281</f>
        <v/>
      </c>
      <c r="D440" s="247">
        <f>'Tabulation of Bids'!$D281</f>
        <v>0</v>
      </c>
      <c r="E440" s="248">
        <f>'Tabulation of Bids'!$E281</f>
        <v>0</v>
      </c>
      <c r="F440" s="249">
        <f t="shared" si="19"/>
        <v>0</v>
      </c>
    </row>
    <row r="441" spans="1:6" ht="20.25" customHeight="1" x14ac:dyDescent="0.2">
      <c r="A441" s="245" t="str">
        <f>'Tabulation of Bids'!$A282</f>
        <v/>
      </c>
      <c r="B441" s="99" t="str">
        <f>'Tabulation of Bids'!$B282</f>
        <v/>
      </c>
      <c r="C441" s="280" t="str">
        <f>'Tabulation of Bids'!$C282</f>
        <v/>
      </c>
      <c r="D441" s="247">
        <f>'Tabulation of Bids'!$D282</f>
        <v>0</v>
      </c>
      <c r="E441" s="248">
        <f>'Tabulation of Bids'!$E282</f>
        <v>0</v>
      </c>
      <c r="F441" s="249">
        <f t="shared" si="19"/>
        <v>0</v>
      </c>
    </row>
    <row r="442" spans="1:6" ht="20.25" customHeight="1" x14ac:dyDescent="0.2">
      <c r="A442" s="245" t="str">
        <f>'Tabulation of Bids'!$A283</f>
        <v/>
      </c>
      <c r="B442" s="99" t="str">
        <f>'Tabulation of Bids'!$B283</f>
        <v/>
      </c>
      <c r="C442" s="280" t="str">
        <f>'Tabulation of Bids'!$C283</f>
        <v/>
      </c>
      <c r="D442" s="247">
        <f>'Tabulation of Bids'!$D283</f>
        <v>0</v>
      </c>
      <c r="E442" s="248">
        <f>'Tabulation of Bids'!$E283</f>
        <v>0</v>
      </c>
      <c r="F442" s="249">
        <f t="shared" si="19"/>
        <v>0</v>
      </c>
    </row>
    <row r="443" spans="1:6" ht="20.25" customHeight="1" x14ac:dyDescent="0.2">
      <c r="A443" s="245" t="str">
        <f>'Tabulation of Bids'!$A284</f>
        <v/>
      </c>
      <c r="B443" s="99" t="str">
        <f>'Tabulation of Bids'!$B284</f>
        <v/>
      </c>
      <c r="C443" s="280" t="str">
        <f>'Tabulation of Bids'!$C284</f>
        <v/>
      </c>
      <c r="D443" s="247">
        <f>'Tabulation of Bids'!$D284</f>
        <v>0</v>
      </c>
      <c r="E443" s="248">
        <f>'Tabulation of Bids'!$E284</f>
        <v>0</v>
      </c>
      <c r="F443" s="249">
        <f t="shared" si="19"/>
        <v>0</v>
      </c>
    </row>
    <row r="444" spans="1:6" ht="13.5" thickBot="1" x14ac:dyDescent="0.25">
      <c r="A444" s="261"/>
      <c r="B444" s="262"/>
      <c r="C444" s="263"/>
      <c r="D444" s="264"/>
      <c r="E444" s="116" t="s">
        <v>5</v>
      </c>
      <c r="F444" s="164">
        <f>SUM(F420:F443)+F399</f>
        <v>6003418.4500000002</v>
      </c>
    </row>
    <row r="445" spans="1:6" x14ac:dyDescent="0.2">
      <c r="A445" s="265"/>
      <c r="B445" s="266"/>
      <c r="C445" s="265"/>
      <c r="D445" s="267"/>
      <c r="E445" s="268"/>
      <c r="F445" s="269"/>
    </row>
    <row r="446" spans="1:6" x14ac:dyDescent="0.2">
      <c r="A446" s="168" t="s">
        <v>257</v>
      </c>
      <c r="B446" s="238"/>
      <c r="C446" s="238"/>
      <c r="D446" s="168" t="s">
        <v>254</v>
      </c>
      <c r="E446" s="238"/>
      <c r="F446" s="270"/>
    </row>
    <row r="447" spans="1:6" x14ac:dyDescent="0.2">
      <c r="A447" s="271"/>
      <c r="B447" s="271"/>
      <c r="C447" s="271"/>
      <c r="D447" s="271"/>
      <c r="E447" s="271"/>
      <c r="F447" s="239"/>
    </row>
    <row r="448" spans="1:6" x14ac:dyDescent="0.2">
      <c r="A448" s="168" t="s">
        <v>255</v>
      </c>
      <c r="B448" s="238"/>
      <c r="C448" s="238"/>
      <c r="D448" s="168" t="s">
        <v>254</v>
      </c>
      <c r="E448" s="238"/>
      <c r="F448" s="270"/>
    </row>
    <row r="449" spans="1:6" x14ac:dyDescent="0.2">
      <c r="A449" s="49" t="s">
        <v>235</v>
      </c>
      <c r="B449" s="271"/>
      <c r="C449" s="271"/>
      <c r="D449" s="271"/>
      <c r="E449" s="271"/>
      <c r="F449" s="272" t="s">
        <v>256</v>
      </c>
    </row>
    <row r="450" spans="1:6" x14ac:dyDescent="0.2">
      <c r="A450" s="229"/>
      <c r="B450" s="230"/>
      <c r="C450" s="231" t="s">
        <v>240</v>
      </c>
      <c r="D450" s="232"/>
      <c r="E450" s="233" t="s">
        <v>217</v>
      </c>
      <c r="F450" s="234"/>
    </row>
    <row r="451" spans="1:6" x14ac:dyDescent="0.2">
      <c r="A451" s="235"/>
      <c r="B451" s="236"/>
      <c r="C451" s="237" t="s">
        <v>241</v>
      </c>
      <c r="D451" s="238"/>
      <c r="E451" s="368">
        <f>E406</f>
        <v>0</v>
      </c>
      <c r="F451" s="369"/>
    </row>
    <row r="452" spans="1:6" x14ac:dyDescent="0.2">
      <c r="A452" s="235"/>
      <c r="B452" s="239"/>
      <c r="C452" s="237" t="s">
        <v>242</v>
      </c>
      <c r="D452" s="238"/>
      <c r="E452" s="273" t="s">
        <v>243</v>
      </c>
      <c r="F452" s="274"/>
    </row>
    <row r="453" spans="1:6" x14ac:dyDescent="0.2">
      <c r="A453" s="240"/>
      <c r="B453" s="241" t="s">
        <v>244</v>
      </c>
      <c r="C453" s="237" t="s">
        <v>245</v>
      </c>
      <c r="D453" s="370" t="str">
        <f>D408</f>
        <v>Charles Street Reconstruction 2022</v>
      </c>
      <c r="E453" s="370"/>
      <c r="F453" s="371"/>
    </row>
    <row r="454" spans="1:6" x14ac:dyDescent="0.2">
      <c r="A454" s="160" t="str">
        <f>A409</f>
        <v>Location (Sta. and land description of beginning; Sta. only for end for county and road district; street limits for municipality.)</v>
      </c>
      <c r="B454" s="160"/>
      <c r="C454" s="160"/>
      <c r="D454" s="160"/>
      <c r="E454" s="160"/>
      <c r="F454" s="161"/>
    </row>
    <row r="455" spans="1:6" x14ac:dyDescent="0.2">
      <c r="A455" s="119">
        <f t="shared" ref="A455:A463" si="20">A410</f>
        <v>0</v>
      </c>
      <c r="B455" s="57"/>
      <c r="C455" s="57"/>
      <c r="D455" s="57"/>
      <c r="E455" s="57"/>
      <c r="F455" s="162"/>
    </row>
    <row r="456" spans="1:6" x14ac:dyDescent="0.2">
      <c r="A456" s="119">
        <f t="shared" si="20"/>
        <v>0</v>
      </c>
      <c r="B456" s="57"/>
      <c r="C456" s="57"/>
      <c r="D456" s="57"/>
      <c r="E456" s="57"/>
      <c r="F456" s="162"/>
    </row>
    <row r="457" spans="1:6" x14ac:dyDescent="0.2">
      <c r="A457" s="119">
        <f t="shared" si="20"/>
        <v>0</v>
      </c>
      <c r="B457" s="57"/>
      <c r="C457" s="57"/>
      <c r="D457" s="57"/>
      <c r="E457" s="57"/>
      <c r="F457" s="162"/>
    </row>
    <row r="458" spans="1:6" x14ac:dyDescent="0.2">
      <c r="A458" s="119">
        <f t="shared" si="20"/>
        <v>0</v>
      </c>
      <c r="B458" s="57"/>
      <c r="C458" s="57"/>
      <c r="D458" s="57"/>
      <c r="E458" s="57"/>
      <c r="F458" s="162"/>
    </row>
    <row r="459" spans="1:6" x14ac:dyDescent="0.2">
      <c r="A459" s="165" t="str">
        <f t="shared" si="20"/>
        <v>a total distance of _________feet, of which ___________ feet (____________ miles) are to be improved</v>
      </c>
      <c r="B459" s="160"/>
      <c r="C459" s="160"/>
      <c r="D459" s="160"/>
      <c r="E459" s="160"/>
      <c r="F459" s="161"/>
    </row>
    <row r="460" spans="1:6" x14ac:dyDescent="0.2">
      <c r="A460" s="165" t="str">
        <f t="shared" si="20"/>
        <v xml:space="preserve">   Station ______________ is approximately ________________ miles by road from the ______________</v>
      </c>
      <c r="B460" s="160"/>
      <c r="C460" s="160"/>
      <c r="D460" s="160"/>
      <c r="E460" s="160"/>
      <c r="F460" s="161"/>
    </row>
    <row r="461" spans="1:6" x14ac:dyDescent="0.2">
      <c r="A461" s="165" t="str">
        <f t="shared" si="20"/>
        <v>railroad siding at ______________________________________</v>
      </c>
      <c r="B461" s="160"/>
      <c r="C461" s="160"/>
      <c r="D461" s="160"/>
      <c r="E461" s="160"/>
      <c r="F461" s="161"/>
    </row>
    <row r="462" spans="1:6" x14ac:dyDescent="0.2">
      <c r="A462" s="165" t="str">
        <f t="shared" si="20"/>
        <v>Type ______________________ Width ____________ Thickness ___________ Shoulders ___________</v>
      </c>
      <c r="B462" s="160"/>
      <c r="C462" s="160"/>
      <c r="D462" s="160"/>
      <c r="E462" s="160"/>
      <c r="F462" s="161"/>
    </row>
    <row r="463" spans="1:6" ht="13.5" thickBot="1" x14ac:dyDescent="0.25">
      <c r="A463" s="165" t="str">
        <f t="shared" si="20"/>
        <v>Average Length of Haul _________________________________</v>
      </c>
      <c r="B463" s="160"/>
      <c r="C463" s="160"/>
      <c r="D463" s="160"/>
      <c r="E463" s="160"/>
      <c r="F463" s="161"/>
    </row>
    <row r="464" spans="1:6" ht="26.25" thickBot="1" x14ac:dyDescent="0.25">
      <c r="A464" s="101" t="s">
        <v>219</v>
      </c>
      <c r="B464" s="242" t="s">
        <v>220</v>
      </c>
      <c r="C464" s="242" t="s">
        <v>252</v>
      </c>
      <c r="D464" s="243" t="s">
        <v>221</v>
      </c>
      <c r="E464" s="244" t="s">
        <v>4</v>
      </c>
      <c r="F464" s="244" t="s">
        <v>5</v>
      </c>
    </row>
    <row r="465" spans="1:6" ht="20.25" customHeight="1" x14ac:dyDescent="0.2">
      <c r="A465" s="245" t="str">
        <f>'Tabulation of Bids'!$A285</f>
        <v/>
      </c>
      <c r="B465" s="99" t="str">
        <f>'Tabulation of Bids'!$B285</f>
        <v/>
      </c>
      <c r="C465" s="280" t="str">
        <f>'Tabulation of Bids'!$C285</f>
        <v/>
      </c>
      <c r="D465" s="247">
        <f>'Tabulation of Bids'!$D285</f>
        <v>0</v>
      </c>
      <c r="E465" s="248">
        <f>'Tabulation of Bids'!$E285</f>
        <v>0</v>
      </c>
      <c r="F465" s="249">
        <f>D465*E465</f>
        <v>0</v>
      </c>
    </row>
    <row r="466" spans="1:6" ht="20.25" customHeight="1" x14ac:dyDescent="0.2">
      <c r="A466" s="245" t="str">
        <f>'Tabulation of Bids'!$A286</f>
        <v/>
      </c>
      <c r="B466" s="99" t="str">
        <f>'Tabulation of Bids'!$B286</f>
        <v/>
      </c>
      <c r="C466" s="280" t="str">
        <f>'Tabulation of Bids'!$C286</f>
        <v/>
      </c>
      <c r="D466" s="247">
        <f>'Tabulation of Bids'!$D286</f>
        <v>0</v>
      </c>
      <c r="E466" s="248">
        <f>'Tabulation of Bids'!$E286</f>
        <v>0</v>
      </c>
      <c r="F466" s="249">
        <f t="shared" ref="F466:F488" si="21">D466*E466</f>
        <v>0</v>
      </c>
    </row>
    <row r="467" spans="1:6" ht="20.25" customHeight="1" x14ac:dyDescent="0.2">
      <c r="A467" s="245" t="str">
        <f>'Tabulation of Bids'!$A287</f>
        <v/>
      </c>
      <c r="B467" s="99" t="str">
        <f>'Tabulation of Bids'!$B287</f>
        <v/>
      </c>
      <c r="C467" s="280" t="str">
        <f>'Tabulation of Bids'!$C287</f>
        <v/>
      </c>
      <c r="D467" s="247">
        <f>'Tabulation of Bids'!$D287</f>
        <v>0</v>
      </c>
      <c r="E467" s="248">
        <f>'Tabulation of Bids'!$E287</f>
        <v>0</v>
      </c>
      <c r="F467" s="249">
        <f t="shared" si="21"/>
        <v>0</v>
      </c>
    </row>
    <row r="468" spans="1:6" ht="20.25" customHeight="1" x14ac:dyDescent="0.2">
      <c r="A468" s="245" t="str">
        <f>'Tabulation of Bids'!$A288</f>
        <v/>
      </c>
      <c r="B468" s="99" t="str">
        <f>'Tabulation of Bids'!$B288</f>
        <v/>
      </c>
      <c r="C468" s="280" t="str">
        <f>'Tabulation of Bids'!$C288</f>
        <v/>
      </c>
      <c r="D468" s="247">
        <f>'Tabulation of Bids'!$D288</f>
        <v>0</v>
      </c>
      <c r="E468" s="248">
        <f>'Tabulation of Bids'!$E288</f>
        <v>0</v>
      </c>
      <c r="F468" s="249">
        <f t="shared" si="21"/>
        <v>0</v>
      </c>
    </row>
    <row r="469" spans="1:6" ht="20.25" customHeight="1" x14ac:dyDescent="0.2">
      <c r="A469" s="245" t="str">
        <f>'Tabulation of Bids'!$A291</f>
        <v/>
      </c>
      <c r="B469" s="99" t="str">
        <f>'Tabulation of Bids'!$B291</f>
        <v/>
      </c>
      <c r="C469" s="280" t="str">
        <f>'Tabulation of Bids'!$C291</f>
        <v/>
      </c>
      <c r="D469" s="247">
        <f>'Tabulation of Bids'!$D291</f>
        <v>0</v>
      </c>
      <c r="E469" s="248">
        <f>'Tabulation of Bids'!$E291</f>
        <v>0</v>
      </c>
      <c r="F469" s="249">
        <f t="shared" si="21"/>
        <v>0</v>
      </c>
    </row>
    <row r="470" spans="1:6" ht="20.25" customHeight="1" x14ac:dyDescent="0.2">
      <c r="A470" s="245" t="str">
        <f>'Tabulation of Bids'!$A292</f>
        <v/>
      </c>
      <c r="B470" s="99" t="str">
        <f>'Tabulation of Bids'!$B292</f>
        <v/>
      </c>
      <c r="C470" s="280" t="str">
        <f>'Tabulation of Bids'!$C292</f>
        <v/>
      </c>
      <c r="D470" s="247">
        <f>'Tabulation of Bids'!$D292</f>
        <v>0</v>
      </c>
      <c r="E470" s="248">
        <f>'Tabulation of Bids'!$E292</f>
        <v>0</v>
      </c>
      <c r="F470" s="249">
        <f t="shared" si="21"/>
        <v>0</v>
      </c>
    </row>
    <row r="471" spans="1:6" ht="20.25" customHeight="1" x14ac:dyDescent="0.2">
      <c r="A471" s="245" t="str">
        <f>'Tabulation of Bids'!$A293</f>
        <v/>
      </c>
      <c r="B471" s="99" t="str">
        <f>'Tabulation of Bids'!$B293</f>
        <v/>
      </c>
      <c r="C471" s="280" t="str">
        <f>'Tabulation of Bids'!$C293</f>
        <v/>
      </c>
      <c r="D471" s="247">
        <f>'Tabulation of Bids'!$D293</f>
        <v>0</v>
      </c>
      <c r="E471" s="248">
        <f>'Tabulation of Bids'!$E293</f>
        <v>0</v>
      </c>
      <c r="F471" s="249">
        <f t="shared" si="21"/>
        <v>0</v>
      </c>
    </row>
    <row r="472" spans="1:6" ht="20.25" customHeight="1" x14ac:dyDescent="0.2">
      <c r="A472" s="245" t="str">
        <f>'Tabulation of Bids'!$A294</f>
        <v/>
      </c>
      <c r="B472" s="99" t="str">
        <f>'Tabulation of Bids'!$B294</f>
        <v/>
      </c>
      <c r="C472" s="280" t="str">
        <f>'Tabulation of Bids'!$C294</f>
        <v/>
      </c>
      <c r="D472" s="247">
        <f>'Tabulation of Bids'!$D294</f>
        <v>0</v>
      </c>
      <c r="E472" s="248">
        <f>'Tabulation of Bids'!$E294</f>
        <v>0</v>
      </c>
      <c r="F472" s="249">
        <f t="shared" si="21"/>
        <v>0</v>
      </c>
    </row>
    <row r="473" spans="1:6" ht="20.25" customHeight="1" x14ac:dyDescent="0.2">
      <c r="A473" s="245" t="str">
        <f>'Tabulation of Bids'!$A295</f>
        <v/>
      </c>
      <c r="B473" s="99" t="str">
        <f>'Tabulation of Bids'!$B295</f>
        <v/>
      </c>
      <c r="C473" s="280" t="str">
        <f>'Tabulation of Bids'!$C295</f>
        <v/>
      </c>
      <c r="D473" s="247">
        <f>'Tabulation of Bids'!$D295</f>
        <v>0</v>
      </c>
      <c r="E473" s="248">
        <f>'Tabulation of Bids'!$E295</f>
        <v>0</v>
      </c>
      <c r="F473" s="249">
        <f t="shared" si="21"/>
        <v>0</v>
      </c>
    </row>
    <row r="474" spans="1:6" ht="20.25" customHeight="1" x14ac:dyDescent="0.2">
      <c r="A474" s="245" t="str">
        <f>'Tabulation of Bids'!$A296</f>
        <v/>
      </c>
      <c r="B474" s="99" t="str">
        <f>'Tabulation of Bids'!$B296</f>
        <v/>
      </c>
      <c r="C474" s="280" t="str">
        <f>'Tabulation of Bids'!$C296</f>
        <v/>
      </c>
      <c r="D474" s="247">
        <f>'Tabulation of Bids'!$D296</f>
        <v>0</v>
      </c>
      <c r="E474" s="248">
        <f>'Tabulation of Bids'!$E296</f>
        <v>0</v>
      </c>
      <c r="F474" s="249">
        <f t="shared" si="21"/>
        <v>0</v>
      </c>
    </row>
    <row r="475" spans="1:6" ht="20.25" customHeight="1" x14ac:dyDescent="0.2">
      <c r="A475" s="245" t="str">
        <f>'Tabulation of Bids'!$A297</f>
        <v/>
      </c>
      <c r="B475" s="99" t="str">
        <f>'Tabulation of Bids'!$B297</f>
        <v/>
      </c>
      <c r="C475" s="280" t="str">
        <f>'Tabulation of Bids'!$C297</f>
        <v/>
      </c>
      <c r="D475" s="247">
        <f>'Tabulation of Bids'!$D297</f>
        <v>0</v>
      </c>
      <c r="E475" s="248">
        <f>'Tabulation of Bids'!$E297</f>
        <v>0</v>
      </c>
      <c r="F475" s="249">
        <f t="shared" si="21"/>
        <v>0</v>
      </c>
    </row>
    <row r="476" spans="1:6" ht="20.25" customHeight="1" x14ac:dyDescent="0.2">
      <c r="A476" s="245" t="str">
        <f>'Tabulation of Bids'!$A298</f>
        <v/>
      </c>
      <c r="B476" s="99" t="str">
        <f>'Tabulation of Bids'!$B298</f>
        <v/>
      </c>
      <c r="C476" s="280" t="str">
        <f>'Tabulation of Bids'!$C298</f>
        <v/>
      </c>
      <c r="D476" s="247">
        <f>'Tabulation of Bids'!$D298</f>
        <v>0</v>
      </c>
      <c r="E476" s="248">
        <f>'Tabulation of Bids'!$E298</f>
        <v>0</v>
      </c>
      <c r="F476" s="249">
        <f t="shared" si="21"/>
        <v>0</v>
      </c>
    </row>
    <row r="477" spans="1:6" ht="20.25" customHeight="1" x14ac:dyDescent="0.2">
      <c r="A477" s="245" t="str">
        <f>'Tabulation of Bids'!$A299</f>
        <v/>
      </c>
      <c r="B477" s="99" t="str">
        <f>'Tabulation of Bids'!$B299</f>
        <v/>
      </c>
      <c r="C477" s="280" t="str">
        <f>'Tabulation of Bids'!$C299</f>
        <v/>
      </c>
      <c r="D477" s="247">
        <f>'Tabulation of Bids'!$D299</f>
        <v>0</v>
      </c>
      <c r="E477" s="248">
        <f>'Tabulation of Bids'!$E299</f>
        <v>0</v>
      </c>
      <c r="F477" s="249">
        <f t="shared" si="21"/>
        <v>0</v>
      </c>
    </row>
    <row r="478" spans="1:6" ht="20.25" customHeight="1" x14ac:dyDescent="0.2">
      <c r="A478" s="245" t="str">
        <f>'Tabulation of Bids'!$A300</f>
        <v/>
      </c>
      <c r="B478" s="99" t="str">
        <f>'Tabulation of Bids'!$B300</f>
        <v/>
      </c>
      <c r="C478" s="280" t="str">
        <f>'Tabulation of Bids'!$C300</f>
        <v/>
      </c>
      <c r="D478" s="247">
        <f>'Tabulation of Bids'!$D300</f>
        <v>0</v>
      </c>
      <c r="E478" s="248">
        <f>'Tabulation of Bids'!$E300</f>
        <v>0</v>
      </c>
      <c r="F478" s="249">
        <f t="shared" si="21"/>
        <v>0</v>
      </c>
    </row>
    <row r="479" spans="1:6" ht="20.25" customHeight="1" x14ac:dyDescent="0.2">
      <c r="A479" s="245" t="str">
        <f>'Tabulation of Bids'!$A301</f>
        <v/>
      </c>
      <c r="B479" s="99" t="str">
        <f>'Tabulation of Bids'!$B301</f>
        <v/>
      </c>
      <c r="C479" s="280" t="str">
        <f>'Tabulation of Bids'!$C301</f>
        <v/>
      </c>
      <c r="D479" s="247">
        <f>'Tabulation of Bids'!$D301</f>
        <v>0</v>
      </c>
      <c r="E479" s="248">
        <f>'Tabulation of Bids'!$E301</f>
        <v>0</v>
      </c>
      <c r="F479" s="249">
        <f t="shared" si="21"/>
        <v>0</v>
      </c>
    </row>
    <row r="480" spans="1:6" ht="20.25" customHeight="1" x14ac:dyDescent="0.2">
      <c r="A480" s="245" t="str">
        <f>'Tabulation of Bids'!$A302</f>
        <v/>
      </c>
      <c r="B480" s="99" t="str">
        <f>'Tabulation of Bids'!$B302</f>
        <v/>
      </c>
      <c r="C480" s="280" t="str">
        <f>'Tabulation of Bids'!$C302</f>
        <v/>
      </c>
      <c r="D480" s="247">
        <f>'Tabulation of Bids'!$D302</f>
        <v>0</v>
      </c>
      <c r="E480" s="248">
        <f>'Tabulation of Bids'!$E302</f>
        <v>0</v>
      </c>
      <c r="F480" s="249">
        <f t="shared" si="21"/>
        <v>0</v>
      </c>
    </row>
    <row r="481" spans="1:6" ht="20.25" customHeight="1" x14ac:dyDescent="0.2">
      <c r="A481" s="245" t="str">
        <f>'Tabulation of Bids'!$A303</f>
        <v/>
      </c>
      <c r="B481" s="99" t="str">
        <f>'Tabulation of Bids'!$B303</f>
        <v/>
      </c>
      <c r="C481" s="280" t="str">
        <f>'Tabulation of Bids'!$C303</f>
        <v/>
      </c>
      <c r="D481" s="247">
        <f>'Tabulation of Bids'!$D303</f>
        <v>0</v>
      </c>
      <c r="E481" s="248">
        <f>'Tabulation of Bids'!$E303</f>
        <v>0</v>
      </c>
      <c r="F481" s="249">
        <f t="shared" si="21"/>
        <v>0</v>
      </c>
    </row>
    <row r="482" spans="1:6" ht="20.25" customHeight="1" x14ac:dyDescent="0.2">
      <c r="A482" s="245" t="str">
        <f>'Tabulation of Bids'!$A304</f>
        <v/>
      </c>
      <c r="B482" s="99" t="str">
        <f>'Tabulation of Bids'!$B304</f>
        <v/>
      </c>
      <c r="C482" s="280" t="str">
        <f>'Tabulation of Bids'!$C304</f>
        <v/>
      </c>
      <c r="D482" s="247">
        <f>'Tabulation of Bids'!$D304</f>
        <v>0</v>
      </c>
      <c r="E482" s="248">
        <f>'Tabulation of Bids'!$E304</f>
        <v>0</v>
      </c>
      <c r="F482" s="249">
        <f t="shared" si="21"/>
        <v>0</v>
      </c>
    </row>
    <row r="483" spans="1:6" ht="20.25" customHeight="1" x14ac:dyDescent="0.2">
      <c r="A483" s="245" t="str">
        <f>'Tabulation of Bids'!$A305</f>
        <v/>
      </c>
      <c r="B483" s="99" t="str">
        <f>'Tabulation of Bids'!$B305</f>
        <v/>
      </c>
      <c r="C483" s="280" t="str">
        <f>'Tabulation of Bids'!$C305</f>
        <v/>
      </c>
      <c r="D483" s="247">
        <f>'Tabulation of Bids'!$D305</f>
        <v>0</v>
      </c>
      <c r="E483" s="248">
        <f>'Tabulation of Bids'!$E305</f>
        <v>0</v>
      </c>
      <c r="F483" s="249">
        <f t="shared" si="21"/>
        <v>0</v>
      </c>
    </row>
    <row r="484" spans="1:6" ht="20.25" customHeight="1" x14ac:dyDescent="0.2">
      <c r="A484" s="245" t="str">
        <f>'Tabulation of Bids'!$A306</f>
        <v/>
      </c>
      <c r="B484" s="99" t="str">
        <f>'Tabulation of Bids'!$B306</f>
        <v/>
      </c>
      <c r="C484" s="280" t="str">
        <f>'Tabulation of Bids'!$C306</f>
        <v/>
      </c>
      <c r="D484" s="247">
        <f>'Tabulation of Bids'!$D306</f>
        <v>0</v>
      </c>
      <c r="E484" s="248">
        <f>'Tabulation of Bids'!$E306</f>
        <v>0</v>
      </c>
      <c r="F484" s="249">
        <f t="shared" si="21"/>
        <v>0</v>
      </c>
    </row>
    <row r="485" spans="1:6" ht="20.25" customHeight="1" x14ac:dyDescent="0.2">
      <c r="A485" s="245" t="str">
        <f>'Tabulation of Bids'!$A307</f>
        <v/>
      </c>
      <c r="B485" s="99" t="str">
        <f>'Tabulation of Bids'!$B307</f>
        <v/>
      </c>
      <c r="C485" s="280" t="str">
        <f>'Tabulation of Bids'!$C307</f>
        <v/>
      </c>
      <c r="D485" s="247">
        <f>'Tabulation of Bids'!$D307</f>
        <v>0</v>
      </c>
      <c r="E485" s="248">
        <f>'Tabulation of Bids'!$E307</f>
        <v>0</v>
      </c>
      <c r="F485" s="249">
        <f t="shared" si="21"/>
        <v>0</v>
      </c>
    </row>
    <row r="486" spans="1:6" ht="20.25" customHeight="1" x14ac:dyDescent="0.2">
      <c r="A486" s="245" t="str">
        <f>'Tabulation of Bids'!$A308</f>
        <v/>
      </c>
      <c r="B486" s="99" t="str">
        <f>'Tabulation of Bids'!$B308</f>
        <v/>
      </c>
      <c r="C486" s="280" t="str">
        <f>'Tabulation of Bids'!$C308</f>
        <v/>
      </c>
      <c r="D486" s="247">
        <f>'Tabulation of Bids'!$D308</f>
        <v>0</v>
      </c>
      <c r="E486" s="248">
        <f>'Tabulation of Bids'!$E308</f>
        <v>0</v>
      </c>
      <c r="F486" s="249">
        <f t="shared" si="21"/>
        <v>0</v>
      </c>
    </row>
    <row r="487" spans="1:6" ht="20.25" customHeight="1" x14ac:dyDescent="0.2">
      <c r="A487" s="245" t="str">
        <f>'Tabulation of Bids'!$A309</f>
        <v/>
      </c>
      <c r="B487" s="99" t="str">
        <f>'Tabulation of Bids'!$B309</f>
        <v/>
      </c>
      <c r="C487" s="280" t="str">
        <f>'Tabulation of Bids'!$C309</f>
        <v/>
      </c>
      <c r="D487" s="247">
        <f>'Tabulation of Bids'!$D309</f>
        <v>0</v>
      </c>
      <c r="E487" s="248">
        <f>'Tabulation of Bids'!$E309</f>
        <v>0</v>
      </c>
      <c r="F487" s="249">
        <f t="shared" si="21"/>
        <v>0</v>
      </c>
    </row>
    <row r="488" spans="1:6" ht="20.25" customHeight="1" x14ac:dyDescent="0.2">
      <c r="A488" s="245" t="str">
        <f>'Tabulation of Bids'!$A310</f>
        <v/>
      </c>
      <c r="B488" s="99" t="str">
        <f>'Tabulation of Bids'!$B310</f>
        <v/>
      </c>
      <c r="C488" s="280" t="str">
        <f>'Tabulation of Bids'!$C310</f>
        <v/>
      </c>
      <c r="D488" s="247">
        <f>'Tabulation of Bids'!$D310</f>
        <v>0</v>
      </c>
      <c r="E488" s="248">
        <f>'Tabulation of Bids'!$E310</f>
        <v>0</v>
      </c>
      <c r="F488" s="249">
        <f t="shared" si="21"/>
        <v>0</v>
      </c>
    </row>
    <row r="489" spans="1:6" ht="13.5" thickBot="1" x14ac:dyDescent="0.25">
      <c r="A489" s="261"/>
      <c r="B489" s="262"/>
      <c r="C489" s="263"/>
      <c r="D489" s="264"/>
      <c r="E489" s="116" t="s">
        <v>5</v>
      </c>
      <c r="F489" s="164">
        <f>SUM(F465:F488)+F444</f>
        <v>6003418.4500000002</v>
      </c>
    </row>
    <row r="490" spans="1:6" x14ac:dyDescent="0.2">
      <c r="A490" s="265"/>
      <c r="B490" s="266"/>
      <c r="C490" s="265"/>
      <c r="D490" s="267"/>
      <c r="E490" s="268"/>
      <c r="F490" s="269"/>
    </row>
    <row r="491" spans="1:6" x14ac:dyDescent="0.2">
      <c r="A491" s="168" t="s">
        <v>257</v>
      </c>
      <c r="B491" s="238"/>
      <c r="C491" s="238"/>
      <c r="D491" s="168" t="s">
        <v>254</v>
      </c>
      <c r="E491" s="238"/>
      <c r="F491" s="270"/>
    </row>
    <row r="492" spans="1:6" x14ac:dyDescent="0.2">
      <c r="A492" s="271"/>
      <c r="B492" s="271"/>
      <c r="C492" s="271"/>
      <c r="D492" s="271"/>
      <c r="E492" s="271"/>
      <c r="F492" s="239"/>
    </row>
    <row r="493" spans="1:6" x14ac:dyDescent="0.2">
      <c r="A493" s="168" t="s">
        <v>255</v>
      </c>
      <c r="B493" s="238"/>
      <c r="C493" s="238"/>
      <c r="D493" s="168" t="s">
        <v>254</v>
      </c>
      <c r="E493" s="238"/>
      <c r="F493" s="270"/>
    </row>
    <row r="494" spans="1:6" x14ac:dyDescent="0.2">
      <c r="A494" s="49" t="s">
        <v>236</v>
      </c>
      <c r="B494" s="271"/>
      <c r="C494" s="271"/>
      <c r="D494" s="271"/>
      <c r="E494" s="271"/>
      <c r="F494" s="272" t="s">
        <v>256</v>
      </c>
    </row>
    <row r="495" spans="1:6" x14ac:dyDescent="0.2">
      <c r="A495" s="229"/>
      <c r="B495" s="230"/>
      <c r="C495" s="231" t="s">
        <v>240</v>
      </c>
      <c r="D495" s="232"/>
      <c r="E495" s="233" t="s">
        <v>217</v>
      </c>
      <c r="F495" s="234"/>
    </row>
    <row r="496" spans="1:6" x14ac:dyDescent="0.2">
      <c r="A496" s="235"/>
      <c r="B496" s="236"/>
      <c r="C496" s="237" t="s">
        <v>241</v>
      </c>
      <c r="D496" s="238"/>
      <c r="E496" s="368">
        <f>E451</f>
        <v>0</v>
      </c>
      <c r="F496" s="369"/>
    </row>
    <row r="497" spans="1:6" x14ac:dyDescent="0.2">
      <c r="A497" s="235"/>
      <c r="B497" s="239"/>
      <c r="C497" s="237" t="s">
        <v>242</v>
      </c>
      <c r="D497" s="238"/>
      <c r="E497" s="273" t="s">
        <v>243</v>
      </c>
      <c r="F497" s="274"/>
    </row>
    <row r="498" spans="1:6" x14ac:dyDescent="0.2">
      <c r="A498" s="240"/>
      <c r="B498" s="241" t="s">
        <v>244</v>
      </c>
      <c r="C498" s="237" t="s">
        <v>245</v>
      </c>
      <c r="D498" s="370" t="str">
        <f>D453</f>
        <v>Charles Street Reconstruction 2022</v>
      </c>
      <c r="E498" s="370"/>
      <c r="F498" s="371"/>
    </row>
    <row r="499" spans="1:6" x14ac:dyDescent="0.2">
      <c r="A499" s="160" t="str">
        <f>A454</f>
        <v>Location (Sta. and land description of beginning; Sta. only for end for county and road district; street limits for municipality.)</v>
      </c>
      <c r="B499" s="160"/>
      <c r="C499" s="160"/>
      <c r="D499" s="160"/>
      <c r="E499" s="160"/>
      <c r="F499" s="161"/>
    </row>
    <row r="500" spans="1:6" x14ac:dyDescent="0.2">
      <c r="A500" s="119">
        <f t="shared" ref="A500:A508" si="22">A455</f>
        <v>0</v>
      </c>
      <c r="B500" s="57"/>
      <c r="C500" s="57"/>
      <c r="D500" s="57"/>
      <c r="E500" s="57"/>
      <c r="F500" s="162"/>
    </row>
    <row r="501" spans="1:6" x14ac:dyDescent="0.2">
      <c r="A501" s="119">
        <f t="shared" si="22"/>
        <v>0</v>
      </c>
      <c r="B501" s="57"/>
      <c r="C501" s="57"/>
      <c r="D501" s="57"/>
      <c r="E501" s="57"/>
      <c r="F501" s="162"/>
    </row>
    <row r="502" spans="1:6" x14ac:dyDescent="0.2">
      <c r="A502" s="119">
        <f t="shared" si="22"/>
        <v>0</v>
      </c>
      <c r="B502" s="57"/>
      <c r="C502" s="57"/>
      <c r="D502" s="57"/>
      <c r="E502" s="57"/>
      <c r="F502" s="162"/>
    </row>
    <row r="503" spans="1:6" x14ac:dyDescent="0.2">
      <c r="A503" s="119">
        <f t="shared" si="22"/>
        <v>0</v>
      </c>
      <c r="B503" s="57"/>
      <c r="C503" s="57"/>
      <c r="D503" s="57"/>
      <c r="E503" s="57"/>
      <c r="F503" s="162"/>
    </row>
    <row r="504" spans="1:6" x14ac:dyDescent="0.2">
      <c r="A504" s="165" t="str">
        <f t="shared" si="22"/>
        <v>a total distance of _________feet, of which ___________ feet (____________ miles) are to be improved</v>
      </c>
      <c r="B504" s="160"/>
      <c r="C504" s="160"/>
      <c r="D504" s="160"/>
      <c r="E504" s="160"/>
      <c r="F504" s="161"/>
    </row>
    <row r="505" spans="1:6" x14ac:dyDescent="0.2">
      <c r="A505" s="165" t="str">
        <f t="shared" si="22"/>
        <v xml:space="preserve">   Station ______________ is approximately ________________ miles by road from the ______________</v>
      </c>
      <c r="B505" s="160"/>
      <c r="C505" s="160"/>
      <c r="D505" s="160"/>
      <c r="E505" s="160"/>
      <c r="F505" s="161"/>
    </row>
    <row r="506" spans="1:6" x14ac:dyDescent="0.2">
      <c r="A506" s="165" t="str">
        <f t="shared" si="22"/>
        <v>railroad siding at ______________________________________</v>
      </c>
      <c r="B506" s="160"/>
      <c r="C506" s="160"/>
      <c r="D506" s="160"/>
      <c r="E506" s="160"/>
      <c r="F506" s="161"/>
    </row>
    <row r="507" spans="1:6" x14ac:dyDescent="0.2">
      <c r="A507" s="165" t="str">
        <f t="shared" si="22"/>
        <v>Type ______________________ Width ____________ Thickness ___________ Shoulders ___________</v>
      </c>
      <c r="B507" s="160"/>
      <c r="C507" s="160"/>
      <c r="D507" s="160"/>
      <c r="E507" s="160"/>
      <c r="F507" s="161"/>
    </row>
    <row r="508" spans="1:6" ht="13.5" thickBot="1" x14ac:dyDescent="0.25">
      <c r="A508" s="165" t="str">
        <f t="shared" si="22"/>
        <v>Average Length of Haul _________________________________</v>
      </c>
      <c r="B508" s="160"/>
      <c r="C508" s="160"/>
      <c r="D508" s="160"/>
      <c r="E508" s="160"/>
      <c r="F508" s="161"/>
    </row>
    <row r="509" spans="1:6" ht="26.25" thickBot="1" x14ac:dyDescent="0.25">
      <c r="A509" s="101" t="s">
        <v>219</v>
      </c>
      <c r="B509" s="242" t="s">
        <v>220</v>
      </c>
      <c r="C509" s="242" t="s">
        <v>252</v>
      </c>
      <c r="D509" s="243" t="s">
        <v>221</v>
      </c>
      <c r="E509" s="244" t="s">
        <v>4</v>
      </c>
      <c r="F509" s="244" t="s">
        <v>5</v>
      </c>
    </row>
    <row r="510" spans="1:6" ht="20.25" customHeight="1" x14ac:dyDescent="0.2">
      <c r="A510" s="245" t="str">
        <f>'Tabulation of Bids'!$A311</f>
        <v/>
      </c>
      <c r="B510" s="99" t="str">
        <f>'Tabulation of Bids'!$B311</f>
        <v/>
      </c>
      <c r="C510" s="280" t="str">
        <f>'Tabulation of Bids'!$C311</f>
        <v/>
      </c>
      <c r="D510" s="247">
        <f>'Tabulation of Bids'!$D311</f>
        <v>0</v>
      </c>
      <c r="E510" s="248">
        <f>'Tabulation of Bids'!$E311</f>
        <v>0</v>
      </c>
      <c r="F510" s="249">
        <f>D510*E510</f>
        <v>0</v>
      </c>
    </row>
    <row r="511" spans="1:6" ht="20.25" customHeight="1" x14ac:dyDescent="0.2">
      <c r="A511" s="245" t="str">
        <f>'Tabulation of Bids'!$A312</f>
        <v/>
      </c>
      <c r="B511" s="99" t="str">
        <f>'Tabulation of Bids'!$B312</f>
        <v/>
      </c>
      <c r="C511" s="280" t="str">
        <f>'Tabulation of Bids'!$C312</f>
        <v/>
      </c>
      <c r="D511" s="247">
        <f>'Tabulation of Bids'!$D312</f>
        <v>0</v>
      </c>
      <c r="E511" s="248">
        <f>'Tabulation of Bids'!$E312</f>
        <v>0</v>
      </c>
      <c r="F511" s="249">
        <f t="shared" ref="F511:F533" si="23">D511*E511</f>
        <v>0</v>
      </c>
    </row>
    <row r="512" spans="1:6" ht="20.25" customHeight="1" x14ac:dyDescent="0.2">
      <c r="A512" s="245" t="str">
        <f>'Tabulation of Bids'!$A313</f>
        <v/>
      </c>
      <c r="B512" s="99" t="str">
        <f>'Tabulation of Bids'!$B313</f>
        <v/>
      </c>
      <c r="C512" s="280" t="str">
        <f>'Tabulation of Bids'!$C313</f>
        <v/>
      </c>
      <c r="D512" s="247">
        <f>'Tabulation of Bids'!$D313</f>
        <v>0</v>
      </c>
      <c r="E512" s="248">
        <f>'Tabulation of Bids'!$E313</f>
        <v>0</v>
      </c>
      <c r="F512" s="249">
        <f t="shared" si="23"/>
        <v>0</v>
      </c>
    </row>
    <row r="513" spans="1:6" ht="20.25" customHeight="1" x14ac:dyDescent="0.2">
      <c r="A513" s="245" t="str">
        <f>'Tabulation of Bids'!$A314</f>
        <v/>
      </c>
      <c r="B513" s="99" t="str">
        <f>'Tabulation of Bids'!$B314</f>
        <v/>
      </c>
      <c r="C513" s="280" t="str">
        <f>'Tabulation of Bids'!$C314</f>
        <v/>
      </c>
      <c r="D513" s="247">
        <f>'Tabulation of Bids'!$D314</f>
        <v>0</v>
      </c>
      <c r="E513" s="248">
        <f>'Tabulation of Bids'!$E314</f>
        <v>0</v>
      </c>
      <c r="F513" s="249">
        <f t="shared" si="23"/>
        <v>0</v>
      </c>
    </row>
    <row r="514" spans="1:6" ht="20.25" customHeight="1" x14ac:dyDescent="0.2">
      <c r="A514" s="245" t="str">
        <f>'Tabulation of Bids'!$A317</f>
        <v/>
      </c>
      <c r="B514" s="99" t="str">
        <f>'Tabulation of Bids'!$B317</f>
        <v/>
      </c>
      <c r="C514" s="280" t="str">
        <f>'Tabulation of Bids'!$C317</f>
        <v/>
      </c>
      <c r="D514" s="247">
        <f>'Tabulation of Bids'!$D317</f>
        <v>0</v>
      </c>
      <c r="E514" s="248">
        <f>'Tabulation of Bids'!$E317</f>
        <v>0</v>
      </c>
      <c r="F514" s="249">
        <f t="shared" si="23"/>
        <v>0</v>
      </c>
    </row>
    <row r="515" spans="1:6" ht="20.25" customHeight="1" x14ac:dyDescent="0.2">
      <c r="A515" s="245" t="str">
        <f>'Tabulation of Bids'!$A318</f>
        <v/>
      </c>
      <c r="B515" s="99" t="str">
        <f>'Tabulation of Bids'!$B318</f>
        <v/>
      </c>
      <c r="C515" s="280" t="str">
        <f>'Tabulation of Bids'!$C318</f>
        <v/>
      </c>
      <c r="D515" s="247">
        <f>'Tabulation of Bids'!$D318</f>
        <v>0</v>
      </c>
      <c r="E515" s="248">
        <f>'Tabulation of Bids'!$E318</f>
        <v>0</v>
      </c>
      <c r="F515" s="249">
        <f t="shared" si="23"/>
        <v>0</v>
      </c>
    </row>
    <row r="516" spans="1:6" ht="20.25" customHeight="1" x14ac:dyDescent="0.2">
      <c r="A516" s="245" t="str">
        <f>'Tabulation of Bids'!$A319</f>
        <v/>
      </c>
      <c r="B516" s="99" t="str">
        <f>'Tabulation of Bids'!$B319</f>
        <v/>
      </c>
      <c r="C516" s="280" t="str">
        <f>'Tabulation of Bids'!$C319</f>
        <v/>
      </c>
      <c r="D516" s="247">
        <f>'Tabulation of Bids'!$D319</f>
        <v>0</v>
      </c>
      <c r="E516" s="248">
        <f>'Tabulation of Bids'!$E319</f>
        <v>0</v>
      </c>
      <c r="F516" s="249">
        <f t="shared" si="23"/>
        <v>0</v>
      </c>
    </row>
    <row r="517" spans="1:6" ht="20.25" customHeight="1" x14ac:dyDescent="0.2">
      <c r="A517" s="245" t="str">
        <f>'Tabulation of Bids'!$A320</f>
        <v/>
      </c>
      <c r="B517" s="99" t="str">
        <f>'Tabulation of Bids'!$B320</f>
        <v/>
      </c>
      <c r="C517" s="280" t="str">
        <f>'Tabulation of Bids'!$C320</f>
        <v/>
      </c>
      <c r="D517" s="247">
        <f>'Tabulation of Bids'!$D320</f>
        <v>0</v>
      </c>
      <c r="E517" s="248">
        <f>'Tabulation of Bids'!$E320</f>
        <v>0</v>
      </c>
      <c r="F517" s="249">
        <f t="shared" si="23"/>
        <v>0</v>
      </c>
    </row>
    <row r="518" spans="1:6" ht="20.25" customHeight="1" x14ac:dyDescent="0.2">
      <c r="A518" s="245" t="str">
        <f>'Tabulation of Bids'!$A321</f>
        <v/>
      </c>
      <c r="B518" s="99" t="str">
        <f>'Tabulation of Bids'!$B321</f>
        <v/>
      </c>
      <c r="C518" s="280" t="str">
        <f>'Tabulation of Bids'!$C321</f>
        <v/>
      </c>
      <c r="D518" s="247">
        <f>'Tabulation of Bids'!$D321</f>
        <v>0</v>
      </c>
      <c r="E518" s="248">
        <f>'Tabulation of Bids'!$E321</f>
        <v>0</v>
      </c>
      <c r="F518" s="249">
        <f t="shared" si="23"/>
        <v>0</v>
      </c>
    </row>
    <row r="519" spans="1:6" ht="20.25" customHeight="1" x14ac:dyDescent="0.2">
      <c r="A519" s="245" t="str">
        <f>'Tabulation of Bids'!$A322</f>
        <v/>
      </c>
      <c r="B519" s="99" t="str">
        <f>'Tabulation of Bids'!$B322</f>
        <v/>
      </c>
      <c r="C519" s="280" t="str">
        <f>'Tabulation of Bids'!$C322</f>
        <v/>
      </c>
      <c r="D519" s="247">
        <f>'Tabulation of Bids'!$D322</f>
        <v>0</v>
      </c>
      <c r="E519" s="248">
        <f>'Tabulation of Bids'!$E322</f>
        <v>0</v>
      </c>
      <c r="F519" s="249">
        <f t="shared" si="23"/>
        <v>0</v>
      </c>
    </row>
    <row r="520" spans="1:6" ht="20.25" customHeight="1" x14ac:dyDescent="0.2">
      <c r="A520" s="245" t="str">
        <f>'Tabulation of Bids'!$A323</f>
        <v/>
      </c>
      <c r="B520" s="99" t="str">
        <f>'Tabulation of Bids'!$B323</f>
        <v/>
      </c>
      <c r="C520" s="280" t="str">
        <f>'Tabulation of Bids'!$C323</f>
        <v/>
      </c>
      <c r="D520" s="247">
        <f>'Tabulation of Bids'!$D323</f>
        <v>0</v>
      </c>
      <c r="E520" s="248">
        <f>'Tabulation of Bids'!$E323</f>
        <v>0</v>
      </c>
      <c r="F520" s="249">
        <f t="shared" si="23"/>
        <v>0</v>
      </c>
    </row>
    <row r="521" spans="1:6" ht="20.25" customHeight="1" x14ac:dyDescent="0.2">
      <c r="A521" s="245" t="str">
        <f>'Tabulation of Bids'!$A324</f>
        <v/>
      </c>
      <c r="B521" s="99" t="str">
        <f>'Tabulation of Bids'!$B324</f>
        <v/>
      </c>
      <c r="C521" s="280" t="str">
        <f>'Tabulation of Bids'!$C324</f>
        <v/>
      </c>
      <c r="D521" s="247">
        <f>'Tabulation of Bids'!$D324</f>
        <v>0</v>
      </c>
      <c r="E521" s="248">
        <f>'Tabulation of Bids'!$E324</f>
        <v>0</v>
      </c>
      <c r="F521" s="249">
        <f t="shared" si="23"/>
        <v>0</v>
      </c>
    </row>
    <row r="522" spans="1:6" ht="20.25" customHeight="1" x14ac:dyDescent="0.2">
      <c r="A522" s="245" t="str">
        <f>'Tabulation of Bids'!$A325</f>
        <v/>
      </c>
      <c r="B522" s="99" t="str">
        <f>'Tabulation of Bids'!$B325</f>
        <v/>
      </c>
      <c r="C522" s="280" t="str">
        <f>'Tabulation of Bids'!$C325</f>
        <v/>
      </c>
      <c r="D522" s="247">
        <f>'Tabulation of Bids'!$D325</f>
        <v>0</v>
      </c>
      <c r="E522" s="248">
        <f>'Tabulation of Bids'!$E325</f>
        <v>0</v>
      </c>
      <c r="F522" s="249">
        <f t="shared" si="23"/>
        <v>0</v>
      </c>
    </row>
    <row r="523" spans="1:6" ht="20.25" customHeight="1" x14ac:dyDescent="0.2">
      <c r="A523" s="245" t="str">
        <f>'Tabulation of Bids'!$A326</f>
        <v/>
      </c>
      <c r="B523" s="99" t="str">
        <f>'Tabulation of Bids'!$B326</f>
        <v/>
      </c>
      <c r="C523" s="280" t="str">
        <f>'Tabulation of Bids'!$C326</f>
        <v/>
      </c>
      <c r="D523" s="247">
        <f>'Tabulation of Bids'!$D326</f>
        <v>0</v>
      </c>
      <c r="E523" s="248">
        <f>'Tabulation of Bids'!$E326</f>
        <v>0</v>
      </c>
      <c r="F523" s="249">
        <f t="shared" si="23"/>
        <v>0</v>
      </c>
    </row>
    <row r="524" spans="1:6" ht="20.25" customHeight="1" x14ac:dyDescent="0.2">
      <c r="A524" s="245" t="str">
        <f>'Tabulation of Bids'!$A327</f>
        <v/>
      </c>
      <c r="B524" s="99" t="str">
        <f>'Tabulation of Bids'!$B327</f>
        <v/>
      </c>
      <c r="C524" s="280" t="str">
        <f>'Tabulation of Bids'!$C327</f>
        <v/>
      </c>
      <c r="D524" s="247">
        <f>'Tabulation of Bids'!$D327</f>
        <v>0</v>
      </c>
      <c r="E524" s="248">
        <f>'Tabulation of Bids'!$E327</f>
        <v>0</v>
      </c>
      <c r="F524" s="249">
        <f t="shared" si="23"/>
        <v>0</v>
      </c>
    </row>
    <row r="525" spans="1:6" ht="20.25" customHeight="1" x14ac:dyDescent="0.2">
      <c r="A525" s="245" t="str">
        <f>'Tabulation of Bids'!$A328</f>
        <v/>
      </c>
      <c r="B525" s="99" t="str">
        <f>'Tabulation of Bids'!$B328</f>
        <v/>
      </c>
      <c r="C525" s="280" t="str">
        <f>'Tabulation of Bids'!$C328</f>
        <v/>
      </c>
      <c r="D525" s="247">
        <f>'Tabulation of Bids'!$D328</f>
        <v>0</v>
      </c>
      <c r="E525" s="248">
        <f>'Tabulation of Bids'!$E328</f>
        <v>0</v>
      </c>
      <c r="F525" s="249">
        <f t="shared" si="23"/>
        <v>0</v>
      </c>
    </row>
    <row r="526" spans="1:6" ht="20.25" customHeight="1" x14ac:dyDescent="0.2">
      <c r="A526" s="245" t="str">
        <f>'Tabulation of Bids'!$A329</f>
        <v/>
      </c>
      <c r="B526" s="99" t="str">
        <f>'Tabulation of Bids'!$B329</f>
        <v/>
      </c>
      <c r="C526" s="280" t="str">
        <f>'Tabulation of Bids'!$C329</f>
        <v/>
      </c>
      <c r="D526" s="247">
        <f>'Tabulation of Bids'!$D329</f>
        <v>0</v>
      </c>
      <c r="E526" s="248">
        <f>'Tabulation of Bids'!$E329</f>
        <v>0</v>
      </c>
      <c r="F526" s="249">
        <f t="shared" si="23"/>
        <v>0</v>
      </c>
    </row>
    <row r="527" spans="1:6" ht="20.25" customHeight="1" x14ac:dyDescent="0.2">
      <c r="A527" s="245" t="str">
        <f>'Tabulation of Bids'!$A330</f>
        <v/>
      </c>
      <c r="B527" s="99" t="str">
        <f>'Tabulation of Bids'!$B330</f>
        <v/>
      </c>
      <c r="C527" s="280" t="str">
        <f>'Tabulation of Bids'!$C330</f>
        <v/>
      </c>
      <c r="D527" s="247">
        <f>'Tabulation of Bids'!$D330</f>
        <v>0</v>
      </c>
      <c r="E527" s="248">
        <f>'Tabulation of Bids'!$E330</f>
        <v>0</v>
      </c>
      <c r="F527" s="249">
        <f t="shared" si="23"/>
        <v>0</v>
      </c>
    </row>
    <row r="528" spans="1:6" ht="20.25" customHeight="1" x14ac:dyDescent="0.2">
      <c r="A528" s="245" t="str">
        <f>'Tabulation of Bids'!$A331</f>
        <v/>
      </c>
      <c r="B528" s="99" t="str">
        <f>'Tabulation of Bids'!$B331</f>
        <v/>
      </c>
      <c r="C528" s="280" t="str">
        <f>'Tabulation of Bids'!$C331</f>
        <v/>
      </c>
      <c r="D528" s="247">
        <f>'Tabulation of Bids'!$D331</f>
        <v>0</v>
      </c>
      <c r="E528" s="248">
        <f>'Tabulation of Bids'!$E331</f>
        <v>0</v>
      </c>
      <c r="F528" s="249">
        <f t="shared" si="23"/>
        <v>0</v>
      </c>
    </row>
    <row r="529" spans="1:6" ht="20.25" customHeight="1" x14ac:dyDescent="0.2">
      <c r="A529" s="245" t="str">
        <f>'Tabulation of Bids'!$A332</f>
        <v/>
      </c>
      <c r="B529" s="99" t="str">
        <f>'Tabulation of Bids'!$B332</f>
        <v/>
      </c>
      <c r="C529" s="280" t="str">
        <f>'Tabulation of Bids'!$C332</f>
        <v/>
      </c>
      <c r="D529" s="247">
        <f>'Tabulation of Bids'!$D332</f>
        <v>0</v>
      </c>
      <c r="E529" s="248">
        <f>'Tabulation of Bids'!$E332</f>
        <v>0</v>
      </c>
      <c r="F529" s="249">
        <f t="shared" si="23"/>
        <v>0</v>
      </c>
    </row>
    <row r="530" spans="1:6" ht="20.25" customHeight="1" x14ac:dyDescent="0.2">
      <c r="A530" s="245" t="str">
        <f>'Tabulation of Bids'!$A333</f>
        <v/>
      </c>
      <c r="B530" s="99" t="str">
        <f>'Tabulation of Bids'!$B333</f>
        <v/>
      </c>
      <c r="C530" s="280" t="str">
        <f>'Tabulation of Bids'!$C333</f>
        <v/>
      </c>
      <c r="D530" s="247">
        <f>'Tabulation of Bids'!$D333</f>
        <v>0</v>
      </c>
      <c r="E530" s="248">
        <f>'Tabulation of Bids'!$E333</f>
        <v>0</v>
      </c>
      <c r="F530" s="249">
        <f t="shared" si="23"/>
        <v>0</v>
      </c>
    </row>
    <row r="531" spans="1:6" ht="20.25" customHeight="1" x14ac:dyDescent="0.2">
      <c r="A531" s="245" t="str">
        <f>'Tabulation of Bids'!$A334</f>
        <v/>
      </c>
      <c r="B531" s="99" t="str">
        <f>'Tabulation of Bids'!$B334</f>
        <v/>
      </c>
      <c r="C531" s="280" t="str">
        <f>'Tabulation of Bids'!$C334</f>
        <v/>
      </c>
      <c r="D531" s="247">
        <f>'Tabulation of Bids'!$D334</f>
        <v>0</v>
      </c>
      <c r="E531" s="248">
        <f>'Tabulation of Bids'!$E334</f>
        <v>0</v>
      </c>
      <c r="F531" s="249">
        <f t="shared" si="23"/>
        <v>0</v>
      </c>
    </row>
    <row r="532" spans="1:6" ht="20.25" customHeight="1" x14ac:dyDescent="0.2">
      <c r="A532" s="245" t="str">
        <f>'Tabulation of Bids'!$A335</f>
        <v/>
      </c>
      <c r="B532" s="99" t="str">
        <f>'Tabulation of Bids'!$B335</f>
        <v/>
      </c>
      <c r="C532" s="280" t="str">
        <f>'Tabulation of Bids'!$C335</f>
        <v/>
      </c>
      <c r="D532" s="247">
        <f>'Tabulation of Bids'!$D335</f>
        <v>0</v>
      </c>
      <c r="E532" s="248">
        <f>'Tabulation of Bids'!$E335</f>
        <v>0</v>
      </c>
      <c r="F532" s="249">
        <f t="shared" si="23"/>
        <v>0</v>
      </c>
    </row>
    <row r="533" spans="1:6" ht="20.25" customHeight="1" x14ac:dyDescent="0.2">
      <c r="A533" s="245" t="str">
        <f>'Tabulation of Bids'!$A336</f>
        <v/>
      </c>
      <c r="B533" s="99" t="str">
        <f>'Tabulation of Bids'!$B336</f>
        <v/>
      </c>
      <c r="C533" s="280" t="str">
        <f>'Tabulation of Bids'!$C336</f>
        <v/>
      </c>
      <c r="D533" s="247">
        <f>'Tabulation of Bids'!$D336</f>
        <v>0</v>
      </c>
      <c r="E533" s="248">
        <f>'Tabulation of Bids'!$E336</f>
        <v>0</v>
      </c>
      <c r="F533" s="249">
        <f t="shared" si="23"/>
        <v>0</v>
      </c>
    </row>
    <row r="534" spans="1:6" ht="13.5" thickBot="1" x14ac:dyDescent="0.25">
      <c r="A534" s="261"/>
      <c r="B534" s="262"/>
      <c r="C534" s="263"/>
      <c r="D534" s="264"/>
      <c r="E534" s="116" t="s">
        <v>5</v>
      </c>
      <c r="F534" s="164">
        <f>SUM(F510:F533)+F489</f>
        <v>6003418.4500000002</v>
      </c>
    </row>
    <row r="535" spans="1:6" x14ac:dyDescent="0.2">
      <c r="A535" s="265"/>
      <c r="B535" s="266"/>
      <c r="C535" s="265"/>
      <c r="D535" s="267"/>
      <c r="E535" s="268"/>
      <c r="F535" s="269"/>
    </row>
    <row r="536" spans="1:6" x14ac:dyDescent="0.2">
      <c r="A536" s="168" t="s">
        <v>257</v>
      </c>
      <c r="B536" s="238"/>
      <c r="C536" s="238"/>
      <c r="D536" s="168" t="s">
        <v>254</v>
      </c>
      <c r="E536" s="238"/>
      <c r="F536" s="270"/>
    </row>
    <row r="537" spans="1:6" x14ac:dyDescent="0.2">
      <c r="A537" s="271"/>
      <c r="B537" s="271"/>
      <c r="C537" s="271"/>
      <c r="D537" s="271"/>
      <c r="E537" s="271"/>
      <c r="F537" s="239"/>
    </row>
    <row r="538" spans="1:6" x14ac:dyDescent="0.2">
      <c r="A538" s="168" t="s">
        <v>255</v>
      </c>
      <c r="B538" s="238"/>
      <c r="C538" s="238"/>
      <c r="D538" s="168" t="s">
        <v>254</v>
      </c>
      <c r="E538" s="238"/>
      <c r="F538" s="270"/>
    </row>
    <row r="539" spans="1:6" x14ac:dyDescent="0.2">
      <c r="A539" s="49" t="s">
        <v>258</v>
      </c>
      <c r="B539" s="271"/>
      <c r="C539" s="271"/>
      <c r="D539" s="271"/>
      <c r="E539" s="271"/>
      <c r="F539" s="272" t="s">
        <v>256</v>
      </c>
    </row>
  </sheetData>
  <mergeCells count="25">
    <mergeCell ref="E496:F496"/>
    <mergeCell ref="D498:F498"/>
    <mergeCell ref="D363:F363"/>
    <mergeCell ref="E406:F406"/>
    <mergeCell ref="D408:F408"/>
    <mergeCell ref="E451:F451"/>
    <mergeCell ref="D453:F453"/>
    <mergeCell ref="E271:F271"/>
    <mergeCell ref="D273:F273"/>
    <mergeCell ref="E316:F316"/>
    <mergeCell ref="D318:F318"/>
    <mergeCell ref="E361:F361"/>
    <mergeCell ref="E2:F2"/>
    <mergeCell ref="D4:F4"/>
    <mergeCell ref="E91:F91"/>
    <mergeCell ref="D93:F93"/>
    <mergeCell ref="D48:F48"/>
    <mergeCell ref="E46:F46"/>
    <mergeCell ref="D3:F3"/>
    <mergeCell ref="E181:F181"/>
    <mergeCell ref="D183:F183"/>
    <mergeCell ref="E226:F226"/>
    <mergeCell ref="D228:F228"/>
    <mergeCell ref="E136:F136"/>
    <mergeCell ref="D138:F138"/>
  </mergeCells>
  <phoneticPr fontId="6" type="noConversion"/>
  <pageMargins left="0.25" right="0.25" top="0.25" bottom="0.25" header="0" footer="0"/>
  <pageSetup orientation="portrait" blackAndWhite="1" r:id="rId1"/>
  <headerFooter alignWithMargins="0"/>
  <rowBreaks count="1" manualBreakCount="1">
    <brk id="4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5"/>
  <sheetViews>
    <sheetView showGridLines="0" topLeftCell="A253" zoomScaleNormal="100" workbookViewId="0">
      <selection activeCell="S264" sqref="S264"/>
    </sheetView>
  </sheetViews>
  <sheetFormatPr defaultColWidth="9.140625" defaultRowHeight="11.25" x14ac:dyDescent="0.2"/>
  <cols>
    <col min="1" max="1" width="3.5703125" style="61" customWidth="1"/>
    <col min="2" max="2" width="25.42578125" style="61" customWidth="1"/>
    <col min="3" max="3" width="7.42578125" style="61" customWidth="1"/>
    <col min="4" max="4" width="6.85546875" style="61" bestFit="1" customWidth="1"/>
    <col min="5" max="5" width="12.140625" style="61" customWidth="1"/>
    <col min="6" max="6" width="6.28515625" style="61" customWidth="1"/>
    <col min="7" max="7" width="6.85546875" style="61" customWidth="1"/>
    <col min="8" max="8" width="6.5703125" style="61" customWidth="1"/>
    <col min="9" max="9" width="4.7109375" style="61" customWidth="1"/>
    <col min="10" max="10" width="11.28515625" style="61" customWidth="1"/>
    <col min="11" max="11" width="12.28515625" style="61" bestFit="1" customWidth="1"/>
    <col min="12" max="16384" width="9.140625" style="61"/>
  </cols>
  <sheetData>
    <row r="1" spans="1:31" s="1" customFormat="1" x14ac:dyDescent="0.2">
      <c r="A1" s="378" t="str">
        <f>IF(A54="",IF(ISNUMBER(J36),"ENGINEER'S PAYMENT ESTIMATE","ENGINEER'S FINAL PAYMENT ESTIMATE"),A48)</f>
        <v>ENGINEER'S FINAL PAYMENT ESTIMATE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1" customFormat="1" x14ac:dyDescent="0.2">
      <c r="A2" s="10"/>
      <c r="B2" s="159" t="s">
        <v>259</v>
      </c>
      <c r="C2" s="10"/>
      <c r="D2" s="10"/>
      <c r="E2" s="10"/>
      <c r="F2" s="10"/>
      <c r="G2" s="10"/>
      <c r="H2" s="10"/>
      <c r="I2" s="9"/>
      <c r="J2" s="9"/>
      <c r="K2" s="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1" customFormat="1" x14ac:dyDescent="0.2">
      <c r="A3" s="10"/>
      <c r="B3" s="49" t="str">
        <f>CONCATENATE("Payable to: ",'Tabulation of Bids'!G1)</f>
        <v>Payable to: William Charles</v>
      </c>
      <c r="C3" s="10"/>
      <c r="D3" s="10"/>
      <c r="E3" s="10"/>
      <c r="F3" s="10"/>
      <c r="G3" s="10"/>
      <c r="H3" s="11" t="s">
        <v>260</v>
      </c>
      <c r="I3" s="13" t="s">
        <v>217</v>
      </c>
      <c r="J3" s="13"/>
      <c r="K3" s="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12" thickBot="1" x14ac:dyDescent="0.25">
      <c r="A4" s="10"/>
      <c r="B4" s="49" t="str">
        <f>CONCATENATE("Address: ",'Tabulation of Bids'!G2," ",'Tabulation of Bids'!G3)</f>
        <v>Address: Rockford, IL Bid Bond</v>
      </c>
      <c r="C4" s="10"/>
      <c r="D4" s="10"/>
      <c r="E4" s="10"/>
      <c r="F4" s="10"/>
      <c r="G4" s="10"/>
      <c r="H4" s="12"/>
      <c r="I4" s="376"/>
      <c r="J4" s="376"/>
      <c r="K4" s="37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1" customFormat="1" x14ac:dyDescent="0.2">
      <c r="A5" s="14"/>
      <c r="B5" s="16"/>
      <c r="C5" s="17" t="s">
        <v>261</v>
      </c>
      <c r="D5" s="17"/>
      <c r="E5" s="17"/>
      <c r="F5" s="18" t="s">
        <v>262</v>
      </c>
      <c r="G5" s="17" t="s">
        <v>263</v>
      </c>
      <c r="H5" s="17" t="s">
        <v>264</v>
      </c>
      <c r="I5" s="17"/>
      <c r="J5" s="17"/>
      <c r="K5" s="1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" customFormat="1" ht="12" thickBot="1" x14ac:dyDescent="0.25">
      <c r="A6" s="15" t="s">
        <v>265</v>
      </c>
      <c r="B6" s="285"/>
      <c r="C6" s="20" t="s">
        <v>221</v>
      </c>
      <c r="D6" s="20"/>
      <c r="E6" s="21" t="s">
        <v>266</v>
      </c>
      <c r="F6" s="21" t="s">
        <v>221</v>
      </c>
      <c r="G6" s="20" t="s">
        <v>221</v>
      </c>
      <c r="H6" s="20" t="s">
        <v>221</v>
      </c>
      <c r="I6" s="20"/>
      <c r="J6" s="21" t="s">
        <v>4</v>
      </c>
      <c r="K6" s="22" t="s">
        <v>266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60" customFormat="1" ht="20.45" customHeight="1" x14ac:dyDescent="0.2">
      <c r="A7" s="144">
        <f>IF(ISBLANK('Tabulation of Bids'!A6),"",'Tabulation of Bids'!A6)</f>
        <v>1</v>
      </c>
      <c r="B7" s="145" t="str">
        <f>IF(ISBLANK('Tabulation of Bids'!B6),"",'Tabulation of Bids'!B6)</f>
        <v>TREE REMOVAL ( 6 TO 15 UNITS DIAMETER)</v>
      </c>
      <c r="C7" s="146">
        <f>IF('Tabulation of Bids'!D6=0,"",'Tabulation of Bids'!D6)</f>
        <v>27</v>
      </c>
      <c r="D7" s="147" t="str">
        <f>IF(ISBLANK('Tabulation of Bids'!C6),"",'Tabulation of Bids'!C6)</f>
        <v>INCH</v>
      </c>
      <c r="E7" s="120">
        <f>IF(J7 = "","",J7*C7)</f>
        <v>682.29</v>
      </c>
      <c r="F7" s="121" t="str">
        <f t="shared" ref="F7:F23" si="0">IF((H7&gt;C7),H7-C7,"")</f>
        <v/>
      </c>
      <c r="G7" s="139">
        <f t="shared" ref="G7:G29" si="1">IF($K$47="BLR 6303",IF(C7&gt;H7,C7-H7,""),"")</f>
        <v>27</v>
      </c>
      <c r="H7" s="82"/>
      <c r="I7" s="65" t="str">
        <f>IF(ISBLANK(H7),"",D7)</f>
        <v/>
      </c>
      <c r="J7" s="63">
        <f>IF(ISBLANK('Tabulation of Bids'!G6),"",'Tabulation of Bids'!G6)</f>
        <v>25.27</v>
      </c>
      <c r="K7" s="63" t="str">
        <f>IF(ISBLANK(H7),"",H7*J7)</f>
        <v/>
      </c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</row>
    <row r="8" spans="1:31" s="60" customFormat="1" ht="20.45" customHeight="1" x14ac:dyDescent="0.2">
      <c r="A8" s="148">
        <f>IF(ISBLANK('Tabulation of Bids'!A7),"",'Tabulation of Bids'!A7)</f>
        <v>2</v>
      </c>
      <c r="B8" s="149" t="str">
        <f>IF(ISBLANK('Tabulation of Bids'!B7),"",'Tabulation of Bids'!B7)</f>
        <v>TREE REMOVAL (OVER 15 UNITS DIAMETER)</v>
      </c>
      <c r="C8" s="146">
        <f>IF('Tabulation of Bids'!D7=0,"",'Tabulation of Bids'!D7)</f>
        <v>156</v>
      </c>
      <c r="D8" s="150" t="str">
        <f>IF(ISBLANK('Tabulation of Bids'!C7),"",'Tabulation of Bids'!C7)</f>
        <v>INCH</v>
      </c>
      <c r="E8" s="124">
        <f t="shared" ref="E8:E23" si="2">IF(J8 = "","",J8*C8)</f>
        <v>7567.5599999999995</v>
      </c>
      <c r="F8" s="125" t="str">
        <f t="shared" si="0"/>
        <v/>
      </c>
      <c r="G8" s="139">
        <f t="shared" si="1"/>
        <v>156</v>
      </c>
      <c r="H8" s="82"/>
      <c r="I8" s="65" t="str">
        <f t="shared" ref="I8:I23" si="3">IF(ISBLANK(H8),"",D8)</f>
        <v/>
      </c>
      <c r="J8" s="63">
        <f>IF(ISBLANK('Tabulation of Bids'!G7),"",'Tabulation of Bids'!G7)</f>
        <v>48.51</v>
      </c>
      <c r="K8" s="63" t="str">
        <f t="shared" ref="K8:K23" si="4">IF(ISBLANK(H8),"",H8*J8)</f>
        <v/>
      </c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</row>
    <row r="9" spans="1:31" s="60" customFormat="1" ht="20.45" customHeight="1" x14ac:dyDescent="0.2">
      <c r="A9" s="148">
        <f>IF(ISBLANK('Tabulation of Bids'!A8),"",'Tabulation of Bids'!A8)</f>
        <v>3</v>
      </c>
      <c r="B9" s="149" t="str">
        <f>IF(ISBLANK('Tabulation of Bids'!B8),"",'Tabulation of Bids'!B8)</f>
        <v>TREE TRUNK PROTECTION</v>
      </c>
      <c r="C9" s="146">
        <f>IF('Tabulation of Bids'!D8=0,"",'Tabulation of Bids'!D8)</f>
        <v>18</v>
      </c>
      <c r="D9" s="150" t="str">
        <f>IF(ISBLANK('Tabulation of Bids'!C8),"",'Tabulation of Bids'!C8)</f>
        <v>EACH</v>
      </c>
      <c r="E9" s="124">
        <f t="shared" si="2"/>
        <v>2983.32</v>
      </c>
      <c r="F9" s="125" t="str">
        <f t="shared" si="0"/>
        <v/>
      </c>
      <c r="G9" s="139">
        <f t="shared" si="1"/>
        <v>18</v>
      </c>
      <c r="H9" s="82"/>
      <c r="I9" s="65" t="str">
        <f t="shared" si="3"/>
        <v/>
      </c>
      <c r="J9" s="63">
        <f>IF(ISBLANK('Tabulation of Bids'!G8),"",'Tabulation of Bids'!G8)</f>
        <v>165.74</v>
      </c>
      <c r="K9" s="63" t="str">
        <f t="shared" si="4"/>
        <v/>
      </c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</row>
    <row r="10" spans="1:31" s="60" customFormat="1" ht="20.45" customHeight="1" x14ac:dyDescent="0.2">
      <c r="A10" s="148">
        <f>IF(ISBLANK('Tabulation of Bids'!A9),"",'Tabulation of Bids'!A9)</f>
        <v>4</v>
      </c>
      <c r="B10" s="149" t="str">
        <f>IF(ISBLANK('Tabulation of Bids'!B9),"",'Tabulation of Bids'!B9)</f>
        <v>EARTH EXCAVATION</v>
      </c>
      <c r="C10" s="146">
        <f>IF('Tabulation of Bids'!D9=0,"",'Tabulation of Bids'!D9)</f>
        <v>13430</v>
      </c>
      <c r="D10" s="150" t="str">
        <f>IF(ISBLANK('Tabulation of Bids'!C9),"",'Tabulation of Bids'!C9)</f>
        <v>CU YD</v>
      </c>
      <c r="E10" s="124">
        <f t="shared" si="2"/>
        <v>493283.89999999997</v>
      </c>
      <c r="F10" s="125" t="str">
        <f t="shared" si="0"/>
        <v/>
      </c>
      <c r="G10" s="139">
        <f t="shared" si="1"/>
        <v>13430</v>
      </c>
      <c r="H10" s="82"/>
      <c r="I10" s="65" t="str">
        <f t="shared" si="3"/>
        <v/>
      </c>
      <c r="J10" s="63">
        <f>IF(ISBLANK('Tabulation of Bids'!G9),"",'Tabulation of Bids'!G9)</f>
        <v>36.729999999999997</v>
      </c>
      <c r="K10" s="63" t="str">
        <f t="shared" si="4"/>
        <v/>
      </c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</row>
    <row r="11" spans="1:31" s="60" customFormat="1" ht="20.45" customHeight="1" x14ac:dyDescent="0.2">
      <c r="A11" s="148">
        <f>IF(ISBLANK('Tabulation of Bids'!A10),"",'Tabulation of Bids'!A10)</f>
        <v>5</v>
      </c>
      <c r="B11" s="149" t="str">
        <f>IF(ISBLANK('Tabulation of Bids'!B10),"",'Tabulation of Bids'!B10)</f>
        <v>REMOVAL AND DISPOSAL OF UNSUITABLE MATERIAL</v>
      </c>
      <c r="C11" s="146">
        <f>IF('Tabulation of Bids'!D10=0,"",'Tabulation of Bids'!D10)</f>
        <v>1000</v>
      </c>
      <c r="D11" s="150" t="str">
        <f>IF(ISBLANK('Tabulation of Bids'!C10),"",'Tabulation of Bids'!C10)</f>
        <v>CU YD</v>
      </c>
      <c r="E11" s="124">
        <f t="shared" si="2"/>
        <v>23550</v>
      </c>
      <c r="F11" s="125" t="str">
        <f t="shared" si="0"/>
        <v/>
      </c>
      <c r="G11" s="139">
        <f t="shared" si="1"/>
        <v>1000</v>
      </c>
      <c r="H11" s="82"/>
      <c r="I11" s="65" t="str">
        <f t="shared" si="3"/>
        <v/>
      </c>
      <c r="J11" s="63">
        <f>IF(ISBLANK('Tabulation of Bids'!G10),"",'Tabulation of Bids'!G10)</f>
        <v>23.55</v>
      </c>
      <c r="K11" s="63" t="str">
        <f t="shared" si="4"/>
        <v/>
      </c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</row>
    <row r="12" spans="1:31" s="60" customFormat="1" ht="20.45" customHeight="1" x14ac:dyDescent="0.2">
      <c r="A12" s="148">
        <f>IF(ISBLANK('Tabulation of Bids'!A11),"",'Tabulation of Bids'!A11)</f>
        <v>6</v>
      </c>
      <c r="B12" s="149" t="str">
        <f>IF(ISBLANK('Tabulation of Bids'!B11),"",'Tabulation of Bids'!B11)</f>
        <v>TRENCH BACKFILL</v>
      </c>
      <c r="C12" s="146">
        <f>IF('Tabulation of Bids'!D11=0,"",'Tabulation of Bids'!D11)</f>
        <v>388</v>
      </c>
      <c r="D12" s="150" t="str">
        <f>IF(ISBLANK('Tabulation of Bids'!C11),"",'Tabulation of Bids'!C11)</f>
        <v>CU YD</v>
      </c>
      <c r="E12" s="124">
        <f t="shared" si="2"/>
        <v>388</v>
      </c>
      <c r="F12" s="125" t="str">
        <f t="shared" si="0"/>
        <v/>
      </c>
      <c r="G12" s="139">
        <f t="shared" si="1"/>
        <v>388</v>
      </c>
      <c r="H12" s="82"/>
      <c r="I12" s="65" t="str">
        <f t="shared" si="3"/>
        <v/>
      </c>
      <c r="J12" s="63">
        <f>IF(ISBLANK('Tabulation of Bids'!G11),"",'Tabulation of Bids'!G11)</f>
        <v>1</v>
      </c>
      <c r="K12" s="63" t="str">
        <f t="shared" si="4"/>
        <v/>
      </c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</row>
    <row r="13" spans="1:31" s="60" customFormat="1" ht="20.45" customHeight="1" x14ac:dyDescent="0.2">
      <c r="A13" s="148">
        <f>IF(ISBLANK('Tabulation of Bids'!A12),"",'Tabulation of Bids'!A12)</f>
        <v>7</v>
      </c>
      <c r="B13" s="149" t="str">
        <f>IF(ISBLANK('Tabulation of Bids'!B12),"",'Tabulation of Bids'!B12)</f>
        <v>GEOTEXTILE FABRIC FOR GROUND STABILIZATION</v>
      </c>
      <c r="C13" s="146">
        <f>IF('Tabulation of Bids'!D12=0,"",'Tabulation of Bids'!D12)</f>
        <v>21628</v>
      </c>
      <c r="D13" s="150" t="str">
        <f>IF(ISBLANK('Tabulation of Bids'!C12),"",'Tabulation of Bids'!C12)</f>
        <v>SQ YD</v>
      </c>
      <c r="E13" s="124">
        <f t="shared" si="2"/>
        <v>34172.239999999998</v>
      </c>
      <c r="F13" s="125" t="str">
        <f t="shared" si="0"/>
        <v/>
      </c>
      <c r="G13" s="139">
        <f t="shared" si="1"/>
        <v>21628</v>
      </c>
      <c r="H13" s="82"/>
      <c r="I13" s="65" t="str">
        <f t="shared" si="3"/>
        <v/>
      </c>
      <c r="J13" s="63">
        <f>IF(ISBLANK('Tabulation of Bids'!G12),"",'Tabulation of Bids'!G12)</f>
        <v>1.58</v>
      </c>
      <c r="K13" s="63" t="str">
        <f t="shared" si="4"/>
        <v/>
      </c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</row>
    <row r="14" spans="1:31" s="60" customFormat="1" ht="20.45" customHeight="1" x14ac:dyDescent="0.2">
      <c r="A14" s="148">
        <f>IF(ISBLANK('Tabulation of Bids'!A13),"",'Tabulation of Bids'!A13)</f>
        <v>8</v>
      </c>
      <c r="B14" s="149" t="str">
        <f>IF(ISBLANK('Tabulation of Bids'!B13),"",'Tabulation of Bids'!B13)</f>
        <v>TOPSOIL, FURNISH AND PLACE, 4"</v>
      </c>
      <c r="C14" s="146">
        <f>IF('Tabulation of Bids'!D13=0,"",'Tabulation of Bids'!D13)</f>
        <v>7406</v>
      </c>
      <c r="D14" s="150" t="str">
        <f>IF(ISBLANK('Tabulation of Bids'!C13),"",'Tabulation of Bids'!C13)</f>
        <v>SQ YD</v>
      </c>
      <c r="E14" s="124">
        <f t="shared" si="2"/>
        <v>34511.96</v>
      </c>
      <c r="F14" s="125" t="str">
        <f t="shared" si="0"/>
        <v/>
      </c>
      <c r="G14" s="139">
        <f t="shared" si="1"/>
        <v>7406</v>
      </c>
      <c r="H14" s="82"/>
      <c r="I14" s="65" t="str">
        <f t="shared" si="3"/>
        <v/>
      </c>
      <c r="J14" s="63">
        <f>IF(ISBLANK('Tabulation of Bids'!G13),"",'Tabulation of Bids'!G13)</f>
        <v>4.66</v>
      </c>
      <c r="K14" s="63" t="str">
        <f t="shared" si="4"/>
        <v/>
      </c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</row>
    <row r="15" spans="1:31" s="60" customFormat="1" ht="20.45" customHeight="1" x14ac:dyDescent="0.2">
      <c r="A15" s="148">
        <f>IF(ISBLANK('Tabulation of Bids'!A14),"",'Tabulation of Bids'!A14)</f>
        <v>9</v>
      </c>
      <c r="B15" s="149" t="str">
        <f>IF(ISBLANK('Tabulation of Bids'!B14),"",'Tabulation of Bids'!B14)</f>
        <v>SEEDING, CLASS 1</v>
      </c>
      <c r="C15" s="146">
        <f>IF('Tabulation of Bids'!D14=0,"",'Tabulation of Bids'!D14)</f>
        <v>1.53</v>
      </c>
      <c r="D15" s="150" t="str">
        <f>IF(ISBLANK('Tabulation of Bids'!C14),"",'Tabulation of Bids'!C14)</f>
        <v>ACRE</v>
      </c>
      <c r="E15" s="124">
        <f t="shared" si="2"/>
        <v>8658.9125999999997</v>
      </c>
      <c r="F15" s="125" t="str">
        <f t="shared" si="0"/>
        <v/>
      </c>
      <c r="G15" s="175">
        <f t="shared" si="1"/>
        <v>1.53</v>
      </c>
      <c r="H15" s="82"/>
      <c r="I15" s="65" t="str">
        <f t="shared" si="3"/>
        <v/>
      </c>
      <c r="J15" s="63">
        <f>IF(ISBLANK('Tabulation of Bids'!G14),"",'Tabulation of Bids'!G14)</f>
        <v>5659.42</v>
      </c>
      <c r="K15" s="63" t="str">
        <f t="shared" si="4"/>
        <v/>
      </c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</row>
    <row r="16" spans="1:31" s="60" customFormat="1" ht="20.45" customHeight="1" x14ac:dyDescent="0.2">
      <c r="A16" s="148">
        <f>IF(ISBLANK('Tabulation of Bids'!A15),"",'Tabulation of Bids'!A15)</f>
        <v>10</v>
      </c>
      <c r="B16" s="149" t="str">
        <f>IF(ISBLANK('Tabulation of Bids'!B15),"",'Tabulation of Bids'!B15)</f>
        <v>NITROGEN FERTILIZER NUTRIENT</v>
      </c>
      <c r="C16" s="146">
        <f>IF('Tabulation of Bids'!D15=0,"",'Tabulation of Bids'!D15)</f>
        <v>138</v>
      </c>
      <c r="D16" s="150" t="str">
        <f>IF(ISBLANK('Tabulation of Bids'!C15),"",'Tabulation of Bids'!C15)</f>
        <v>POUND</v>
      </c>
      <c r="E16" s="124">
        <f t="shared" si="2"/>
        <v>418.14</v>
      </c>
      <c r="F16" s="125" t="str">
        <f t="shared" si="0"/>
        <v/>
      </c>
      <c r="G16" s="139">
        <f t="shared" si="1"/>
        <v>138</v>
      </c>
      <c r="H16" s="82"/>
      <c r="I16" s="65" t="str">
        <f t="shared" si="3"/>
        <v/>
      </c>
      <c r="J16" s="63">
        <f>IF(ISBLANK('Tabulation of Bids'!G15),"",'Tabulation of Bids'!G15)</f>
        <v>3.03</v>
      </c>
      <c r="K16" s="63" t="str">
        <f t="shared" si="4"/>
        <v/>
      </c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</row>
    <row r="17" spans="1:31" s="60" customFormat="1" ht="20.45" customHeight="1" x14ac:dyDescent="0.2">
      <c r="A17" s="148">
        <f>IF(ISBLANK('Tabulation of Bids'!A16),"",'Tabulation of Bids'!A16)</f>
        <v>11</v>
      </c>
      <c r="B17" s="149" t="str">
        <f>IF(ISBLANK('Tabulation of Bids'!B16),"",'Tabulation of Bids'!B16)</f>
        <v>PHOSPHORUS FERTILIZER NUTRIENT</v>
      </c>
      <c r="C17" s="146">
        <f>IF('Tabulation of Bids'!D16=0,"",'Tabulation of Bids'!D16)</f>
        <v>138</v>
      </c>
      <c r="D17" s="150" t="str">
        <f>IF(ISBLANK('Tabulation of Bids'!C16),"",'Tabulation of Bids'!C16)</f>
        <v>POUND</v>
      </c>
      <c r="E17" s="124">
        <f t="shared" si="2"/>
        <v>418.14</v>
      </c>
      <c r="F17" s="125" t="str">
        <f t="shared" si="0"/>
        <v/>
      </c>
      <c r="G17" s="139">
        <f t="shared" si="1"/>
        <v>138</v>
      </c>
      <c r="H17" s="82"/>
      <c r="I17" s="65" t="str">
        <f t="shared" si="3"/>
        <v/>
      </c>
      <c r="J17" s="63">
        <f>IF(ISBLANK('Tabulation of Bids'!G16),"",'Tabulation of Bids'!G16)</f>
        <v>3.03</v>
      </c>
      <c r="K17" s="63" t="str">
        <f t="shared" si="4"/>
        <v/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</row>
    <row r="18" spans="1:31" s="60" customFormat="1" ht="20.45" customHeight="1" x14ac:dyDescent="0.2">
      <c r="A18" s="148">
        <f>IF(ISBLANK('Tabulation of Bids'!A17),"",'Tabulation of Bids'!A17)</f>
        <v>12</v>
      </c>
      <c r="B18" s="149" t="str">
        <f>IF(ISBLANK('Tabulation of Bids'!B17),"",'Tabulation of Bids'!B17)</f>
        <v>POTASSIUM FERTILIZER NUTRIENT</v>
      </c>
      <c r="C18" s="146">
        <f>IF('Tabulation of Bids'!D17=0,"",'Tabulation of Bids'!D17)</f>
        <v>138</v>
      </c>
      <c r="D18" s="150" t="str">
        <f>IF(ISBLANK('Tabulation of Bids'!C17),"",'Tabulation of Bids'!C17)</f>
        <v>POUND</v>
      </c>
      <c r="E18" s="124">
        <f t="shared" si="2"/>
        <v>418.14</v>
      </c>
      <c r="F18" s="125" t="str">
        <f t="shared" si="0"/>
        <v/>
      </c>
      <c r="G18" s="139">
        <f t="shared" si="1"/>
        <v>138</v>
      </c>
      <c r="H18" s="82"/>
      <c r="I18" s="65" t="str">
        <f t="shared" si="3"/>
        <v/>
      </c>
      <c r="J18" s="63">
        <f>IF(ISBLANK('Tabulation of Bids'!G17),"",'Tabulation of Bids'!G17)</f>
        <v>3.03</v>
      </c>
      <c r="K18" s="63" t="str">
        <f t="shared" si="4"/>
        <v/>
      </c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</row>
    <row r="19" spans="1:31" s="60" customFormat="1" ht="20.45" customHeight="1" x14ac:dyDescent="0.2">
      <c r="A19" s="148">
        <f>IF(ISBLANK('Tabulation of Bids'!A18),"",'Tabulation of Bids'!A18)</f>
        <v>13</v>
      </c>
      <c r="B19" s="149" t="str">
        <f>IF(ISBLANK('Tabulation of Bids'!B18),"",'Tabulation of Bids'!B18)</f>
        <v>EROSION CONTROL BLANKET</v>
      </c>
      <c r="C19" s="146">
        <f>IF('Tabulation of Bids'!D18=0,"",'Tabulation of Bids'!D18)</f>
        <v>7406</v>
      </c>
      <c r="D19" s="150" t="str">
        <f>IF(ISBLANK('Tabulation of Bids'!C18),"",'Tabulation of Bids'!C18)</f>
        <v>SQ YD</v>
      </c>
      <c r="E19" s="124">
        <f t="shared" si="2"/>
        <v>28439.039999999997</v>
      </c>
      <c r="F19" s="125" t="str">
        <f t="shared" si="0"/>
        <v/>
      </c>
      <c r="G19" s="139">
        <f t="shared" si="1"/>
        <v>7406</v>
      </c>
      <c r="H19" s="82"/>
      <c r="I19" s="65" t="str">
        <f t="shared" si="3"/>
        <v/>
      </c>
      <c r="J19" s="63">
        <f>IF(ISBLANK('Tabulation of Bids'!G18),"",'Tabulation of Bids'!G18)</f>
        <v>3.84</v>
      </c>
      <c r="K19" s="63" t="str">
        <f t="shared" si="4"/>
        <v/>
      </c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</row>
    <row r="20" spans="1:31" s="60" customFormat="1" ht="20.45" customHeight="1" x14ac:dyDescent="0.2">
      <c r="A20" s="148">
        <f>IF(ISBLANK('Tabulation of Bids'!A19),"",'Tabulation of Bids'!A19)</f>
        <v>14</v>
      </c>
      <c r="B20" s="149" t="str">
        <f>IF(ISBLANK('Tabulation of Bids'!B19),"",'Tabulation of Bids'!B19)</f>
        <v>TEMPORARY EROSION CONTROL SEEDING</v>
      </c>
      <c r="C20" s="146">
        <f>IF('Tabulation of Bids'!D19=0,"",'Tabulation of Bids'!D19)</f>
        <v>153</v>
      </c>
      <c r="D20" s="150" t="str">
        <f>IF(ISBLANK('Tabulation of Bids'!C19),"",'Tabulation of Bids'!C19)</f>
        <v>POUND</v>
      </c>
      <c r="E20" s="124">
        <f t="shared" si="2"/>
        <v>1491.75</v>
      </c>
      <c r="F20" s="125" t="str">
        <f t="shared" si="0"/>
        <v/>
      </c>
      <c r="G20" s="139">
        <f t="shared" si="1"/>
        <v>153</v>
      </c>
      <c r="H20" s="82"/>
      <c r="I20" s="65" t="str">
        <f t="shared" si="3"/>
        <v/>
      </c>
      <c r="J20" s="63">
        <f>IF(ISBLANK('Tabulation of Bids'!G19),"",'Tabulation of Bids'!G19)</f>
        <v>9.75</v>
      </c>
      <c r="K20" s="63" t="str">
        <f t="shared" si="4"/>
        <v/>
      </c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</row>
    <row r="21" spans="1:31" s="60" customFormat="1" ht="20.45" customHeight="1" x14ac:dyDescent="0.2">
      <c r="A21" s="148">
        <f>IF(ISBLANK('Tabulation of Bids'!A20),"",'Tabulation of Bids'!A20)</f>
        <v>15</v>
      </c>
      <c r="B21" s="149" t="str">
        <f>IF(ISBLANK('Tabulation of Bids'!B20),"",'Tabulation of Bids'!B20)</f>
        <v>PERIMETER EROSION BARRIER</v>
      </c>
      <c r="C21" s="146">
        <f>IF('Tabulation of Bids'!D20=0,"",'Tabulation of Bids'!D20)</f>
        <v>6372</v>
      </c>
      <c r="D21" s="150" t="str">
        <f>IF(ISBLANK('Tabulation of Bids'!C20),"",'Tabulation of Bids'!C20)</f>
        <v>FOOT</v>
      </c>
      <c r="E21" s="124">
        <f t="shared" si="2"/>
        <v>17969.039999999997</v>
      </c>
      <c r="F21" s="125" t="str">
        <f t="shared" si="0"/>
        <v/>
      </c>
      <c r="G21" s="139">
        <f t="shared" si="1"/>
        <v>6372</v>
      </c>
      <c r="H21" s="82"/>
      <c r="I21" s="65" t="str">
        <f t="shared" si="3"/>
        <v/>
      </c>
      <c r="J21" s="63">
        <f>IF(ISBLANK('Tabulation of Bids'!G20),"",'Tabulation of Bids'!G20)</f>
        <v>2.82</v>
      </c>
      <c r="K21" s="63" t="str">
        <f t="shared" si="4"/>
        <v/>
      </c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</row>
    <row r="22" spans="1:31" s="60" customFormat="1" ht="20.45" customHeight="1" x14ac:dyDescent="0.2">
      <c r="A22" s="148">
        <f>IF(ISBLANK('Tabulation of Bids'!A21),"",'Tabulation of Bids'!A21)</f>
        <v>16</v>
      </c>
      <c r="B22" s="149" t="str">
        <f>IF(ISBLANK('Tabulation of Bids'!B21),"",'Tabulation of Bids'!B21)</f>
        <v>INLET AND PIPE PROTECTION</v>
      </c>
      <c r="C22" s="146">
        <f>IF('Tabulation of Bids'!D21=0,"",'Tabulation of Bids'!D21)</f>
        <v>41</v>
      </c>
      <c r="D22" s="150" t="str">
        <f>IF(ISBLANK('Tabulation of Bids'!C21),"",'Tabulation of Bids'!C21)</f>
        <v>EACH</v>
      </c>
      <c r="E22" s="124">
        <f t="shared" si="2"/>
        <v>11196.689999999999</v>
      </c>
      <c r="F22" s="125" t="str">
        <f t="shared" si="0"/>
        <v/>
      </c>
      <c r="G22" s="139">
        <f t="shared" si="1"/>
        <v>41</v>
      </c>
      <c r="H22" s="82"/>
      <c r="I22" s="65" t="str">
        <f t="shared" si="3"/>
        <v/>
      </c>
      <c r="J22" s="63">
        <f>IF(ISBLANK('Tabulation of Bids'!G21),"",'Tabulation of Bids'!G21)</f>
        <v>273.08999999999997</v>
      </c>
      <c r="K22" s="63" t="str">
        <f t="shared" si="4"/>
        <v/>
      </c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</row>
    <row r="23" spans="1:31" s="60" customFormat="1" ht="20.45" customHeight="1" x14ac:dyDescent="0.2">
      <c r="A23" s="148">
        <f>IF(ISBLANK('Tabulation of Bids'!A22),"",'Tabulation of Bids'!A22)</f>
        <v>17</v>
      </c>
      <c r="B23" s="149" t="str">
        <f>IF(ISBLANK('Tabulation of Bids'!B22),"",'Tabulation of Bids'!B22)</f>
        <v>AGGREGATE SUBGRADE IMPROVEMENT</v>
      </c>
      <c r="C23" s="146">
        <f>IF('Tabulation of Bids'!D22=0,"",'Tabulation of Bids'!D22)</f>
        <v>2050</v>
      </c>
      <c r="D23" s="150" t="str">
        <f>IF(ISBLANK('Tabulation of Bids'!C22),"",'Tabulation of Bids'!C22)</f>
        <v>TON</v>
      </c>
      <c r="E23" s="124">
        <f t="shared" si="2"/>
        <v>34952.5</v>
      </c>
      <c r="F23" s="125" t="str">
        <f t="shared" si="0"/>
        <v/>
      </c>
      <c r="G23" s="139">
        <f t="shared" si="1"/>
        <v>2050</v>
      </c>
      <c r="H23" s="82"/>
      <c r="I23" s="65" t="str">
        <f t="shared" si="3"/>
        <v/>
      </c>
      <c r="J23" s="63">
        <f>IF(ISBLANK('Tabulation of Bids'!G22),"",'Tabulation of Bids'!G22)</f>
        <v>17.05</v>
      </c>
      <c r="K23" s="63" t="str">
        <f t="shared" si="4"/>
        <v/>
      </c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</row>
    <row r="24" spans="1:31" s="60" customFormat="1" ht="20.45" customHeight="1" x14ac:dyDescent="0.2">
      <c r="A24" s="148">
        <f>IF(ISBLANK('Tabulation of Bids'!A23),"",'Tabulation of Bids'!A23)</f>
        <v>18</v>
      </c>
      <c r="B24" s="149" t="str">
        <f>IF(ISBLANK('Tabulation of Bids'!B23),"",'Tabulation of Bids'!B23)</f>
        <v>AGGREGATE BASE COURSE, TYPE B</v>
      </c>
      <c r="C24" s="146">
        <f>IF('Tabulation of Bids'!D23=0,"",'Tabulation of Bids'!D23)</f>
        <v>18229</v>
      </c>
      <c r="D24" s="150" t="str">
        <f>IF(ISBLANK('Tabulation of Bids'!C23),"",'Tabulation of Bids'!C23)</f>
        <v>TON</v>
      </c>
      <c r="E24" s="124">
        <f t="shared" ref="E24:E29" si="5">IF(J24 = "","",J24*C24)</f>
        <v>344892.68000000005</v>
      </c>
      <c r="F24" s="125" t="str">
        <f t="shared" ref="F24:F29" si="6">IF((H24&gt;C24),H24-C24,"")</f>
        <v/>
      </c>
      <c r="G24" s="139">
        <f t="shared" si="1"/>
        <v>18229</v>
      </c>
      <c r="H24" s="82"/>
      <c r="I24" s="65" t="str">
        <f t="shared" ref="I24:I29" si="7">IF(ISBLANK(H24),"",D24)</f>
        <v/>
      </c>
      <c r="J24" s="63">
        <f>IF(ISBLANK('Tabulation of Bids'!G23),"",'Tabulation of Bids'!G23)</f>
        <v>18.920000000000002</v>
      </c>
      <c r="K24" s="63" t="str">
        <f t="shared" ref="K24:K29" si="8">IF(ISBLANK(H24),"",H24*J24)</f>
        <v/>
      </c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</row>
    <row r="25" spans="1:31" s="60" customFormat="1" ht="20.45" customHeight="1" x14ac:dyDescent="0.2">
      <c r="A25" s="148">
        <f>IF(ISBLANK('Tabulation of Bids'!A24),"",'Tabulation of Bids'!A24)</f>
        <v>19</v>
      </c>
      <c r="B25" s="149" t="str">
        <f>IF(ISBLANK('Tabulation of Bids'!B24),"",'Tabulation of Bids'!B24)</f>
        <v>HOT-MIX ASPHALT BINDER COURSE, IL-9.5, N50</v>
      </c>
      <c r="C25" s="146">
        <f>IF('Tabulation of Bids'!D24=0,"",'Tabulation of Bids'!D24)</f>
        <v>171</v>
      </c>
      <c r="D25" s="150" t="str">
        <f>IF(ISBLANK('Tabulation of Bids'!C24),"",'Tabulation of Bids'!C24)</f>
        <v>TON</v>
      </c>
      <c r="E25" s="124">
        <f t="shared" si="5"/>
        <v>22433.489999999998</v>
      </c>
      <c r="F25" s="125" t="str">
        <f t="shared" si="6"/>
        <v/>
      </c>
      <c r="G25" s="139">
        <f t="shared" si="1"/>
        <v>171</v>
      </c>
      <c r="H25" s="82"/>
      <c r="I25" s="65" t="str">
        <f t="shared" si="7"/>
        <v/>
      </c>
      <c r="J25" s="63">
        <f>IF(ISBLANK('Tabulation of Bids'!G24),"",'Tabulation of Bids'!G24)</f>
        <v>131.19</v>
      </c>
      <c r="K25" s="63" t="str">
        <f t="shared" si="8"/>
        <v/>
      </c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</row>
    <row r="26" spans="1:31" s="60" customFormat="1" ht="20.45" customHeight="1" x14ac:dyDescent="0.2">
      <c r="A26" s="148">
        <f>IF(ISBLANK('Tabulation of Bids'!A25),"",'Tabulation of Bids'!A25)</f>
        <v>20</v>
      </c>
      <c r="B26" s="149" t="str">
        <f>IF(ISBLANK('Tabulation of Bids'!B25),"",'Tabulation of Bids'!B25)</f>
        <v>HOT-MIX ASPHALT BINDER COURSE, IL-19.0, N90</v>
      </c>
      <c r="C26" s="146">
        <f>IF('Tabulation of Bids'!D25=0,"",'Tabulation of Bids'!D25)</f>
        <v>166</v>
      </c>
      <c r="D26" s="150" t="str">
        <f>IF(ISBLANK('Tabulation of Bids'!C25),"",'Tabulation of Bids'!C25)</f>
        <v>TON</v>
      </c>
      <c r="E26" s="124">
        <f t="shared" si="5"/>
        <v>22028.199999999997</v>
      </c>
      <c r="F26" s="125" t="str">
        <f t="shared" si="6"/>
        <v/>
      </c>
      <c r="G26" s="139">
        <f t="shared" si="1"/>
        <v>166</v>
      </c>
      <c r="H26" s="82"/>
      <c r="I26" s="65" t="str">
        <f t="shared" si="7"/>
        <v/>
      </c>
      <c r="J26" s="63">
        <f>IF(ISBLANK('Tabulation of Bids'!G25),"",'Tabulation of Bids'!G25)</f>
        <v>132.69999999999999</v>
      </c>
      <c r="K26" s="63" t="str">
        <f t="shared" si="8"/>
        <v/>
      </c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</row>
    <row r="27" spans="1:31" s="60" customFormat="1" ht="20.45" customHeight="1" x14ac:dyDescent="0.2">
      <c r="A27" s="148">
        <f>IF(ISBLANK('Tabulation of Bids'!A26),"",'Tabulation of Bids'!A26)</f>
        <v>21</v>
      </c>
      <c r="B27" s="149" t="str">
        <f>IF(ISBLANK('Tabulation of Bids'!B26),"",'Tabulation of Bids'!B26)</f>
        <v>HOT-MIX ASPHALT SURFACE COURSE, IL-9.5, MIX "D", N50</v>
      </c>
      <c r="C27" s="146">
        <f>IF('Tabulation of Bids'!D26=0,"",'Tabulation of Bids'!D26)</f>
        <v>280</v>
      </c>
      <c r="D27" s="150" t="str">
        <f>IF(ISBLANK('Tabulation of Bids'!C26),"",'Tabulation of Bids'!C26)</f>
        <v>TON</v>
      </c>
      <c r="E27" s="124">
        <f t="shared" si="5"/>
        <v>38385.200000000004</v>
      </c>
      <c r="F27" s="125" t="str">
        <f t="shared" si="6"/>
        <v/>
      </c>
      <c r="G27" s="139">
        <f t="shared" si="1"/>
        <v>280</v>
      </c>
      <c r="H27" s="82"/>
      <c r="I27" s="65" t="str">
        <f t="shared" si="7"/>
        <v/>
      </c>
      <c r="J27" s="63">
        <f>IF(ISBLANK('Tabulation of Bids'!G26),"",'Tabulation of Bids'!G26)</f>
        <v>137.09</v>
      </c>
      <c r="K27" s="63" t="str">
        <f t="shared" si="8"/>
        <v/>
      </c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</row>
    <row r="28" spans="1:31" s="60" customFormat="1" ht="20.45" customHeight="1" x14ac:dyDescent="0.2">
      <c r="A28" s="148">
        <f>IF(ISBLANK('Tabulation of Bids'!A27),"",'Tabulation of Bids'!A27)</f>
        <v>22</v>
      </c>
      <c r="B28" s="149" t="str">
        <f>IF(ISBLANK('Tabulation of Bids'!B27),"",'Tabulation of Bids'!B27)</f>
        <v>HOT-MIX ASPHALT SURFACE COURSE, IL-9.5, MIX "D", N70</v>
      </c>
      <c r="C28" s="146">
        <f>IF('Tabulation of Bids'!D27=0,"",'Tabulation of Bids'!D27)</f>
        <v>53</v>
      </c>
      <c r="D28" s="150" t="str">
        <f>IF(ISBLANK('Tabulation of Bids'!C27),"",'Tabulation of Bids'!C27)</f>
        <v>TON</v>
      </c>
      <c r="E28" s="124">
        <f t="shared" si="5"/>
        <v>16290.61</v>
      </c>
      <c r="F28" s="125" t="str">
        <f t="shared" si="6"/>
        <v/>
      </c>
      <c r="G28" s="139">
        <f t="shared" si="1"/>
        <v>53</v>
      </c>
      <c r="H28" s="82"/>
      <c r="I28" s="65" t="str">
        <f t="shared" si="7"/>
        <v/>
      </c>
      <c r="J28" s="63">
        <f>IF(ISBLANK('Tabulation of Bids'!G27),"",'Tabulation of Bids'!G27)</f>
        <v>307.37</v>
      </c>
      <c r="K28" s="63" t="str">
        <f t="shared" si="8"/>
        <v/>
      </c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</row>
    <row r="29" spans="1:31" s="60" customFormat="1" ht="20.45" customHeight="1" thickBot="1" x14ac:dyDescent="0.25">
      <c r="A29" s="151">
        <f>IF(ISBLANK('Tabulation of Bids'!A28),"",'Tabulation of Bids'!A28)</f>
        <v>23</v>
      </c>
      <c r="B29" s="152" t="str">
        <f>IF(ISBLANK('Tabulation of Bids'!B28),"",'Tabulation of Bids'!B28)</f>
        <v>BITUMINOUS MATERIALS (PRIME COAT)</v>
      </c>
      <c r="C29" s="146">
        <f>IF('Tabulation of Bids'!D28=0,"",'Tabulation of Bids'!D28)</f>
        <v>1169</v>
      </c>
      <c r="D29" s="153" t="str">
        <f>IF(ISBLANK('Tabulation of Bids'!C28),"",'Tabulation of Bids'!C28)</f>
        <v>GALLON</v>
      </c>
      <c r="E29" s="126">
        <f t="shared" si="5"/>
        <v>2197.7199999999998</v>
      </c>
      <c r="F29" s="127" t="str">
        <f t="shared" si="6"/>
        <v/>
      </c>
      <c r="G29" s="139">
        <f t="shared" si="1"/>
        <v>1169</v>
      </c>
      <c r="H29" s="82"/>
      <c r="I29" s="65" t="str">
        <f t="shared" si="7"/>
        <v/>
      </c>
      <c r="J29" s="63">
        <f>IF(ISBLANK('Tabulation of Bids'!G28),"",'Tabulation of Bids'!G28)</f>
        <v>1.88</v>
      </c>
      <c r="K29" s="63" t="str">
        <f t="shared" si="8"/>
        <v/>
      </c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</row>
    <row r="30" spans="1:31" s="1" customFormat="1" ht="12" thickBot="1" x14ac:dyDescent="0.25">
      <c r="A30" s="62" t="str">
        <f>IF(A54="","Total","Sub Total")</f>
        <v>Sub Total</v>
      </c>
      <c r="B30" s="34"/>
      <c r="C30" s="35"/>
      <c r="D30" s="29"/>
      <c r="E30" s="111">
        <f>SUM(E7:E29)</f>
        <v>1147329.5226</v>
      </c>
      <c r="F30" s="24"/>
      <c r="G30" s="29"/>
      <c r="H30" s="35"/>
      <c r="I30" s="29"/>
      <c r="J30" s="23"/>
      <c r="K30" s="23">
        <f>IF(ISNUMBER(E30),SUM(K7:K29),"")</f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s="1" customFormat="1" x14ac:dyDescent="0.2">
      <c r="A31" s="33" t="s">
        <v>267</v>
      </c>
      <c r="B31" s="13"/>
      <c r="C31" s="25"/>
      <c r="D31" s="25"/>
      <c r="E31" s="25"/>
      <c r="F31" s="25"/>
      <c r="G31" s="25"/>
      <c r="H31" s="25"/>
      <c r="I31" s="25"/>
      <c r="J31" s="39" t="s">
        <v>266</v>
      </c>
      <c r="K31" s="3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1" customFormat="1" ht="12" customHeight="1" x14ac:dyDescent="0.2">
      <c r="A32" s="86"/>
      <c r="B32" s="36"/>
      <c r="C32" s="26"/>
      <c r="D32" s="26"/>
      <c r="E32" s="26"/>
      <c r="F32" s="26"/>
      <c r="G32" s="26"/>
      <c r="H32" s="26"/>
      <c r="I32" s="26"/>
      <c r="J32" s="87"/>
      <c r="K32" s="3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1" customFormat="1" ht="12" customHeight="1" thickBot="1" x14ac:dyDescent="0.25">
      <c r="A33" s="86"/>
      <c r="B33" s="36"/>
      <c r="C33" s="26"/>
      <c r="D33" s="26"/>
      <c r="E33" s="26"/>
      <c r="F33" s="26"/>
      <c r="G33" s="26"/>
      <c r="H33" s="26"/>
      <c r="I33" s="26"/>
      <c r="J33" s="87"/>
      <c r="K33" s="3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s="1" customFormat="1" ht="12" thickBot="1" x14ac:dyDescent="0.25">
      <c r="A34" s="287"/>
      <c r="B34" s="288"/>
      <c r="C34" s="29"/>
      <c r="D34" s="29"/>
      <c r="E34" s="29"/>
      <c r="F34" s="29"/>
      <c r="G34" s="29"/>
      <c r="H34" s="289"/>
      <c r="I34" s="289" t="s">
        <v>268</v>
      </c>
      <c r="J34" s="29"/>
      <c r="K34" s="128" t="str">
        <f>IF(ISNUMBER(K30),IF(SUM(J32:J33)=0,"",SUM(J32:J33)),"")</f>
        <v/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s="1" customFormat="1" x14ac:dyDescent="0.2">
      <c r="A35" s="290"/>
      <c r="B35" s="291"/>
      <c r="C35" s="292"/>
      <c r="D35" s="292"/>
      <c r="E35" s="292"/>
      <c r="F35" s="292"/>
      <c r="G35" s="292"/>
      <c r="H35" s="293"/>
      <c r="I35" s="293" t="s">
        <v>269</v>
      </c>
      <c r="J35" s="294"/>
      <c r="K35" s="133" t="str">
        <f>IF(A30="Sub Total","",SUM(K30:K34))</f>
        <v/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s="1" customFormat="1" x14ac:dyDescent="0.2">
      <c r="A36" s="290"/>
      <c r="B36" s="291"/>
      <c r="C36" s="292"/>
      <c r="D36" s="292"/>
      <c r="E36" s="292"/>
      <c r="F36" s="292"/>
      <c r="G36" s="292"/>
      <c r="H36" s="293"/>
      <c r="I36" s="293" t="s">
        <v>270</v>
      </c>
      <c r="J36" s="295"/>
      <c r="K36" s="134" t="str">
        <f>IF(ISNUMBER(K30),IF(ISNUMBER(J36),J36*K35,""),"")</f>
        <v/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s="1" customFormat="1" ht="12" thickBot="1" x14ac:dyDescent="0.25">
      <c r="A37" s="290"/>
      <c r="B37" s="291"/>
      <c r="C37" s="292"/>
      <c r="D37" s="292"/>
      <c r="E37" s="292"/>
      <c r="F37" s="292"/>
      <c r="G37" s="292"/>
      <c r="H37" s="293"/>
      <c r="I37" s="293" t="s">
        <v>271</v>
      </c>
      <c r="J37" s="296"/>
      <c r="K37" s="132" t="str">
        <f>IF(ISNUMBER(K36),K35-K36,K35)</f>
        <v/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s="1" customFormat="1" x14ac:dyDescent="0.2">
      <c r="A38" s="17" t="s">
        <v>272</v>
      </c>
      <c r="B38" s="17"/>
      <c r="C38" s="297"/>
      <c r="D38" s="297"/>
      <c r="E38" s="297"/>
      <c r="F38" s="297"/>
      <c r="G38" s="297"/>
      <c r="H38" s="297"/>
      <c r="I38" s="298"/>
      <c r="J38" s="299" t="s">
        <v>266</v>
      </c>
      <c r="K38" s="12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s="1" customFormat="1" x14ac:dyDescent="0.2">
      <c r="A39" s="300"/>
      <c r="B39" s="301"/>
      <c r="C39" s="302"/>
      <c r="D39" s="302"/>
      <c r="E39" s="302"/>
      <c r="F39" s="302"/>
      <c r="G39" s="302"/>
      <c r="H39" s="302"/>
      <c r="I39" s="302"/>
      <c r="J39" s="303"/>
      <c r="K39" s="13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s="1" customFormat="1" ht="12" thickBot="1" x14ac:dyDescent="0.25">
      <c r="A40" s="304"/>
      <c r="B40" s="305"/>
      <c r="C40" s="306"/>
      <c r="D40" s="306"/>
      <c r="E40" s="306"/>
      <c r="F40" s="306"/>
      <c r="G40" s="306"/>
      <c r="H40" s="306"/>
      <c r="I40" s="306"/>
      <c r="J40" s="307"/>
      <c r="K40" s="13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s="1" customFormat="1" ht="12" thickBot="1" x14ac:dyDescent="0.25">
      <c r="A41" s="290"/>
      <c r="B41" s="291"/>
      <c r="C41" s="292"/>
      <c r="D41" s="292"/>
      <c r="E41" s="292"/>
      <c r="F41" s="292"/>
      <c r="G41" s="292"/>
      <c r="H41" s="293"/>
      <c r="I41" s="293" t="s">
        <v>273</v>
      </c>
      <c r="J41" s="292"/>
      <c r="K41" s="128" t="str">
        <f>IF(ISNUMBER(K30),IF(SUM(J39:J40)=0,"",SUM(J39:J40)),"")</f>
        <v/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s="1" customFormat="1" ht="12" thickBot="1" x14ac:dyDescent="0.25">
      <c r="A42" s="287"/>
      <c r="B42" s="288"/>
      <c r="C42" s="29"/>
      <c r="D42" s="29"/>
      <c r="E42" s="29"/>
      <c r="F42" s="29"/>
      <c r="G42" s="29"/>
      <c r="H42" s="289"/>
      <c r="I42" s="289" t="s">
        <v>274</v>
      </c>
      <c r="J42" s="29"/>
      <c r="K42" s="128" t="str">
        <f>IF(ISNUMBER(K41),K37-K41,K37)</f>
        <v/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s="1" customFormat="1" ht="18" customHeight="1" x14ac:dyDescent="0.2">
      <c r="A43" s="36"/>
      <c r="B43" s="36" t="s">
        <v>275</v>
      </c>
      <c r="C43" s="36" t="s">
        <v>276</v>
      </c>
      <c r="D43" s="27"/>
      <c r="E43" s="27"/>
      <c r="F43" s="27"/>
      <c r="G43" s="27"/>
      <c r="H43" s="27"/>
      <c r="I43" s="27"/>
      <c r="J43" s="27"/>
      <c r="K43" s="2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s="8" customFormat="1" x14ac:dyDescent="0.2">
      <c r="A44" s="308"/>
      <c r="B44" s="37"/>
      <c r="C44" s="50"/>
      <c r="D44" s="38" t="s">
        <v>275</v>
      </c>
      <c r="E44" s="28"/>
      <c r="F44" s="28"/>
      <c r="G44" s="28"/>
      <c r="H44" s="28"/>
      <c r="I44" s="28"/>
      <c r="J44" s="28"/>
      <c r="K44" s="28" t="s">
        <v>277</v>
      </c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</row>
    <row r="45" spans="1:31" s="1" customFormat="1" x14ac:dyDescent="0.2">
      <c r="A45" s="36"/>
      <c r="B45" s="36" t="s">
        <v>278</v>
      </c>
      <c r="C45" s="36" t="s">
        <v>276</v>
      </c>
      <c r="D45" s="32"/>
      <c r="E45" s="27"/>
      <c r="F45" s="27"/>
      <c r="G45" s="27"/>
      <c r="H45" s="27"/>
      <c r="I45" s="27"/>
      <c r="J45" s="27"/>
      <c r="K45" s="3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s="8" customFormat="1" x14ac:dyDescent="0.2">
      <c r="A46" s="310"/>
      <c r="B46" s="37"/>
      <c r="C46" s="50"/>
      <c r="D46" s="38" t="s">
        <v>275</v>
      </c>
      <c r="E46" s="28"/>
      <c r="F46" s="28"/>
      <c r="G46" s="28"/>
      <c r="H46" s="28"/>
      <c r="I46" s="28"/>
      <c r="J46" s="28"/>
      <c r="K46" s="28" t="s">
        <v>277</v>
      </c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</row>
    <row r="47" spans="1:31" s="1" customForma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11" t="str">
        <f>IF(A1="ENGINEER'S FINAL PAYMENT ESTIMATE","BLR 6303","BLR 6302")</f>
        <v>BLR 6303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">
      <c r="A48" s="378" t="str">
        <f>IF(A103="",IF(ISNUMBER(J85),"ENGINEER'S PAYMENT ESTIMATE","ENGINEER'S FINAL PAYMENT ESTIMATE"),A97)</f>
        <v>ENGINEER'S FINAL PAYMENT ESTIMATE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11" x14ac:dyDescent="0.2">
      <c r="A49" s="10"/>
      <c r="B49" s="51" t="str">
        <f>B2</f>
        <v xml:space="preserve">Estimate No. 1 from   to  </v>
      </c>
      <c r="C49" s="10"/>
      <c r="D49" s="10"/>
      <c r="E49" s="10"/>
      <c r="F49" s="10"/>
      <c r="G49" s="10"/>
      <c r="H49" s="10"/>
      <c r="I49" s="9"/>
      <c r="J49" s="9"/>
      <c r="K49" s="9"/>
    </row>
    <row r="50" spans="1:11" x14ac:dyDescent="0.2">
      <c r="A50" s="10"/>
      <c r="B50" s="51" t="str">
        <f>B3</f>
        <v>Payable to: William Charles</v>
      </c>
      <c r="C50" s="10"/>
      <c r="D50" s="10"/>
      <c r="E50" s="10"/>
      <c r="F50" s="10"/>
      <c r="G50" s="10"/>
      <c r="H50" s="11" t="s">
        <v>260</v>
      </c>
      <c r="I50" s="13" t="str">
        <f>I3</f>
        <v>City of Rockford</v>
      </c>
      <c r="J50" s="13"/>
      <c r="K50" s="13"/>
    </row>
    <row r="51" spans="1:11" ht="12" thickBot="1" x14ac:dyDescent="0.25">
      <c r="A51" s="10"/>
      <c r="B51" s="51" t="str">
        <f>B4</f>
        <v>Address: Rockford, IL Bid Bond</v>
      </c>
      <c r="C51" s="10"/>
      <c r="D51" s="10"/>
      <c r="E51" s="10"/>
      <c r="F51" s="10"/>
      <c r="G51" s="10"/>
      <c r="H51" s="12"/>
      <c r="I51" s="376"/>
      <c r="J51" s="376"/>
      <c r="K51" s="376"/>
    </row>
    <row r="52" spans="1:11" x14ac:dyDescent="0.2">
      <c r="A52" s="14"/>
      <c r="B52" s="16"/>
      <c r="C52" s="17" t="s">
        <v>261</v>
      </c>
      <c r="D52" s="17"/>
      <c r="E52" s="17"/>
      <c r="F52" s="18" t="s">
        <v>262</v>
      </c>
      <c r="G52" s="17" t="s">
        <v>263</v>
      </c>
      <c r="H52" s="17" t="s">
        <v>264</v>
      </c>
      <c r="I52" s="17"/>
      <c r="J52" s="17"/>
      <c r="K52" s="19"/>
    </row>
    <row r="53" spans="1:11" ht="12" thickBot="1" x14ac:dyDescent="0.25">
      <c r="A53" s="15" t="s">
        <v>265</v>
      </c>
      <c r="B53" s="285"/>
      <c r="C53" s="20" t="s">
        <v>221</v>
      </c>
      <c r="D53" s="20"/>
      <c r="E53" s="21" t="s">
        <v>266</v>
      </c>
      <c r="F53" s="21" t="s">
        <v>221</v>
      </c>
      <c r="G53" s="20" t="s">
        <v>221</v>
      </c>
      <c r="H53" s="20" t="s">
        <v>221</v>
      </c>
      <c r="I53" s="20"/>
      <c r="J53" s="21" t="s">
        <v>4</v>
      </c>
      <c r="K53" s="22" t="s">
        <v>266</v>
      </c>
    </row>
    <row r="54" spans="1:11" ht="20.25" customHeight="1" x14ac:dyDescent="0.2">
      <c r="A54" s="144">
        <f>IF(ISBLANK('Tabulation of Bids'!A31),"",'Tabulation of Bids'!A31)</f>
        <v>24</v>
      </c>
      <c r="B54" s="154" t="str">
        <f>IF(ISBLANK('Tabulation of Bids'!B31),"",'Tabulation of Bids'!B31)</f>
        <v>PORTLAND CEMENT CONCRETE PAVEMENT, 9 3/4" (JOINTED)</v>
      </c>
      <c r="C54" s="146">
        <f>IF('Tabulation of Bids'!D31=0,"",'Tabulation of Bids'!D31)</f>
        <v>21628</v>
      </c>
      <c r="D54" s="147" t="str">
        <f>IF(ISBLANK('Tabulation of Bids'!C31),"",'Tabulation of Bids'!C31)</f>
        <v>SQ YD</v>
      </c>
      <c r="E54" s="120">
        <f>IF(J54 = "","",J54*C54)</f>
        <v>1587495.2000000002</v>
      </c>
      <c r="F54" s="121" t="str">
        <f>IF((H54&gt;C54),H54-C54,"")</f>
        <v/>
      </c>
      <c r="G54" s="139">
        <f>IF(K96="BLR 6303",IF(C54&gt;H54,C54-H54,""),"")</f>
        <v>21628</v>
      </c>
      <c r="H54" s="82"/>
      <c r="I54" s="65" t="str">
        <f t="shared" ref="I54:I77" si="9">IF(ISBLANK(H54),"",D54)</f>
        <v/>
      </c>
      <c r="J54" s="63">
        <f>IF(ISBLANK('Tabulation of Bids'!G31),"",'Tabulation of Bids'!G31)</f>
        <v>73.400000000000006</v>
      </c>
      <c r="K54" s="63" t="str">
        <f t="shared" ref="K54:K77" si="10">IF(ISBLANK(H54),"",H54*J54)</f>
        <v/>
      </c>
    </row>
    <row r="55" spans="1:11" ht="20.25" customHeight="1" x14ac:dyDescent="0.2">
      <c r="A55" s="155">
        <f>IF(ISBLANK('Tabulation of Bids'!A32),"",'Tabulation of Bids'!A32)</f>
        <v>25</v>
      </c>
      <c r="B55" s="156" t="str">
        <f>IF(ISBLANK('Tabulation of Bids'!B32),"",'Tabulation of Bids'!B32)</f>
        <v>PORTLAND CEMENT CONCRETE DRIVEWAY PAVEMENT, 6-INCH</v>
      </c>
      <c r="C55" s="146">
        <f>IF('Tabulation of Bids'!D32=0,"",'Tabulation of Bids'!D32)</f>
        <v>506</v>
      </c>
      <c r="D55" s="150" t="str">
        <f>IF(ISBLANK('Tabulation of Bids'!C32),"",'Tabulation of Bids'!C32)</f>
        <v>SQ YD</v>
      </c>
      <c r="E55" s="63">
        <f t="shared" ref="E55:E77" si="11">IF(J55 = "","",J55*C55)</f>
        <v>40469.880000000005</v>
      </c>
      <c r="F55" s="64" t="str">
        <f t="shared" ref="F55:F77" si="12">IF((H55&gt;C55),H55-C55,"")</f>
        <v/>
      </c>
      <c r="G55" s="139">
        <f t="shared" ref="G55:G77" si="13">IF($K$96="BLR 6303",IF(C55&gt;H55,C55-H55,""),"")</f>
        <v>506</v>
      </c>
      <c r="H55" s="82"/>
      <c r="I55" s="65" t="str">
        <f t="shared" si="9"/>
        <v/>
      </c>
      <c r="J55" s="63">
        <f>IF(ISBLANK('Tabulation of Bids'!G32),"",'Tabulation of Bids'!G32)</f>
        <v>79.98</v>
      </c>
      <c r="K55" s="63" t="str">
        <f t="shared" si="10"/>
        <v/>
      </c>
    </row>
    <row r="56" spans="1:11" ht="20.25" customHeight="1" x14ac:dyDescent="0.2">
      <c r="A56" s="155">
        <f>IF(ISBLANK('Tabulation of Bids'!A33),"",'Tabulation of Bids'!A33)</f>
        <v>26</v>
      </c>
      <c r="B56" s="156" t="str">
        <f>IF(ISBLANK('Tabulation of Bids'!B33),"",'Tabulation of Bids'!B33)</f>
        <v>PORTLAND CEMENT CONCRETE DRIVEWAY PAVEMENT, 8-INCH</v>
      </c>
      <c r="C56" s="146">
        <f>IF('Tabulation of Bids'!D33=0,"",'Tabulation of Bids'!D33)</f>
        <v>187</v>
      </c>
      <c r="D56" s="150" t="str">
        <f>IF(ISBLANK('Tabulation of Bids'!C33),"",'Tabulation of Bids'!C33)</f>
        <v>SQ YD</v>
      </c>
      <c r="E56" s="63">
        <f t="shared" si="11"/>
        <v>16725.28</v>
      </c>
      <c r="F56" s="64" t="str">
        <f t="shared" si="12"/>
        <v/>
      </c>
      <c r="G56" s="139">
        <f t="shared" si="13"/>
        <v>187</v>
      </c>
      <c r="H56" s="82"/>
      <c r="I56" s="65" t="str">
        <f t="shared" si="9"/>
        <v/>
      </c>
      <c r="J56" s="63">
        <f>IF(ISBLANK('Tabulation of Bids'!G33),"",'Tabulation of Bids'!G33)</f>
        <v>89.44</v>
      </c>
      <c r="K56" s="63" t="str">
        <f t="shared" si="10"/>
        <v/>
      </c>
    </row>
    <row r="57" spans="1:11" ht="20.25" customHeight="1" x14ac:dyDescent="0.2">
      <c r="A57" s="155">
        <f>IF(ISBLANK('Tabulation of Bids'!A34),"",'Tabulation of Bids'!A34)</f>
        <v>27</v>
      </c>
      <c r="B57" s="156" t="str">
        <f>IF(ISBLANK('Tabulation of Bids'!B34),"",'Tabulation of Bids'!B34)</f>
        <v>PORTLAND CEMENT CONCRETE SIDEWALK, 4-INCH</v>
      </c>
      <c r="C57" s="146">
        <f>IF('Tabulation of Bids'!D34=0,"",'Tabulation of Bids'!D34)</f>
        <v>25504</v>
      </c>
      <c r="D57" s="150" t="str">
        <f>IF(ISBLANK('Tabulation of Bids'!C34),"",'Tabulation of Bids'!C34)</f>
        <v>SQ FT</v>
      </c>
      <c r="E57" s="63">
        <f t="shared" si="11"/>
        <v>183628.80000000002</v>
      </c>
      <c r="F57" s="64" t="str">
        <f t="shared" si="12"/>
        <v/>
      </c>
      <c r="G57" s="139">
        <f t="shared" si="13"/>
        <v>25504</v>
      </c>
      <c r="H57" s="82"/>
      <c r="I57" s="65" t="str">
        <f t="shared" si="9"/>
        <v/>
      </c>
      <c r="J57" s="63">
        <f>IF(ISBLANK('Tabulation of Bids'!G34),"",'Tabulation of Bids'!G34)</f>
        <v>7.2</v>
      </c>
      <c r="K57" s="63" t="str">
        <f t="shared" si="10"/>
        <v/>
      </c>
    </row>
    <row r="58" spans="1:11" ht="20.25" customHeight="1" x14ac:dyDescent="0.2">
      <c r="A58" s="155">
        <f>IF(ISBLANK('Tabulation of Bids'!A35),"",'Tabulation of Bids'!A35)</f>
        <v>28</v>
      </c>
      <c r="B58" s="156" t="str">
        <f>IF(ISBLANK('Tabulation of Bids'!B35),"",'Tabulation of Bids'!B35)</f>
        <v>DETECTABLE WARNINGS</v>
      </c>
      <c r="C58" s="146">
        <f>IF('Tabulation of Bids'!D35=0,"",'Tabulation of Bids'!D35)</f>
        <v>940.4</v>
      </c>
      <c r="D58" s="150" t="str">
        <f>IF(ISBLANK('Tabulation of Bids'!C35),"",'Tabulation of Bids'!C35)</f>
        <v>SQ FT</v>
      </c>
      <c r="E58" s="63">
        <f t="shared" si="11"/>
        <v>29001.935999999998</v>
      </c>
      <c r="F58" s="64" t="str">
        <f t="shared" si="12"/>
        <v/>
      </c>
      <c r="G58" s="174">
        <f t="shared" si="13"/>
        <v>940.4</v>
      </c>
      <c r="H58" s="82"/>
      <c r="I58" s="65" t="str">
        <f t="shared" si="9"/>
        <v/>
      </c>
      <c r="J58" s="63">
        <f>IF(ISBLANK('Tabulation of Bids'!G35),"",'Tabulation of Bids'!G35)</f>
        <v>30.84</v>
      </c>
      <c r="K58" s="63" t="str">
        <f t="shared" si="10"/>
        <v/>
      </c>
    </row>
    <row r="59" spans="1:11" ht="20.25" customHeight="1" x14ac:dyDescent="0.2">
      <c r="A59" s="155">
        <f>IF(ISBLANK('Tabulation of Bids'!A36),"",'Tabulation of Bids'!A36)</f>
        <v>29</v>
      </c>
      <c r="B59" s="156" t="str">
        <f>IF(ISBLANK('Tabulation of Bids'!B36),"",'Tabulation of Bids'!B36)</f>
        <v>DRIVEWAY PAVEMENT REMOVAL</v>
      </c>
      <c r="C59" s="146">
        <f>IF('Tabulation of Bids'!D36=0,"",'Tabulation of Bids'!D36)</f>
        <v>693</v>
      </c>
      <c r="D59" s="150" t="str">
        <f>IF(ISBLANK('Tabulation of Bids'!C36),"",'Tabulation of Bids'!C36)</f>
        <v>SQ YD</v>
      </c>
      <c r="E59" s="63">
        <f t="shared" si="11"/>
        <v>11850.300000000001</v>
      </c>
      <c r="F59" s="64" t="str">
        <f t="shared" si="12"/>
        <v/>
      </c>
      <c r="G59" s="139">
        <f t="shared" si="13"/>
        <v>693</v>
      </c>
      <c r="H59" s="82"/>
      <c r="I59" s="65" t="str">
        <f t="shared" si="9"/>
        <v/>
      </c>
      <c r="J59" s="63">
        <f>IF(ISBLANK('Tabulation of Bids'!G36),"",'Tabulation of Bids'!G36)</f>
        <v>17.100000000000001</v>
      </c>
      <c r="K59" s="63" t="str">
        <f t="shared" si="10"/>
        <v/>
      </c>
    </row>
    <row r="60" spans="1:11" ht="20.25" customHeight="1" x14ac:dyDescent="0.2">
      <c r="A60" s="155">
        <f>IF(ISBLANK('Tabulation of Bids'!A37),"",'Tabulation of Bids'!A37)</f>
        <v>30</v>
      </c>
      <c r="B60" s="156" t="str">
        <f>IF(ISBLANK('Tabulation of Bids'!B37),"",'Tabulation of Bids'!B37)</f>
        <v>COMBINATION CURB AND GUTTER REMOVAL</v>
      </c>
      <c r="C60" s="146">
        <f>IF('Tabulation of Bids'!D37=0,"",'Tabulation of Bids'!D37)</f>
        <v>7259</v>
      </c>
      <c r="D60" s="150" t="str">
        <f>IF(ISBLANK('Tabulation of Bids'!C37),"",'Tabulation of Bids'!C37)</f>
        <v>FOOT</v>
      </c>
      <c r="E60" s="63">
        <f t="shared" si="11"/>
        <v>46457.600000000006</v>
      </c>
      <c r="F60" s="64" t="str">
        <f t="shared" si="12"/>
        <v/>
      </c>
      <c r="G60" s="139">
        <f t="shared" si="13"/>
        <v>7259</v>
      </c>
      <c r="H60" s="82"/>
      <c r="I60" s="65" t="str">
        <f t="shared" si="9"/>
        <v/>
      </c>
      <c r="J60" s="63">
        <f>IF(ISBLANK('Tabulation of Bids'!G37),"",'Tabulation of Bids'!G37)</f>
        <v>6.4</v>
      </c>
      <c r="K60" s="63" t="str">
        <f t="shared" si="10"/>
        <v/>
      </c>
    </row>
    <row r="61" spans="1:11" ht="20.25" customHeight="1" x14ac:dyDescent="0.2">
      <c r="A61" s="155">
        <f>IF(ISBLANK('Tabulation of Bids'!A38),"",'Tabulation of Bids'!A38)</f>
        <v>31</v>
      </c>
      <c r="B61" s="156" t="str">
        <f>IF(ISBLANK('Tabulation of Bids'!B38),"",'Tabulation of Bids'!B38)</f>
        <v>SIDEWALK REMOVAL</v>
      </c>
      <c r="C61" s="146">
        <f>IF('Tabulation of Bids'!D38=0,"",'Tabulation of Bids'!D38)</f>
        <v>31218</v>
      </c>
      <c r="D61" s="150" t="str">
        <f>IF(ISBLANK('Tabulation of Bids'!C38),"",'Tabulation of Bids'!C38)</f>
        <v>SQ FT</v>
      </c>
      <c r="E61" s="63">
        <f t="shared" si="11"/>
        <v>38398.14</v>
      </c>
      <c r="F61" s="64" t="str">
        <f t="shared" si="12"/>
        <v/>
      </c>
      <c r="G61" s="139">
        <f t="shared" si="13"/>
        <v>31218</v>
      </c>
      <c r="H61" s="82"/>
      <c r="I61" s="65" t="str">
        <f t="shared" si="9"/>
        <v/>
      </c>
      <c r="J61" s="63">
        <f>IF(ISBLANK('Tabulation of Bids'!G38),"",'Tabulation of Bids'!G38)</f>
        <v>1.23</v>
      </c>
      <c r="K61" s="63" t="str">
        <f t="shared" si="10"/>
        <v/>
      </c>
    </row>
    <row r="62" spans="1:11" ht="20.25" customHeight="1" x14ac:dyDescent="0.2">
      <c r="A62" s="155">
        <f>IF(ISBLANK('Tabulation of Bids'!A39),"",'Tabulation of Bids'!A39)</f>
        <v>32</v>
      </c>
      <c r="B62" s="156" t="str">
        <f>IF(ISBLANK('Tabulation of Bids'!B39),"",'Tabulation of Bids'!B39)</f>
        <v>STORM SEWERS, CLASS A, TYPE 1, 12"</v>
      </c>
      <c r="C62" s="146">
        <f>IF('Tabulation of Bids'!D39=0,"",'Tabulation of Bids'!D39)</f>
        <v>10</v>
      </c>
      <c r="D62" s="150" t="str">
        <f>IF(ISBLANK('Tabulation of Bids'!C39),"",'Tabulation of Bids'!C39)</f>
        <v>FOOT</v>
      </c>
      <c r="E62" s="63">
        <f t="shared" si="11"/>
        <v>2812.1</v>
      </c>
      <c r="F62" s="64" t="str">
        <f t="shared" si="12"/>
        <v/>
      </c>
      <c r="G62" s="139">
        <f t="shared" si="13"/>
        <v>10</v>
      </c>
      <c r="H62" s="82"/>
      <c r="I62" s="65" t="str">
        <f t="shared" si="9"/>
        <v/>
      </c>
      <c r="J62" s="63">
        <f>IF(ISBLANK('Tabulation of Bids'!G39),"",'Tabulation of Bids'!G39)</f>
        <v>281.20999999999998</v>
      </c>
      <c r="K62" s="63" t="str">
        <f t="shared" si="10"/>
        <v/>
      </c>
    </row>
    <row r="63" spans="1:11" ht="20.25" customHeight="1" x14ac:dyDescent="0.2">
      <c r="A63" s="155">
        <f>IF(ISBLANK('Tabulation of Bids'!A40),"",'Tabulation of Bids'!A40)</f>
        <v>33</v>
      </c>
      <c r="B63" s="156" t="str">
        <f>IF(ISBLANK('Tabulation of Bids'!B40),"",'Tabulation of Bids'!B40)</f>
        <v>STORM SEWERS, CLASS A, TYPE 1, 15"</v>
      </c>
      <c r="C63" s="146">
        <f>IF('Tabulation of Bids'!D40=0,"",'Tabulation of Bids'!D40)</f>
        <v>64</v>
      </c>
      <c r="D63" s="150" t="str">
        <f>IF(ISBLANK('Tabulation of Bids'!C40),"",'Tabulation of Bids'!C40)</f>
        <v>FOOT</v>
      </c>
      <c r="E63" s="63">
        <f t="shared" si="11"/>
        <v>6702.08</v>
      </c>
      <c r="F63" s="64" t="str">
        <f t="shared" si="12"/>
        <v/>
      </c>
      <c r="G63" s="139">
        <f t="shared" si="13"/>
        <v>64</v>
      </c>
      <c r="H63" s="82"/>
      <c r="I63" s="65" t="str">
        <f t="shared" si="9"/>
        <v/>
      </c>
      <c r="J63" s="63">
        <f>IF(ISBLANK('Tabulation of Bids'!G40),"",'Tabulation of Bids'!G40)</f>
        <v>104.72</v>
      </c>
      <c r="K63" s="63" t="str">
        <f t="shared" si="10"/>
        <v/>
      </c>
    </row>
    <row r="64" spans="1:11" ht="20.25" customHeight="1" x14ac:dyDescent="0.2">
      <c r="A64" s="155">
        <f>IF(ISBLANK('Tabulation of Bids'!A41),"",'Tabulation of Bids'!A41)</f>
        <v>34</v>
      </c>
      <c r="B64" s="156" t="str">
        <f>IF(ISBLANK('Tabulation of Bids'!B41),"",'Tabulation of Bids'!B41)</f>
        <v>STORM SEWERS, CLASS A, TYPE 1, 18"</v>
      </c>
      <c r="C64" s="146">
        <f>IF('Tabulation of Bids'!D41=0,"",'Tabulation of Bids'!D41)</f>
        <v>5</v>
      </c>
      <c r="D64" s="150" t="str">
        <f>IF(ISBLANK('Tabulation of Bids'!C41),"",'Tabulation of Bids'!C41)</f>
        <v>FOOT</v>
      </c>
      <c r="E64" s="63">
        <f t="shared" si="11"/>
        <v>1421.8000000000002</v>
      </c>
      <c r="F64" s="64" t="str">
        <f t="shared" si="12"/>
        <v/>
      </c>
      <c r="G64" s="139">
        <f t="shared" si="13"/>
        <v>5</v>
      </c>
      <c r="H64" s="82"/>
      <c r="I64" s="65" t="str">
        <f t="shared" si="9"/>
        <v/>
      </c>
      <c r="J64" s="63">
        <f>IF(ISBLANK('Tabulation of Bids'!G41),"",'Tabulation of Bids'!G41)</f>
        <v>284.36</v>
      </c>
      <c r="K64" s="63" t="str">
        <f t="shared" si="10"/>
        <v/>
      </c>
    </row>
    <row r="65" spans="1:11" ht="20.25" customHeight="1" x14ac:dyDescent="0.2">
      <c r="A65" s="155">
        <f>IF(ISBLANK('Tabulation of Bids'!A42),"",'Tabulation of Bids'!A42)</f>
        <v>35</v>
      </c>
      <c r="B65" s="156" t="str">
        <f>IF(ISBLANK('Tabulation of Bids'!B42),"",'Tabulation of Bids'!B42)</f>
        <v>STORM SEWERS, CLASS A, TYPE 1, 24"</v>
      </c>
      <c r="C65" s="146">
        <f>IF('Tabulation of Bids'!D42=0,"",'Tabulation of Bids'!D42)</f>
        <v>12</v>
      </c>
      <c r="D65" s="150" t="str">
        <f>IF(ISBLANK('Tabulation of Bids'!C42),"",'Tabulation of Bids'!C42)</f>
        <v>FOOT</v>
      </c>
      <c r="E65" s="63">
        <f t="shared" si="11"/>
        <v>3579.4800000000005</v>
      </c>
      <c r="F65" s="64" t="str">
        <f t="shared" si="12"/>
        <v/>
      </c>
      <c r="G65" s="139">
        <f t="shared" si="13"/>
        <v>12</v>
      </c>
      <c r="H65" s="82"/>
      <c r="I65" s="65" t="str">
        <f t="shared" si="9"/>
        <v/>
      </c>
      <c r="J65" s="63">
        <f>IF(ISBLANK('Tabulation of Bids'!G42),"",'Tabulation of Bids'!G42)</f>
        <v>298.29000000000002</v>
      </c>
      <c r="K65" s="63" t="str">
        <f t="shared" si="10"/>
        <v/>
      </c>
    </row>
    <row r="66" spans="1:11" ht="20.25" customHeight="1" x14ac:dyDescent="0.2">
      <c r="A66" s="155">
        <f>IF(ISBLANK('Tabulation of Bids'!A43),"",'Tabulation of Bids'!A43)</f>
        <v>36</v>
      </c>
      <c r="B66" s="156" t="str">
        <f>IF(ISBLANK('Tabulation of Bids'!B43),"",'Tabulation of Bids'!B43)</f>
        <v>STORM SEWERS, CLASS A, TYPE 2, 12"</v>
      </c>
      <c r="C66" s="146">
        <f>IF('Tabulation of Bids'!D43=0,"",'Tabulation of Bids'!D43)</f>
        <v>66</v>
      </c>
      <c r="D66" s="150" t="str">
        <f>IF(ISBLANK('Tabulation of Bids'!C43),"",'Tabulation of Bids'!C43)</f>
        <v>FOOT</v>
      </c>
      <c r="E66" s="63">
        <f t="shared" si="11"/>
        <v>13081.199999999999</v>
      </c>
      <c r="F66" s="64" t="str">
        <f t="shared" si="12"/>
        <v/>
      </c>
      <c r="G66" s="139">
        <f t="shared" si="13"/>
        <v>66</v>
      </c>
      <c r="H66" s="82"/>
      <c r="I66" s="65" t="str">
        <f t="shared" si="9"/>
        <v/>
      </c>
      <c r="J66" s="63">
        <f>IF(ISBLANK('Tabulation of Bids'!G43),"",'Tabulation of Bids'!G43)</f>
        <v>198.2</v>
      </c>
      <c r="K66" s="63" t="str">
        <f t="shared" si="10"/>
        <v/>
      </c>
    </row>
    <row r="67" spans="1:11" ht="20.25" customHeight="1" x14ac:dyDescent="0.2">
      <c r="A67" s="155">
        <f>IF(ISBLANK('Tabulation of Bids'!A44),"",'Tabulation of Bids'!A44)</f>
        <v>37</v>
      </c>
      <c r="B67" s="156" t="str">
        <f>IF(ISBLANK('Tabulation of Bids'!B44),"",'Tabulation of Bids'!B44)</f>
        <v>STORM SEWERS, CLASS A, TYPE 2, 15"</v>
      </c>
      <c r="C67" s="146">
        <f>IF('Tabulation of Bids'!D44=0,"",'Tabulation of Bids'!D44)</f>
        <v>141</v>
      </c>
      <c r="D67" s="150" t="str">
        <f>IF(ISBLANK('Tabulation of Bids'!C44),"",'Tabulation of Bids'!C44)</f>
        <v>FOOT</v>
      </c>
      <c r="E67" s="63">
        <f t="shared" si="11"/>
        <v>15596.01</v>
      </c>
      <c r="F67" s="64" t="str">
        <f t="shared" si="12"/>
        <v/>
      </c>
      <c r="G67" s="139">
        <f t="shared" si="13"/>
        <v>141</v>
      </c>
      <c r="H67" s="82"/>
      <c r="I67" s="65" t="str">
        <f t="shared" si="9"/>
        <v/>
      </c>
      <c r="J67" s="63">
        <f>IF(ISBLANK('Tabulation of Bids'!G44),"",'Tabulation of Bids'!G44)</f>
        <v>110.61</v>
      </c>
      <c r="K67" s="63" t="str">
        <f t="shared" si="10"/>
        <v/>
      </c>
    </row>
    <row r="68" spans="1:11" ht="20.25" customHeight="1" x14ac:dyDescent="0.2">
      <c r="A68" s="155">
        <f>IF(ISBLANK('Tabulation of Bids'!A45),"",'Tabulation of Bids'!A45)</f>
        <v>38</v>
      </c>
      <c r="B68" s="156" t="str">
        <f>IF(ISBLANK('Tabulation of Bids'!B45),"",'Tabulation of Bids'!B45)</f>
        <v>STORM SEWERS, CLASS A, TYPE 2, 18"</v>
      </c>
      <c r="C68" s="146">
        <f>IF('Tabulation of Bids'!D45=0,"",'Tabulation of Bids'!D45)</f>
        <v>32</v>
      </c>
      <c r="D68" s="150" t="str">
        <f>IF(ISBLANK('Tabulation of Bids'!C45),"",'Tabulation of Bids'!C45)</f>
        <v>FOOT</v>
      </c>
      <c r="E68" s="63">
        <f t="shared" si="11"/>
        <v>5593.6</v>
      </c>
      <c r="F68" s="64" t="str">
        <f t="shared" si="12"/>
        <v/>
      </c>
      <c r="G68" s="139">
        <f t="shared" si="13"/>
        <v>32</v>
      </c>
      <c r="H68" s="82"/>
      <c r="I68" s="65" t="str">
        <f t="shared" si="9"/>
        <v/>
      </c>
      <c r="J68" s="63">
        <f>IF(ISBLANK('Tabulation of Bids'!G45),"",'Tabulation of Bids'!G45)</f>
        <v>174.8</v>
      </c>
      <c r="K68" s="63" t="str">
        <f t="shared" si="10"/>
        <v/>
      </c>
    </row>
    <row r="69" spans="1:11" ht="20.25" customHeight="1" x14ac:dyDescent="0.2">
      <c r="A69" s="155">
        <f>IF(ISBLANK('Tabulation of Bids'!A46),"",'Tabulation of Bids'!A46)</f>
        <v>39</v>
      </c>
      <c r="B69" s="156" t="str">
        <f>IF(ISBLANK('Tabulation of Bids'!B46),"",'Tabulation of Bids'!B46)</f>
        <v>STORM SEWER REMOVAL, 12"</v>
      </c>
      <c r="C69" s="146">
        <f>IF('Tabulation of Bids'!D46=0,"",'Tabulation of Bids'!D46)</f>
        <v>125</v>
      </c>
      <c r="D69" s="150" t="str">
        <f>IF(ISBLANK('Tabulation of Bids'!C46),"",'Tabulation of Bids'!C46)</f>
        <v>FOOT</v>
      </c>
      <c r="E69" s="63">
        <f t="shared" si="11"/>
        <v>3101.25</v>
      </c>
      <c r="F69" s="64" t="str">
        <f t="shared" si="12"/>
        <v/>
      </c>
      <c r="G69" s="139">
        <f t="shared" si="13"/>
        <v>125</v>
      </c>
      <c r="H69" s="82"/>
      <c r="I69" s="65" t="str">
        <f t="shared" si="9"/>
        <v/>
      </c>
      <c r="J69" s="63">
        <f>IF(ISBLANK('Tabulation of Bids'!G46),"",'Tabulation of Bids'!G46)</f>
        <v>24.81</v>
      </c>
      <c r="K69" s="63" t="str">
        <f t="shared" si="10"/>
        <v/>
      </c>
    </row>
    <row r="70" spans="1:11" ht="20.25" customHeight="1" x14ac:dyDescent="0.2">
      <c r="A70" s="155">
        <f>IF(ISBLANK('Tabulation of Bids'!A47),"",'Tabulation of Bids'!A47)</f>
        <v>40</v>
      </c>
      <c r="B70" s="156" t="str">
        <f>IF(ISBLANK('Tabulation of Bids'!B47),"",'Tabulation of Bids'!B47)</f>
        <v>STORM SEWER REMOVAL, 15"</v>
      </c>
      <c r="C70" s="146">
        <f>IF('Tabulation of Bids'!D47=0,"",'Tabulation of Bids'!D47)</f>
        <v>153</v>
      </c>
      <c r="D70" s="150" t="str">
        <f>IF(ISBLANK('Tabulation of Bids'!C47),"",'Tabulation of Bids'!C47)</f>
        <v>FOOT</v>
      </c>
      <c r="E70" s="63">
        <f t="shared" si="11"/>
        <v>3814.29</v>
      </c>
      <c r="F70" s="64" t="str">
        <f t="shared" si="12"/>
        <v/>
      </c>
      <c r="G70" s="139">
        <f t="shared" si="13"/>
        <v>153</v>
      </c>
      <c r="H70" s="82"/>
      <c r="I70" s="65" t="str">
        <f t="shared" si="9"/>
        <v/>
      </c>
      <c r="J70" s="63">
        <f>IF(ISBLANK('Tabulation of Bids'!G47),"",'Tabulation of Bids'!G47)</f>
        <v>24.93</v>
      </c>
      <c r="K70" s="63" t="str">
        <f t="shared" si="10"/>
        <v/>
      </c>
    </row>
    <row r="71" spans="1:11" ht="20.25" customHeight="1" x14ac:dyDescent="0.2">
      <c r="A71" s="155">
        <f>IF(ISBLANK('Tabulation of Bids'!A48),"",'Tabulation of Bids'!A48)</f>
        <v>41</v>
      </c>
      <c r="B71" s="156" t="str">
        <f>IF(ISBLANK('Tabulation of Bids'!B48),"",'Tabulation of Bids'!B48)</f>
        <v>STORM SEWER REMOVAL, 18"</v>
      </c>
      <c r="C71" s="146">
        <f>IF('Tabulation of Bids'!D48=0,"",'Tabulation of Bids'!D48)</f>
        <v>31</v>
      </c>
      <c r="D71" s="150" t="str">
        <f>IF(ISBLANK('Tabulation of Bids'!C48),"",'Tabulation of Bids'!C48)</f>
        <v>FOOT</v>
      </c>
      <c r="E71" s="63">
        <f t="shared" si="11"/>
        <v>769.11</v>
      </c>
      <c r="F71" s="64" t="str">
        <f t="shared" si="12"/>
        <v/>
      </c>
      <c r="G71" s="139">
        <f t="shared" si="13"/>
        <v>31</v>
      </c>
      <c r="H71" s="82"/>
      <c r="I71" s="65" t="str">
        <f t="shared" si="9"/>
        <v/>
      </c>
      <c r="J71" s="63">
        <f>IF(ISBLANK('Tabulation of Bids'!G48),"",'Tabulation of Bids'!G48)</f>
        <v>24.81</v>
      </c>
      <c r="K71" s="63" t="str">
        <f t="shared" si="10"/>
        <v/>
      </c>
    </row>
    <row r="72" spans="1:11" ht="20.25" customHeight="1" x14ac:dyDescent="0.2">
      <c r="A72" s="155">
        <f>IF(ISBLANK('Tabulation of Bids'!A49),"",'Tabulation of Bids'!A49)</f>
        <v>42</v>
      </c>
      <c r="B72" s="156" t="str">
        <f>IF(ISBLANK('Tabulation of Bids'!B49),"",'Tabulation of Bids'!B49)</f>
        <v>WATER VALVES TO BE ADJUSTED</v>
      </c>
      <c r="C72" s="146">
        <f>IF('Tabulation of Bids'!D49=0,"",'Tabulation of Bids'!D49)</f>
        <v>1</v>
      </c>
      <c r="D72" s="150" t="str">
        <f>IF(ISBLANK('Tabulation of Bids'!C49),"",'Tabulation of Bids'!C49)</f>
        <v>EACH</v>
      </c>
      <c r="E72" s="63">
        <f t="shared" si="11"/>
        <v>558.92999999999995</v>
      </c>
      <c r="F72" s="64" t="str">
        <f t="shared" si="12"/>
        <v/>
      </c>
      <c r="G72" s="139">
        <f t="shared" si="13"/>
        <v>1</v>
      </c>
      <c r="H72" s="82"/>
      <c r="I72" s="65" t="str">
        <f t="shared" si="9"/>
        <v/>
      </c>
      <c r="J72" s="63">
        <f>IF(ISBLANK('Tabulation of Bids'!G49),"",'Tabulation of Bids'!G49)</f>
        <v>558.92999999999995</v>
      </c>
      <c r="K72" s="63" t="str">
        <f t="shared" si="10"/>
        <v/>
      </c>
    </row>
    <row r="73" spans="1:11" ht="20.25" customHeight="1" x14ac:dyDescent="0.2">
      <c r="A73" s="155">
        <f>IF(ISBLANK('Tabulation of Bids'!A50),"",'Tabulation of Bids'!A50)</f>
        <v>43</v>
      </c>
      <c r="B73" s="156" t="str">
        <f>IF(ISBLANK('Tabulation of Bids'!B50),"",'Tabulation of Bids'!B50)</f>
        <v>DOMESTIC WATER SERVICE BOXES TO BE ADJUSTED</v>
      </c>
      <c r="C73" s="146">
        <f>IF('Tabulation of Bids'!D50=0,"",'Tabulation of Bids'!D50)</f>
        <v>8</v>
      </c>
      <c r="D73" s="150" t="str">
        <f>IF(ISBLANK('Tabulation of Bids'!C50),"",'Tabulation of Bids'!C50)</f>
        <v>EACH</v>
      </c>
      <c r="E73" s="63">
        <f t="shared" si="11"/>
        <v>1686.96</v>
      </c>
      <c r="F73" s="64" t="str">
        <f t="shared" si="12"/>
        <v/>
      </c>
      <c r="G73" s="139">
        <f t="shared" si="13"/>
        <v>8</v>
      </c>
      <c r="H73" s="82"/>
      <c r="I73" s="65" t="str">
        <f t="shared" si="9"/>
        <v/>
      </c>
      <c r="J73" s="63">
        <f>IF(ISBLANK('Tabulation of Bids'!G50),"",'Tabulation of Bids'!G50)</f>
        <v>210.87</v>
      </c>
      <c r="K73" s="63" t="str">
        <f t="shared" si="10"/>
        <v/>
      </c>
    </row>
    <row r="74" spans="1:11" ht="20.25" customHeight="1" x14ac:dyDescent="0.2">
      <c r="A74" s="155">
        <f>IF(ISBLANK('Tabulation of Bids'!A51),"",'Tabulation of Bids'!A51)</f>
        <v>44</v>
      </c>
      <c r="B74" s="156" t="str">
        <f>IF(ISBLANK('Tabulation of Bids'!B51),"",'Tabulation of Bids'!B51)</f>
        <v>MANHOLES, TYPE A, 4'-DIAMETER, TYPE 1 FRAME, CLOSED LID</v>
      </c>
      <c r="C74" s="146">
        <f>IF('Tabulation of Bids'!D51=0,"",'Tabulation of Bids'!D51)</f>
        <v>1</v>
      </c>
      <c r="D74" s="150" t="str">
        <f>IF(ISBLANK('Tabulation of Bids'!C51),"",'Tabulation of Bids'!C51)</f>
        <v>EACH</v>
      </c>
      <c r="E74" s="63">
        <f t="shared" si="11"/>
        <v>3631.45</v>
      </c>
      <c r="F74" s="64" t="str">
        <f t="shared" si="12"/>
        <v/>
      </c>
      <c r="G74" s="139">
        <f t="shared" si="13"/>
        <v>1</v>
      </c>
      <c r="H74" s="82"/>
      <c r="I74" s="65" t="str">
        <f t="shared" si="9"/>
        <v/>
      </c>
      <c r="J74" s="63">
        <f>IF(ISBLANK('Tabulation of Bids'!G51),"",'Tabulation of Bids'!G51)</f>
        <v>3631.45</v>
      </c>
      <c r="K74" s="63" t="str">
        <f t="shared" si="10"/>
        <v/>
      </c>
    </row>
    <row r="75" spans="1:11" ht="20.25" customHeight="1" x14ac:dyDescent="0.2">
      <c r="A75" s="155">
        <f>IF(ISBLANK('Tabulation of Bids'!A52),"",'Tabulation of Bids'!A52)</f>
        <v>45</v>
      </c>
      <c r="B75" s="156" t="str">
        <f>IF(ISBLANK('Tabulation of Bids'!B52),"",'Tabulation of Bids'!B52)</f>
        <v>MANHOLES TO BE ADJUSTED</v>
      </c>
      <c r="C75" s="146">
        <f>IF('Tabulation of Bids'!D52=0,"",'Tabulation of Bids'!D52)</f>
        <v>20</v>
      </c>
      <c r="D75" s="150" t="str">
        <f>IF(ISBLANK('Tabulation of Bids'!C52),"",'Tabulation of Bids'!C52)</f>
        <v>EACH</v>
      </c>
      <c r="E75" s="63">
        <f t="shared" si="11"/>
        <v>26552.199999999997</v>
      </c>
      <c r="F75" s="64" t="str">
        <f t="shared" si="12"/>
        <v/>
      </c>
      <c r="G75" s="139">
        <f t="shared" si="13"/>
        <v>20</v>
      </c>
      <c r="H75" s="82"/>
      <c r="I75" s="65" t="str">
        <f t="shared" si="9"/>
        <v/>
      </c>
      <c r="J75" s="63">
        <f>IF(ISBLANK('Tabulation of Bids'!G52),"",'Tabulation of Bids'!G52)</f>
        <v>1327.61</v>
      </c>
      <c r="K75" s="63" t="str">
        <f t="shared" si="10"/>
        <v/>
      </c>
    </row>
    <row r="76" spans="1:11" ht="20.25" customHeight="1" x14ac:dyDescent="0.2">
      <c r="A76" s="155">
        <f>IF(ISBLANK('Tabulation of Bids'!A53),"",'Tabulation of Bids'!A53)</f>
        <v>46</v>
      </c>
      <c r="B76" s="156" t="str">
        <f>IF(ISBLANK('Tabulation of Bids'!B53),"",'Tabulation of Bids'!B53)</f>
        <v>INLETS TO BE RECONSTRUCTED</v>
      </c>
      <c r="C76" s="146">
        <f>IF('Tabulation of Bids'!D53=0,"",'Tabulation of Bids'!D53)</f>
        <v>7</v>
      </c>
      <c r="D76" s="150" t="str">
        <f>IF(ISBLANK('Tabulation of Bids'!C53),"",'Tabulation of Bids'!C53)</f>
        <v>EACH</v>
      </c>
      <c r="E76" s="63">
        <f t="shared" si="11"/>
        <v>9155.93</v>
      </c>
      <c r="F76" s="64" t="str">
        <f t="shared" si="12"/>
        <v/>
      </c>
      <c r="G76" s="139">
        <f t="shared" si="13"/>
        <v>7</v>
      </c>
      <c r="H76" s="82"/>
      <c r="I76" s="65" t="str">
        <f t="shared" si="9"/>
        <v/>
      </c>
      <c r="J76" s="63">
        <f>IF(ISBLANK('Tabulation of Bids'!G53),"",'Tabulation of Bids'!G53)</f>
        <v>1307.99</v>
      </c>
      <c r="K76" s="63" t="str">
        <f t="shared" si="10"/>
        <v/>
      </c>
    </row>
    <row r="77" spans="1:11" ht="20.25" customHeight="1" thickBot="1" x14ac:dyDescent="0.25">
      <c r="A77" s="157">
        <f>IF(ISBLANK('Tabulation of Bids'!A54),"",'Tabulation of Bids'!A54)</f>
        <v>47</v>
      </c>
      <c r="B77" s="158" t="str">
        <f>IF(ISBLANK('Tabulation of Bids'!B54),"",'Tabulation of Bids'!B54)</f>
        <v>VALVE VAULT TO BE ADJUSTED</v>
      </c>
      <c r="C77" s="146">
        <f>IF('Tabulation of Bids'!D54=0,"",'Tabulation of Bids'!D54)</f>
        <v>1</v>
      </c>
      <c r="D77" s="153" t="str">
        <f>IF(ISBLANK('Tabulation of Bids'!C54),"",'Tabulation of Bids'!C54)</f>
        <v>EACH</v>
      </c>
      <c r="E77" s="122">
        <f t="shared" si="11"/>
        <v>1458.34</v>
      </c>
      <c r="F77" s="123" t="str">
        <f t="shared" si="12"/>
        <v/>
      </c>
      <c r="G77" s="139">
        <f t="shared" si="13"/>
        <v>1</v>
      </c>
      <c r="H77" s="82"/>
      <c r="I77" s="65" t="str">
        <f t="shared" si="9"/>
        <v/>
      </c>
      <c r="J77" s="63">
        <f>IF(ISBLANK('Tabulation of Bids'!G54),"",'Tabulation of Bids'!G54)</f>
        <v>1458.34</v>
      </c>
      <c r="K77" s="63" t="str">
        <f t="shared" si="10"/>
        <v/>
      </c>
    </row>
    <row r="78" spans="1:11" ht="12" thickBot="1" x14ac:dyDescent="0.25">
      <c r="A78" s="62" t="str">
        <f>IF(A103="","Total","Sub Total")</f>
        <v>Sub Total</v>
      </c>
      <c r="B78" s="34"/>
      <c r="C78" s="35"/>
      <c r="D78" s="29"/>
      <c r="E78" s="111">
        <f>SUM(E54:E77)+SUM(E7:E29)</f>
        <v>3200871.3886000002</v>
      </c>
      <c r="F78" s="24"/>
      <c r="G78" s="29"/>
      <c r="H78" s="35"/>
      <c r="I78" s="29"/>
      <c r="J78" s="23"/>
      <c r="K78" s="23">
        <f>IF(ISNUMBER(E78),SUM(K7:K29)+SUM(K54:K77),"")</f>
        <v>0</v>
      </c>
    </row>
    <row r="79" spans="1:11" ht="12" customHeight="1" x14ac:dyDescent="0.2">
      <c r="A79" s="33" t="s">
        <v>267</v>
      </c>
      <c r="B79" s="13"/>
      <c r="C79" s="25"/>
      <c r="D79" s="25"/>
      <c r="E79" s="25"/>
      <c r="F79" s="25"/>
      <c r="G79" s="25"/>
      <c r="H79" s="25"/>
      <c r="I79" s="25"/>
      <c r="J79" s="39" t="s">
        <v>266</v>
      </c>
      <c r="K79" s="30"/>
    </row>
    <row r="80" spans="1:11" ht="12" customHeight="1" x14ac:dyDescent="0.2">
      <c r="A80" s="86"/>
      <c r="B80" s="36"/>
      <c r="C80" s="26"/>
      <c r="D80" s="26"/>
      <c r="E80" s="26"/>
      <c r="F80" s="26"/>
      <c r="G80" s="26"/>
      <c r="H80" s="26"/>
      <c r="I80" s="26"/>
      <c r="J80" s="87"/>
      <c r="K80" s="31"/>
    </row>
    <row r="81" spans="1:31" ht="12" customHeight="1" x14ac:dyDescent="0.2">
      <c r="A81" s="86"/>
      <c r="B81" s="36"/>
      <c r="C81" s="26"/>
      <c r="D81" s="26"/>
      <c r="E81" s="26"/>
      <c r="F81" s="26"/>
      <c r="G81" s="26"/>
      <c r="H81" s="26"/>
      <c r="I81" s="26"/>
      <c r="J81" s="87"/>
      <c r="K81" s="3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" customHeight="1" thickBot="1" x14ac:dyDescent="0.25">
      <c r="A82" s="86"/>
      <c r="B82" s="36"/>
      <c r="C82" s="26"/>
      <c r="D82" s="26"/>
      <c r="E82" s="26"/>
      <c r="F82" s="26"/>
      <c r="G82" s="26"/>
      <c r="H82" s="26"/>
      <c r="I82" s="26"/>
      <c r="J82" s="87"/>
      <c r="K82" s="3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" thickBot="1" x14ac:dyDescent="0.25">
      <c r="A83" s="287"/>
      <c r="B83" s="288"/>
      <c r="C83" s="29"/>
      <c r="D83" s="29"/>
      <c r="E83" s="29"/>
      <c r="F83" s="29"/>
      <c r="G83" s="29"/>
      <c r="H83" s="289"/>
      <c r="I83" s="289" t="s">
        <v>268</v>
      </c>
      <c r="J83" s="29"/>
      <c r="K83" s="128" t="str">
        <f>IF(ISNUMBER(K78),IF(SUM(J80:J82)=0,"",SUM(J80:J82)),"")</f>
        <v/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x14ac:dyDescent="0.2">
      <c r="A84" s="290"/>
      <c r="B84" s="291"/>
      <c r="C84" s="292"/>
      <c r="D84" s="292"/>
      <c r="E84" s="292"/>
      <c r="F84" s="292"/>
      <c r="G84" s="292"/>
      <c r="H84" s="293"/>
      <c r="I84" s="293" t="s">
        <v>269</v>
      </c>
      <c r="J84" s="294"/>
      <c r="K84" s="133" t="str">
        <f>IF(A78="Sub Total","",SUM(K78:K83))</f>
        <v/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x14ac:dyDescent="0.2">
      <c r="A85" s="290"/>
      <c r="B85" s="291"/>
      <c r="C85" s="292"/>
      <c r="D85" s="292"/>
      <c r="E85" s="292"/>
      <c r="F85" s="292"/>
      <c r="G85" s="292"/>
      <c r="H85" s="293"/>
      <c r="I85" s="293" t="s">
        <v>270</v>
      </c>
      <c r="J85" s="311"/>
      <c r="K85" s="134" t="str">
        <f>IF(ISNUMBER(K78),IF(ISNUMBER(J85),J85*K84,""),"")</f>
        <v/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" thickBot="1" x14ac:dyDescent="0.25">
      <c r="A86" s="290"/>
      <c r="B86" s="291"/>
      <c r="C86" s="292"/>
      <c r="D86" s="292"/>
      <c r="E86" s="292"/>
      <c r="F86" s="292"/>
      <c r="G86" s="292"/>
      <c r="H86" s="293"/>
      <c r="I86" s="293" t="s">
        <v>271</v>
      </c>
      <c r="J86" s="296"/>
      <c r="K86" s="132" t="str">
        <f>IF(ISNUMBER(K85),K84-K85,K84)</f>
        <v/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x14ac:dyDescent="0.2">
      <c r="A87" s="17" t="s">
        <v>272</v>
      </c>
      <c r="B87" s="17"/>
      <c r="C87" s="297"/>
      <c r="D87" s="297"/>
      <c r="E87" s="297"/>
      <c r="F87" s="297"/>
      <c r="G87" s="297"/>
      <c r="H87" s="297"/>
      <c r="I87" s="298"/>
      <c r="J87" s="312" t="s">
        <v>266</v>
      </c>
      <c r="K87" s="129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x14ac:dyDescent="0.2">
      <c r="A88" s="300"/>
      <c r="B88" s="301"/>
      <c r="C88" s="302"/>
      <c r="D88" s="302"/>
      <c r="E88" s="302"/>
      <c r="F88" s="302"/>
      <c r="G88" s="302"/>
      <c r="H88" s="302"/>
      <c r="I88" s="302"/>
      <c r="J88" s="87"/>
      <c r="K88" s="1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" thickBot="1" x14ac:dyDescent="0.25">
      <c r="A89" s="304"/>
      <c r="B89" s="305"/>
      <c r="C89" s="306"/>
      <c r="D89" s="306"/>
      <c r="E89" s="306"/>
      <c r="F89" s="306"/>
      <c r="G89" s="306"/>
      <c r="H89" s="306"/>
      <c r="I89" s="306"/>
      <c r="J89" s="313"/>
      <c r="K89" s="13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" thickBot="1" x14ac:dyDescent="0.25">
      <c r="A90" s="290"/>
      <c r="B90" s="291"/>
      <c r="C90" s="292"/>
      <c r="D90" s="292"/>
      <c r="E90" s="292"/>
      <c r="F90" s="292"/>
      <c r="G90" s="292"/>
      <c r="H90" s="293"/>
      <c r="I90" s="293" t="s">
        <v>273</v>
      </c>
      <c r="J90" s="292"/>
      <c r="K90" s="128" t="str">
        <f>IF(ISNUMBER(K78),IF(SUM(J88:J89)=0,"",SUM(J88:J89)),"")</f>
        <v/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" thickBot="1" x14ac:dyDescent="0.25">
      <c r="A91" s="287"/>
      <c r="B91" s="288"/>
      <c r="C91" s="29"/>
      <c r="D91" s="29"/>
      <c r="E91" s="29"/>
      <c r="F91" s="29"/>
      <c r="G91" s="29"/>
      <c r="H91" s="289"/>
      <c r="I91" s="289" t="s">
        <v>274</v>
      </c>
      <c r="J91" s="29"/>
      <c r="K91" s="128" t="str">
        <f>IF(ISNUMBER(K90),K86-K90,K86)</f>
        <v/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s="1" customFormat="1" ht="18" customHeight="1" x14ac:dyDescent="0.2">
      <c r="A92" s="36"/>
      <c r="B92" s="36" t="s">
        <v>275</v>
      </c>
      <c r="C92" s="36" t="s">
        <v>276</v>
      </c>
      <c r="D92" s="27"/>
      <c r="E92" s="27"/>
      <c r="F92" s="27"/>
      <c r="G92" s="27"/>
      <c r="H92" s="27"/>
      <c r="I92" s="27"/>
      <c r="J92" s="27"/>
      <c r="K92" s="2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s="8" customFormat="1" x14ac:dyDescent="0.2">
      <c r="A93" s="308"/>
      <c r="B93" s="37"/>
      <c r="C93" s="50"/>
      <c r="D93" s="38" t="s">
        <v>275</v>
      </c>
      <c r="E93" s="28"/>
      <c r="F93" s="28"/>
      <c r="G93" s="28"/>
      <c r="H93" s="28"/>
      <c r="I93" s="28"/>
      <c r="J93" s="28"/>
      <c r="K93" s="28" t="s">
        <v>277</v>
      </c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</row>
    <row r="94" spans="1:31" s="1" customFormat="1" x14ac:dyDescent="0.2">
      <c r="A94" s="36"/>
      <c r="B94" s="36" t="s">
        <v>278</v>
      </c>
      <c r="C94" s="36" t="s">
        <v>276</v>
      </c>
      <c r="D94" s="32"/>
      <c r="E94" s="27"/>
      <c r="F94" s="27"/>
      <c r="G94" s="27"/>
      <c r="H94" s="27"/>
      <c r="I94" s="27"/>
      <c r="J94" s="27"/>
      <c r="K94" s="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s="8" customFormat="1" x14ac:dyDescent="0.2">
      <c r="A95" s="310"/>
      <c r="B95" s="37"/>
      <c r="C95" s="50"/>
      <c r="D95" s="38" t="s">
        <v>275</v>
      </c>
      <c r="E95" s="28"/>
      <c r="F95" s="28"/>
      <c r="G95" s="28"/>
      <c r="H95" s="28"/>
      <c r="I95" s="28"/>
      <c r="J95" s="28"/>
      <c r="K95" s="28" t="s">
        <v>277</v>
      </c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  <c r="Z95" s="309"/>
      <c r="AA95" s="309"/>
      <c r="AB95" s="309"/>
      <c r="AC95" s="309"/>
      <c r="AD95" s="309"/>
      <c r="AE95" s="309"/>
    </row>
    <row r="96" spans="1:31" s="1" customForma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11" t="str">
        <f>IF(A1="ENGINEER'S FINAL PAYMENT ESTIMATE","BLR 6303","BLR 6302")</f>
        <v>BLR 6303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11" x14ac:dyDescent="0.2">
      <c r="A97" s="377" t="str">
        <f>IF(A152="",IF(ISNUMBER(J134),"ENGINEER'S PAYMENT ESTIMATE","ENGINEER'S FINAL PAYMENT ESTIMATE"),A146)</f>
        <v>ENGINEER'S FINAL PAYMENT ESTIMATE</v>
      </c>
      <c r="B97" s="377"/>
      <c r="C97" s="377"/>
      <c r="D97" s="377"/>
      <c r="E97" s="377"/>
      <c r="F97" s="377"/>
      <c r="G97" s="377"/>
      <c r="H97" s="377"/>
      <c r="I97" s="377"/>
      <c r="J97" s="377"/>
      <c r="K97" s="377"/>
    </row>
    <row r="98" spans="1:11" x14ac:dyDescent="0.2">
      <c r="A98" s="10"/>
      <c r="B98" s="51" t="str">
        <f>B49</f>
        <v xml:space="preserve">Estimate No. 1 from   to  </v>
      </c>
      <c r="C98" s="10"/>
      <c r="D98" s="10"/>
      <c r="E98" s="10"/>
      <c r="F98" s="10"/>
      <c r="G98" s="10"/>
      <c r="H98" s="10"/>
      <c r="I98" s="9"/>
      <c r="J98" s="9"/>
      <c r="K98" s="9"/>
    </row>
    <row r="99" spans="1:11" x14ac:dyDescent="0.2">
      <c r="A99" s="10"/>
      <c r="B99" s="51" t="str">
        <f>B50</f>
        <v>Payable to: William Charles</v>
      </c>
      <c r="C99" s="10"/>
      <c r="D99" s="10"/>
      <c r="E99" s="10"/>
      <c r="F99" s="10"/>
      <c r="G99" s="10"/>
      <c r="H99" s="11" t="s">
        <v>260</v>
      </c>
      <c r="I99" s="13" t="str">
        <f>I50</f>
        <v>City of Rockford</v>
      </c>
      <c r="J99" s="13"/>
      <c r="K99" s="13"/>
    </row>
    <row r="100" spans="1:11" ht="12" thickBot="1" x14ac:dyDescent="0.25">
      <c r="A100" s="10"/>
      <c r="B100" s="51" t="str">
        <f>B51</f>
        <v>Address: Rockford, IL Bid Bond</v>
      </c>
      <c r="C100" s="10"/>
      <c r="D100" s="10"/>
      <c r="E100" s="10"/>
      <c r="F100" s="10"/>
      <c r="G100" s="10"/>
      <c r="H100" s="12"/>
      <c r="I100" s="376"/>
      <c r="J100" s="376"/>
      <c r="K100" s="376"/>
    </row>
    <row r="101" spans="1:11" x14ac:dyDescent="0.2">
      <c r="A101" s="14"/>
      <c r="B101" s="16"/>
      <c r="C101" s="17" t="s">
        <v>261</v>
      </c>
      <c r="D101" s="17"/>
      <c r="E101" s="17"/>
      <c r="F101" s="18" t="s">
        <v>262</v>
      </c>
      <c r="G101" s="17" t="s">
        <v>263</v>
      </c>
      <c r="H101" s="17" t="s">
        <v>264</v>
      </c>
      <c r="I101" s="17"/>
      <c r="J101" s="17"/>
      <c r="K101" s="19"/>
    </row>
    <row r="102" spans="1:11" ht="12" thickBot="1" x14ac:dyDescent="0.25">
      <c r="A102" s="15" t="s">
        <v>265</v>
      </c>
      <c r="B102" s="285"/>
      <c r="C102" s="20" t="s">
        <v>221</v>
      </c>
      <c r="D102" s="20"/>
      <c r="E102" s="21" t="s">
        <v>266</v>
      </c>
      <c r="F102" s="21" t="s">
        <v>221</v>
      </c>
      <c r="G102" s="20" t="s">
        <v>221</v>
      </c>
      <c r="H102" s="20" t="s">
        <v>221</v>
      </c>
      <c r="I102" s="20"/>
      <c r="J102" s="21" t="s">
        <v>4</v>
      </c>
      <c r="K102" s="22" t="s">
        <v>266</v>
      </c>
    </row>
    <row r="103" spans="1:11" ht="20.25" customHeight="1" x14ac:dyDescent="0.2">
      <c r="A103" s="144">
        <f>IF(ISBLANK('Tabulation of Bids'!A57),"",'Tabulation of Bids'!A57)</f>
        <v>48</v>
      </c>
      <c r="B103" s="145" t="str">
        <f>IF(ISBLANK('Tabulation of Bids'!B57),"",'Tabulation of Bids'!B57)</f>
        <v>VALVE BOXES TO BE ADJUSTED</v>
      </c>
      <c r="C103" s="146">
        <f>IF('Tabulation of Bids'!D57=0,"",'Tabulation of Bids'!D57)</f>
        <v>8</v>
      </c>
      <c r="D103" s="147" t="str">
        <f>IF(ISBLANK('Tabulation of Bids'!C57),"",'Tabulation of Bids'!C57)</f>
        <v>EACH</v>
      </c>
      <c r="E103" s="120">
        <f>IF(J103 = "","",J103*C103)</f>
        <v>3743.12</v>
      </c>
      <c r="F103" s="121" t="str">
        <f>IF((H103&gt;C103),H103-C103,"")</f>
        <v/>
      </c>
      <c r="G103" s="139">
        <f t="shared" ref="G103:G126" si="14">IF($K$145="BLR 6303",IF(C103&gt;H103,C103-H103,""),"")</f>
        <v>8</v>
      </c>
      <c r="H103" s="82"/>
      <c r="I103" s="65" t="str">
        <f t="shared" ref="I103:I126" si="15">IF(ISBLANK(H103),"",D103)</f>
        <v/>
      </c>
      <c r="J103" s="63">
        <f>IF(ISBLANK('Tabulation of Bids'!G57),"",'Tabulation of Bids'!G57)</f>
        <v>467.89</v>
      </c>
      <c r="K103" s="63" t="str">
        <f t="shared" ref="K103:K126" si="16">IF(ISBLANK(H103),"",H103*J103)</f>
        <v/>
      </c>
    </row>
    <row r="104" spans="1:11" ht="20.25" customHeight="1" x14ac:dyDescent="0.2">
      <c r="A104" s="148">
        <f>IF(ISBLANK('Tabulation of Bids'!A58),"",'Tabulation of Bids'!A58)</f>
        <v>49</v>
      </c>
      <c r="B104" s="149" t="str">
        <f>IF(ISBLANK('Tabulation of Bids'!B58),"",'Tabulation of Bids'!B58)</f>
        <v>REMOVING INLETS</v>
      </c>
      <c r="C104" s="146">
        <f>IF('Tabulation of Bids'!D58=0,"",'Tabulation of Bids'!D58)</f>
        <v>28</v>
      </c>
      <c r="D104" s="150" t="str">
        <f>IF(ISBLANK('Tabulation of Bids'!C58),"",'Tabulation of Bids'!C58)</f>
        <v>EACH</v>
      </c>
      <c r="E104" s="124">
        <f t="shared" ref="E104:E126" si="17">IF(J104 = "","",J104*C104)</f>
        <v>13234.76</v>
      </c>
      <c r="F104" s="125" t="str">
        <f t="shared" ref="F104:F126" si="18">IF((H104&gt;C104),H104-C104,"")</f>
        <v/>
      </c>
      <c r="G104" s="139">
        <f t="shared" si="14"/>
        <v>28</v>
      </c>
      <c r="H104" s="82"/>
      <c r="I104" s="65" t="str">
        <f t="shared" si="15"/>
        <v/>
      </c>
      <c r="J104" s="63">
        <f>IF(ISBLANK('Tabulation of Bids'!G58),"",'Tabulation of Bids'!G58)</f>
        <v>472.67</v>
      </c>
      <c r="K104" s="63" t="str">
        <f t="shared" si="16"/>
        <v/>
      </c>
    </row>
    <row r="105" spans="1:11" ht="20.25" customHeight="1" x14ac:dyDescent="0.2">
      <c r="A105" s="148">
        <f>IF(ISBLANK('Tabulation of Bids'!A59),"",'Tabulation of Bids'!A59)</f>
        <v>50</v>
      </c>
      <c r="B105" s="149" t="str">
        <f>IF(ISBLANK('Tabulation of Bids'!B59),"",'Tabulation of Bids'!B59)</f>
        <v>COMBINATION CONCRETE CURB AND GUTTER, TYPE M-6.06</v>
      </c>
      <c r="C105" s="146">
        <f>IF('Tabulation of Bids'!D59=0,"",'Tabulation of Bids'!D59)</f>
        <v>100</v>
      </c>
      <c r="D105" s="150" t="str">
        <f>IF(ISBLANK('Tabulation of Bids'!C59),"",'Tabulation of Bids'!C59)</f>
        <v>FOOT</v>
      </c>
      <c r="E105" s="124">
        <f t="shared" si="17"/>
        <v>4009.0000000000005</v>
      </c>
      <c r="F105" s="125" t="str">
        <f t="shared" si="18"/>
        <v/>
      </c>
      <c r="G105" s="139">
        <f t="shared" si="14"/>
        <v>100</v>
      </c>
      <c r="H105" s="82"/>
      <c r="I105" s="65" t="str">
        <f t="shared" si="15"/>
        <v/>
      </c>
      <c r="J105" s="63">
        <f>IF(ISBLANK('Tabulation of Bids'!G59),"",'Tabulation of Bids'!G59)</f>
        <v>40.090000000000003</v>
      </c>
      <c r="K105" s="63" t="str">
        <f t="shared" si="16"/>
        <v/>
      </c>
    </row>
    <row r="106" spans="1:11" ht="20.25" customHeight="1" x14ac:dyDescent="0.2">
      <c r="A106" s="148">
        <f>IF(ISBLANK('Tabulation of Bids'!A60),"",'Tabulation of Bids'!A60)</f>
        <v>51</v>
      </c>
      <c r="B106" s="149" t="str">
        <f>IF(ISBLANK('Tabulation of Bids'!B60),"",'Tabulation of Bids'!B60)</f>
        <v>COMBINATION CONCRETE CURB AND GUTTER, TYPE M-6.18 (MODIFIED)</v>
      </c>
      <c r="C106" s="146">
        <f>IF('Tabulation of Bids'!D60=0,"",'Tabulation of Bids'!D60)</f>
        <v>7634</v>
      </c>
      <c r="D106" s="150" t="str">
        <f>IF(ISBLANK('Tabulation of Bids'!C60),"",'Tabulation of Bids'!C60)</f>
        <v>FOOT</v>
      </c>
      <c r="E106" s="124">
        <f t="shared" si="17"/>
        <v>223676.2</v>
      </c>
      <c r="F106" s="125" t="str">
        <f t="shared" si="18"/>
        <v/>
      </c>
      <c r="G106" s="139">
        <f t="shared" si="14"/>
        <v>7634</v>
      </c>
      <c r="H106" s="82"/>
      <c r="I106" s="65" t="str">
        <f t="shared" si="15"/>
        <v/>
      </c>
      <c r="J106" s="63">
        <f>IF(ISBLANK('Tabulation of Bids'!G60),"",'Tabulation of Bids'!G60)</f>
        <v>29.3</v>
      </c>
      <c r="K106" s="63" t="str">
        <f t="shared" si="16"/>
        <v/>
      </c>
    </row>
    <row r="107" spans="1:11" ht="20.25" customHeight="1" x14ac:dyDescent="0.2">
      <c r="A107" s="148">
        <f>IF(ISBLANK('Tabulation of Bids'!A61),"",'Tabulation of Bids'!A61)</f>
        <v>52</v>
      </c>
      <c r="B107" s="149" t="str">
        <f>IF(ISBLANK('Tabulation of Bids'!B61),"",'Tabulation of Bids'!B61)</f>
        <v>COMBINATION CONCRETE CURB AND GUTTER, TYPE M-6.24</v>
      </c>
      <c r="C107" s="176">
        <f>IF('Tabulation of Bids'!D61=0,"",'Tabulation of Bids'!D61)</f>
        <v>114</v>
      </c>
      <c r="D107" s="150" t="str">
        <f>IF(ISBLANK('Tabulation of Bids'!C61),"",'Tabulation of Bids'!C61)</f>
        <v>FOOT</v>
      </c>
      <c r="E107" s="124">
        <f t="shared" si="17"/>
        <v>5391.0599999999995</v>
      </c>
      <c r="F107" s="125" t="str">
        <f t="shared" si="18"/>
        <v/>
      </c>
      <c r="G107" s="139">
        <f t="shared" si="14"/>
        <v>114</v>
      </c>
      <c r="H107" s="82"/>
      <c r="I107" s="65" t="str">
        <f t="shared" si="15"/>
        <v/>
      </c>
      <c r="J107" s="63">
        <f>IF(ISBLANK('Tabulation of Bids'!G61),"",'Tabulation of Bids'!G61)</f>
        <v>47.29</v>
      </c>
      <c r="K107" s="63" t="str">
        <f t="shared" si="16"/>
        <v/>
      </c>
    </row>
    <row r="108" spans="1:11" ht="20.25" customHeight="1" x14ac:dyDescent="0.2">
      <c r="A108" s="148">
        <f>IF(ISBLANK('Tabulation of Bids'!A62),"",'Tabulation of Bids'!A62)</f>
        <v>53</v>
      </c>
      <c r="B108" s="149" t="str">
        <f>IF(ISBLANK('Tabulation of Bids'!B62),"",'Tabulation of Bids'!B62)</f>
        <v>CONCRETE MEDIAN SURFACE, 4-INCH</v>
      </c>
      <c r="C108" s="176">
        <f>IF('Tabulation of Bids'!D62=0,"",'Tabulation of Bids'!D62)</f>
        <v>1161</v>
      </c>
      <c r="D108" s="150" t="str">
        <f>IF(ISBLANK('Tabulation of Bids'!C62),"",'Tabulation of Bids'!C62)</f>
        <v>SQ FT</v>
      </c>
      <c r="E108" s="124">
        <f t="shared" si="17"/>
        <v>16880.939999999999</v>
      </c>
      <c r="F108" s="125" t="str">
        <f t="shared" si="18"/>
        <v/>
      </c>
      <c r="G108" s="174">
        <f t="shared" si="14"/>
        <v>1161</v>
      </c>
      <c r="H108" s="82"/>
      <c r="I108" s="65" t="str">
        <f t="shared" si="15"/>
        <v/>
      </c>
      <c r="J108" s="63">
        <f>IF(ISBLANK('Tabulation of Bids'!G62),"",'Tabulation of Bids'!G62)</f>
        <v>14.54</v>
      </c>
      <c r="K108" s="63" t="str">
        <f t="shared" si="16"/>
        <v/>
      </c>
    </row>
    <row r="109" spans="1:11" ht="20.25" customHeight="1" x14ac:dyDescent="0.2">
      <c r="A109" s="148">
        <f>IF(ISBLANK('Tabulation of Bids'!A63),"",'Tabulation of Bids'!A63)</f>
        <v>54</v>
      </c>
      <c r="B109" s="149" t="str">
        <f>IF(ISBLANK('Tabulation of Bids'!B63),"",'Tabulation of Bids'!B63)</f>
        <v>STEEL PLATE BEAM GUARDRAIL, TYPE A, 6-FOOT POSTS</v>
      </c>
      <c r="C109" s="146">
        <f>IF('Tabulation of Bids'!D63=0,"",'Tabulation of Bids'!D63)</f>
        <v>62.5</v>
      </c>
      <c r="D109" s="150" t="str">
        <f>IF(ISBLANK('Tabulation of Bids'!C63),"",'Tabulation of Bids'!C63)</f>
        <v>FOOT</v>
      </c>
      <c r="E109" s="124">
        <f t="shared" si="17"/>
        <v>2957.5</v>
      </c>
      <c r="F109" s="125" t="str">
        <f t="shared" si="18"/>
        <v/>
      </c>
      <c r="G109" s="139">
        <f t="shared" si="14"/>
        <v>62.5</v>
      </c>
      <c r="H109" s="82"/>
      <c r="I109" s="65" t="str">
        <f t="shared" si="15"/>
        <v/>
      </c>
      <c r="J109" s="63">
        <f>IF(ISBLANK('Tabulation of Bids'!G63),"",'Tabulation of Bids'!G63)</f>
        <v>47.32</v>
      </c>
      <c r="K109" s="63" t="str">
        <f t="shared" si="16"/>
        <v/>
      </c>
    </row>
    <row r="110" spans="1:11" ht="20.25" customHeight="1" x14ac:dyDescent="0.2">
      <c r="A110" s="148">
        <f>IF(ISBLANK('Tabulation of Bids'!A64),"",'Tabulation of Bids'!A64)</f>
        <v>55</v>
      </c>
      <c r="B110" s="149" t="str">
        <f>IF(ISBLANK('Tabulation of Bids'!B64),"",'Tabulation of Bids'!B64)</f>
        <v>GUARDRAIL REMOVAL</v>
      </c>
      <c r="C110" s="146">
        <f>IF('Tabulation of Bids'!D64=0,"",'Tabulation of Bids'!D64)</f>
        <v>126</v>
      </c>
      <c r="D110" s="150" t="str">
        <f>IF(ISBLANK('Tabulation of Bids'!C64),"",'Tabulation of Bids'!C64)</f>
        <v>FOOT</v>
      </c>
      <c r="E110" s="124">
        <f t="shared" si="17"/>
        <v>1634.22</v>
      </c>
      <c r="F110" s="125" t="str">
        <f t="shared" si="18"/>
        <v/>
      </c>
      <c r="G110" s="139">
        <f t="shared" si="14"/>
        <v>126</v>
      </c>
      <c r="H110" s="82"/>
      <c r="I110" s="65" t="str">
        <f t="shared" si="15"/>
        <v/>
      </c>
      <c r="J110" s="63">
        <f>IF(ISBLANK('Tabulation of Bids'!G64),"",'Tabulation of Bids'!G64)</f>
        <v>12.97</v>
      </c>
      <c r="K110" s="63" t="str">
        <f t="shared" si="16"/>
        <v/>
      </c>
    </row>
    <row r="111" spans="1:11" ht="20.25" customHeight="1" x14ac:dyDescent="0.2">
      <c r="A111" s="148">
        <f>IF(ISBLANK('Tabulation of Bids'!A65),"",'Tabulation of Bids'!A65)</f>
        <v>56</v>
      </c>
      <c r="B111" s="149" t="str">
        <f>IF(ISBLANK('Tabulation of Bids'!B65),"",'Tabulation of Bids'!B65)</f>
        <v>NON-SPECIAL WASTE DISPOSAL</v>
      </c>
      <c r="C111" s="146">
        <f>IF('Tabulation of Bids'!D65=0,"",'Tabulation of Bids'!D65)</f>
        <v>3000</v>
      </c>
      <c r="D111" s="150" t="str">
        <f>IF(ISBLANK('Tabulation of Bids'!C65),"",'Tabulation of Bids'!C65)</f>
        <v>CU YD</v>
      </c>
      <c r="E111" s="124">
        <f t="shared" si="17"/>
        <v>30</v>
      </c>
      <c r="F111" s="125" t="str">
        <f t="shared" si="18"/>
        <v/>
      </c>
      <c r="G111" s="139">
        <f t="shared" si="14"/>
        <v>3000</v>
      </c>
      <c r="H111" s="82"/>
      <c r="I111" s="65" t="str">
        <f t="shared" si="15"/>
        <v/>
      </c>
      <c r="J111" s="63">
        <f>IF(ISBLANK('Tabulation of Bids'!G65),"",'Tabulation of Bids'!G65)</f>
        <v>0.01</v>
      </c>
      <c r="K111" s="63" t="str">
        <f t="shared" si="16"/>
        <v/>
      </c>
    </row>
    <row r="112" spans="1:11" ht="20.25" customHeight="1" x14ac:dyDescent="0.2">
      <c r="A112" s="148">
        <f>IF(ISBLANK('Tabulation of Bids'!A66),"",'Tabulation of Bids'!A66)</f>
        <v>57</v>
      </c>
      <c r="B112" s="149" t="str">
        <f>IF(ISBLANK('Tabulation of Bids'!B66),"",'Tabulation of Bids'!B66)</f>
        <v>SPECIAL WASTE DISPOSAL</v>
      </c>
      <c r="C112" s="146">
        <f>IF('Tabulation of Bids'!D66=0,"",'Tabulation of Bids'!D66)</f>
        <v>3000</v>
      </c>
      <c r="D112" s="150" t="str">
        <f>IF(ISBLANK('Tabulation of Bids'!C66),"",'Tabulation of Bids'!C66)</f>
        <v>CU YD</v>
      </c>
      <c r="E112" s="124">
        <f t="shared" si="17"/>
        <v>30</v>
      </c>
      <c r="F112" s="125" t="str">
        <f t="shared" si="18"/>
        <v/>
      </c>
      <c r="G112" s="139">
        <f t="shared" si="14"/>
        <v>3000</v>
      </c>
      <c r="H112" s="82"/>
      <c r="I112" s="65" t="str">
        <f t="shared" si="15"/>
        <v/>
      </c>
      <c r="J112" s="63">
        <f>IF(ISBLANK('Tabulation of Bids'!G66),"",'Tabulation of Bids'!G66)</f>
        <v>0.01</v>
      </c>
      <c r="K112" s="63" t="str">
        <f t="shared" si="16"/>
        <v/>
      </c>
    </row>
    <row r="113" spans="1:11" ht="20.25" customHeight="1" x14ac:dyDescent="0.2">
      <c r="A113" s="148">
        <f>IF(ISBLANK('Tabulation of Bids'!A67),"",'Tabulation of Bids'!A67)</f>
        <v>58</v>
      </c>
      <c r="B113" s="149" t="str">
        <f>IF(ISBLANK('Tabulation of Bids'!B67),"",'Tabulation of Bids'!B67)</f>
        <v>SOIL DISPOSAL ANALYSIS</v>
      </c>
      <c r="C113" s="146">
        <f>IF('Tabulation of Bids'!D67=0,"",'Tabulation of Bids'!D67)</f>
        <v>20</v>
      </c>
      <c r="D113" s="150" t="str">
        <f>IF(ISBLANK('Tabulation of Bids'!C67),"",'Tabulation of Bids'!C67)</f>
        <v>EACH</v>
      </c>
      <c r="E113" s="124">
        <f t="shared" si="17"/>
        <v>22435.599999999999</v>
      </c>
      <c r="F113" s="125" t="str">
        <f t="shared" si="18"/>
        <v/>
      </c>
      <c r="G113" s="139">
        <f t="shared" si="14"/>
        <v>20</v>
      </c>
      <c r="H113" s="82"/>
      <c r="I113" s="65" t="str">
        <f t="shared" si="15"/>
        <v/>
      </c>
      <c r="J113" s="63">
        <f>IF(ISBLANK('Tabulation of Bids'!G67),"",'Tabulation of Bids'!G67)</f>
        <v>1121.78</v>
      </c>
      <c r="K113" s="63" t="str">
        <f t="shared" si="16"/>
        <v/>
      </c>
    </row>
    <row r="114" spans="1:11" ht="20.25" customHeight="1" x14ac:dyDescent="0.2">
      <c r="A114" s="148">
        <f>IF(ISBLANK('Tabulation of Bids'!A68),"",'Tabulation of Bids'!A68)</f>
        <v>59</v>
      </c>
      <c r="B114" s="149" t="str">
        <f>IF(ISBLANK('Tabulation of Bids'!B68),"",'Tabulation of Bids'!B68)</f>
        <v>MOBILIZATION</v>
      </c>
      <c r="C114" s="146">
        <f>IF('Tabulation of Bids'!D68=0,"",'Tabulation of Bids'!D68)</f>
        <v>1</v>
      </c>
      <c r="D114" s="150" t="str">
        <f>IF(ISBLANK('Tabulation of Bids'!C68),"",'Tabulation of Bids'!C68)</f>
        <v>L SUM</v>
      </c>
      <c r="E114" s="124">
        <f t="shared" si="17"/>
        <v>450000</v>
      </c>
      <c r="F114" s="125" t="str">
        <f t="shared" si="18"/>
        <v/>
      </c>
      <c r="G114" s="139">
        <f t="shared" si="14"/>
        <v>1</v>
      </c>
      <c r="H114" s="82"/>
      <c r="I114" s="65" t="str">
        <f t="shared" si="15"/>
        <v/>
      </c>
      <c r="J114" s="63">
        <f>IF(ISBLANK('Tabulation of Bids'!G68),"",'Tabulation of Bids'!G68)</f>
        <v>450000</v>
      </c>
      <c r="K114" s="63" t="str">
        <f t="shared" si="16"/>
        <v/>
      </c>
    </row>
    <row r="115" spans="1:11" ht="20.25" customHeight="1" x14ac:dyDescent="0.2">
      <c r="A115" s="148">
        <f>IF(ISBLANK('Tabulation of Bids'!A69),"",'Tabulation of Bids'!A69)</f>
        <v>60</v>
      </c>
      <c r="B115" s="149" t="str">
        <f>IF(ISBLANK('Tabulation of Bids'!B69),"",'Tabulation of Bids'!B69)</f>
        <v>TEMPORARY PAVEMENT MARKING - LINE 4" - PAINT</v>
      </c>
      <c r="C115" s="146">
        <f>IF('Tabulation of Bids'!D69=0,"",'Tabulation of Bids'!D69)</f>
        <v>39400</v>
      </c>
      <c r="D115" s="150" t="str">
        <f>IF(ISBLANK('Tabulation of Bids'!C69),"",'Tabulation of Bids'!C69)</f>
        <v>FOOT</v>
      </c>
      <c r="E115" s="124">
        <f t="shared" si="17"/>
        <v>11820</v>
      </c>
      <c r="F115" s="125" t="str">
        <f t="shared" si="18"/>
        <v/>
      </c>
      <c r="G115" s="139">
        <f t="shared" si="14"/>
        <v>39400</v>
      </c>
      <c r="H115" s="82"/>
      <c r="I115" s="65" t="str">
        <f t="shared" si="15"/>
        <v/>
      </c>
      <c r="J115" s="63">
        <f>IF(ISBLANK('Tabulation of Bids'!G69),"",'Tabulation of Bids'!G69)</f>
        <v>0.3</v>
      </c>
      <c r="K115" s="63" t="str">
        <f t="shared" si="16"/>
        <v/>
      </c>
    </row>
    <row r="116" spans="1:11" ht="20.25" customHeight="1" x14ac:dyDescent="0.2">
      <c r="A116" s="148">
        <f>IF(ISBLANK('Tabulation of Bids'!A70),"",'Tabulation of Bids'!A70)</f>
        <v>61</v>
      </c>
      <c r="B116" s="149" t="str">
        <f>IF(ISBLANK('Tabulation of Bids'!B70),"",'Tabulation of Bids'!B70)</f>
        <v>TEMPORARY CONCRETE BARRIER</v>
      </c>
      <c r="C116" s="146">
        <f>IF('Tabulation of Bids'!D70=0,"",'Tabulation of Bids'!D70)</f>
        <v>3800</v>
      </c>
      <c r="D116" s="150" t="str">
        <f>IF(ISBLANK('Tabulation of Bids'!C70),"",'Tabulation of Bids'!C70)</f>
        <v>FOOT</v>
      </c>
      <c r="E116" s="124">
        <f t="shared" si="17"/>
        <v>38</v>
      </c>
      <c r="F116" s="125" t="str">
        <f t="shared" si="18"/>
        <v/>
      </c>
      <c r="G116" s="139">
        <f t="shared" si="14"/>
        <v>3800</v>
      </c>
      <c r="H116" s="82"/>
      <c r="I116" s="65" t="str">
        <f t="shared" si="15"/>
        <v/>
      </c>
      <c r="J116" s="63">
        <f>IF(ISBLANK('Tabulation of Bids'!G70),"",'Tabulation of Bids'!G70)</f>
        <v>0.01</v>
      </c>
      <c r="K116" s="63" t="str">
        <f t="shared" si="16"/>
        <v/>
      </c>
    </row>
    <row r="117" spans="1:11" ht="20.25" customHeight="1" x14ac:dyDescent="0.2">
      <c r="A117" s="148">
        <f>IF(ISBLANK('Tabulation of Bids'!A71),"",'Tabulation of Bids'!A71)</f>
        <v>62</v>
      </c>
      <c r="B117" s="149" t="str">
        <f>IF(ISBLANK('Tabulation of Bids'!B71),"",'Tabulation of Bids'!B71)</f>
        <v>RELOCATE TEMPORARY CONCRETE BARRIER</v>
      </c>
      <c r="C117" s="146">
        <f>IF('Tabulation of Bids'!D71=0,"",'Tabulation of Bids'!D71)</f>
        <v>7600</v>
      </c>
      <c r="D117" s="150" t="str">
        <f>IF(ISBLANK('Tabulation of Bids'!C71),"",'Tabulation of Bids'!C71)</f>
        <v>FOOT</v>
      </c>
      <c r="E117" s="124">
        <f t="shared" si="17"/>
        <v>76</v>
      </c>
      <c r="F117" s="125" t="str">
        <f t="shared" si="18"/>
        <v/>
      </c>
      <c r="G117" s="139">
        <f t="shared" si="14"/>
        <v>7600</v>
      </c>
      <c r="H117" s="82"/>
      <c r="I117" s="65" t="str">
        <f t="shared" si="15"/>
        <v/>
      </c>
      <c r="J117" s="63">
        <f>IF(ISBLANK('Tabulation of Bids'!G71),"",'Tabulation of Bids'!G71)</f>
        <v>0.01</v>
      </c>
      <c r="K117" s="63" t="str">
        <f t="shared" si="16"/>
        <v/>
      </c>
    </row>
    <row r="118" spans="1:11" ht="20.25" customHeight="1" x14ac:dyDescent="0.2">
      <c r="A118" s="148">
        <f>IF(ISBLANK('Tabulation of Bids'!A72),"",'Tabulation of Bids'!A72)</f>
        <v>63</v>
      </c>
      <c r="B118" s="149" t="str">
        <f>IF(ISBLANK('Tabulation of Bids'!B72),"",'Tabulation of Bids'!B72)</f>
        <v>SIGN PANEL - TYPE 1</v>
      </c>
      <c r="C118" s="146">
        <f>IF('Tabulation of Bids'!D72=0,"",'Tabulation of Bids'!D72)</f>
        <v>179.5</v>
      </c>
      <c r="D118" s="150" t="str">
        <f>IF(ISBLANK('Tabulation of Bids'!C72),"",'Tabulation of Bids'!C72)</f>
        <v>SQ FT</v>
      </c>
      <c r="E118" s="124">
        <f t="shared" si="17"/>
        <v>4717.26</v>
      </c>
      <c r="F118" s="125" t="str">
        <f t="shared" si="18"/>
        <v/>
      </c>
      <c r="G118" s="139">
        <f t="shared" si="14"/>
        <v>179.5</v>
      </c>
      <c r="H118" s="82"/>
      <c r="I118" s="65" t="str">
        <f t="shared" si="15"/>
        <v/>
      </c>
      <c r="J118" s="63">
        <f>IF(ISBLANK('Tabulation of Bids'!G72),"",'Tabulation of Bids'!G72)</f>
        <v>26.28</v>
      </c>
      <c r="K118" s="63" t="str">
        <f t="shared" si="16"/>
        <v/>
      </c>
    </row>
    <row r="119" spans="1:11" ht="20.25" customHeight="1" x14ac:dyDescent="0.2">
      <c r="A119" s="148">
        <f>IF(ISBLANK('Tabulation of Bids'!A73),"",'Tabulation of Bids'!A73)</f>
        <v>64</v>
      </c>
      <c r="B119" s="149" t="str">
        <f>IF(ISBLANK('Tabulation of Bids'!B73),"",'Tabulation of Bids'!B73)</f>
        <v>TELESCOPING STEEL SIGN SUPPORT</v>
      </c>
      <c r="C119" s="146">
        <f>IF('Tabulation of Bids'!D73=0,"",'Tabulation of Bids'!D73)</f>
        <v>189</v>
      </c>
      <c r="D119" s="150" t="str">
        <f>IF(ISBLANK('Tabulation of Bids'!C73),"",'Tabulation of Bids'!C73)</f>
        <v>FOOT</v>
      </c>
      <c r="E119" s="124">
        <f t="shared" si="17"/>
        <v>3056.13</v>
      </c>
      <c r="F119" s="125" t="str">
        <f t="shared" si="18"/>
        <v/>
      </c>
      <c r="G119" s="139">
        <f t="shared" si="14"/>
        <v>189</v>
      </c>
      <c r="H119" s="82"/>
      <c r="I119" s="65" t="str">
        <f t="shared" si="15"/>
        <v/>
      </c>
      <c r="J119" s="63">
        <f>IF(ISBLANK('Tabulation of Bids'!G73),"",'Tabulation of Bids'!G73)</f>
        <v>16.170000000000002</v>
      </c>
      <c r="K119" s="63" t="str">
        <f t="shared" si="16"/>
        <v/>
      </c>
    </row>
    <row r="120" spans="1:11" ht="20.25" customHeight="1" x14ac:dyDescent="0.2">
      <c r="A120" s="148">
        <f>IF(ISBLANK('Tabulation of Bids'!A74),"",'Tabulation of Bids'!A74)</f>
        <v>65</v>
      </c>
      <c r="B120" s="149" t="str">
        <f>IF(ISBLANK('Tabulation of Bids'!B74),"",'Tabulation of Bids'!B74)</f>
        <v>THERMOPLASTIC PAVEMENT MARKING-LETTERS AND SYMBOLS</v>
      </c>
      <c r="C120" s="176">
        <f>IF('Tabulation of Bids'!D74=0,"",'Tabulation of Bids'!D74)</f>
        <v>49.9</v>
      </c>
      <c r="D120" s="150" t="str">
        <f>IF(ISBLANK('Tabulation of Bids'!C74),"",'Tabulation of Bids'!C74)</f>
        <v>SQ FT</v>
      </c>
      <c r="E120" s="124">
        <f t="shared" si="17"/>
        <v>1159.6759999999999</v>
      </c>
      <c r="F120" s="125" t="str">
        <f t="shared" si="18"/>
        <v/>
      </c>
      <c r="G120" s="174">
        <f t="shared" si="14"/>
        <v>49.9</v>
      </c>
      <c r="H120" s="82"/>
      <c r="I120" s="65" t="str">
        <f t="shared" si="15"/>
        <v/>
      </c>
      <c r="J120" s="63">
        <f>IF(ISBLANK('Tabulation of Bids'!G74),"",'Tabulation of Bids'!G74)</f>
        <v>23.24</v>
      </c>
      <c r="K120" s="63" t="str">
        <f t="shared" si="16"/>
        <v/>
      </c>
    </row>
    <row r="121" spans="1:11" ht="20.25" customHeight="1" x14ac:dyDescent="0.2">
      <c r="A121" s="148">
        <f>IF(ISBLANK('Tabulation of Bids'!A75),"",'Tabulation of Bids'!A75)</f>
        <v>66</v>
      </c>
      <c r="B121" s="149" t="str">
        <f>IF(ISBLANK('Tabulation of Bids'!B75),"",'Tabulation of Bids'!B75)</f>
        <v>THERMOPLASTIC PAVEMENT MARKING-LINE 4"</v>
      </c>
      <c r="C121" s="146">
        <f>IF('Tabulation of Bids'!D75=0,"",'Tabulation of Bids'!D75)</f>
        <v>281</v>
      </c>
      <c r="D121" s="150" t="str">
        <f>IF(ISBLANK('Tabulation of Bids'!C75),"",'Tabulation of Bids'!C75)</f>
        <v>FOOT</v>
      </c>
      <c r="E121" s="124">
        <f t="shared" si="17"/>
        <v>1022.84</v>
      </c>
      <c r="F121" s="125" t="str">
        <f t="shared" si="18"/>
        <v/>
      </c>
      <c r="G121" s="139">
        <f t="shared" si="14"/>
        <v>281</v>
      </c>
      <c r="H121" s="82"/>
      <c r="I121" s="65" t="str">
        <f t="shared" si="15"/>
        <v/>
      </c>
      <c r="J121" s="63">
        <f>IF(ISBLANK('Tabulation of Bids'!G75),"",'Tabulation of Bids'!G75)</f>
        <v>3.64</v>
      </c>
      <c r="K121" s="63" t="str">
        <f t="shared" si="16"/>
        <v/>
      </c>
    </row>
    <row r="122" spans="1:11" ht="20.25" customHeight="1" x14ac:dyDescent="0.2">
      <c r="A122" s="148">
        <f>IF(ISBLANK('Tabulation of Bids'!A76),"",'Tabulation of Bids'!A76)</f>
        <v>67</v>
      </c>
      <c r="B122" s="149" t="str">
        <f>IF(ISBLANK('Tabulation of Bids'!B76),"",'Tabulation of Bids'!B76)</f>
        <v>THERMOPLASTIC PAVEMENT MARKING-LINE 6"</v>
      </c>
      <c r="C122" s="146">
        <f>IF('Tabulation of Bids'!D76=0,"",'Tabulation of Bids'!D76)</f>
        <v>364</v>
      </c>
      <c r="D122" s="150" t="str">
        <f>IF(ISBLANK('Tabulation of Bids'!C76),"",'Tabulation of Bids'!C76)</f>
        <v>FOOT</v>
      </c>
      <c r="E122" s="124">
        <f t="shared" si="17"/>
        <v>1987.44</v>
      </c>
      <c r="F122" s="125" t="str">
        <f t="shared" si="18"/>
        <v/>
      </c>
      <c r="G122" s="139">
        <f t="shared" si="14"/>
        <v>364</v>
      </c>
      <c r="H122" s="82"/>
      <c r="I122" s="65" t="str">
        <f t="shared" si="15"/>
        <v/>
      </c>
      <c r="J122" s="63">
        <f>IF(ISBLANK('Tabulation of Bids'!G76),"",'Tabulation of Bids'!G76)</f>
        <v>5.46</v>
      </c>
      <c r="K122" s="63" t="str">
        <f t="shared" si="16"/>
        <v/>
      </c>
    </row>
    <row r="123" spans="1:11" ht="20.25" customHeight="1" x14ac:dyDescent="0.2">
      <c r="A123" s="148">
        <f>IF(ISBLANK('Tabulation of Bids'!A77),"",'Tabulation of Bids'!A77)</f>
        <v>68</v>
      </c>
      <c r="B123" s="149" t="str">
        <f>IF(ISBLANK('Tabulation of Bids'!B77),"",'Tabulation of Bids'!B77)</f>
        <v>THERMOPLASTIC PAVEMENT MARKING-LINE 12"</v>
      </c>
      <c r="C123" s="146">
        <f>IF('Tabulation of Bids'!D77=0,"",'Tabulation of Bids'!D77)</f>
        <v>128</v>
      </c>
      <c r="D123" s="150" t="str">
        <f>IF(ISBLANK('Tabulation of Bids'!C77),"",'Tabulation of Bids'!C77)</f>
        <v>FOOT</v>
      </c>
      <c r="E123" s="124">
        <f t="shared" si="17"/>
        <v>1487.36</v>
      </c>
      <c r="F123" s="125" t="str">
        <f t="shared" si="18"/>
        <v/>
      </c>
      <c r="G123" s="139">
        <f t="shared" si="14"/>
        <v>128</v>
      </c>
      <c r="H123" s="82"/>
      <c r="I123" s="65" t="str">
        <f t="shared" si="15"/>
        <v/>
      </c>
      <c r="J123" s="63">
        <f>IF(ISBLANK('Tabulation of Bids'!G77),"",'Tabulation of Bids'!G77)</f>
        <v>11.62</v>
      </c>
      <c r="K123" s="63" t="str">
        <f t="shared" si="16"/>
        <v/>
      </c>
    </row>
    <row r="124" spans="1:11" ht="20.25" customHeight="1" x14ac:dyDescent="0.2">
      <c r="A124" s="148">
        <f>IF(ISBLANK('Tabulation of Bids'!A78),"",'Tabulation of Bids'!A78)</f>
        <v>69</v>
      </c>
      <c r="B124" s="149" t="str">
        <f>IF(ISBLANK('Tabulation of Bids'!B78),"",'Tabulation of Bids'!B78)</f>
        <v>THERMOPLASTIC PAVEMENT MARKING-LINE 24"</v>
      </c>
      <c r="C124" s="146">
        <f>IF('Tabulation of Bids'!D78=0,"",'Tabulation of Bids'!D78)</f>
        <v>115</v>
      </c>
      <c r="D124" s="150" t="str">
        <f>IF(ISBLANK('Tabulation of Bids'!C78),"",'Tabulation of Bids'!C78)</f>
        <v>FOOT</v>
      </c>
      <c r="E124" s="124">
        <f t="shared" si="17"/>
        <v>2672.6</v>
      </c>
      <c r="F124" s="125" t="str">
        <f t="shared" si="18"/>
        <v/>
      </c>
      <c r="G124" s="139">
        <f t="shared" si="14"/>
        <v>115</v>
      </c>
      <c r="H124" s="82"/>
      <c r="I124" s="65" t="str">
        <f t="shared" si="15"/>
        <v/>
      </c>
      <c r="J124" s="63">
        <f>IF(ISBLANK('Tabulation of Bids'!G78),"",'Tabulation of Bids'!G78)</f>
        <v>23.24</v>
      </c>
      <c r="K124" s="63" t="str">
        <f t="shared" si="16"/>
        <v/>
      </c>
    </row>
    <row r="125" spans="1:11" ht="20.25" customHeight="1" x14ac:dyDescent="0.2">
      <c r="A125" s="148">
        <f>IF(ISBLANK('Tabulation of Bids'!A79),"",'Tabulation of Bids'!A79)</f>
        <v>70</v>
      </c>
      <c r="B125" s="149" t="str">
        <f>IF(ISBLANK('Tabulation of Bids'!B79),"",'Tabulation of Bids'!B79)</f>
        <v>EPOXY PAVEMENT MARKING-LETTERS AND SYMBOLS</v>
      </c>
      <c r="C125" s="176">
        <f>IF('Tabulation of Bids'!D79=0,"",'Tabulation of Bids'!D79)</f>
        <v>194.4</v>
      </c>
      <c r="D125" s="150" t="str">
        <f>IF(ISBLANK('Tabulation of Bids'!C79),"",'Tabulation of Bids'!C79)</f>
        <v>SQ FT</v>
      </c>
      <c r="E125" s="124">
        <f t="shared" si="17"/>
        <v>1374.4080000000001</v>
      </c>
      <c r="F125" s="125" t="str">
        <f t="shared" si="18"/>
        <v/>
      </c>
      <c r="G125" s="174">
        <f t="shared" si="14"/>
        <v>194.4</v>
      </c>
      <c r="H125" s="82"/>
      <c r="I125" s="65" t="str">
        <f t="shared" si="15"/>
        <v/>
      </c>
      <c r="J125" s="63">
        <f>IF(ISBLANK('Tabulation of Bids'!G79),"",'Tabulation of Bids'!G79)</f>
        <v>7.07</v>
      </c>
      <c r="K125" s="63" t="str">
        <f t="shared" si="16"/>
        <v/>
      </c>
    </row>
    <row r="126" spans="1:11" ht="20.25" customHeight="1" thickBot="1" x14ac:dyDescent="0.25">
      <c r="A126" s="151">
        <f>IF(ISBLANK('Tabulation of Bids'!A80),"",'Tabulation of Bids'!A80)</f>
        <v>71</v>
      </c>
      <c r="B126" s="152" t="str">
        <f>IF(ISBLANK('Tabulation of Bids'!B80),"",'Tabulation of Bids'!B80)</f>
        <v>EPOXY PAVEMENT MARKING-LINE 4"</v>
      </c>
      <c r="C126" s="146">
        <f>IF('Tabulation of Bids'!D80=0,"",'Tabulation of Bids'!D80)</f>
        <v>10185</v>
      </c>
      <c r="D126" s="153" t="str">
        <f>IF(ISBLANK('Tabulation of Bids'!C80),"",'Tabulation of Bids'!C80)</f>
        <v>FOOT</v>
      </c>
      <c r="E126" s="126">
        <f t="shared" si="17"/>
        <v>8046.1500000000005</v>
      </c>
      <c r="F126" s="127" t="str">
        <f t="shared" si="18"/>
        <v/>
      </c>
      <c r="G126" s="139">
        <f t="shared" si="14"/>
        <v>10185</v>
      </c>
      <c r="H126" s="82"/>
      <c r="I126" s="65" t="str">
        <f t="shared" si="15"/>
        <v/>
      </c>
      <c r="J126" s="63">
        <f>IF(ISBLANK('Tabulation of Bids'!G80),"",'Tabulation of Bids'!G80)</f>
        <v>0.79</v>
      </c>
      <c r="K126" s="63" t="str">
        <f t="shared" si="16"/>
        <v/>
      </c>
    </row>
    <row r="127" spans="1:11" ht="12" thickBot="1" x14ac:dyDescent="0.25">
      <c r="A127" s="62" t="str">
        <f>IF(A152="","Total","Sub Total")</f>
        <v>Sub Total</v>
      </c>
      <c r="B127" s="34"/>
      <c r="C127" s="35"/>
      <c r="D127" s="29"/>
      <c r="E127" s="111">
        <f>SUM(E103:E126)+SUM(E54:E77)+SUM(E7:E29)</f>
        <v>3982351.6526000006</v>
      </c>
      <c r="F127" s="24"/>
      <c r="G127" s="29"/>
      <c r="H127" s="35"/>
      <c r="I127" s="29"/>
      <c r="J127" s="23"/>
      <c r="K127" s="23">
        <f>IF(ISNUMBER(E78),SUM(K7:K29)+SUM(K54:K77)+SUM(K103:K126),"")</f>
        <v>0</v>
      </c>
    </row>
    <row r="128" spans="1:11" x14ac:dyDescent="0.2">
      <c r="A128" s="33" t="s">
        <v>267</v>
      </c>
      <c r="B128" s="13"/>
      <c r="C128" s="25"/>
      <c r="D128" s="25"/>
      <c r="E128" s="25"/>
      <c r="F128" s="25"/>
      <c r="G128" s="25"/>
      <c r="H128" s="25"/>
      <c r="I128" s="25"/>
      <c r="J128" s="39" t="s">
        <v>266</v>
      </c>
      <c r="K128" s="30"/>
    </row>
    <row r="129" spans="1:11" x14ac:dyDescent="0.2">
      <c r="A129" s="86"/>
      <c r="B129" s="36"/>
      <c r="C129" s="26"/>
      <c r="D129" s="26"/>
      <c r="E129" s="26"/>
      <c r="F129" s="26"/>
      <c r="G129" s="26"/>
      <c r="H129" s="26"/>
      <c r="I129" s="26"/>
      <c r="J129" s="87"/>
      <c r="K129" s="31"/>
    </row>
    <row r="130" spans="1:11" x14ac:dyDescent="0.2">
      <c r="A130" s="86"/>
      <c r="B130" s="36"/>
      <c r="C130" s="26"/>
      <c r="D130" s="26"/>
      <c r="E130" s="26"/>
      <c r="F130" s="26"/>
      <c r="G130" s="26"/>
      <c r="H130" s="26"/>
      <c r="I130" s="26"/>
      <c r="J130" s="87"/>
      <c r="K130" s="31"/>
    </row>
    <row r="131" spans="1:11" ht="12" thickBot="1" x14ac:dyDescent="0.25">
      <c r="A131" s="86"/>
      <c r="B131" s="36"/>
      <c r="C131" s="26"/>
      <c r="D131" s="26"/>
      <c r="E131" s="26"/>
      <c r="F131" s="26"/>
      <c r="G131" s="26"/>
      <c r="H131" s="26"/>
      <c r="I131" s="26"/>
      <c r="J131" s="87"/>
      <c r="K131" s="31"/>
    </row>
    <row r="132" spans="1:11" ht="12" thickBot="1" x14ac:dyDescent="0.25">
      <c r="A132" s="287"/>
      <c r="B132" s="288"/>
      <c r="C132" s="29"/>
      <c r="D132" s="29"/>
      <c r="E132" s="29"/>
      <c r="F132" s="29"/>
      <c r="G132" s="29"/>
      <c r="H132" s="289"/>
      <c r="I132" s="289" t="s">
        <v>268</v>
      </c>
      <c r="J132" s="29"/>
      <c r="K132" s="128" t="str">
        <f>IF(ISNUMBER(K127),IF(SUM(J129:J131)=0,"",SUM(J129:J131)),"")</f>
        <v/>
      </c>
    </row>
    <row r="133" spans="1:11" x14ac:dyDescent="0.2">
      <c r="A133" s="290"/>
      <c r="B133" s="291"/>
      <c r="C133" s="292"/>
      <c r="D133" s="292"/>
      <c r="E133" s="292"/>
      <c r="F133" s="292"/>
      <c r="G133" s="292"/>
      <c r="H133" s="293"/>
      <c r="I133" s="293" t="s">
        <v>269</v>
      </c>
      <c r="J133" s="294"/>
      <c r="K133" s="133" t="str">
        <f>IF(A127="Sub Total","",SUM(K127:K132))</f>
        <v/>
      </c>
    </row>
    <row r="134" spans="1:11" x14ac:dyDescent="0.2">
      <c r="A134" s="290"/>
      <c r="B134" s="291"/>
      <c r="C134" s="292"/>
      <c r="D134" s="292"/>
      <c r="E134" s="292"/>
      <c r="F134" s="292"/>
      <c r="G134" s="292"/>
      <c r="H134" s="293"/>
      <c r="I134" s="293" t="s">
        <v>270</v>
      </c>
      <c r="J134" s="311"/>
      <c r="K134" s="134" t="str">
        <f>IF(ISNUMBER(K127),IF(ISNUMBER(J134),J134*K133,""),"")</f>
        <v/>
      </c>
    </row>
    <row r="135" spans="1:11" ht="12" thickBot="1" x14ac:dyDescent="0.25">
      <c r="A135" s="290"/>
      <c r="B135" s="291"/>
      <c r="C135" s="292"/>
      <c r="D135" s="292"/>
      <c r="E135" s="292"/>
      <c r="F135" s="292"/>
      <c r="G135" s="292"/>
      <c r="H135" s="293"/>
      <c r="I135" s="293" t="s">
        <v>271</v>
      </c>
      <c r="J135" s="296"/>
      <c r="K135" s="132" t="str">
        <f>IF(ISNUMBER(K134),K133-K134,K133)</f>
        <v/>
      </c>
    </row>
    <row r="136" spans="1:11" x14ac:dyDescent="0.2">
      <c r="A136" s="17" t="s">
        <v>272</v>
      </c>
      <c r="B136" s="17"/>
      <c r="C136" s="297"/>
      <c r="D136" s="297"/>
      <c r="E136" s="297"/>
      <c r="F136" s="297"/>
      <c r="G136" s="297"/>
      <c r="H136" s="297"/>
      <c r="I136" s="298"/>
      <c r="J136" s="312" t="s">
        <v>266</v>
      </c>
      <c r="K136" s="129"/>
    </row>
    <row r="137" spans="1:11" x14ac:dyDescent="0.2">
      <c r="A137" s="300"/>
      <c r="B137" s="301"/>
      <c r="C137" s="302"/>
      <c r="D137" s="302"/>
      <c r="E137" s="302"/>
      <c r="F137" s="302"/>
      <c r="G137" s="302"/>
      <c r="H137" s="302"/>
      <c r="I137" s="302"/>
      <c r="J137" s="87"/>
      <c r="K137" s="130"/>
    </row>
    <row r="138" spans="1:11" ht="12" thickBot="1" x14ac:dyDescent="0.25">
      <c r="A138" s="304"/>
      <c r="B138" s="305"/>
      <c r="C138" s="306"/>
      <c r="D138" s="306"/>
      <c r="E138" s="306"/>
      <c r="F138" s="306"/>
      <c r="G138" s="306"/>
      <c r="H138" s="306"/>
      <c r="I138" s="306"/>
      <c r="J138" s="313"/>
      <c r="K138" s="131"/>
    </row>
    <row r="139" spans="1:11" ht="12" thickBot="1" x14ac:dyDescent="0.25">
      <c r="A139" s="290"/>
      <c r="B139" s="291"/>
      <c r="C139" s="292"/>
      <c r="D139" s="292"/>
      <c r="E139" s="292"/>
      <c r="F139" s="292"/>
      <c r="G139" s="292"/>
      <c r="H139" s="293"/>
      <c r="I139" s="293" t="s">
        <v>273</v>
      </c>
      <c r="J139" s="292"/>
      <c r="K139" s="128" t="str">
        <f>IF(ISNUMBER(K127),IF(SUM(J137:J138)=0,"",SUM(J137:J138)),"")</f>
        <v/>
      </c>
    </row>
    <row r="140" spans="1:11" ht="12" thickBot="1" x14ac:dyDescent="0.25">
      <c r="A140" s="287"/>
      <c r="B140" s="288"/>
      <c r="C140" s="29"/>
      <c r="D140" s="29"/>
      <c r="E140" s="29"/>
      <c r="F140" s="29"/>
      <c r="G140" s="29"/>
      <c r="H140" s="289"/>
      <c r="I140" s="289" t="s">
        <v>274</v>
      </c>
      <c r="J140" s="29"/>
      <c r="K140" s="128" t="str">
        <f>IF(ISNUMBER(K139),K135-K139,K135)</f>
        <v/>
      </c>
    </row>
    <row r="141" spans="1:11" ht="18" customHeight="1" x14ac:dyDescent="0.2">
      <c r="A141" s="36"/>
      <c r="B141" s="36" t="s">
        <v>275</v>
      </c>
      <c r="C141" s="36" t="s">
        <v>276</v>
      </c>
      <c r="D141" s="27"/>
      <c r="E141" s="27"/>
      <c r="F141" s="27"/>
      <c r="G141" s="27"/>
      <c r="H141" s="27"/>
      <c r="I141" s="27"/>
      <c r="J141" s="27"/>
      <c r="K141" s="27"/>
    </row>
    <row r="142" spans="1:11" x14ac:dyDescent="0.2">
      <c r="A142" s="308"/>
      <c r="B142" s="37"/>
      <c r="C142" s="50"/>
      <c r="D142" s="38" t="s">
        <v>275</v>
      </c>
      <c r="E142" s="28"/>
      <c r="F142" s="28"/>
      <c r="G142" s="28"/>
      <c r="H142" s="28"/>
      <c r="I142" s="28"/>
      <c r="J142" s="28"/>
      <c r="K142" s="28" t="s">
        <v>277</v>
      </c>
    </row>
    <row r="143" spans="1:11" x14ac:dyDescent="0.2">
      <c r="A143" s="36"/>
      <c r="B143" s="36" t="s">
        <v>278</v>
      </c>
      <c r="C143" s="36" t="s">
        <v>276</v>
      </c>
      <c r="D143" s="32"/>
      <c r="E143" s="27"/>
      <c r="F143" s="27"/>
      <c r="G143" s="27"/>
      <c r="H143" s="27"/>
      <c r="I143" s="27"/>
      <c r="J143" s="27"/>
      <c r="K143" s="32"/>
    </row>
    <row r="144" spans="1:11" x14ac:dyDescent="0.2">
      <c r="A144" s="310"/>
      <c r="B144" s="37"/>
      <c r="C144" s="50"/>
      <c r="D144" s="38" t="s">
        <v>275</v>
      </c>
      <c r="E144" s="28"/>
      <c r="F144" s="28"/>
      <c r="G144" s="28"/>
      <c r="H144" s="28"/>
      <c r="I144" s="28"/>
      <c r="J144" s="28"/>
      <c r="K144" s="28" t="s">
        <v>277</v>
      </c>
    </row>
    <row r="145" spans="1:1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11" t="str">
        <f>IF(A1="ENGINEER'S FINAL PAYMENT ESTIMATE","BLR 6303","BLR 6302")</f>
        <v>BLR 6303</v>
      </c>
    </row>
    <row r="146" spans="1:11" x14ac:dyDescent="0.2">
      <c r="A146" s="377" t="str">
        <f>IF(A201="",IF(ISNUMBER(J183),"ENGINEER'S PAYMENT ESTIMATE","ENGINEER'S FINAL PAYMENT ESTIMATE"),A195)</f>
        <v>ENGINEER'S FINAL PAYMENT ESTIMATE</v>
      </c>
      <c r="B146" s="377"/>
      <c r="C146" s="377"/>
      <c r="D146" s="377"/>
      <c r="E146" s="377"/>
      <c r="F146" s="377"/>
      <c r="G146" s="377"/>
      <c r="H146" s="377"/>
      <c r="I146" s="377"/>
      <c r="J146" s="377"/>
      <c r="K146" s="377"/>
    </row>
    <row r="147" spans="1:11" x14ac:dyDescent="0.2">
      <c r="A147" s="10"/>
      <c r="B147" s="51" t="str">
        <f>B98</f>
        <v xml:space="preserve">Estimate No. 1 from   to  </v>
      </c>
      <c r="C147" s="10"/>
      <c r="D147" s="10"/>
      <c r="E147" s="10"/>
      <c r="F147" s="10"/>
      <c r="G147" s="10"/>
      <c r="H147" s="10"/>
      <c r="I147" s="9"/>
      <c r="J147" s="9"/>
      <c r="K147" s="9"/>
    </row>
    <row r="148" spans="1:11" x14ac:dyDescent="0.2">
      <c r="A148" s="10"/>
      <c r="B148" s="51" t="str">
        <f>B99</f>
        <v>Payable to: William Charles</v>
      </c>
      <c r="C148" s="10"/>
      <c r="D148" s="10"/>
      <c r="E148" s="10"/>
      <c r="F148" s="10"/>
      <c r="G148" s="10"/>
      <c r="H148" s="11" t="s">
        <v>260</v>
      </c>
      <c r="I148" s="13" t="str">
        <f>I99</f>
        <v>City of Rockford</v>
      </c>
      <c r="J148" s="13"/>
      <c r="K148" s="13"/>
    </row>
    <row r="149" spans="1:11" ht="12" thickBot="1" x14ac:dyDescent="0.25">
      <c r="A149" s="10"/>
      <c r="B149" s="51" t="str">
        <f>B100</f>
        <v>Address: Rockford, IL Bid Bond</v>
      </c>
      <c r="C149" s="10"/>
      <c r="D149" s="10"/>
      <c r="E149" s="10"/>
      <c r="F149" s="10"/>
      <c r="G149" s="10"/>
      <c r="H149" s="12"/>
      <c r="I149" s="376"/>
      <c r="J149" s="376"/>
      <c r="K149" s="376"/>
    </row>
    <row r="150" spans="1:11" x14ac:dyDescent="0.2">
      <c r="A150" s="14"/>
      <c r="B150" s="16"/>
      <c r="C150" s="17" t="s">
        <v>261</v>
      </c>
      <c r="D150" s="17"/>
      <c r="E150" s="17"/>
      <c r="F150" s="18" t="s">
        <v>262</v>
      </c>
      <c r="G150" s="17" t="s">
        <v>263</v>
      </c>
      <c r="H150" s="17" t="s">
        <v>264</v>
      </c>
      <c r="I150" s="17"/>
      <c r="J150" s="17"/>
      <c r="K150" s="19"/>
    </row>
    <row r="151" spans="1:11" ht="12" thickBot="1" x14ac:dyDescent="0.25">
      <c r="A151" s="15" t="s">
        <v>265</v>
      </c>
      <c r="B151" s="285"/>
      <c r="C151" s="20" t="s">
        <v>221</v>
      </c>
      <c r="D151" s="20"/>
      <c r="E151" s="21" t="s">
        <v>266</v>
      </c>
      <c r="F151" s="21" t="s">
        <v>221</v>
      </c>
      <c r="G151" s="20" t="s">
        <v>221</v>
      </c>
      <c r="H151" s="20" t="s">
        <v>221</v>
      </c>
      <c r="I151" s="20"/>
      <c r="J151" s="21" t="s">
        <v>4</v>
      </c>
      <c r="K151" s="22" t="s">
        <v>266</v>
      </c>
    </row>
    <row r="152" spans="1:11" ht="20.25" customHeight="1" x14ac:dyDescent="0.2">
      <c r="A152" s="144">
        <f>IF(ISBLANK('Tabulation of Bids'!A83),"",'Tabulation of Bids'!A83)</f>
        <v>72</v>
      </c>
      <c r="B152" s="145" t="str">
        <f>IF(ISBLANK('Tabulation of Bids'!B83),"",'Tabulation of Bids'!B83)</f>
        <v>EPOXY PAVEMENT MARKING-LINE 6"</v>
      </c>
      <c r="C152" s="146">
        <f>IF('Tabulation of Bids'!D83=0,"",'Tabulation of Bids'!D83)</f>
        <v>2069</v>
      </c>
      <c r="D152" s="147" t="str">
        <f>IF(ISBLANK('Tabulation of Bids'!C83),"",'Tabulation of Bids'!C83)</f>
        <v>FOOT</v>
      </c>
      <c r="E152" s="120">
        <f>IF(J152 = "","",J152*C152)</f>
        <v>2441.42</v>
      </c>
      <c r="F152" s="121" t="str">
        <f t="shared" ref="F152:F175" si="19">IF((H152&gt;C152),H152-C152,"")</f>
        <v/>
      </c>
      <c r="G152" s="139">
        <f t="shared" ref="G152:G175" si="20">IF($K$194="BLR 6303",IF(C152&gt;H152,C152-H152,""),"")</f>
        <v>2069</v>
      </c>
      <c r="H152" s="82"/>
      <c r="I152" s="65" t="str">
        <f t="shared" ref="I152:I175" si="21">IF(ISBLANK(H152),"",D152)</f>
        <v/>
      </c>
      <c r="J152" s="63">
        <f>IF(ISBLANK('Tabulation of Bids'!G83),"",'Tabulation of Bids'!G83)</f>
        <v>1.18</v>
      </c>
      <c r="K152" s="63" t="str">
        <f t="shared" ref="K152:K175" si="22">IF(ISBLANK(H152),"",H152*J152)</f>
        <v/>
      </c>
    </row>
    <row r="153" spans="1:11" ht="20.25" customHeight="1" x14ac:dyDescent="0.2">
      <c r="A153" s="148">
        <f>IF(ISBLANK('Tabulation of Bids'!A84),"",'Tabulation of Bids'!A84)</f>
        <v>73</v>
      </c>
      <c r="B153" s="149" t="str">
        <f>IF(ISBLANK('Tabulation of Bids'!B84),"",'Tabulation of Bids'!B84)</f>
        <v>EPOXY PAVEMENT MARKING-LINE 12"</v>
      </c>
      <c r="C153" s="146">
        <f>IF('Tabulation of Bids'!D84=0,"",'Tabulation of Bids'!D84)</f>
        <v>242</v>
      </c>
      <c r="D153" s="150" t="str">
        <f>IF(ISBLANK('Tabulation of Bids'!C84),"",'Tabulation of Bids'!C84)</f>
        <v>FOOT</v>
      </c>
      <c r="E153" s="124">
        <f t="shared" ref="E153:E175" si="23">IF(J153 = "","",J153*C153)</f>
        <v>856.68000000000006</v>
      </c>
      <c r="F153" s="125" t="str">
        <f t="shared" si="19"/>
        <v/>
      </c>
      <c r="G153" s="139">
        <f t="shared" si="20"/>
        <v>242</v>
      </c>
      <c r="H153" s="82"/>
      <c r="I153" s="65" t="str">
        <f t="shared" si="21"/>
        <v/>
      </c>
      <c r="J153" s="63">
        <f>IF(ISBLANK('Tabulation of Bids'!G84),"",'Tabulation of Bids'!G84)</f>
        <v>3.54</v>
      </c>
      <c r="K153" s="63" t="str">
        <f t="shared" si="22"/>
        <v/>
      </c>
    </row>
    <row r="154" spans="1:11" ht="20.25" customHeight="1" x14ac:dyDescent="0.2">
      <c r="A154" s="148">
        <f>IF(ISBLANK('Tabulation of Bids'!A85),"",'Tabulation of Bids'!A85)</f>
        <v>74</v>
      </c>
      <c r="B154" s="149" t="str">
        <f>IF(ISBLANK('Tabulation of Bids'!B85),"",'Tabulation of Bids'!B85)</f>
        <v>EPOXY PAVEMENT MARKING-LINE 24"</v>
      </c>
      <c r="C154" s="146">
        <f>IF('Tabulation of Bids'!D85=0,"",'Tabulation of Bids'!D85)</f>
        <v>242</v>
      </c>
      <c r="D154" s="150" t="str">
        <f>IF(ISBLANK('Tabulation of Bids'!C85),"",'Tabulation of Bids'!C85)</f>
        <v>FOOT</v>
      </c>
      <c r="E154" s="124">
        <f t="shared" si="23"/>
        <v>1710.94</v>
      </c>
      <c r="F154" s="125" t="str">
        <f t="shared" si="19"/>
        <v/>
      </c>
      <c r="G154" s="139">
        <f t="shared" si="20"/>
        <v>242</v>
      </c>
      <c r="H154" s="82"/>
      <c r="I154" s="65" t="str">
        <f t="shared" si="21"/>
        <v/>
      </c>
      <c r="J154" s="63">
        <f>IF(ISBLANK('Tabulation of Bids'!G85),"",'Tabulation of Bids'!G85)</f>
        <v>7.07</v>
      </c>
      <c r="K154" s="63" t="str">
        <f t="shared" si="22"/>
        <v/>
      </c>
    </row>
    <row r="155" spans="1:11" ht="20.25" customHeight="1" x14ac:dyDescent="0.2">
      <c r="A155" s="148">
        <f>IF(ISBLANK('Tabulation of Bids'!A86),"",'Tabulation of Bids'!A86)</f>
        <v>75</v>
      </c>
      <c r="B155" s="149" t="str">
        <f>IF(ISBLANK('Tabulation of Bids'!B86),"",'Tabulation of Bids'!B86)</f>
        <v>ELECTRICAL SERVICE INSTALLATION</v>
      </c>
      <c r="C155" s="146">
        <f>IF('Tabulation of Bids'!D86=0,"",'Tabulation of Bids'!D86)</f>
        <v>1</v>
      </c>
      <c r="D155" s="150" t="str">
        <f>IF(ISBLANK('Tabulation of Bids'!C86),"",'Tabulation of Bids'!C86)</f>
        <v>EACH</v>
      </c>
      <c r="E155" s="124">
        <f t="shared" si="23"/>
        <v>4656.41</v>
      </c>
      <c r="F155" s="125" t="str">
        <f t="shared" si="19"/>
        <v/>
      </c>
      <c r="G155" s="139">
        <f t="shared" si="20"/>
        <v>1</v>
      </c>
      <c r="H155" s="82"/>
      <c r="I155" s="65" t="str">
        <f t="shared" si="21"/>
        <v/>
      </c>
      <c r="J155" s="63">
        <f>IF(ISBLANK('Tabulation of Bids'!G86),"",'Tabulation of Bids'!G86)</f>
        <v>4656.41</v>
      </c>
      <c r="K155" s="63" t="str">
        <f t="shared" si="22"/>
        <v/>
      </c>
    </row>
    <row r="156" spans="1:11" ht="20.25" customHeight="1" x14ac:dyDescent="0.2">
      <c r="A156" s="148">
        <f>IF(ISBLANK('Tabulation of Bids'!A87),"",'Tabulation of Bids'!A87)</f>
        <v>76</v>
      </c>
      <c r="B156" s="149" t="str">
        <f>IF(ISBLANK('Tabulation of Bids'!B87),"",'Tabulation of Bids'!B87)</f>
        <v>SERVICE INSTALLATION, TYPE A</v>
      </c>
      <c r="C156" s="146">
        <f>IF('Tabulation of Bids'!D87=0,"",'Tabulation of Bids'!D87)</f>
        <v>2</v>
      </c>
      <c r="D156" s="150" t="str">
        <f>IF(ISBLANK('Tabulation of Bids'!C87),"",'Tabulation of Bids'!C87)</f>
        <v>EACH</v>
      </c>
      <c r="E156" s="124">
        <f t="shared" si="23"/>
        <v>10107.200000000001</v>
      </c>
      <c r="F156" s="125" t="str">
        <f t="shared" si="19"/>
        <v/>
      </c>
      <c r="G156" s="139">
        <f t="shared" si="20"/>
        <v>2</v>
      </c>
      <c r="H156" s="82"/>
      <c r="I156" s="65" t="str">
        <f t="shared" si="21"/>
        <v/>
      </c>
      <c r="J156" s="63">
        <f>IF(ISBLANK('Tabulation of Bids'!G87),"",'Tabulation of Bids'!G87)</f>
        <v>5053.6000000000004</v>
      </c>
      <c r="K156" s="63" t="str">
        <f t="shared" si="22"/>
        <v/>
      </c>
    </row>
    <row r="157" spans="1:11" ht="20.25" customHeight="1" x14ac:dyDescent="0.2">
      <c r="A157" s="148">
        <f>IF(ISBLANK('Tabulation of Bids'!A88),"",'Tabulation of Bids'!A88)</f>
        <v>77</v>
      </c>
      <c r="B157" s="149" t="str">
        <f>IF(ISBLANK('Tabulation of Bids'!B88),"",'Tabulation of Bids'!B88)</f>
        <v>UNDERGROUND CONDUIT, GALVANIZED STEEL, 1" DIA.</v>
      </c>
      <c r="C157" s="146">
        <f>IF('Tabulation of Bids'!D88=0,"",'Tabulation of Bids'!D88)</f>
        <v>25</v>
      </c>
      <c r="D157" s="150" t="str">
        <f>IF(ISBLANK('Tabulation of Bids'!C88),"",'Tabulation of Bids'!C88)</f>
        <v>FOOT</v>
      </c>
      <c r="E157" s="124">
        <f t="shared" si="23"/>
        <v>962.25</v>
      </c>
      <c r="F157" s="125" t="str">
        <f t="shared" si="19"/>
        <v/>
      </c>
      <c r="G157" s="139">
        <f t="shared" si="20"/>
        <v>25</v>
      </c>
      <c r="H157" s="82"/>
      <c r="I157" s="65" t="str">
        <f t="shared" si="21"/>
        <v/>
      </c>
      <c r="J157" s="63">
        <f>IF(ISBLANK('Tabulation of Bids'!G88),"",'Tabulation of Bids'!G88)</f>
        <v>38.49</v>
      </c>
      <c r="K157" s="63" t="str">
        <f t="shared" si="22"/>
        <v/>
      </c>
    </row>
    <row r="158" spans="1:11" ht="20.25" customHeight="1" x14ac:dyDescent="0.2">
      <c r="A158" s="148">
        <f>IF(ISBLANK('Tabulation of Bids'!A89),"",'Tabulation of Bids'!A89)</f>
        <v>78</v>
      </c>
      <c r="B158" s="149" t="str">
        <f>IF(ISBLANK('Tabulation of Bids'!B89),"",'Tabulation of Bids'!B89)</f>
        <v>UNDERGROUND CONDUIT, GALVANIZED STEEL, 1 1/4" DIA.</v>
      </c>
      <c r="C158" s="146">
        <f>IF('Tabulation of Bids'!D89=0,"",'Tabulation of Bids'!D89)</f>
        <v>105</v>
      </c>
      <c r="D158" s="150" t="str">
        <f>IF(ISBLANK('Tabulation of Bids'!C89),"",'Tabulation of Bids'!C89)</f>
        <v>FOOT</v>
      </c>
      <c r="E158" s="124">
        <f t="shared" si="23"/>
        <v>2187.1499999999996</v>
      </c>
      <c r="F158" s="125" t="str">
        <f t="shared" si="19"/>
        <v/>
      </c>
      <c r="G158" s="139">
        <f t="shared" si="20"/>
        <v>105</v>
      </c>
      <c r="H158" s="82"/>
      <c r="I158" s="65" t="str">
        <f t="shared" si="21"/>
        <v/>
      </c>
      <c r="J158" s="63">
        <f>IF(ISBLANK('Tabulation of Bids'!G89),"",'Tabulation of Bids'!G89)</f>
        <v>20.83</v>
      </c>
      <c r="K158" s="63" t="str">
        <f t="shared" si="22"/>
        <v/>
      </c>
    </row>
    <row r="159" spans="1:11" ht="20.25" customHeight="1" x14ac:dyDescent="0.2">
      <c r="A159" s="148">
        <f>IF(ISBLANK('Tabulation of Bids'!A90),"",'Tabulation of Bids'!A90)</f>
        <v>79</v>
      </c>
      <c r="B159" s="149" t="str">
        <f>IF(ISBLANK('Tabulation of Bids'!B90),"",'Tabulation of Bids'!B90)</f>
        <v>UNDERGROUND CONDUIT, GALVANIZED STEEL, 1 1/2" DIA.</v>
      </c>
      <c r="C159" s="146">
        <f>IF('Tabulation of Bids'!D90=0,"",'Tabulation of Bids'!D90)</f>
        <v>15</v>
      </c>
      <c r="D159" s="150" t="str">
        <f>IF(ISBLANK('Tabulation of Bids'!C90),"",'Tabulation of Bids'!C90)</f>
        <v>FOOT</v>
      </c>
      <c r="E159" s="124">
        <f t="shared" si="23"/>
        <v>692.4</v>
      </c>
      <c r="F159" s="125" t="str">
        <f t="shared" si="19"/>
        <v/>
      </c>
      <c r="G159" s="139">
        <f t="shared" si="20"/>
        <v>15</v>
      </c>
      <c r="H159" s="82"/>
      <c r="I159" s="65" t="str">
        <f t="shared" si="21"/>
        <v/>
      </c>
      <c r="J159" s="63">
        <f>IF(ISBLANK('Tabulation of Bids'!G90),"",'Tabulation of Bids'!G90)</f>
        <v>46.16</v>
      </c>
      <c r="K159" s="63" t="str">
        <f t="shared" si="22"/>
        <v/>
      </c>
    </row>
    <row r="160" spans="1:11" ht="20.25" customHeight="1" x14ac:dyDescent="0.2">
      <c r="A160" s="148">
        <f>IF(ISBLANK('Tabulation of Bids'!A91),"",'Tabulation of Bids'!A91)</f>
        <v>80</v>
      </c>
      <c r="B160" s="149" t="str">
        <f>IF(ISBLANK('Tabulation of Bids'!B91),"",'Tabulation of Bids'!B91)</f>
        <v>UNDERGROUND CONDUIT, GALVANIZED STEEL, 5" DIA.</v>
      </c>
      <c r="C160" s="146">
        <f>IF('Tabulation of Bids'!D91=0,"",'Tabulation of Bids'!D91)</f>
        <v>660</v>
      </c>
      <c r="D160" s="150" t="str">
        <f>IF(ISBLANK('Tabulation of Bids'!C91),"",'Tabulation of Bids'!C91)</f>
        <v>FOOT</v>
      </c>
      <c r="E160" s="124">
        <f t="shared" si="23"/>
        <v>80044.800000000003</v>
      </c>
      <c r="F160" s="125" t="str">
        <f t="shared" si="19"/>
        <v/>
      </c>
      <c r="G160" s="139">
        <f t="shared" si="20"/>
        <v>660</v>
      </c>
      <c r="H160" s="82"/>
      <c r="I160" s="65" t="str">
        <f t="shared" si="21"/>
        <v/>
      </c>
      <c r="J160" s="63">
        <f>IF(ISBLANK('Tabulation of Bids'!G91),"",'Tabulation of Bids'!G91)</f>
        <v>121.28</v>
      </c>
      <c r="K160" s="63" t="str">
        <f t="shared" si="22"/>
        <v/>
      </c>
    </row>
    <row r="161" spans="1:11" ht="20.25" customHeight="1" x14ac:dyDescent="0.2">
      <c r="A161" s="148">
        <f>IF(ISBLANK('Tabulation of Bids'!A92),"",'Tabulation of Bids'!A92)</f>
        <v>81</v>
      </c>
      <c r="B161" s="149" t="str">
        <f>IF(ISBLANK('Tabulation of Bids'!B92),"",'Tabulation of Bids'!B92)</f>
        <v>UNDERGROUND CONDUIT, PVC, 1/2" DIA.</v>
      </c>
      <c r="C161" s="146">
        <f>IF('Tabulation of Bids'!D92=0,"",'Tabulation of Bids'!D92)</f>
        <v>6</v>
      </c>
      <c r="D161" s="150" t="str">
        <f>IF(ISBLANK('Tabulation of Bids'!C92),"",'Tabulation of Bids'!C92)</f>
        <v>FOOT</v>
      </c>
      <c r="E161" s="124">
        <f t="shared" si="23"/>
        <v>203.70000000000002</v>
      </c>
      <c r="F161" s="125" t="str">
        <f t="shared" si="19"/>
        <v/>
      </c>
      <c r="G161" s="139">
        <f t="shared" si="20"/>
        <v>6</v>
      </c>
      <c r="H161" s="82"/>
      <c r="I161" s="65" t="str">
        <f t="shared" si="21"/>
        <v/>
      </c>
      <c r="J161" s="63">
        <f>IF(ISBLANK('Tabulation of Bids'!G92),"",'Tabulation of Bids'!G92)</f>
        <v>33.950000000000003</v>
      </c>
      <c r="K161" s="63" t="str">
        <f t="shared" si="22"/>
        <v/>
      </c>
    </row>
    <row r="162" spans="1:11" ht="20.25" customHeight="1" x14ac:dyDescent="0.2">
      <c r="A162" s="148">
        <f>IF(ISBLANK('Tabulation of Bids'!A93),"",'Tabulation of Bids'!A93)</f>
        <v>82</v>
      </c>
      <c r="B162" s="149" t="str">
        <f>IF(ISBLANK('Tabulation of Bids'!B93),"",'Tabulation of Bids'!B93)</f>
        <v>UNDERGROUND CONDUIT, PVC, 2 1/2" DIA.</v>
      </c>
      <c r="C162" s="146">
        <f>IF('Tabulation of Bids'!D93=0,"",'Tabulation of Bids'!D93)</f>
        <v>420</v>
      </c>
      <c r="D162" s="150" t="str">
        <f>IF(ISBLANK('Tabulation of Bids'!C93),"",'Tabulation of Bids'!C93)</f>
        <v>FOOT</v>
      </c>
      <c r="E162" s="124">
        <f t="shared" si="23"/>
        <v>10768.800000000001</v>
      </c>
      <c r="F162" s="125" t="str">
        <f t="shared" si="19"/>
        <v/>
      </c>
      <c r="G162" s="139">
        <f t="shared" si="20"/>
        <v>420</v>
      </c>
      <c r="H162" s="82"/>
      <c r="I162" s="65" t="str">
        <f t="shared" si="21"/>
        <v/>
      </c>
      <c r="J162" s="63">
        <f>IF(ISBLANK('Tabulation of Bids'!G93),"",'Tabulation of Bids'!G93)</f>
        <v>25.64</v>
      </c>
      <c r="K162" s="63" t="str">
        <f t="shared" si="22"/>
        <v/>
      </c>
    </row>
    <row r="163" spans="1:11" ht="20.25" customHeight="1" x14ac:dyDescent="0.2">
      <c r="A163" s="148">
        <f>IF(ISBLANK('Tabulation of Bids'!A94),"",'Tabulation of Bids'!A94)</f>
        <v>83</v>
      </c>
      <c r="B163" s="149" t="str">
        <f>IF(ISBLANK('Tabulation of Bids'!B94),"",'Tabulation of Bids'!B94)</f>
        <v>UNDERGROUND CONDUIT, PVC, 3" DIA.</v>
      </c>
      <c r="C163" s="146">
        <f>IF('Tabulation of Bids'!D94=0,"",'Tabulation of Bids'!D94)</f>
        <v>35</v>
      </c>
      <c r="D163" s="150" t="str">
        <f>IF(ISBLANK('Tabulation of Bids'!C94),"",'Tabulation of Bids'!C94)</f>
        <v>FOOT</v>
      </c>
      <c r="E163" s="124">
        <f t="shared" si="23"/>
        <v>1414.35</v>
      </c>
      <c r="F163" s="125" t="str">
        <f t="shared" si="19"/>
        <v/>
      </c>
      <c r="G163" s="139">
        <f t="shared" si="20"/>
        <v>35</v>
      </c>
      <c r="H163" s="82"/>
      <c r="I163" s="65" t="str">
        <f t="shared" si="21"/>
        <v/>
      </c>
      <c r="J163" s="63">
        <f>IF(ISBLANK('Tabulation of Bids'!G94),"",'Tabulation of Bids'!G94)</f>
        <v>40.409999999999997</v>
      </c>
      <c r="K163" s="63" t="str">
        <f t="shared" si="22"/>
        <v/>
      </c>
    </row>
    <row r="164" spans="1:11" ht="20.25" customHeight="1" x14ac:dyDescent="0.2">
      <c r="A164" s="148">
        <f>IF(ISBLANK('Tabulation of Bids'!A95),"",'Tabulation of Bids'!A95)</f>
        <v>84</v>
      </c>
      <c r="B164" s="149" t="str">
        <f>IF(ISBLANK('Tabulation of Bids'!B95),"",'Tabulation of Bids'!B95)</f>
        <v>UNDERGROUND CONDUIT, PVC, 3 1/2" DIA.</v>
      </c>
      <c r="C164" s="146">
        <f>IF('Tabulation of Bids'!D95=0,"",'Tabulation of Bids'!D95)</f>
        <v>35</v>
      </c>
      <c r="D164" s="150" t="str">
        <f>IF(ISBLANK('Tabulation of Bids'!C95),"",'Tabulation of Bids'!C95)</f>
        <v>FOOT</v>
      </c>
      <c r="E164" s="124">
        <f t="shared" si="23"/>
        <v>1471.05</v>
      </c>
      <c r="F164" s="125" t="str">
        <f t="shared" si="19"/>
        <v/>
      </c>
      <c r="G164" s="139">
        <f t="shared" si="20"/>
        <v>35</v>
      </c>
      <c r="H164" s="82"/>
      <c r="I164" s="65" t="str">
        <f t="shared" si="21"/>
        <v/>
      </c>
      <c r="J164" s="63">
        <f>IF(ISBLANK('Tabulation of Bids'!G95),"",'Tabulation of Bids'!G95)</f>
        <v>42.03</v>
      </c>
      <c r="K164" s="63" t="str">
        <f t="shared" si="22"/>
        <v/>
      </c>
    </row>
    <row r="165" spans="1:11" ht="20.25" customHeight="1" x14ac:dyDescent="0.2">
      <c r="A165" s="148">
        <f>IF(ISBLANK('Tabulation of Bids'!A96),"",'Tabulation of Bids'!A96)</f>
        <v>85</v>
      </c>
      <c r="B165" s="149" t="str">
        <f>IF(ISBLANK('Tabulation of Bids'!B96),"",'Tabulation of Bids'!B96)</f>
        <v>UNDERGROUND CONDUIT, PVC, 4" DIA.</v>
      </c>
      <c r="C165" s="146">
        <f>IF('Tabulation of Bids'!D96=0,"",'Tabulation of Bids'!D96)</f>
        <v>25</v>
      </c>
      <c r="D165" s="150" t="str">
        <f>IF(ISBLANK('Tabulation of Bids'!C96),"",'Tabulation of Bids'!C96)</f>
        <v>FOOT</v>
      </c>
      <c r="E165" s="124">
        <f t="shared" si="23"/>
        <v>1084.25</v>
      </c>
      <c r="F165" s="125" t="str">
        <f t="shared" si="19"/>
        <v/>
      </c>
      <c r="G165" s="139">
        <f t="shared" si="20"/>
        <v>25</v>
      </c>
      <c r="H165" s="82"/>
      <c r="I165" s="65" t="str">
        <f t="shared" si="21"/>
        <v/>
      </c>
      <c r="J165" s="63">
        <f>IF(ISBLANK('Tabulation of Bids'!G96),"",'Tabulation of Bids'!G96)</f>
        <v>43.37</v>
      </c>
      <c r="K165" s="63" t="str">
        <f t="shared" si="22"/>
        <v/>
      </c>
    </row>
    <row r="166" spans="1:11" ht="20.25" customHeight="1" x14ac:dyDescent="0.2">
      <c r="A166" s="148">
        <f>IF(ISBLANK('Tabulation of Bids'!A97),"",'Tabulation of Bids'!A97)</f>
        <v>86</v>
      </c>
      <c r="B166" s="149" t="str">
        <f>IF(ISBLANK('Tabulation of Bids'!B97),"",'Tabulation of Bids'!B97)</f>
        <v>UNDERGROUND CONDUIT, COILABLE NONMETALIC CONDUIT, 4" DIA.</v>
      </c>
      <c r="C166" s="146">
        <f>IF('Tabulation of Bids'!D97=0,"",'Tabulation of Bids'!D97)</f>
        <v>645</v>
      </c>
      <c r="D166" s="150" t="str">
        <f>IF(ISBLANK('Tabulation of Bids'!C97),"",'Tabulation of Bids'!C97)</f>
        <v>FOOT</v>
      </c>
      <c r="E166" s="124">
        <f t="shared" si="23"/>
        <v>14428.650000000001</v>
      </c>
      <c r="F166" s="125" t="str">
        <f t="shared" si="19"/>
        <v/>
      </c>
      <c r="G166" s="139">
        <f t="shared" si="20"/>
        <v>645</v>
      </c>
      <c r="H166" s="82"/>
      <c r="I166" s="65" t="str">
        <f t="shared" si="21"/>
        <v/>
      </c>
      <c r="J166" s="63">
        <f>IF(ISBLANK('Tabulation of Bids'!G97),"",'Tabulation of Bids'!G97)</f>
        <v>22.37</v>
      </c>
      <c r="K166" s="63" t="str">
        <f t="shared" si="22"/>
        <v/>
      </c>
    </row>
    <row r="167" spans="1:11" ht="20.25" customHeight="1" x14ac:dyDescent="0.2">
      <c r="A167" s="148">
        <f>IF(ISBLANK('Tabulation of Bids'!A98),"",'Tabulation of Bids'!A98)</f>
        <v>87</v>
      </c>
      <c r="B167" s="149" t="str">
        <f>IF(ISBLANK('Tabulation of Bids'!B98),"",'Tabulation of Bids'!B98)</f>
        <v>HANDHOLE</v>
      </c>
      <c r="C167" s="146">
        <f>IF('Tabulation of Bids'!D98=0,"",'Tabulation of Bids'!D98)</f>
        <v>9</v>
      </c>
      <c r="D167" s="150" t="str">
        <f>IF(ISBLANK('Tabulation of Bids'!C98),"",'Tabulation of Bids'!C98)</f>
        <v>EACH</v>
      </c>
      <c r="E167" s="124">
        <f t="shared" si="23"/>
        <v>23427.72</v>
      </c>
      <c r="F167" s="125" t="str">
        <f t="shared" si="19"/>
        <v/>
      </c>
      <c r="G167" s="139">
        <f t="shared" si="20"/>
        <v>9</v>
      </c>
      <c r="H167" s="82"/>
      <c r="I167" s="65" t="str">
        <f t="shared" si="21"/>
        <v/>
      </c>
      <c r="J167" s="63">
        <f>IF(ISBLANK('Tabulation of Bids'!G98),"",'Tabulation of Bids'!G98)</f>
        <v>2603.08</v>
      </c>
      <c r="K167" s="63" t="str">
        <f t="shared" si="22"/>
        <v/>
      </c>
    </row>
    <row r="168" spans="1:11" ht="20.25" customHeight="1" x14ac:dyDescent="0.2">
      <c r="A168" s="148">
        <f>IF(ISBLANK('Tabulation of Bids'!A99),"",'Tabulation of Bids'!A99)</f>
        <v>88</v>
      </c>
      <c r="B168" s="149" t="str">
        <f>IF(ISBLANK('Tabulation of Bids'!B99),"",'Tabulation of Bids'!B99)</f>
        <v>DOUBLE HANDHOLE</v>
      </c>
      <c r="C168" s="146">
        <f>IF('Tabulation of Bids'!D99=0,"",'Tabulation of Bids'!D99)</f>
        <v>3</v>
      </c>
      <c r="D168" s="150" t="str">
        <f>IF(ISBLANK('Tabulation of Bids'!C99),"",'Tabulation of Bids'!C99)</f>
        <v>EACH</v>
      </c>
      <c r="E168" s="124">
        <f t="shared" si="23"/>
        <v>14453.670000000002</v>
      </c>
      <c r="F168" s="125" t="str">
        <f t="shared" si="19"/>
        <v/>
      </c>
      <c r="G168" s="139">
        <f t="shared" si="20"/>
        <v>3</v>
      </c>
      <c r="H168" s="82"/>
      <c r="I168" s="65" t="str">
        <f t="shared" si="21"/>
        <v/>
      </c>
      <c r="J168" s="63">
        <f>IF(ISBLANK('Tabulation of Bids'!G99),"",'Tabulation of Bids'!G99)</f>
        <v>4817.8900000000003</v>
      </c>
      <c r="K168" s="63" t="str">
        <f t="shared" si="22"/>
        <v/>
      </c>
    </row>
    <row r="169" spans="1:11" ht="20.25" customHeight="1" x14ac:dyDescent="0.2">
      <c r="A169" s="148">
        <f>IF(ISBLANK('Tabulation of Bids'!A100),"",'Tabulation of Bids'!A100)</f>
        <v>89</v>
      </c>
      <c r="B169" s="149" t="str">
        <f>IF(ISBLANK('Tabulation of Bids'!B100),"",'Tabulation of Bids'!B100)</f>
        <v>ELECTRIC CABLE IN CONDUIT, 600V (XLP-TYPE USE) 3-1/C NO. 10</v>
      </c>
      <c r="C169" s="146">
        <f>IF('Tabulation of Bids'!D100=0,"",'Tabulation of Bids'!D100)</f>
        <v>1016</v>
      </c>
      <c r="D169" s="150" t="str">
        <f>IF(ISBLANK('Tabulation of Bids'!C100),"",'Tabulation of Bids'!C100)</f>
        <v>FOOT</v>
      </c>
      <c r="E169" s="124">
        <f t="shared" si="23"/>
        <v>3596.64</v>
      </c>
      <c r="F169" s="125" t="str">
        <f t="shared" si="19"/>
        <v/>
      </c>
      <c r="G169" s="139">
        <f t="shared" si="20"/>
        <v>1016</v>
      </c>
      <c r="H169" s="82"/>
      <c r="I169" s="65" t="str">
        <f t="shared" si="21"/>
        <v/>
      </c>
      <c r="J169" s="63">
        <f>IF(ISBLANK('Tabulation of Bids'!G100),"",'Tabulation of Bids'!G100)</f>
        <v>3.54</v>
      </c>
      <c r="K169" s="63" t="str">
        <f t="shared" si="22"/>
        <v/>
      </c>
    </row>
    <row r="170" spans="1:11" ht="20.25" customHeight="1" x14ac:dyDescent="0.2">
      <c r="A170" s="148">
        <f>IF(ISBLANK('Tabulation of Bids'!A101),"",'Tabulation of Bids'!A101)</f>
        <v>90</v>
      </c>
      <c r="B170" s="149" t="str">
        <f>IF(ISBLANK('Tabulation of Bids'!B101),"",'Tabulation of Bids'!B101)</f>
        <v>LUMINAIRE, LED, ROADWAY, OUTPUT DESIGNATION G</v>
      </c>
      <c r="C170" s="146">
        <f>IF('Tabulation of Bids'!D101=0,"",'Tabulation of Bids'!D101)</f>
        <v>8</v>
      </c>
      <c r="D170" s="150" t="str">
        <f>IF(ISBLANK('Tabulation of Bids'!C101),"",'Tabulation of Bids'!C101)</f>
        <v>EACH</v>
      </c>
      <c r="E170" s="124">
        <f t="shared" si="23"/>
        <v>9626.7999999999993</v>
      </c>
      <c r="F170" s="125" t="str">
        <f t="shared" si="19"/>
        <v/>
      </c>
      <c r="G170" s="139">
        <f t="shared" si="20"/>
        <v>8</v>
      </c>
      <c r="H170" s="82"/>
      <c r="I170" s="65" t="str">
        <f t="shared" si="21"/>
        <v/>
      </c>
      <c r="J170" s="63">
        <f>IF(ISBLANK('Tabulation of Bids'!G101),"",'Tabulation of Bids'!G101)</f>
        <v>1203.3499999999999</v>
      </c>
      <c r="K170" s="63" t="str">
        <f t="shared" si="22"/>
        <v/>
      </c>
    </row>
    <row r="171" spans="1:11" ht="20.25" customHeight="1" x14ac:dyDescent="0.2">
      <c r="A171" s="148">
        <f>IF(ISBLANK('Tabulation of Bids'!A102),"",'Tabulation of Bids'!A102)</f>
        <v>91</v>
      </c>
      <c r="B171" s="149" t="str">
        <f>IF(ISBLANK('Tabulation of Bids'!B102),"",'Tabulation of Bids'!B102)</f>
        <v>LIGHTING CONTROLLER, POLE MOUNTED, 240VOLT, 30 AMP</v>
      </c>
      <c r="C171" s="146">
        <f>IF('Tabulation of Bids'!D102=0,"",'Tabulation of Bids'!D102)</f>
        <v>1</v>
      </c>
      <c r="D171" s="150" t="str">
        <f>IF(ISBLANK('Tabulation of Bids'!C102),"",'Tabulation of Bids'!C102)</f>
        <v>EACH</v>
      </c>
      <c r="E171" s="124">
        <f t="shared" si="23"/>
        <v>5184.63</v>
      </c>
      <c r="F171" s="125" t="str">
        <f t="shared" si="19"/>
        <v/>
      </c>
      <c r="G171" s="139">
        <f t="shared" si="20"/>
        <v>1</v>
      </c>
      <c r="H171" s="82"/>
      <c r="I171" s="65" t="str">
        <f t="shared" si="21"/>
        <v/>
      </c>
      <c r="J171" s="63">
        <f>IF(ISBLANK('Tabulation of Bids'!G102),"",'Tabulation of Bids'!G102)</f>
        <v>5184.63</v>
      </c>
      <c r="K171" s="63" t="str">
        <f t="shared" si="22"/>
        <v/>
      </c>
    </row>
    <row r="172" spans="1:11" ht="20.25" customHeight="1" x14ac:dyDescent="0.2">
      <c r="A172" s="148">
        <f>IF(ISBLANK('Tabulation of Bids'!A103),"",'Tabulation of Bids'!A103)</f>
        <v>92</v>
      </c>
      <c r="B172" s="149" t="str">
        <f>IF(ISBLANK('Tabulation of Bids'!B103),"",'Tabulation of Bids'!B103)</f>
        <v>LIGHT POLE, GALVANIZED STEEL, 40 FT. M.H., 8 FT. MAST ARM</v>
      </c>
      <c r="C172" s="146">
        <f>IF('Tabulation of Bids'!D103=0,"",'Tabulation of Bids'!D103)</f>
        <v>2</v>
      </c>
      <c r="D172" s="150" t="str">
        <f>IF(ISBLANK('Tabulation of Bids'!C103),"",'Tabulation of Bids'!C103)</f>
        <v>EACH</v>
      </c>
      <c r="E172" s="124">
        <f t="shared" si="23"/>
        <v>14225.08</v>
      </c>
      <c r="F172" s="125" t="str">
        <f t="shared" si="19"/>
        <v/>
      </c>
      <c r="G172" s="139">
        <f t="shared" si="20"/>
        <v>2</v>
      </c>
      <c r="H172" s="82"/>
      <c r="I172" s="65" t="str">
        <f t="shared" si="21"/>
        <v/>
      </c>
      <c r="J172" s="63">
        <f>IF(ISBLANK('Tabulation of Bids'!G103),"",'Tabulation of Bids'!G103)</f>
        <v>7112.54</v>
      </c>
      <c r="K172" s="63" t="str">
        <f t="shared" si="22"/>
        <v/>
      </c>
    </row>
    <row r="173" spans="1:11" ht="20.25" customHeight="1" x14ac:dyDescent="0.2">
      <c r="A173" s="148">
        <f>IF(ISBLANK('Tabulation of Bids'!A104),"",'Tabulation of Bids'!A104)</f>
        <v>93</v>
      </c>
      <c r="B173" s="149" t="str">
        <f>IF(ISBLANK('Tabulation of Bids'!B104),"",'Tabulation of Bids'!B104)</f>
        <v>LIGHT POLE FOUNDATION, 30" DIA.</v>
      </c>
      <c r="C173" s="146">
        <f>IF('Tabulation of Bids'!D104=0,"",'Tabulation of Bids'!D104)</f>
        <v>12</v>
      </c>
      <c r="D173" s="150" t="str">
        <f>IF(ISBLANK('Tabulation of Bids'!C104),"",'Tabulation of Bids'!C104)</f>
        <v>FOOT</v>
      </c>
      <c r="E173" s="124">
        <f t="shared" si="23"/>
        <v>3890.2799999999997</v>
      </c>
      <c r="F173" s="125" t="str">
        <f t="shared" si="19"/>
        <v/>
      </c>
      <c r="G173" s="139">
        <f t="shared" si="20"/>
        <v>12</v>
      </c>
      <c r="H173" s="82"/>
      <c r="I173" s="65" t="str">
        <f t="shared" si="21"/>
        <v/>
      </c>
      <c r="J173" s="63">
        <f>IF(ISBLANK('Tabulation of Bids'!G104),"",'Tabulation of Bids'!G104)</f>
        <v>324.19</v>
      </c>
      <c r="K173" s="63" t="str">
        <f t="shared" si="22"/>
        <v/>
      </c>
    </row>
    <row r="174" spans="1:11" ht="20.25" customHeight="1" x14ac:dyDescent="0.2">
      <c r="A174" s="148">
        <f>IF(ISBLANK('Tabulation of Bids'!A105),"",'Tabulation of Bids'!A105)</f>
        <v>94</v>
      </c>
      <c r="B174" s="149" t="str">
        <f>IF(ISBLANK('Tabulation of Bids'!B105),"",'Tabulation of Bids'!B105)</f>
        <v>FULL-ACTUATED CONTROLLER AND TYPE IV CABINET</v>
      </c>
      <c r="C174" s="146">
        <f>IF('Tabulation of Bids'!D105=0,"",'Tabulation of Bids'!D105)</f>
        <v>2</v>
      </c>
      <c r="D174" s="150" t="str">
        <f>IF(ISBLANK('Tabulation of Bids'!C105),"",'Tabulation of Bids'!C105)</f>
        <v>EACH</v>
      </c>
      <c r="E174" s="124">
        <f t="shared" si="23"/>
        <v>36479.440000000002</v>
      </c>
      <c r="F174" s="125" t="str">
        <f t="shared" si="19"/>
        <v/>
      </c>
      <c r="G174" s="139">
        <f t="shared" si="20"/>
        <v>2</v>
      </c>
      <c r="H174" s="82"/>
      <c r="I174" s="65" t="str">
        <f t="shared" si="21"/>
        <v/>
      </c>
      <c r="J174" s="63">
        <f>IF(ISBLANK('Tabulation of Bids'!G105),"",'Tabulation of Bids'!G105)</f>
        <v>18239.72</v>
      </c>
      <c r="K174" s="63" t="str">
        <f t="shared" si="22"/>
        <v/>
      </c>
    </row>
    <row r="175" spans="1:11" ht="20.25" customHeight="1" thickBot="1" x14ac:dyDescent="0.25">
      <c r="A175" s="151">
        <f>IF(ISBLANK('Tabulation of Bids'!A106),"",'Tabulation of Bids'!A106)</f>
        <v>95</v>
      </c>
      <c r="B175" s="152" t="str">
        <f>IF(ISBLANK('Tabulation of Bids'!B106),"",'Tabulation of Bids'!B106)</f>
        <v>ELECTRIC CABLE IN CONDUIT, SIGNAL, NO. 14, 2C</v>
      </c>
      <c r="C175" s="146">
        <f>IF('Tabulation of Bids'!D106=0,"",'Tabulation of Bids'!D106)</f>
        <v>2836</v>
      </c>
      <c r="D175" s="153" t="str">
        <f>IF(ISBLANK('Tabulation of Bids'!C106),"",'Tabulation of Bids'!C106)</f>
        <v>FOOT</v>
      </c>
      <c r="E175" s="126">
        <f t="shared" si="23"/>
        <v>4225.6400000000003</v>
      </c>
      <c r="F175" s="127" t="str">
        <f t="shared" si="19"/>
        <v/>
      </c>
      <c r="G175" s="139">
        <f t="shared" si="20"/>
        <v>2836</v>
      </c>
      <c r="H175" s="82"/>
      <c r="I175" s="65" t="str">
        <f t="shared" si="21"/>
        <v/>
      </c>
      <c r="J175" s="63">
        <f>IF(ISBLANK('Tabulation of Bids'!G106),"",'Tabulation of Bids'!G106)</f>
        <v>1.49</v>
      </c>
      <c r="K175" s="63" t="str">
        <f t="shared" si="22"/>
        <v/>
      </c>
    </row>
    <row r="176" spans="1:11" ht="12" thickBot="1" x14ac:dyDescent="0.25">
      <c r="A176" s="62" t="str">
        <f>IF(A202="","Total","Sub Total")</f>
        <v>Sub Total</v>
      </c>
      <c r="B176" s="34"/>
      <c r="C176" s="35"/>
      <c r="D176" s="29"/>
      <c r="E176" s="111">
        <f>SUM(E152:E175)+SUM(E103:E126)+SUM(E54:E77)+SUM(E7:E29)</f>
        <v>4230491.6025999999</v>
      </c>
      <c r="F176" s="24"/>
      <c r="G176" s="29"/>
      <c r="H176" s="35"/>
      <c r="I176" s="29"/>
      <c r="J176" s="23"/>
      <c r="K176" s="23">
        <f>IF(ISNUMBER(E78),SUM(K7:K29)+SUM(K54:K77)+SUM(K103:K126)+SUM(K152:K175),"")</f>
        <v>0</v>
      </c>
    </row>
    <row r="177" spans="1:11" x14ac:dyDescent="0.2">
      <c r="A177" s="33" t="s">
        <v>267</v>
      </c>
      <c r="B177" s="13"/>
      <c r="C177" s="25"/>
      <c r="D177" s="25"/>
      <c r="E177" s="25"/>
      <c r="F177" s="25"/>
      <c r="G177" s="25"/>
      <c r="H177" s="25"/>
      <c r="I177" s="25"/>
      <c r="J177" s="39" t="s">
        <v>266</v>
      </c>
      <c r="K177" s="30"/>
    </row>
    <row r="178" spans="1:11" x14ac:dyDescent="0.2">
      <c r="A178" s="86"/>
      <c r="B178" s="36"/>
      <c r="C178" s="26"/>
      <c r="D178" s="26"/>
      <c r="E178" s="26"/>
      <c r="F178" s="26"/>
      <c r="G178" s="26"/>
      <c r="H178" s="26"/>
      <c r="I178" s="26"/>
      <c r="J178" s="87"/>
      <c r="K178" s="31"/>
    </row>
    <row r="179" spans="1:11" x14ac:dyDescent="0.2">
      <c r="A179" s="86"/>
      <c r="B179" s="36"/>
      <c r="C179" s="26"/>
      <c r="D179" s="26"/>
      <c r="E179" s="26"/>
      <c r="F179" s="26"/>
      <c r="G179" s="26"/>
      <c r="H179" s="26"/>
      <c r="I179" s="26"/>
      <c r="J179" s="87"/>
      <c r="K179" s="31"/>
    </row>
    <row r="180" spans="1:11" ht="12" thickBot="1" x14ac:dyDescent="0.25">
      <c r="A180" s="86"/>
      <c r="B180" s="36"/>
      <c r="C180" s="26"/>
      <c r="D180" s="26"/>
      <c r="E180" s="26"/>
      <c r="F180" s="26"/>
      <c r="G180" s="26"/>
      <c r="H180" s="26"/>
      <c r="I180" s="26"/>
      <c r="J180" s="87"/>
      <c r="K180" s="31"/>
    </row>
    <row r="181" spans="1:11" ht="12" thickBot="1" x14ac:dyDescent="0.25">
      <c r="A181" s="287"/>
      <c r="B181" s="288"/>
      <c r="C181" s="29"/>
      <c r="D181" s="29"/>
      <c r="E181" s="29"/>
      <c r="F181" s="29"/>
      <c r="G181" s="29"/>
      <c r="H181" s="289"/>
      <c r="I181" s="289" t="s">
        <v>268</v>
      </c>
      <c r="J181" s="29"/>
      <c r="K181" s="128" t="str">
        <f>IF(ISNUMBER(K176),IF(SUM(J178:J180)=0,"",SUM(J178:J180)),"")</f>
        <v/>
      </c>
    </row>
    <row r="182" spans="1:11" x14ac:dyDescent="0.2">
      <c r="A182" s="290"/>
      <c r="B182" s="291"/>
      <c r="C182" s="292"/>
      <c r="D182" s="292"/>
      <c r="E182" s="292"/>
      <c r="F182" s="292"/>
      <c r="G182" s="292"/>
      <c r="H182" s="293"/>
      <c r="I182" s="293" t="s">
        <v>269</v>
      </c>
      <c r="J182" s="294"/>
      <c r="K182" s="133" t="str">
        <f>IF(A176="Sub Total","",SUM(K176:K181))</f>
        <v/>
      </c>
    </row>
    <row r="183" spans="1:11" x14ac:dyDescent="0.2">
      <c r="A183" s="290"/>
      <c r="B183" s="291"/>
      <c r="C183" s="292"/>
      <c r="D183" s="292"/>
      <c r="E183" s="292"/>
      <c r="F183" s="292"/>
      <c r="G183" s="292"/>
      <c r="H183" s="293"/>
      <c r="I183" s="293" t="s">
        <v>270</v>
      </c>
      <c r="J183" s="311"/>
      <c r="K183" s="134" t="str">
        <f>IF(ISNUMBER(K176),IF(ISNUMBER(J183),J183*K182,""),"")</f>
        <v/>
      </c>
    </row>
    <row r="184" spans="1:11" ht="12" thickBot="1" x14ac:dyDescent="0.25">
      <c r="A184" s="290"/>
      <c r="B184" s="291"/>
      <c r="C184" s="292"/>
      <c r="D184" s="292"/>
      <c r="E184" s="292"/>
      <c r="F184" s="292"/>
      <c r="G184" s="292"/>
      <c r="H184" s="293"/>
      <c r="I184" s="293" t="s">
        <v>271</v>
      </c>
      <c r="J184" s="296"/>
      <c r="K184" s="132" t="str">
        <f>IF(ISNUMBER(K183),K182-K183,K182)</f>
        <v/>
      </c>
    </row>
    <row r="185" spans="1:11" x14ac:dyDescent="0.2">
      <c r="A185" s="17" t="s">
        <v>272</v>
      </c>
      <c r="B185" s="17"/>
      <c r="C185" s="297"/>
      <c r="D185" s="297"/>
      <c r="E185" s="297"/>
      <c r="F185" s="297"/>
      <c r="G185" s="297"/>
      <c r="H185" s="297"/>
      <c r="I185" s="298"/>
      <c r="J185" s="312" t="s">
        <v>266</v>
      </c>
      <c r="K185" s="129"/>
    </row>
    <row r="186" spans="1:11" x14ac:dyDescent="0.2">
      <c r="A186" s="300"/>
      <c r="B186" s="301"/>
      <c r="C186" s="302"/>
      <c r="D186" s="302"/>
      <c r="E186" s="302"/>
      <c r="F186" s="302"/>
      <c r="G186" s="302"/>
      <c r="H186" s="302"/>
      <c r="I186" s="302"/>
      <c r="J186" s="87"/>
      <c r="K186" s="130"/>
    </row>
    <row r="187" spans="1:11" ht="12" thickBot="1" x14ac:dyDescent="0.25">
      <c r="A187" s="304"/>
      <c r="B187" s="305"/>
      <c r="C187" s="306"/>
      <c r="D187" s="306"/>
      <c r="E187" s="306"/>
      <c r="F187" s="306"/>
      <c r="G187" s="306"/>
      <c r="H187" s="306"/>
      <c r="I187" s="306"/>
      <c r="J187" s="313"/>
      <c r="K187" s="131"/>
    </row>
    <row r="188" spans="1:11" ht="12" thickBot="1" x14ac:dyDescent="0.25">
      <c r="A188" s="290"/>
      <c r="B188" s="291"/>
      <c r="C188" s="292"/>
      <c r="D188" s="292"/>
      <c r="E188" s="292"/>
      <c r="F188" s="292"/>
      <c r="G188" s="292"/>
      <c r="H188" s="293"/>
      <c r="I188" s="293" t="s">
        <v>273</v>
      </c>
      <c r="J188" s="292"/>
      <c r="K188" s="128" t="str">
        <f>IF(ISNUMBER(K176),IF(SUM(J186:J187)=0,"",SUM(J186:J187)),"")</f>
        <v/>
      </c>
    </row>
    <row r="189" spans="1:11" ht="12" thickBot="1" x14ac:dyDescent="0.25">
      <c r="A189" s="287"/>
      <c r="B189" s="288"/>
      <c r="C189" s="29"/>
      <c r="D189" s="29"/>
      <c r="E189" s="29"/>
      <c r="F189" s="29"/>
      <c r="G189" s="29"/>
      <c r="H189" s="289"/>
      <c r="I189" s="289" t="s">
        <v>274</v>
      </c>
      <c r="J189" s="29"/>
      <c r="K189" s="128" t="str">
        <f>IF(ISNUMBER(K188),K184-K188,K184)</f>
        <v/>
      </c>
    </row>
    <row r="190" spans="1:11" ht="18" customHeight="1" x14ac:dyDescent="0.2">
      <c r="A190" s="36"/>
      <c r="B190" s="36" t="s">
        <v>275</v>
      </c>
      <c r="C190" s="36" t="s">
        <v>276</v>
      </c>
      <c r="D190" s="27"/>
      <c r="E190" s="27"/>
      <c r="F190" s="27"/>
      <c r="G190" s="27"/>
      <c r="H190" s="27"/>
      <c r="I190" s="27"/>
      <c r="J190" s="27"/>
      <c r="K190" s="27"/>
    </row>
    <row r="191" spans="1:11" x14ac:dyDescent="0.2">
      <c r="A191" s="308"/>
      <c r="B191" s="37"/>
      <c r="C191" s="50"/>
      <c r="D191" s="38" t="s">
        <v>275</v>
      </c>
      <c r="E191" s="28"/>
      <c r="F191" s="28"/>
      <c r="G191" s="28"/>
      <c r="H191" s="28"/>
      <c r="I191" s="28"/>
      <c r="J191" s="28"/>
      <c r="K191" s="28" t="s">
        <v>277</v>
      </c>
    </row>
    <row r="192" spans="1:11" x14ac:dyDescent="0.2">
      <c r="A192" s="36"/>
      <c r="B192" s="36" t="s">
        <v>278</v>
      </c>
      <c r="C192" s="36" t="s">
        <v>276</v>
      </c>
      <c r="D192" s="32"/>
      <c r="E192" s="27"/>
      <c r="F192" s="27"/>
      <c r="G192" s="27"/>
      <c r="H192" s="27"/>
      <c r="I192" s="27"/>
      <c r="J192" s="27"/>
      <c r="K192" s="32"/>
    </row>
    <row r="193" spans="1:11" x14ac:dyDescent="0.2">
      <c r="A193" s="310"/>
      <c r="B193" s="37"/>
      <c r="C193" s="50"/>
      <c r="D193" s="38" t="s">
        <v>275</v>
      </c>
      <c r="E193" s="28"/>
      <c r="F193" s="28"/>
      <c r="G193" s="28"/>
      <c r="H193" s="28"/>
      <c r="I193" s="28"/>
      <c r="J193" s="28"/>
      <c r="K193" s="28" t="s">
        <v>277</v>
      </c>
    </row>
    <row r="194" spans="1:1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1" t="str">
        <f>IF(A1="ENGINEER'S FINAL PAYMENT ESTIMATE","BLR 6303","BLR 6302")</f>
        <v>BLR 6303</v>
      </c>
    </row>
    <row r="195" spans="1:11" x14ac:dyDescent="0.2">
      <c r="A195" s="377" t="str">
        <f>IF(A250="",IF(ISNUMBER(J232),"ENGINEER'S PAYMENT ESTIMATE","ENGINEER'S FINAL PAYMENT ESTIMATE"),A244)</f>
        <v>ENGINEER'S FINAL PAYMENT ESTIMATE</v>
      </c>
      <c r="B195" s="377"/>
      <c r="C195" s="377"/>
      <c r="D195" s="377"/>
      <c r="E195" s="377"/>
      <c r="F195" s="377"/>
      <c r="G195" s="377"/>
      <c r="H195" s="377"/>
      <c r="I195" s="377"/>
      <c r="J195" s="377"/>
      <c r="K195" s="377"/>
    </row>
    <row r="196" spans="1:11" x14ac:dyDescent="0.2">
      <c r="A196" s="10"/>
      <c r="B196" s="51" t="str">
        <f>B2</f>
        <v xml:space="preserve">Estimate No. 1 from   to  </v>
      </c>
      <c r="C196" s="10"/>
      <c r="D196" s="10"/>
      <c r="E196" s="10"/>
      <c r="F196" s="10"/>
      <c r="G196" s="10"/>
      <c r="H196" s="10"/>
      <c r="I196" s="9"/>
      <c r="J196" s="9"/>
      <c r="K196" s="9"/>
    </row>
    <row r="197" spans="1:11" x14ac:dyDescent="0.2">
      <c r="A197" s="10"/>
      <c r="B197" s="51" t="str">
        <f>B3</f>
        <v>Payable to: William Charles</v>
      </c>
      <c r="C197" s="10"/>
      <c r="D197" s="10"/>
      <c r="E197" s="10"/>
      <c r="F197" s="10"/>
      <c r="G197" s="10"/>
      <c r="H197" s="11" t="s">
        <v>260</v>
      </c>
      <c r="I197" s="13" t="str">
        <f>I3</f>
        <v>City of Rockford</v>
      </c>
      <c r="J197" s="13"/>
      <c r="K197" s="13"/>
    </row>
    <row r="198" spans="1:11" ht="12" thickBot="1" x14ac:dyDescent="0.25">
      <c r="A198" s="10"/>
      <c r="B198" s="51" t="str">
        <f>B4</f>
        <v>Address: Rockford, IL Bid Bond</v>
      </c>
      <c r="C198" s="10"/>
      <c r="D198" s="10"/>
      <c r="E198" s="10"/>
      <c r="F198" s="10"/>
      <c r="G198" s="10"/>
      <c r="H198" s="12"/>
      <c r="I198" s="376"/>
      <c r="J198" s="376"/>
      <c r="K198" s="376"/>
    </row>
    <row r="199" spans="1:11" x14ac:dyDescent="0.2">
      <c r="A199" s="14"/>
      <c r="B199" s="16"/>
      <c r="C199" s="17" t="s">
        <v>261</v>
      </c>
      <c r="D199" s="17"/>
      <c r="E199" s="17"/>
      <c r="F199" s="18" t="s">
        <v>262</v>
      </c>
      <c r="G199" s="17" t="s">
        <v>263</v>
      </c>
      <c r="H199" s="17" t="s">
        <v>264</v>
      </c>
      <c r="I199" s="17"/>
      <c r="J199" s="17"/>
      <c r="K199" s="19"/>
    </row>
    <row r="200" spans="1:11" ht="12" thickBot="1" x14ac:dyDescent="0.25">
      <c r="A200" s="15" t="s">
        <v>265</v>
      </c>
      <c r="B200" s="285"/>
      <c r="C200" s="20" t="s">
        <v>221</v>
      </c>
      <c r="D200" s="20"/>
      <c r="E200" s="21" t="s">
        <v>266</v>
      </c>
      <c r="F200" s="21" t="s">
        <v>221</v>
      </c>
      <c r="G200" s="20" t="s">
        <v>221</v>
      </c>
      <c r="H200" s="20" t="s">
        <v>221</v>
      </c>
      <c r="I200" s="20"/>
      <c r="J200" s="21" t="s">
        <v>4</v>
      </c>
      <c r="K200" s="22" t="s">
        <v>266</v>
      </c>
    </row>
    <row r="201" spans="1:11" ht="20.25" customHeight="1" x14ac:dyDescent="0.2">
      <c r="A201" s="144">
        <f>IF(ISBLANK('Tabulation of Bids'!A109),"",'Tabulation of Bids'!A109)</f>
        <v>96</v>
      </c>
      <c r="B201" s="145" t="str">
        <f>IF(ISBLANK('Tabulation of Bids'!B109),"",'Tabulation of Bids'!B109)</f>
        <v>ELECTRIC CABLE IN CONDUIT, SIGNAL, NO. 14, 3C</v>
      </c>
      <c r="C201" s="146">
        <f>IF('Tabulation of Bids'!D109=0,"",'Tabulation of Bids'!D109)</f>
        <v>3627</v>
      </c>
      <c r="D201" s="147" t="str">
        <f>IF(ISBLANK('Tabulation of Bids'!C109),"",'Tabulation of Bids'!C109)</f>
        <v>FOOT</v>
      </c>
      <c r="E201" s="120">
        <f>IF(J201 = "","",J201*C201)</f>
        <v>6564.87</v>
      </c>
      <c r="F201" s="121" t="str">
        <f t="shared" ref="F201:F202" si="24">IF((H201&gt;C201),H201-C201,"")</f>
        <v/>
      </c>
      <c r="G201" s="139">
        <f>IF($K$194="BLR 6303",IF(C201&gt;H201,C201-H201,""),"")</f>
        <v>3627</v>
      </c>
      <c r="H201" s="82"/>
      <c r="I201" s="65" t="str">
        <f t="shared" ref="I201:I202" si="25">IF(ISBLANK(H201),"",D201)</f>
        <v/>
      </c>
      <c r="J201" s="63">
        <f>IF(ISBLANK('Tabulation of Bids'!G109),"",'Tabulation of Bids'!G109)</f>
        <v>1.81</v>
      </c>
      <c r="K201" s="63" t="str">
        <f t="shared" ref="K201:K202" si="26">IF(ISBLANK(H201),"",H201*J201)</f>
        <v/>
      </c>
    </row>
    <row r="202" spans="1:11" ht="20.25" customHeight="1" x14ac:dyDescent="0.2">
      <c r="A202" s="148">
        <f>IF(ISBLANK('Tabulation of Bids'!A110),"",'Tabulation of Bids'!A110)</f>
        <v>97</v>
      </c>
      <c r="B202" s="149" t="str">
        <f>IF(ISBLANK('Tabulation of Bids'!B110),"",'Tabulation of Bids'!B110)</f>
        <v>ELECTRIC CABLE IN CONDUIT, SIGNAL, NO. 14, 5C</v>
      </c>
      <c r="C202" s="146">
        <f>IF('Tabulation of Bids'!D110=0,"",'Tabulation of Bids'!D110)</f>
        <v>4017</v>
      </c>
      <c r="D202" s="150" t="str">
        <f>IF(ISBLANK('Tabulation of Bids'!C110),"",'Tabulation of Bids'!C110)</f>
        <v>FOOT</v>
      </c>
      <c r="E202" s="124">
        <f t="shared" ref="E202" si="27">IF(J202 = "","",J202*C202)</f>
        <v>8516.0400000000009</v>
      </c>
      <c r="F202" s="125" t="str">
        <f t="shared" si="24"/>
        <v/>
      </c>
      <c r="G202" s="139">
        <f t="shared" ref="G202" si="28">IF($K$194="BLR 6303",IF(C202&gt;H202,C202-H202,""),"")</f>
        <v>4017</v>
      </c>
      <c r="H202" s="82"/>
      <c r="I202" s="65" t="str">
        <f t="shared" si="25"/>
        <v/>
      </c>
      <c r="J202" s="63">
        <f>IF(ISBLANK('Tabulation of Bids'!G110),"",'Tabulation of Bids'!G110)</f>
        <v>2.12</v>
      </c>
      <c r="K202" s="63" t="str">
        <f t="shared" si="26"/>
        <v/>
      </c>
    </row>
    <row r="203" spans="1:11" ht="20.25" customHeight="1" x14ac:dyDescent="0.2">
      <c r="A203" s="148">
        <f>IF(ISBLANK('Tabulation of Bids'!A111),"",'Tabulation of Bids'!A111)</f>
        <v>98</v>
      </c>
      <c r="B203" s="149" t="str">
        <f>IF(ISBLANK('Tabulation of Bids'!B111),"",'Tabulation of Bids'!B111)</f>
        <v>ELECTRIC CABLE IN CONDUIT, SIGNAL, NO. 14, 7C</v>
      </c>
      <c r="C203" s="146">
        <f>IF('Tabulation of Bids'!D111=0,"",'Tabulation of Bids'!D111)</f>
        <v>1645</v>
      </c>
      <c r="D203" s="150" t="str">
        <f>IF(ISBLANK('Tabulation of Bids'!C111),"",'Tabulation of Bids'!C111)</f>
        <v>FOOT</v>
      </c>
      <c r="E203" s="124">
        <f t="shared" ref="E203:E224" si="29">IF(J203 = "","",J203*C203)</f>
        <v>4408.6000000000004</v>
      </c>
      <c r="F203" s="125" t="str">
        <f t="shared" ref="F203:F224" si="30">IF((H203&gt;C203),H203-C203,"")</f>
        <v/>
      </c>
      <c r="G203" s="139">
        <f t="shared" ref="G203:G224" si="31">IF($K$194="BLR 6303",IF(C203&gt;H203,C203-H203,""),"")</f>
        <v>1645</v>
      </c>
      <c r="H203" s="82"/>
      <c r="I203" s="65" t="str">
        <f t="shared" ref="I203:I224" si="32">IF(ISBLANK(H203),"",D203)</f>
        <v/>
      </c>
      <c r="J203" s="63">
        <f>IF(ISBLANK('Tabulation of Bids'!G111),"",'Tabulation of Bids'!G111)</f>
        <v>2.68</v>
      </c>
      <c r="K203" s="63" t="str">
        <f t="shared" ref="K203:K224" si="33">IF(ISBLANK(H203),"",H203*J203)</f>
        <v/>
      </c>
    </row>
    <row r="204" spans="1:11" ht="20.25" customHeight="1" x14ac:dyDescent="0.2">
      <c r="A204" s="148">
        <f>IF(ISBLANK('Tabulation of Bids'!A112),"",'Tabulation of Bids'!A112)</f>
        <v>99</v>
      </c>
      <c r="B204" s="149" t="str">
        <f>IF(ISBLANK('Tabulation of Bids'!B112),"",'Tabulation of Bids'!B112)</f>
        <v>ELECTRIC CABLE IN CONDUIT, SIGNAL, NO. 20, 3C</v>
      </c>
      <c r="C204" s="146">
        <f>IF('Tabulation of Bids'!D112=0,"",'Tabulation of Bids'!D112)</f>
        <v>1220</v>
      </c>
      <c r="D204" s="150" t="str">
        <f>IF(ISBLANK('Tabulation of Bids'!C112),"",'Tabulation of Bids'!C112)</f>
        <v>FOOT</v>
      </c>
      <c r="E204" s="124">
        <f t="shared" si="29"/>
        <v>1781.2</v>
      </c>
      <c r="F204" s="125" t="str">
        <f t="shared" si="30"/>
        <v/>
      </c>
      <c r="G204" s="139">
        <f t="shared" si="31"/>
        <v>1220</v>
      </c>
      <c r="H204" s="82"/>
      <c r="I204" s="65" t="str">
        <f t="shared" si="32"/>
        <v/>
      </c>
      <c r="J204" s="63">
        <f>IF(ISBLANK('Tabulation of Bids'!G112),"",'Tabulation of Bids'!G112)</f>
        <v>1.46</v>
      </c>
      <c r="K204" s="63" t="str">
        <f t="shared" si="33"/>
        <v/>
      </c>
    </row>
    <row r="205" spans="1:11" ht="20.25" customHeight="1" x14ac:dyDescent="0.2">
      <c r="A205" s="148">
        <f>IF(ISBLANK('Tabulation of Bids'!A113),"",'Tabulation of Bids'!A113)</f>
        <v>100</v>
      </c>
      <c r="B205" s="149" t="str">
        <f>IF(ISBLANK('Tabulation of Bids'!B113),"",'Tabulation of Bids'!B113)</f>
        <v>ELECTRIC CABLE IN CONDUIT, LEAD-IN, NO. 16, 3 PAIR</v>
      </c>
      <c r="C205" s="146">
        <f>IF('Tabulation of Bids'!D113=0,"",'Tabulation of Bids'!D113)</f>
        <v>1220</v>
      </c>
      <c r="D205" s="150" t="str">
        <f>IF(ISBLANK('Tabulation of Bids'!C113),"",'Tabulation of Bids'!C113)</f>
        <v>FOOT</v>
      </c>
      <c r="E205" s="124">
        <f t="shared" si="29"/>
        <v>2293.6</v>
      </c>
      <c r="F205" s="125" t="str">
        <f t="shared" si="30"/>
        <v/>
      </c>
      <c r="G205" s="139">
        <f t="shared" si="31"/>
        <v>1220</v>
      </c>
      <c r="H205" s="82"/>
      <c r="I205" s="65" t="str">
        <f t="shared" si="32"/>
        <v/>
      </c>
      <c r="J205" s="63">
        <f>IF(ISBLANK('Tabulation of Bids'!G113),"",'Tabulation of Bids'!G113)</f>
        <v>1.88</v>
      </c>
      <c r="K205" s="63" t="str">
        <f t="shared" si="33"/>
        <v/>
      </c>
    </row>
    <row r="206" spans="1:11" ht="20.25" customHeight="1" x14ac:dyDescent="0.2">
      <c r="A206" s="148">
        <f>IF(ISBLANK('Tabulation of Bids'!A114),"",'Tabulation of Bids'!A114)</f>
        <v>101</v>
      </c>
      <c r="B206" s="149" t="str">
        <f>IF(ISBLANK('Tabulation of Bids'!B114),"",'Tabulation of Bids'!B114)</f>
        <v>TRAFFIC SIGNAL POST, GALVANIZED STEEL, 10-FT</v>
      </c>
      <c r="C206" s="146">
        <f>IF('Tabulation of Bids'!D114=0,"",'Tabulation of Bids'!D114)</f>
        <v>4</v>
      </c>
      <c r="D206" s="150" t="str">
        <f>IF(ISBLANK('Tabulation of Bids'!C114),"",'Tabulation of Bids'!C114)</f>
        <v>EACH</v>
      </c>
      <c r="E206" s="124">
        <f t="shared" si="29"/>
        <v>6838.4</v>
      </c>
      <c r="F206" s="125" t="str">
        <f t="shared" si="30"/>
        <v/>
      </c>
      <c r="G206" s="139">
        <f t="shared" si="31"/>
        <v>4</v>
      </c>
      <c r="H206" s="82"/>
      <c r="I206" s="65" t="str">
        <f t="shared" si="32"/>
        <v/>
      </c>
      <c r="J206" s="63">
        <f>IF(ISBLANK('Tabulation of Bids'!G114),"",'Tabulation of Bids'!G114)</f>
        <v>1709.6</v>
      </c>
      <c r="K206" s="63" t="str">
        <f t="shared" si="33"/>
        <v/>
      </c>
    </row>
    <row r="207" spans="1:11" ht="20.25" customHeight="1" x14ac:dyDescent="0.2">
      <c r="A207" s="148">
        <f>IF(ISBLANK('Tabulation of Bids'!A115),"",'Tabulation of Bids'!A115)</f>
        <v>102</v>
      </c>
      <c r="B207" s="149" t="str">
        <f>IF(ISBLANK('Tabulation of Bids'!B115),"",'Tabulation of Bids'!B115)</f>
        <v>TRAFFIC SIGNAL POST, GLAVANIZED STEEL, 16-FT</v>
      </c>
      <c r="C207" s="146">
        <f>IF('Tabulation of Bids'!D115=0,"",'Tabulation of Bids'!D115)</f>
        <v>10</v>
      </c>
      <c r="D207" s="150" t="str">
        <f>IF(ISBLANK('Tabulation of Bids'!C115),"",'Tabulation of Bids'!C115)</f>
        <v>EACH</v>
      </c>
      <c r="E207" s="124">
        <f t="shared" si="29"/>
        <v>18791.099999999999</v>
      </c>
      <c r="F207" s="125" t="str">
        <f t="shared" si="30"/>
        <v/>
      </c>
      <c r="G207" s="139">
        <f t="shared" si="31"/>
        <v>10</v>
      </c>
      <c r="H207" s="82"/>
      <c r="I207" s="65" t="str">
        <f t="shared" si="32"/>
        <v/>
      </c>
      <c r="J207" s="63">
        <f>IF(ISBLANK('Tabulation of Bids'!G115),"",'Tabulation of Bids'!G115)</f>
        <v>1879.11</v>
      </c>
      <c r="K207" s="63" t="str">
        <f t="shared" si="33"/>
        <v/>
      </c>
    </row>
    <row r="208" spans="1:11" ht="20.25" customHeight="1" x14ac:dyDescent="0.2">
      <c r="A208" s="148">
        <f>IF(ISBLANK('Tabulation of Bids'!A116),"",'Tabulation of Bids'!A116)</f>
        <v>103</v>
      </c>
      <c r="B208" s="149" t="str">
        <f>IF(ISBLANK('Tabulation of Bids'!B116),"",'Tabulation of Bids'!B116)</f>
        <v>STEEL COMBINATION MAST ARM ASSEMBLY AND POLE, 34-FT.</v>
      </c>
      <c r="C208" s="146">
        <f>IF('Tabulation of Bids'!D116=0,"",'Tabulation of Bids'!D116)</f>
        <v>1</v>
      </c>
      <c r="D208" s="150" t="str">
        <f>IF(ISBLANK('Tabulation of Bids'!C116),"",'Tabulation of Bids'!C116)</f>
        <v>EACH</v>
      </c>
      <c r="E208" s="124">
        <f t="shared" si="29"/>
        <v>23494.47</v>
      </c>
      <c r="F208" s="125" t="str">
        <f t="shared" si="30"/>
        <v/>
      </c>
      <c r="G208" s="139">
        <f t="shared" si="31"/>
        <v>1</v>
      </c>
      <c r="H208" s="82"/>
      <c r="I208" s="65" t="str">
        <f t="shared" si="32"/>
        <v/>
      </c>
      <c r="J208" s="63">
        <f>IF(ISBLANK('Tabulation of Bids'!G116),"",'Tabulation of Bids'!G116)</f>
        <v>23494.47</v>
      </c>
      <c r="K208" s="63" t="str">
        <f t="shared" si="33"/>
        <v/>
      </c>
    </row>
    <row r="209" spans="1:11" ht="20.25" customHeight="1" x14ac:dyDescent="0.2">
      <c r="A209" s="148">
        <f>IF(ISBLANK('Tabulation of Bids'!A117),"",'Tabulation of Bids'!A117)</f>
        <v>104</v>
      </c>
      <c r="B209" s="149" t="str">
        <f>IF(ISBLANK('Tabulation of Bids'!B117),"",'Tabulation of Bids'!B117)</f>
        <v>STEEL COMBINATION MAST ARM ASSEMBLY AND POLE, 42-FT.</v>
      </c>
      <c r="C209" s="146">
        <f>IF('Tabulation of Bids'!D117=0,"",'Tabulation of Bids'!D117)</f>
        <v>1</v>
      </c>
      <c r="D209" s="150" t="str">
        <f>IF(ISBLANK('Tabulation of Bids'!C117),"",'Tabulation of Bids'!C117)</f>
        <v>EACH</v>
      </c>
      <c r="E209" s="124">
        <f t="shared" si="29"/>
        <v>24602.240000000002</v>
      </c>
      <c r="F209" s="125" t="str">
        <f t="shared" si="30"/>
        <v/>
      </c>
      <c r="G209" s="139">
        <f t="shared" si="31"/>
        <v>1</v>
      </c>
      <c r="H209" s="82"/>
      <c r="I209" s="65" t="str">
        <f t="shared" si="32"/>
        <v/>
      </c>
      <c r="J209" s="63">
        <f>IF(ISBLANK('Tabulation of Bids'!G117),"",'Tabulation of Bids'!G117)</f>
        <v>24602.240000000002</v>
      </c>
      <c r="K209" s="63" t="str">
        <f t="shared" si="33"/>
        <v/>
      </c>
    </row>
    <row r="210" spans="1:11" ht="20.25" customHeight="1" x14ac:dyDescent="0.2">
      <c r="A210" s="148">
        <f>IF(ISBLANK('Tabulation of Bids'!A118),"",'Tabulation of Bids'!A118)</f>
        <v>105</v>
      </c>
      <c r="B210" s="149" t="str">
        <f>IF(ISBLANK('Tabulation of Bids'!B118),"",'Tabulation of Bids'!B118)</f>
        <v>STEEL COMBINATION MAST ARM ASSEMBLY AND POLE, 44-FT.</v>
      </c>
      <c r="C210" s="146">
        <f>IF('Tabulation of Bids'!D118=0,"",'Tabulation of Bids'!D118)</f>
        <v>1</v>
      </c>
      <c r="D210" s="150" t="str">
        <f>IF(ISBLANK('Tabulation of Bids'!C118),"",'Tabulation of Bids'!C118)</f>
        <v>EACH</v>
      </c>
      <c r="E210" s="124">
        <f t="shared" si="29"/>
        <v>25352.9</v>
      </c>
      <c r="F210" s="125" t="str">
        <f t="shared" si="30"/>
        <v/>
      </c>
      <c r="G210" s="139">
        <f t="shared" si="31"/>
        <v>1</v>
      </c>
      <c r="H210" s="82"/>
      <c r="I210" s="65" t="str">
        <f t="shared" si="32"/>
        <v/>
      </c>
      <c r="J210" s="63">
        <f>IF(ISBLANK('Tabulation of Bids'!G118),"",'Tabulation of Bids'!G118)</f>
        <v>25352.9</v>
      </c>
      <c r="K210" s="63" t="str">
        <f t="shared" si="33"/>
        <v/>
      </c>
    </row>
    <row r="211" spans="1:11" ht="20.25" customHeight="1" x14ac:dyDescent="0.2">
      <c r="A211" s="148">
        <f>IF(ISBLANK('Tabulation of Bids'!A119),"",'Tabulation of Bids'!A119)</f>
        <v>106</v>
      </c>
      <c r="B211" s="149" t="str">
        <f>IF(ISBLANK('Tabulation of Bids'!B119),"",'Tabulation of Bids'!B119)</f>
        <v>STEEL COMBINATION MAST ARM ASSEMBLY AND POLE, 54-FT.</v>
      </c>
      <c r="C211" s="146">
        <f>IF('Tabulation of Bids'!D119=0,"",'Tabulation of Bids'!D119)</f>
        <v>1</v>
      </c>
      <c r="D211" s="150" t="str">
        <f>IF(ISBLANK('Tabulation of Bids'!C119),"",'Tabulation of Bids'!C119)</f>
        <v>EACH</v>
      </c>
      <c r="E211" s="124">
        <f t="shared" si="29"/>
        <v>27626.37</v>
      </c>
      <c r="F211" s="125" t="str">
        <f t="shared" si="30"/>
        <v/>
      </c>
      <c r="G211" s="139">
        <f t="shared" si="31"/>
        <v>1</v>
      </c>
      <c r="H211" s="82"/>
      <c r="I211" s="65" t="str">
        <f t="shared" si="32"/>
        <v/>
      </c>
      <c r="J211" s="63">
        <f>IF(ISBLANK('Tabulation of Bids'!G119),"",'Tabulation of Bids'!G119)</f>
        <v>27626.37</v>
      </c>
      <c r="K211" s="63" t="str">
        <f t="shared" si="33"/>
        <v/>
      </c>
    </row>
    <row r="212" spans="1:11" ht="20.25" customHeight="1" x14ac:dyDescent="0.2">
      <c r="A212" s="148">
        <f>IF(ISBLANK('Tabulation of Bids'!A120),"",'Tabulation of Bids'!A120)</f>
        <v>107</v>
      </c>
      <c r="B212" s="149" t="str">
        <f>IF(ISBLANK('Tabulation of Bids'!B120),"",'Tabulation of Bids'!B120)</f>
        <v>STEEL COMBINATION MAST ARM ASSEMBLY AND POLE, 55-FT.</v>
      </c>
      <c r="C212" s="146">
        <f>IF('Tabulation of Bids'!D120=0,"",'Tabulation of Bids'!D120)</f>
        <v>2</v>
      </c>
      <c r="D212" s="150" t="str">
        <f>IF(ISBLANK('Tabulation of Bids'!C120),"",'Tabulation of Bids'!C120)</f>
        <v>EACH</v>
      </c>
      <c r="E212" s="124">
        <f t="shared" si="29"/>
        <v>54936.94</v>
      </c>
      <c r="F212" s="125" t="str">
        <f t="shared" si="30"/>
        <v/>
      </c>
      <c r="G212" s="139">
        <f t="shared" si="31"/>
        <v>2</v>
      </c>
      <c r="H212" s="82"/>
      <c r="I212" s="65" t="str">
        <f t="shared" si="32"/>
        <v/>
      </c>
      <c r="J212" s="63">
        <f>IF(ISBLANK('Tabulation of Bids'!G120),"",'Tabulation of Bids'!G120)</f>
        <v>27468.47</v>
      </c>
      <c r="K212" s="63" t="str">
        <f t="shared" si="33"/>
        <v/>
      </c>
    </row>
    <row r="213" spans="1:11" ht="32.25" customHeight="1" x14ac:dyDescent="0.2">
      <c r="A213" s="148">
        <f>IF(ISBLANK('Tabulation of Bids'!A121),"",'Tabulation of Bids'!A121)</f>
        <v>108</v>
      </c>
      <c r="B213" s="149" t="str">
        <f>IF(ISBLANK('Tabulation of Bids'!B121),"",'Tabulation of Bids'!B121)</f>
        <v>CONCRETE FOUNDATION, TYPE A</v>
      </c>
      <c r="C213" s="146">
        <f>IF('Tabulation of Bids'!D121=0,"",'Tabulation of Bids'!D121)</f>
        <v>48</v>
      </c>
      <c r="D213" s="150" t="str">
        <f>IF(ISBLANK('Tabulation of Bids'!C121),"",'Tabulation of Bids'!C121)</f>
        <v>FOOT</v>
      </c>
      <c r="E213" s="124">
        <f t="shared" si="29"/>
        <v>16174.079999999998</v>
      </c>
      <c r="F213" s="125" t="str">
        <f t="shared" si="30"/>
        <v/>
      </c>
      <c r="G213" s="139">
        <f t="shared" si="31"/>
        <v>48</v>
      </c>
      <c r="H213" s="82"/>
      <c r="I213" s="65" t="str">
        <f t="shared" si="32"/>
        <v/>
      </c>
      <c r="J213" s="63">
        <f>IF(ISBLANK('Tabulation of Bids'!G121),"",'Tabulation of Bids'!G121)</f>
        <v>336.96</v>
      </c>
      <c r="K213" s="63" t="str">
        <f t="shared" si="33"/>
        <v/>
      </c>
    </row>
    <row r="214" spans="1:11" ht="32.25" customHeight="1" x14ac:dyDescent="0.2">
      <c r="A214" s="148">
        <f>IF(ISBLANK('Tabulation of Bids'!A122),"",'Tabulation of Bids'!A122)</f>
        <v>109</v>
      </c>
      <c r="B214" s="149" t="str">
        <f>IF(ISBLANK('Tabulation of Bids'!B122),"",'Tabulation of Bids'!B122)</f>
        <v>CONCRETE FOUNDATION, TYPE D</v>
      </c>
      <c r="C214" s="146">
        <f>IF('Tabulation of Bids'!D122=0,"",'Tabulation of Bids'!D122)</f>
        <v>6</v>
      </c>
      <c r="D214" s="150" t="str">
        <f>IF(ISBLANK('Tabulation of Bids'!C122),"",'Tabulation of Bids'!C122)</f>
        <v>FOOT</v>
      </c>
      <c r="E214" s="124">
        <f t="shared" si="29"/>
        <v>8825.16</v>
      </c>
      <c r="F214" s="125" t="str">
        <f t="shared" si="30"/>
        <v/>
      </c>
      <c r="G214" s="139">
        <f t="shared" si="31"/>
        <v>6</v>
      </c>
      <c r="H214" s="82"/>
      <c r="I214" s="65" t="str">
        <f t="shared" si="32"/>
        <v/>
      </c>
      <c r="J214" s="63">
        <f>IF(ISBLANK('Tabulation of Bids'!G122),"",'Tabulation of Bids'!G122)</f>
        <v>1470.86</v>
      </c>
      <c r="K214" s="63" t="str">
        <f t="shared" si="33"/>
        <v/>
      </c>
    </row>
    <row r="215" spans="1:11" ht="32.25" customHeight="1" x14ac:dyDescent="0.2">
      <c r="A215" s="148">
        <f>IF(ISBLANK('Tabulation of Bids'!A123),"",'Tabulation of Bids'!A123)</f>
        <v>110</v>
      </c>
      <c r="B215" s="149" t="str">
        <f>IF(ISBLANK('Tabulation of Bids'!B123),"",'Tabulation of Bids'!B123)</f>
        <v>CONCRETE FOUNDATION, TYPE E, 36" DIAMETER</v>
      </c>
      <c r="C215" s="146">
        <f>IF('Tabulation of Bids'!D123=0,"",'Tabulation of Bids'!D123)</f>
        <v>82</v>
      </c>
      <c r="D215" s="150" t="str">
        <f>IF(ISBLANK('Tabulation of Bids'!C123),"",'Tabulation of Bids'!C123)</f>
        <v>FOOT</v>
      </c>
      <c r="E215" s="124">
        <f t="shared" si="29"/>
        <v>31242</v>
      </c>
      <c r="F215" s="125" t="str">
        <f t="shared" si="30"/>
        <v/>
      </c>
      <c r="G215" s="139">
        <f t="shared" si="31"/>
        <v>82</v>
      </c>
      <c r="H215" s="82"/>
      <c r="I215" s="65" t="str">
        <f t="shared" si="32"/>
        <v/>
      </c>
      <c r="J215" s="63">
        <f>IF(ISBLANK('Tabulation of Bids'!G123),"",'Tabulation of Bids'!G123)</f>
        <v>381</v>
      </c>
      <c r="K215" s="63" t="str">
        <f t="shared" si="33"/>
        <v/>
      </c>
    </row>
    <row r="216" spans="1:11" ht="32.25" customHeight="1" x14ac:dyDescent="0.2">
      <c r="A216" s="148">
        <f>IF(ISBLANK('Tabulation of Bids'!A124),"",'Tabulation of Bids'!A124)</f>
        <v>111</v>
      </c>
      <c r="B216" s="149" t="str">
        <f>IF(ISBLANK('Tabulation of Bids'!B124),"",'Tabulation of Bids'!B124)</f>
        <v>SIGNAL HEAD, POLYCARBONATE, LED, 1-FACE, 1-SECTION, BRACKET MOUNTED</v>
      </c>
      <c r="C216" s="146">
        <f>IF('Tabulation of Bids'!D124=0,"",'Tabulation of Bids'!D124)</f>
        <v>6</v>
      </c>
      <c r="D216" s="150" t="str">
        <f>IF(ISBLANK('Tabulation of Bids'!C124),"",'Tabulation of Bids'!C124)</f>
        <v>EACH</v>
      </c>
      <c r="E216" s="124">
        <f t="shared" si="29"/>
        <v>3890.88</v>
      </c>
      <c r="F216" s="125" t="str">
        <f t="shared" si="30"/>
        <v/>
      </c>
      <c r="G216" s="139">
        <f t="shared" si="31"/>
        <v>6</v>
      </c>
      <c r="H216" s="82"/>
      <c r="I216" s="65" t="str">
        <f t="shared" si="32"/>
        <v/>
      </c>
      <c r="J216" s="63">
        <f>IF(ISBLANK('Tabulation of Bids'!G124),"",'Tabulation of Bids'!G124)</f>
        <v>648.48</v>
      </c>
      <c r="K216" s="63" t="str">
        <f t="shared" si="33"/>
        <v/>
      </c>
    </row>
    <row r="217" spans="1:11" ht="32.25" customHeight="1" x14ac:dyDescent="0.2">
      <c r="A217" s="148">
        <f>IF(ISBLANK('Tabulation of Bids'!A125),"",'Tabulation of Bids'!A125)</f>
        <v>112</v>
      </c>
      <c r="B217" s="149" t="str">
        <f>IF(ISBLANK('Tabulation of Bids'!B125),"",'Tabulation of Bids'!B125)</f>
        <v>SIGNAL HEAD, POLYCARBONATE, LED, 1-FACE, 3-SECTION, BRACKET MOUNTED</v>
      </c>
      <c r="C217" s="146">
        <f>IF('Tabulation of Bids'!D125=0,"",'Tabulation of Bids'!D125)</f>
        <v>13</v>
      </c>
      <c r="D217" s="150" t="str">
        <f>IF(ISBLANK('Tabulation of Bids'!C125),"",'Tabulation of Bids'!C125)</f>
        <v>EACH</v>
      </c>
      <c r="E217" s="124">
        <f t="shared" si="29"/>
        <v>10300.029999999999</v>
      </c>
      <c r="F217" s="125" t="str">
        <f t="shared" si="30"/>
        <v/>
      </c>
      <c r="G217" s="139">
        <f t="shared" si="31"/>
        <v>13</v>
      </c>
      <c r="H217" s="82"/>
      <c r="I217" s="65" t="str">
        <f t="shared" si="32"/>
        <v/>
      </c>
      <c r="J217" s="63">
        <f>IF(ISBLANK('Tabulation of Bids'!G125),"",'Tabulation of Bids'!G125)</f>
        <v>792.31</v>
      </c>
      <c r="K217" s="63" t="str">
        <f t="shared" si="33"/>
        <v/>
      </c>
    </row>
    <row r="218" spans="1:11" ht="44.25" customHeight="1" x14ac:dyDescent="0.2">
      <c r="A218" s="148">
        <f>IF(ISBLANK('Tabulation of Bids'!A126),"",'Tabulation of Bids'!A126)</f>
        <v>113</v>
      </c>
      <c r="B218" s="149" t="str">
        <f>IF(ISBLANK('Tabulation of Bids'!B126),"",'Tabulation of Bids'!B126)</f>
        <v>SIGNAL HEAD, POLYCARBONATE, LED, 1-FACE, 3-SECTION, MAST ARM MOUNTED</v>
      </c>
      <c r="C218" s="146">
        <f>IF('Tabulation of Bids'!D126=0,"",'Tabulation of Bids'!D126)</f>
        <v>12</v>
      </c>
      <c r="D218" s="150" t="str">
        <f>IF(ISBLANK('Tabulation of Bids'!C126),"",'Tabulation of Bids'!C126)</f>
        <v>EACH</v>
      </c>
      <c r="E218" s="124">
        <f t="shared" si="29"/>
        <v>11096.400000000001</v>
      </c>
      <c r="F218" s="125" t="str">
        <f t="shared" si="30"/>
        <v/>
      </c>
      <c r="G218" s="139">
        <f t="shared" si="31"/>
        <v>12</v>
      </c>
      <c r="H218" s="82"/>
      <c r="I218" s="65" t="str">
        <f t="shared" si="32"/>
        <v/>
      </c>
      <c r="J218" s="63">
        <f>IF(ISBLANK('Tabulation of Bids'!G126),"",'Tabulation of Bids'!G126)</f>
        <v>924.7</v>
      </c>
      <c r="K218" s="63" t="str">
        <f t="shared" si="33"/>
        <v/>
      </c>
    </row>
    <row r="219" spans="1:11" ht="44.25" customHeight="1" x14ac:dyDescent="0.2">
      <c r="A219" s="148">
        <f>IF(ISBLANK('Tabulation of Bids'!A127),"",'Tabulation of Bids'!A127)</f>
        <v>114</v>
      </c>
      <c r="B219" s="149" t="str">
        <f>IF(ISBLANK('Tabulation of Bids'!B127),"",'Tabulation of Bids'!B127)</f>
        <v>SIGNAL HEAD, POLYCARBONATE, LED, 1-FACE, 4-SECTION, BRACKET MOUNTED</v>
      </c>
      <c r="C219" s="146">
        <f>IF('Tabulation of Bids'!D127=0,"",'Tabulation of Bids'!D127)</f>
        <v>7</v>
      </c>
      <c r="D219" s="150" t="str">
        <f>IF(ISBLANK('Tabulation of Bids'!C127),"",'Tabulation of Bids'!C127)</f>
        <v>EACH</v>
      </c>
      <c r="E219" s="124">
        <f t="shared" si="29"/>
        <v>6193.32</v>
      </c>
      <c r="F219" s="125" t="str">
        <f t="shared" si="30"/>
        <v/>
      </c>
      <c r="G219" s="139">
        <f t="shared" si="31"/>
        <v>7</v>
      </c>
      <c r="H219" s="82"/>
      <c r="I219" s="65" t="str">
        <f t="shared" si="32"/>
        <v/>
      </c>
      <c r="J219" s="63">
        <f>IF(ISBLANK('Tabulation of Bids'!G127),"",'Tabulation of Bids'!G127)</f>
        <v>884.76</v>
      </c>
      <c r="K219" s="63" t="str">
        <f t="shared" si="33"/>
        <v/>
      </c>
    </row>
    <row r="220" spans="1:11" ht="20.25" customHeight="1" x14ac:dyDescent="0.2">
      <c r="A220" s="148">
        <f>IF(ISBLANK('Tabulation of Bids'!A128),"",'Tabulation of Bids'!A128)</f>
        <v>115</v>
      </c>
      <c r="B220" s="149" t="str">
        <f>IF(ISBLANK('Tabulation of Bids'!B128),"",'Tabulation of Bids'!B128)</f>
        <v>SIGNAL HEAD, POLYCARBONATE, LED, 1-FACE, 4-SECTION, MAST ARM MOUNTED</v>
      </c>
      <c r="C220" s="146">
        <f>IF('Tabulation of Bids'!D128=0,"",'Tabulation of Bids'!D128)</f>
        <v>4</v>
      </c>
      <c r="D220" s="150" t="str">
        <f>IF(ISBLANK('Tabulation of Bids'!C128),"",'Tabulation of Bids'!C128)</f>
        <v>EACH</v>
      </c>
      <c r="E220" s="124">
        <f t="shared" si="29"/>
        <v>4093.28</v>
      </c>
      <c r="F220" s="125" t="str">
        <f t="shared" si="30"/>
        <v/>
      </c>
      <c r="G220" s="139">
        <f t="shared" si="31"/>
        <v>4</v>
      </c>
      <c r="H220" s="82"/>
      <c r="I220" s="65" t="str">
        <f t="shared" si="32"/>
        <v/>
      </c>
      <c r="J220" s="63">
        <f>IF(ISBLANK('Tabulation of Bids'!G128),"",'Tabulation of Bids'!G128)</f>
        <v>1023.32</v>
      </c>
      <c r="K220" s="63" t="str">
        <f t="shared" si="33"/>
        <v/>
      </c>
    </row>
    <row r="221" spans="1:11" ht="20.25" customHeight="1" x14ac:dyDescent="0.2">
      <c r="A221" s="148">
        <f>IF(ISBLANK('Tabulation of Bids'!A129),"",'Tabulation of Bids'!A129)</f>
        <v>116</v>
      </c>
      <c r="B221" s="149" t="str">
        <f>IF(ISBLANK('Tabulation of Bids'!B129),"",'Tabulation of Bids'!B129)</f>
        <v>PEDESTRIAN SIGNAL HEAD, POLYCARBONATE, LED, 1-FACE, BRACKET MOUNTED WITH COUNT DOWN TIMER</v>
      </c>
      <c r="C221" s="146">
        <f>IF('Tabulation of Bids'!D129=0,"",'Tabulation of Bids'!D129)</f>
        <v>6</v>
      </c>
      <c r="D221" s="150" t="str">
        <f>IF(ISBLANK('Tabulation of Bids'!C129),"",'Tabulation of Bids'!C129)</f>
        <v>EACH</v>
      </c>
      <c r="E221" s="124">
        <f t="shared" si="29"/>
        <v>4723.74</v>
      </c>
      <c r="F221" s="125" t="str">
        <f t="shared" si="30"/>
        <v/>
      </c>
      <c r="G221" s="139">
        <f t="shared" si="31"/>
        <v>6</v>
      </c>
      <c r="H221" s="82"/>
      <c r="I221" s="65" t="str">
        <f t="shared" si="32"/>
        <v/>
      </c>
      <c r="J221" s="63">
        <f>IF(ISBLANK('Tabulation of Bids'!G129),"",'Tabulation of Bids'!G129)</f>
        <v>787.29</v>
      </c>
      <c r="K221" s="63" t="str">
        <f t="shared" si="33"/>
        <v/>
      </c>
    </row>
    <row r="222" spans="1:11" ht="20.25" customHeight="1" x14ac:dyDescent="0.2">
      <c r="A222" s="148">
        <f>IF(ISBLANK('Tabulation of Bids'!A130),"",'Tabulation of Bids'!A130)</f>
        <v>117</v>
      </c>
      <c r="B222" s="149" t="str">
        <f>IF(ISBLANK('Tabulation of Bids'!B130),"",'Tabulation of Bids'!B130)</f>
        <v>PEDESTRIAN SIGNAL HEAD, POLYCARBONATE, LED, 2-FACE, BRACKET MOUNTED WITH COUNT DOWN TIMER</v>
      </c>
      <c r="C222" s="146">
        <f>IF('Tabulation of Bids'!D130=0,"",'Tabulation of Bids'!D130)</f>
        <v>6</v>
      </c>
      <c r="D222" s="150" t="str">
        <f>IF(ISBLANK('Tabulation of Bids'!C130),"",'Tabulation of Bids'!C130)</f>
        <v>EACH</v>
      </c>
      <c r="E222" s="124">
        <f t="shared" si="29"/>
        <v>6449.64</v>
      </c>
      <c r="F222" s="125" t="str">
        <f t="shared" si="30"/>
        <v/>
      </c>
      <c r="G222" s="139">
        <f t="shared" si="31"/>
        <v>6</v>
      </c>
      <c r="H222" s="82"/>
      <c r="I222" s="65" t="str">
        <f t="shared" si="32"/>
        <v/>
      </c>
      <c r="J222" s="63">
        <f>IF(ISBLANK('Tabulation of Bids'!G130),"",'Tabulation of Bids'!G130)</f>
        <v>1074.94</v>
      </c>
      <c r="K222" s="63" t="str">
        <f t="shared" si="33"/>
        <v/>
      </c>
    </row>
    <row r="223" spans="1:11" ht="20.25" customHeight="1" x14ac:dyDescent="0.2">
      <c r="A223" s="148">
        <f>IF(ISBLANK('Tabulation of Bids'!A131),"",'Tabulation of Bids'!A131)</f>
        <v>118</v>
      </c>
      <c r="B223" s="149" t="str">
        <f>IF(ISBLANK('Tabulation of Bids'!B131),"",'Tabulation of Bids'!B131)</f>
        <v>TRAFFIC SIGNAL BACKPLATE</v>
      </c>
      <c r="C223" s="146">
        <f>IF('Tabulation of Bids'!D131=0,"",'Tabulation of Bids'!D131)</f>
        <v>16</v>
      </c>
      <c r="D223" s="150" t="str">
        <f>IF(ISBLANK('Tabulation of Bids'!C131),"",'Tabulation of Bids'!C131)</f>
        <v>EACH</v>
      </c>
      <c r="E223" s="124">
        <f t="shared" si="29"/>
        <v>2619.6799999999998</v>
      </c>
      <c r="F223" s="125" t="str">
        <f t="shared" si="30"/>
        <v/>
      </c>
      <c r="G223" s="139">
        <f t="shared" si="31"/>
        <v>16</v>
      </c>
      <c r="H223" s="82"/>
      <c r="I223" s="65" t="str">
        <f t="shared" si="32"/>
        <v/>
      </c>
      <c r="J223" s="63">
        <f>IF(ISBLANK('Tabulation of Bids'!G131),"",'Tabulation of Bids'!G131)</f>
        <v>163.72999999999999</v>
      </c>
      <c r="K223" s="63" t="str">
        <f t="shared" si="33"/>
        <v/>
      </c>
    </row>
    <row r="224" spans="1:11" ht="20.25" customHeight="1" thickBot="1" x14ac:dyDescent="0.25">
      <c r="A224" s="148">
        <f>IF(ISBLANK('Tabulation of Bids'!A132),"",'Tabulation of Bids'!A132)</f>
        <v>119</v>
      </c>
      <c r="B224" s="149" t="str">
        <f>IF(ISBLANK('Tabulation of Bids'!B132),"",'Tabulation of Bids'!B132)</f>
        <v>LIGHT DETECTOR</v>
      </c>
      <c r="C224" s="146">
        <f>IF('Tabulation of Bids'!D132=0,"",'Tabulation of Bids'!D132)</f>
        <v>7</v>
      </c>
      <c r="D224" s="150" t="str">
        <f>IF(ISBLANK('Tabulation of Bids'!C132),"",'Tabulation of Bids'!C132)</f>
        <v>EACH</v>
      </c>
      <c r="E224" s="124">
        <f t="shared" si="29"/>
        <v>7466.3399999999992</v>
      </c>
      <c r="F224" s="125" t="str">
        <f t="shared" si="30"/>
        <v/>
      </c>
      <c r="G224" s="139">
        <f t="shared" si="31"/>
        <v>7</v>
      </c>
      <c r="H224" s="82"/>
      <c r="I224" s="65" t="str">
        <f t="shared" si="32"/>
        <v/>
      </c>
      <c r="J224" s="63">
        <f>IF(ISBLANK('Tabulation of Bids'!G132),"",'Tabulation of Bids'!G132)</f>
        <v>1066.6199999999999</v>
      </c>
      <c r="K224" s="63" t="str">
        <f t="shared" si="33"/>
        <v/>
      </c>
    </row>
    <row r="225" spans="1:11" ht="12" thickBot="1" x14ac:dyDescent="0.25">
      <c r="A225" s="62" t="str">
        <f>IF(A251="","Total","Sub Total")</f>
        <v>Sub Total</v>
      </c>
      <c r="B225" s="34"/>
      <c r="C225" s="35"/>
      <c r="D225" s="29"/>
      <c r="E225" s="111">
        <f>SUM(E201:E224)+SUM(E153:E176)+SUM(E104:E127)+SUM(E55:E78)</f>
        <v>13221478.263800003</v>
      </c>
      <c r="F225" s="24"/>
      <c r="G225" s="29"/>
      <c r="H225" s="35"/>
      <c r="I225" s="29"/>
      <c r="J225" s="23"/>
      <c r="K225" s="23" t="str">
        <f>IF(ISNUMBER(E128),SUM(K55:K78)+SUM(K104:K127)+SUM(K153:K176)+SUM(K201:K224),"")</f>
        <v/>
      </c>
    </row>
    <row r="226" spans="1:11" x14ac:dyDescent="0.2">
      <c r="A226" s="33" t="s">
        <v>267</v>
      </c>
      <c r="B226" s="13"/>
      <c r="C226" s="25"/>
      <c r="D226" s="25"/>
      <c r="E226" s="25"/>
      <c r="F226" s="25"/>
      <c r="G226" s="25"/>
      <c r="H226" s="25"/>
      <c r="I226" s="25"/>
      <c r="J226" s="39" t="s">
        <v>266</v>
      </c>
      <c r="K226" s="30"/>
    </row>
    <row r="227" spans="1:11" x14ac:dyDescent="0.2">
      <c r="A227" s="86"/>
      <c r="B227" s="36"/>
      <c r="C227" s="26"/>
      <c r="D227" s="26"/>
      <c r="E227" s="26"/>
      <c r="F227" s="26"/>
      <c r="G227" s="26"/>
      <c r="H227" s="26"/>
      <c r="I227" s="26"/>
      <c r="J227" s="87"/>
      <c r="K227" s="31"/>
    </row>
    <row r="228" spans="1:11" x14ac:dyDescent="0.2">
      <c r="A228" s="86"/>
      <c r="B228" s="36"/>
      <c r="C228" s="26"/>
      <c r="D228" s="26"/>
      <c r="E228" s="26"/>
      <c r="F228" s="26"/>
      <c r="G228" s="26"/>
      <c r="H228" s="26"/>
      <c r="I228" s="26"/>
      <c r="J228" s="87"/>
      <c r="K228" s="31"/>
    </row>
    <row r="229" spans="1:11" ht="12" thickBot="1" x14ac:dyDescent="0.25">
      <c r="A229" s="86"/>
      <c r="B229" s="36"/>
      <c r="C229" s="26"/>
      <c r="D229" s="26"/>
      <c r="E229" s="26"/>
      <c r="F229" s="26"/>
      <c r="G229" s="26"/>
      <c r="H229" s="26"/>
      <c r="I229" s="26"/>
      <c r="J229" s="87"/>
      <c r="K229" s="31"/>
    </row>
    <row r="230" spans="1:11" ht="12" thickBot="1" x14ac:dyDescent="0.25">
      <c r="A230" s="287"/>
      <c r="B230" s="288"/>
      <c r="C230" s="29"/>
      <c r="D230" s="29"/>
      <c r="E230" s="29"/>
      <c r="F230" s="29"/>
      <c r="G230" s="29"/>
      <c r="H230" s="289"/>
      <c r="I230" s="289" t="s">
        <v>268</v>
      </c>
      <c r="J230" s="29"/>
      <c r="K230" s="128" t="str">
        <f>IF(ISNUMBER(K225),IF(SUM(J227:J229)=0,"",SUM(J227:J229)),"")</f>
        <v/>
      </c>
    </row>
    <row r="231" spans="1:11" x14ac:dyDescent="0.2">
      <c r="A231" s="290"/>
      <c r="B231" s="291"/>
      <c r="C231" s="292"/>
      <c r="D231" s="292"/>
      <c r="E231" s="292"/>
      <c r="F231" s="292"/>
      <c r="G231" s="292"/>
      <c r="H231" s="293"/>
      <c r="I231" s="293" t="s">
        <v>269</v>
      </c>
      <c r="J231" s="294"/>
      <c r="K231" s="133" t="str">
        <f>IF(A225="Sub Total","",SUM(K225:K230))</f>
        <v/>
      </c>
    </row>
    <row r="232" spans="1:11" x14ac:dyDescent="0.2">
      <c r="A232" s="290"/>
      <c r="B232" s="291"/>
      <c r="C232" s="292"/>
      <c r="D232" s="292"/>
      <c r="E232" s="292"/>
      <c r="F232" s="292"/>
      <c r="G232" s="292"/>
      <c r="H232" s="293"/>
      <c r="I232" s="293" t="s">
        <v>270</v>
      </c>
      <c r="J232" s="311"/>
      <c r="K232" s="134" t="str">
        <f>IF(ISNUMBER(K225),IF(ISNUMBER(J232),J232*K231,""),"")</f>
        <v/>
      </c>
    </row>
    <row r="233" spans="1:11" ht="12" thickBot="1" x14ac:dyDescent="0.25">
      <c r="A233" s="290"/>
      <c r="B233" s="291"/>
      <c r="C233" s="292"/>
      <c r="D233" s="292"/>
      <c r="E233" s="292"/>
      <c r="F233" s="292"/>
      <c r="G233" s="292"/>
      <c r="H233" s="293"/>
      <c r="I233" s="293" t="s">
        <v>271</v>
      </c>
      <c r="J233" s="296"/>
      <c r="K233" s="132" t="str">
        <f>IF(ISNUMBER(K232),K231-K232,K231)</f>
        <v/>
      </c>
    </row>
    <row r="234" spans="1:11" x14ac:dyDescent="0.2">
      <c r="A234" s="17" t="s">
        <v>272</v>
      </c>
      <c r="B234" s="17"/>
      <c r="C234" s="297"/>
      <c r="D234" s="297"/>
      <c r="E234" s="297"/>
      <c r="F234" s="297"/>
      <c r="G234" s="297"/>
      <c r="H234" s="297"/>
      <c r="I234" s="298"/>
      <c r="J234" s="312" t="s">
        <v>266</v>
      </c>
      <c r="K234" s="129"/>
    </row>
    <row r="235" spans="1:11" x14ac:dyDescent="0.2">
      <c r="A235" s="300"/>
      <c r="B235" s="301"/>
      <c r="C235" s="302"/>
      <c r="D235" s="302"/>
      <c r="E235" s="302"/>
      <c r="F235" s="302"/>
      <c r="G235" s="302"/>
      <c r="H235" s="302"/>
      <c r="I235" s="302"/>
      <c r="J235" s="87"/>
      <c r="K235" s="130"/>
    </row>
    <row r="236" spans="1:11" ht="12" thickBot="1" x14ac:dyDescent="0.25">
      <c r="A236" s="304"/>
      <c r="B236" s="305"/>
      <c r="C236" s="306"/>
      <c r="D236" s="306"/>
      <c r="E236" s="306"/>
      <c r="F236" s="306"/>
      <c r="G236" s="306"/>
      <c r="H236" s="306"/>
      <c r="I236" s="306"/>
      <c r="J236" s="313"/>
      <c r="K236" s="131"/>
    </row>
    <row r="237" spans="1:11" ht="12" thickBot="1" x14ac:dyDescent="0.25">
      <c r="A237" s="290"/>
      <c r="B237" s="291"/>
      <c r="C237" s="292"/>
      <c r="D237" s="292"/>
      <c r="E237" s="292"/>
      <c r="F237" s="292"/>
      <c r="G237" s="292"/>
      <c r="H237" s="293"/>
      <c r="I237" s="293" t="s">
        <v>273</v>
      </c>
      <c r="J237" s="292"/>
      <c r="K237" s="128" t="str">
        <f>IF(ISNUMBER(K225),IF(SUM(J235:J236)=0,"",SUM(J235:J236)),"")</f>
        <v/>
      </c>
    </row>
    <row r="238" spans="1:11" ht="12" thickBot="1" x14ac:dyDescent="0.25">
      <c r="A238" s="287"/>
      <c r="B238" s="288"/>
      <c r="C238" s="29"/>
      <c r="D238" s="29"/>
      <c r="E238" s="29"/>
      <c r="F238" s="29"/>
      <c r="G238" s="29"/>
      <c r="H238" s="289"/>
      <c r="I238" s="289" t="s">
        <v>274</v>
      </c>
      <c r="J238" s="29"/>
      <c r="K238" s="128" t="str">
        <f>IF(ISNUMBER(K237),K233-K237,K233)</f>
        <v/>
      </c>
    </row>
    <row r="239" spans="1:11" ht="18" customHeight="1" x14ac:dyDescent="0.2">
      <c r="A239" s="36"/>
      <c r="B239" s="36" t="s">
        <v>275</v>
      </c>
      <c r="C239" s="36" t="s">
        <v>276</v>
      </c>
      <c r="D239" s="27"/>
      <c r="E239" s="27"/>
      <c r="F239" s="27"/>
      <c r="G239" s="27"/>
      <c r="H239" s="27"/>
      <c r="I239" s="27"/>
      <c r="J239" s="27"/>
      <c r="K239" s="27"/>
    </row>
    <row r="240" spans="1:11" x14ac:dyDescent="0.2">
      <c r="A240" s="308"/>
      <c r="B240" s="37"/>
      <c r="C240" s="50"/>
      <c r="D240" s="38" t="s">
        <v>275</v>
      </c>
      <c r="E240" s="28"/>
      <c r="F240" s="28"/>
      <c r="G240" s="28"/>
      <c r="H240" s="28"/>
      <c r="I240" s="28"/>
      <c r="J240" s="28"/>
      <c r="K240" s="28" t="s">
        <v>277</v>
      </c>
    </row>
    <row r="241" spans="1:11" x14ac:dyDescent="0.2">
      <c r="A241" s="36"/>
      <c r="B241" s="36" t="s">
        <v>278</v>
      </c>
      <c r="C241" s="36" t="s">
        <v>276</v>
      </c>
      <c r="D241" s="32"/>
      <c r="E241" s="27"/>
      <c r="F241" s="27"/>
      <c r="G241" s="27"/>
      <c r="H241" s="27"/>
      <c r="I241" s="27"/>
      <c r="J241" s="27"/>
      <c r="K241" s="32"/>
    </row>
    <row r="242" spans="1:11" x14ac:dyDescent="0.2">
      <c r="A242" s="310"/>
      <c r="B242" s="37"/>
      <c r="C242" s="50"/>
      <c r="D242" s="38" t="s">
        <v>275</v>
      </c>
      <c r="E242" s="28"/>
      <c r="F242" s="28"/>
      <c r="G242" s="28"/>
      <c r="H242" s="28"/>
      <c r="I242" s="28"/>
      <c r="J242" s="28"/>
      <c r="K242" s="28" t="s">
        <v>277</v>
      </c>
    </row>
    <row r="243" spans="1:1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11" t="str">
        <f>IF(A1="ENGINEER'S FINAL PAYMENT ESTIMATE","BLR 6303","BLR 6302")</f>
        <v>BLR 6303</v>
      </c>
    </row>
    <row r="244" spans="1:11" x14ac:dyDescent="0.2">
      <c r="A244" s="377" t="str">
        <f>IF(A299="",IF(ISNUMBER(J281),"ENGINEER'S PAYMENT ESTIMATE","ENGINEER'S FINAL PAYMENT ESTIMATE"),A293)</f>
        <v>ENGINEER'S FINAL PAYMENT ESTIMATE</v>
      </c>
      <c r="B244" s="377"/>
      <c r="C244" s="377"/>
      <c r="D244" s="377"/>
      <c r="E244" s="377"/>
      <c r="F244" s="377"/>
      <c r="G244" s="377"/>
      <c r="H244" s="377"/>
      <c r="I244" s="377"/>
      <c r="J244" s="377"/>
      <c r="K244" s="377"/>
    </row>
    <row r="245" spans="1:11" x14ac:dyDescent="0.2">
      <c r="A245" s="10"/>
      <c r="B245" s="51" t="str">
        <f>B2</f>
        <v xml:space="preserve">Estimate No. 1 from   to  </v>
      </c>
      <c r="C245" s="10"/>
      <c r="D245" s="10"/>
      <c r="E245" s="10"/>
      <c r="F245" s="10"/>
      <c r="G245" s="10"/>
      <c r="H245" s="10"/>
      <c r="I245" s="9"/>
      <c r="J245" s="9"/>
      <c r="K245" s="9"/>
    </row>
    <row r="246" spans="1:11" x14ac:dyDescent="0.2">
      <c r="A246" s="10"/>
      <c r="B246" s="51" t="str">
        <f>B3</f>
        <v>Payable to: William Charles</v>
      </c>
      <c r="C246" s="10"/>
      <c r="D246" s="10"/>
      <c r="E246" s="10"/>
      <c r="F246" s="10"/>
      <c r="G246" s="10"/>
      <c r="H246" s="11" t="s">
        <v>260</v>
      </c>
      <c r="I246" s="13" t="str">
        <f>I3</f>
        <v>City of Rockford</v>
      </c>
      <c r="J246" s="13"/>
      <c r="K246" s="13"/>
    </row>
    <row r="247" spans="1:11" ht="12" thickBot="1" x14ac:dyDescent="0.25">
      <c r="A247" s="10"/>
      <c r="B247" s="51" t="str">
        <f>B4</f>
        <v>Address: Rockford, IL Bid Bond</v>
      </c>
      <c r="C247" s="10"/>
      <c r="D247" s="10"/>
      <c r="E247" s="10"/>
      <c r="F247" s="10"/>
      <c r="G247" s="10"/>
      <c r="H247" s="12"/>
      <c r="I247" s="376"/>
      <c r="J247" s="376"/>
      <c r="K247" s="376"/>
    </row>
    <row r="248" spans="1:11" x14ac:dyDescent="0.2">
      <c r="A248" s="14"/>
      <c r="B248" s="16"/>
      <c r="C248" s="17" t="s">
        <v>261</v>
      </c>
      <c r="D248" s="17"/>
      <c r="E248" s="17"/>
      <c r="F248" s="18" t="s">
        <v>262</v>
      </c>
      <c r="G248" s="17" t="s">
        <v>263</v>
      </c>
      <c r="H248" s="17" t="s">
        <v>264</v>
      </c>
      <c r="I248" s="17"/>
      <c r="J248" s="17"/>
      <c r="K248" s="19"/>
    </row>
    <row r="249" spans="1:11" ht="12" thickBot="1" x14ac:dyDescent="0.25">
      <c r="A249" s="15" t="s">
        <v>265</v>
      </c>
      <c r="B249" s="285"/>
      <c r="C249" s="20" t="s">
        <v>221</v>
      </c>
      <c r="D249" s="20"/>
      <c r="E249" s="21" t="s">
        <v>266</v>
      </c>
      <c r="F249" s="21" t="s">
        <v>221</v>
      </c>
      <c r="G249" s="20" t="s">
        <v>221</v>
      </c>
      <c r="H249" s="20" t="s">
        <v>221</v>
      </c>
      <c r="I249" s="20"/>
      <c r="J249" s="21" t="s">
        <v>4</v>
      </c>
      <c r="K249" s="22" t="s">
        <v>266</v>
      </c>
    </row>
    <row r="250" spans="1:11" ht="20.25" customHeight="1" x14ac:dyDescent="0.2">
      <c r="A250" s="144">
        <f>IF(ISBLANK('Tabulation of Bids'!A135),"",'Tabulation of Bids'!A135)</f>
        <v>120</v>
      </c>
      <c r="B250" s="145" t="str">
        <f>IF(ISBLANK('Tabulation of Bids'!B135),"",'Tabulation of Bids'!B135)</f>
        <v>LIGHT DETECTOR AMPLIFIER</v>
      </c>
      <c r="C250" s="146">
        <f>IF('Tabulation of Bids'!D135=0,"",'Tabulation of Bids'!D135)</f>
        <v>7</v>
      </c>
      <c r="D250" s="147" t="str">
        <f>IF(ISBLANK('Tabulation of Bids'!C135),"",'Tabulation of Bids'!C135)</f>
        <v>EACH</v>
      </c>
      <c r="E250" s="120">
        <f>IF(J250 = "","",J250*C250)</f>
        <v>6234.34</v>
      </c>
      <c r="F250" s="121" t="str">
        <f t="shared" ref="F250:F251" si="34">IF((H250&gt;C250),H250-C250,"")</f>
        <v/>
      </c>
      <c r="G250" s="139">
        <f>IF($K$194="BLR 6303",IF(C250&gt;H250,C250-H250,""),"")</f>
        <v>7</v>
      </c>
      <c r="H250" s="82"/>
      <c r="I250" s="65" t="str">
        <f t="shared" ref="I250:I251" si="35">IF(ISBLANK(H250),"",D250)</f>
        <v/>
      </c>
      <c r="J250" s="63">
        <f>IF(ISBLANK('Tabulation of Bids'!G135),"",'Tabulation of Bids'!G135)</f>
        <v>890.62</v>
      </c>
      <c r="K250" s="63" t="str">
        <f t="shared" ref="K250:K251" si="36">IF(ISBLANK(H250),"",H250*J250)</f>
        <v/>
      </c>
    </row>
    <row r="251" spans="1:11" ht="20.25" customHeight="1" x14ac:dyDescent="0.2">
      <c r="A251" s="148">
        <f>IF(ISBLANK('Tabulation of Bids'!A136),"",'Tabulation of Bids'!A136)</f>
        <v>121</v>
      </c>
      <c r="B251" s="149" t="str">
        <f>IF(ISBLANK('Tabulation of Bids'!B136),"",'Tabulation of Bids'!B136)</f>
        <v>PEDESTRIAN PUSH-BUTTON</v>
      </c>
      <c r="C251" s="146">
        <f>IF('Tabulation of Bids'!D136=0,"",'Tabulation of Bids'!D136)</f>
        <v>19</v>
      </c>
      <c r="D251" s="150" t="str">
        <f>IF(ISBLANK('Tabulation of Bids'!C136),"",'Tabulation of Bids'!C136)</f>
        <v>EACH</v>
      </c>
      <c r="E251" s="124">
        <f t="shared" ref="E251" si="37">IF(J251 = "","",J251*C251)</f>
        <v>7597.91</v>
      </c>
      <c r="F251" s="125" t="str">
        <f t="shared" si="34"/>
        <v/>
      </c>
      <c r="G251" s="139">
        <f t="shared" ref="G251" si="38">IF($K$194="BLR 6303",IF(C251&gt;H251,C251-H251,""),"")</f>
        <v>19</v>
      </c>
      <c r="H251" s="82"/>
      <c r="I251" s="65" t="str">
        <f t="shared" si="35"/>
        <v/>
      </c>
      <c r="J251" s="63">
        <f>IF(ISBLANK('Tabulation of Bids'!G136),"",'Tabulation of Bids'!G136)</f>
        <v>399.89</v>
      </c>
      <c r="K251" s="63" t="str">
        <f t="shared" si="36"/>
        <v/>
      </c>
    </row>
    <row r="252" spans="1:11" ht="20.25" customHeight="1" x14ac:dyDescent="0.2">
      <c r="A252" s="148">
        <f>IF(ISBLANK('Tabulation of Bids'!A137),"",'Tabulation of Bids'!A137)</f>
        <v>122</v>
      </c>
      <c r="B252" s="149" t="str">
        <f>IF(ISBLANK('Tabulation of Bids'!B137),"",'Tabulation of Bids'!B137)</f>
        <v>TEMPORARY TRAFFIC SIGNAL INSTALLATION</v>
      </c>
      <c r="C252" s="146">
        <f>IF('Tabulation of Bids'!D137=0,"",'Tabulation of Bids'!D137)</f>
        <v>2</v>
      </c>
      <c r="D252" s="150" t="str">
        <f>IF(ISBLANK('Tabulation of Bids'!C137),"",'Tabulation of Bids'!C137)</f>
        <v>EACH</v>
      </c>
      <c r="E252" s="124">
        <f t="shared" ref="E252:E273" si="39">IF(J252 = "","",J252*C252)</f>
        <v>89231.44</v>
      </c>
      <c r="F252" s="125" t="str">
        <f t="shared" ref="F252:F273" si="40">IF((H252&gt;C252),H252-C252,"")</f>
        <v/>
      </c>
      <c r="G252" s="139">
        <f t="shared" ref="G252:G273" si="41">IF($K$194="BLR 6303",IF(C252&gt;H252,C252-H252,""),"")</f>
        <v>2</v>
      </c>
      <c r="H252" s="82"/>
      <c r="I252" s="65" t="str">
        <f t="shared" ref="I252:I273" si="42">IF(ISBLANK(H252),"",D252)</f>
        <v/>
      </c>
      <c r="J252" s="63">
        <f>IF(ISBLANK('Tabulation of Bids'!G137),"",'Tabulation of Bids'!G137)</f>
        <v>44615.72</v>
      </c>
      <c r="K252" s="63" t="str">
        <f t="shared" ref="K252:K273" si="43">IF(ISBLANK(H252),"",H252*J252)</f>
        <v/>
      </c>
    </row>
    <row r="253" spans="1:11" ht="20.25" customHeight="1" x14ac:dyDescent="0.2">
      <c r="A253" s="148">
        <f>IF(ISBLANK('Tabulation of Bids'!A138),"",'Tabulation of Bids'!A138)</f>
        <v>123</v>
      </c>
      <c r="B253" s="149" t="str">
        <f>IF(ISBLANK('Tabulation of Bids'!B138),"",'Tabulation of Bids'!B138)</f>
        <v>REMOVE EXISTING TRAFFIC SIGNAL EQUIPMENT</v>
      </c>
      <c r="C253" s="146">
        <f>IF('Tabulation of Bids'!D138=0,"",'Tabulation of Bids'!D138)</f>
        <v>15</v>
      </c>
      <c r="D253" s="150" t="str">
        <f>IF(ISBLANK('Tabulation of Bids'!C138),"",'Tabulation of Bids'!C138)</f>
        <v>EACH</v>
      </c>
      <c r="E253" s="124">
        <f t="shared" si="39"/>
        <v>8993.25</v>
      </c>
      <c r="F253" s="125" t="str">
        <f t="shared" si="40"/>
        <v/>
      </c>
      <c r="G253" s="139">
        <f t="shared" si="41"/>
        <v>15</v>
      </c>
      <c r="H253" s="82"/>
      <c r="I253" s="65" t="str">
        <f t="shared" si="42"/>
        <v/>
      </c>
      <c r="J253" s="63">
        <f>IF(ISBLANK('Tabulation of Bids'!G138),"",'Tabulation of Bids'!G138)</f>
        <v>599.54999999999995</v>
      </c>
      <c r="K253" s="63" t="str">
        <f t="shared" si="43"/>
        <v/>
      </c>
    </row>
    <row r="254" spans="1:11" ht="20.25" customHeight="1" x14ac:dyDescent="0.2">
      <c r="A254" s="148">
        <f>IF(ISBLANK('Tabulation of Bids'!A139),"",'Tabulation of Bids'!A139)</f>
        <v>124</v>
      </c>
      <c r="B254" s="149" t="str">
        <f>IF(ISBLANK('Tabulation of Bids'!B139),"",'Tabulation of Bids'!B139)</f>
        <v>REMOVE EXISTING HANDHOLE</v>
      </c>
      <c r="C254" s="146">
        <f>IF('Tabulation of Bids'!D139=0,"",'Tabulation of Bids'!D139)</f>
        <v>12</v>
      </c>
      <c r="D254" s="150" t="str">
        <f>IF(ISBLANK('Tabulation of Bids'!C139),"",'Tabulation of Bids'!C139)</f>
        <v>EACH</v>
      </c>
      <c r="E254" s="124">
        <f t="shared" si="39"/>
        <v>8164.7999999999993</v>
      </c>
      <c r="F254" s="125" t="str">
        <f t="shared" si="40"/>
        <v/>
      </c>
      <c r="G254" s="139">
        <f t="shared" si="41"/>
        <v>12</v>
      </c>
      <c r="H254" s="82"/>
      <c r="I254" s="65" t="str">
        <f t="shared" si="42"/>
        <v/>
      </c>
      <c r="J254" s="63">
        <f>IF(ISBLANK('Tabulation of Bids'!G139),"",'Tabulation of Bids'!G139)</f>
        <v>680.4</v>
      </c>
      <c r="K254" s="63" t="str">
        <f t="shared" si="43"/>
        <v/>
      </c>
    </row>
    <row r="255" spans="1:11" ht="20.25" customHeight="1" x14ac:dyDescent="0.2">
      <c r="A255" s="148">
        <f>IF(ISBLANK('Tabulation of Bids'!A140),"",'Tabulation of Bids'!A140)</f>
        <v>125</v>
      </c>
      <c r="B255" s="149" t="str">
        <f>IF(ISBLANK('Tabulation of Bids'!B140),"",'Tabulation of Bids'!B140)</f>
        <v>REMOVE EXISTING CONCRETE FOUNDATION</v>
      </c>
      <c r="C255" s="146">
        <f>IF('Tabulation of Bids'!D140=0,"",'Tabulation of Bids'!D140)</f>
        <v>15</v>
      </c>
      <c r="D255" s="150" t="str">
        <f>IF(ISBLANK('Tabulation of Bids'!C140),"",'Tabulation of Bids'!C140)</f>
        <v>EACH</v>
      </c>
      <c r="E255" s="124">
        <f t="shared" si="39"/>
        <v>11305.05</v>
      </c>
      <c r="F255" s="125" t="str">
        <f t="shared" si="40"/>
        <v/>
      </c>
      <c r="G255" s="139">
        <f t="shared" si="41"/>
        <v>15</v>
      </c>
      <c r="H255" s="82"/>
      <c r="I255" s="65" t="str">
        <f t="shared" si="42"/>
        <v/>
      </c>
      <c r="J255" s="63">
        <f>IF(ISBLANK('Tabulation of Bids'!G140),"",'Tabulation of Bids'!G140)</f>
        <v>753.67</v>
      </c>
      <c r="K255" s="63" t="str">
        <f t="shared" si="43"/>
        <v/>
      </c>
    </row>
    <row r="256" spans="1:11" ht="20.25" customHeight="1" x14ac:dyDescent="0.2">
      <c r="A256" s="148">
        <f>IF(ISBLANK('Tabulation of Bids'!A141),"",'Tabulation of Bids'!A141)</f>
        <v>126</v>
      </c>
      <c r="B256" s="149" t="str">
        <f>IF(ISBLANK('Tabulation of Bids'!B141),"",'Tabulation of Bids'!B141)</f>
        <v>SPECIAL WASTE PLANS AND REPORTS (SPECIAL)</v>
      </c>
      <c r="C256" s="146">
        <f>IF('Tabulation of Bids'!D141=0,"",'Tabulation of Bids'!D141)</f>
        <v>1</v>
      </c>
      <c r="D256" s="150" t="str">
        <f>IF(ISBLANK('Tabulation of Bids'!C141),"",'Tabulation of Bids'!C141)</f>
        <v>L SUM</v>
      </c>
      <c r="E256" s="124">
        <f t="shared" si="39"/>
        <v>3621.94</v>
      </c>
      <c r="F256" s="125" t="str">
        <f t="shared" si="40"/>
        <v/>
      </c>
      <c r="G256" s="139">
        <f t="shared" si="41"/>
        <v>1</v>
      </c>
      <c r="H256" s="82"/>
      <c r="I256" s="65" t="str">
        <f t="shared" si="42"/>
        <v/>
      </c>
      <c r="J256" s="63">
        <f>IF(ISBLANK('Tabulation of Bids'!G141),"",'Tabulation of Bids'!G141)</f>
        <v>3621.94</v>
      </c>
      <c r="K256" s="63" t="str">
        <f t="shared" si="43"/>
        <v/>
      </c>
    </row>
    <row r="257" spans="1:11" ht="20.25" customHeight="1" x14ac:dyDescent="0.2">
      <c r="A257" s="148">
        <f>IF(ISBLANK('Tabulation of Bids'!A142),"",'Tabulation of Bids'!A142)</f>
        <v>127</v>
      </c>
      <c r="B257" s="149" t="str">
        <f>IF(ISBLANK('Tabulation of Bids'!B142),"",'Tabulation of Bids'!B142)</f>
        <v>WIDE AREA VIDEO DETECTION SYSTEM, COMPLETE</v>
      </c>
      <c r="C257" s="146">
        <f>IF('Tabulation of Bids'!D142=0,"",'Tabulation of Bids'!D142)</f>
        <v>2</v>
      </c>
      <c r="D257" s="150" t="str">
        <f>IF(ISBLANK('Tabulation of Bids'!C142),"",'Tabulation of Bids'!C142)</f>
        <v>EACH</v>
      </c>
      <c r="E257" s="124">
        <f t="shared" si="39"/>
        <v>49052.160000000003</v>
      </c>
      <c r="F257" s="125" t="str">
        <f t="shared" si="40"/>
        <v/>
      </c>
      <c r="G257" s="139">
        <f t="shared" si="41"/>
        <v>2</v>
      </c>
      <c r="H257" s="82"/>
      <c r="I257" s="65" t="str">
        <f t="shared" si="42"/>
        <v/>
      </c>
      <c r="J257" s="63">
        <f>IF(ISBLANK('Tabulation of Bids'!G142),"",'Tabulation of Bids'!G142)</f>
        <v>24526.080000000002</v>
      </c>
      <c r="K257" s="63" t="str">
        <f t="shared" si="43"/>
        <v/>
      </c>
    </row>
    <row r="258" spans="1:11" ht="20.25" customHeight="1" x14ac:dyDescent="0.2">
      <c r="A258" s="148">
        <f>IF(ISBLANK('Tabulation of Bids'!A143),"",'Tabulation of Bids'!A143)</f>
        <v>128</v>
      </c>
      <c r="B258" s="149" t="str">
        <f>IF(ISBLANK('Tabulation of Bids'!B143),"",'Tabulation of Bids'!B143)</f>
        <v>PROPOSED STORM SEWER CONNECTION TO EXISTING STORM SEWER</v>
      </c>
      <c r="C258" s="146">
        <f>IF('Tabulation of Bids'!D143=0,"",'Tabulation of Bids'!D143)</f>
        <v>7</v>
      </c>
      <c r="D258" s="150" t="str">
        <f>IF(ISBLANK('Tabulation of Bids'!C143),"",'Tabulation of Bids'!C143)</f>
        <v>EACH</v>
      </c>
      <c r="E258" s="124">
        <f t="shared" si="39"/>
        <v>7585.3399999999992</v>
      </c>
      <c r="F258" s="125" t="str">
        <f t="shared" si="40"/>
        <v/>
      </c>
      <c r="G258" s="139">
        <f t="shared" si="41"/>
        <v>7</v>
      </c>
      <c r="H258" s="82"/>
      <c r="I258" s="65" t="str">
        <f t="shared" si="42"/>
        <v/>
      </c>
      <c r="J258" s="63">
        <f>IF(ISBLANK('Tabulation of Bids'!G143),"",'Tabulation of Bids'!G143)</f>
        <v>1083.6199999999999</v>
      </c>
      <c r="K258" s="63" t="str">
        <f t="shared" si="43"/>
        <v/>
      </c>
    </row>
    <row r="259" spans="1:11" ht="20.25" customHeight="1" x14ac:dyDescent="0.2">
      <c r="A259" s="148">
        <f>IF(ISBLANK('Tabulation of Bids'!A144),"",'Tabulation of Bids'!A144)</f>
        <v>129</v>
      </c>
      <c r="B259" s="149" t="str">
        <f>IF(ISBLANK('Tabulation of Bids'!B144),"",'Tabulation of Bids'!B144)</f>
        <v>PROPOSED STORM SEWER CONNECTION TO EXISTING MANHOLE</v>
      </c>
      <c r="C259" s="146">
        <f>IF('Tabulation of Bids'!D144=0,"",'Tabulation of Bids'!D144)</f>
        <v>7</v>
      </c>
      <c r="D259" s="150" t="str">
        <f>IF(ISBLANK('Tabulation of Bids'!C144),"",'Tabulation of Bids'!C144)</f>
        <v>EACH</v>
      </c>
      <c r="E259" s="124">
        <f t="shared" si="39"/>
        <v>14109.550000000001</v>
      </c>
      <c r="F259" s="125" t="str">
        <f t="shared" si="40"/>
        <v/>
      </c>
      <c r="G259" s="139">
        <f t="shared" si="41"/>
        <v>7</v>
      </c>
      <c r="H259" s="82"/>
      <c r="I259" s="65" t="str">
        <f t="shared" si="42"/>
        <v/>
      </c>
      <c r="J259" s="63">
        <f>IF(ISBLANK('Tabulation of Bids'!G144),"",'Tabulation of Bids'!G144)</f>
        <v>2015.65</v>
      </c>
      <c r="K259" s="63" t="str">
        <f t="shared" si="43"/>
        <v/>
      </c>
    </row>
    <row r="260" spans="1:11" ht="20.25" customHeight="1" x14ac:dyDescent="0.2">
      <c r="A260" s="148">
        <f>IF(ISBLANK('Tabulation of Bids'!A145),"",'Tabulation of Bids'!A145)</f>
        <v>130</v>
      </c>
      <c r="B260" s="149" t="str">
        <f>IF(ISBLANK('Tabulation of Bids'!B145),"",'Tabulation of Bids'!B145)</f>
        <v>PROPOSED MANHOLE/CATCH BASIN CONNECTION OVER EXISTING STORM SEWER</v>
      </c>
      <c r="C260" s="146">
        <f>IF('Tabulation of Bids'!D145=0,"",'Tabulation of Bids'!D145)</f>
        <v>15</v>
      </c>
      <c r="D260" s="150" t="str">
        <f>IF(ISBLANK('Tabulation of Bids'!C145),"",'Tabulation of Bids'!C145)</f>
        <v>EACH</v>
      </c>
      <c r="E260" s="124">
        <f t="shared" si="39"/>
        <v>63336.450000000004</v>
      </c>
      <c r="F260" s="125" t="str">
        <f t="shared" si="40"/>
        <v/>
      </c>
      <c r="G260" s="139">
        <f t="shared" si="41"/>
        <v>15</v>
      </c>
      <c r="H260" s="82"/>
      <c r="I260" s="65" t="str">
        <f t="shared" si="42"/>
        <v/>
      </c>
      <c r="J260" s="63">
        <f>IF(ISBLANK('Tabulation of Bids'!G145),"",'Tabulation of Bids'!G145)</f>
        <v>4222.43</v>
      </c>
      <c r="K260" s="63" t="str">
        <f t="shared" si="43"/>
        <v/>
      </c>
    </row>
    <row r="261" spans="1:11" ht="20.25" customHeight="1" x14ac:dyDescent="0.2">
      <c r="A261" s="148">
        <f>IF(ISBLANK('Tabulation of Bids'!A146),"",'Tabulation of Bids'!A146)</f>
        <v>131</v>
      </c>
      <c r="B261" s="149" t="str">
        <f>IF(ISBLANK('Tabulation of Bids'!B146),"",'Tabulation of Bids'!B146)</f>
        <v>WASHOUT BASIN</v>
      </c>
      <c r="C261" s="146">
        <f>IF('Tabulation of Bids'!D146=0,"",'Tabulation of Bids'!D146)</f>
        <v>1</v>
      </c>
      <c r="D261" s="150" t="str">
        <f>IF(ISBLANK('Tabulation of Bids'!C146),"",'Tabulation of Bids'!C146)</f>
        <v>L SUM</v>
      </c>
      <c r="E261" s="124">
        <f t="shared" si="39"/>
        <v>10280.6</v>
      </c>
      <c r="F261" s="125" t="str">
        <f t="shared" si="40"/>
        <v/>
      </c>
      <c r="G261" s="139">
        <f t="shared" si="41"/>
        <v>1</v>
      </c>
      <c r="H261" s="82"/>
      <c r="I261" s="65" t="str">
        <f t="shared" si="42"/>
        <v/>
      </c>
      <c r="J261" s="63">
        <f>IF(ISBLANK('Tabulation of Bids'!G146),"",'Tabulation of Bids'!G146)</f>
        <v>10280.6</v>
      </c>
      <c r="K261" s="63" t="str">
        <f t="shared" si="43"/>
        <v/>
      </c>
    </row>
    <row r="262" spans="1:11" ht="20.25" customHeight="1" x14ac:dyDescent="0.2">
      <c r="A262" s="148">
        <f>IF(ISBLANK('Tabulation of Bids'!A147),"",'Tabulation of Bids'!A147)</f>
        <v>132</v>
      </c>
      <c r="B262" s="149" t="str">
        <f>IF(ISBLANK('Tabulation of Bids'!B147),"",'Tabulation of Bids'!B147)</f>
        <v>TRAFFIC BARRIER TERMINAL, TYPE 1</v>
      </c>
      <c r="C262" s="146">
        <f>IF('Tabulation of Bids'!D147=0,"",'Tabulation of Bids'!D147)</f>
        <v>2</v>
      </c>
      <c r="D262" s="150" t="str">
        <f>IF(ISBLANK('Tabulation of Bids'!C147),"",'Tabulation of Bids'!C147)</f>
        <v>EACH</v>
      </c>
      <c r="E262" s="124">
        <f t="shared" si="39"/>
        <v>5287.52</v>
      </c>
      <c r="F262" s="125" t="str">
        <f t="shared" si="40"/>
        <v/>
      </c>
      <c r="G262" s="139">
        <f t="shared" si="41"/>
        <v>2</v>
      </c>
      <c r="H262" s="82"/>
      <c r="I262" s="65" t="str">
        <f t="shared" si="42"/>
        <v/>
      </c>
      <c r="J262" s="63">
        <f>IF(ISBLANK('Tabulation of Bids'!G147),"",'Tabulation of Bids'!G147)</f>
        <v>2643.76</v>
      </c>
      <c r="K262" s="63" t="str">
        <f t="shared" si="43"/>
        <v/>
      </c>
    </row>
    <row r="263" spans="1:11" ht="20.25" customHeight="1" x14ac:dyDescent="0.2">
      <c r="A263" s="148">
        <f>IF(ISBLANK('Tabulation of Bids'!A148),"",'Tabulation of Bids'!A148)</f>
        <v>133</v>
      </c>
      <c r="B263" s="149" t="str">
        <f>IF(ISBLANK('Tabulation of Bids'!B148),"",'Tabulation of Bids'!B148)</f>
        <v>CONCRETE MEDIAN REMOVAL</v>
      </c>
      <c r="C263" s="146">
        <f>IF('Tabulation of Bids'!D148=0,"",'Tabulation of Bids'!D148)</f>
        <v>11643</v>
      </c>
      <c r="D263" s="150" t="str">
        <f>IF(ISBLANK('Tabulation of Bids'!C148),"",'Tabulation of Bids'!C148)</f>
        <v>SQ FT</v>
      </c>
      <c r="E263" s="124">
        <f t="shared" si="39"/>
        <v>47270.579999999994</v>
      </c>
      <c r="F263" s="125" t="str">
        <f t="shared" si="40"/>
        <v/>
      </c>
      <c r="G263" s="139">
        <f t="shared" si="41"/>
        <v>11643</v>
      </c>
      <c r="H263" s="82"/>
      <c r="I263" s="65" t="str">
        <f t="shared" si="42"/>
        <v/>
      </c>
      <c r="J263" s="63">
        <f>IF(ISBLANK('Tabulation of Bids'!G148),"",'Tabulation of Bids'!G148)</f>
        <v>4.0599999999999996</v>
      </c>
      <c r="K263" s="63" t="str">
        <f t="shared" si="43"/>
        <v/>
      </c>
    </row>
    <row r="264" spans="1:11" ht="20.25" customHeight="1" x14ac:dyDescent="0.2">
      <c r="A264" s="148">
        <f>IF(ISBLANK('Tabulation of Bids'!A149),"",'Tabulation of Bids'!A149)</f>
        <v>134</v>
      </c>
      <c r="B264" s="149" t="str">
        <f>IF(ISBLANK('Tabulation of Bids'!B149),"",'Tabulation of Bids'!B149)</f>
        <v>INLETS, SPECIAL NO. 2</v>
      </c>
      <c r="C264" s="146">
        <f>IF('Tabulation of Bids'!D149=0,"",'Tabulation of Bids'!D149)</f>
        <v>2</v>
      </c>
      <c r="D264" s="150" t="str">
        <f>IF(ISBLANK('Tabulation of Bids'!C149),"",'Tabulation of Bids'!C149)</f>
        <v>EACH</v>
      </c>
      <c r="E264" s="124">
        <f t="shared" si="39"/>
        <v>8710.2199999999993</v>
      </c>
      <c r="F264" s="125" t="str">
        <f t="shared" si="40"/>
        <v/>
      </c>
      <c r="G264" s="139">
        <f t="shared" si="41"/>
        <v>2</v>
      </c>
      <c r="H264" s="82"/>
      <c r="I264" s="65" t="str">
        <f t="shared" si="42"/>
        <v/>
      </c>
      <c r="J264" s="63">
        <f>IF(ISBLANK('Tabulation of Bids'!G149),"",'Tabulation of Bids'!G149)</f>
        <v>4355.1099999999997</v>
      </c>
      <c r="K264" s="63" t="str">
        <f t="shared" si="43"/>
        <v/>
      </c>
    </row>
    <row r="265" spans="1:11" ht="20.25" customHeight="1" x14ac:dyDescent="0.2">
      <c r="A265" s="148">
        <f>IF(ISBLANK('Tabulation of Bids'!A150),"",'Tabulation of Bids'!A150)</f>
        <v>135</v>
      </c>
      <c r="B265" s="149" t="str">
        <f>IF(ISBLANK('Tabulation of Bids'!B150),"",'Tabulation of Bids'!B150)</f>
        <v>INLETS TO BE RECONSTRUCTED WITH NEW FRAME AND GRATE, SPECIAL</v>
      </c>
      <c r="C265" s="146">
        <f>IF('Tabulation of Bids'!D150=0,"",'Tabulation of Bids'!D150)</f>
        <v>2</v>
      </c>
      <c r="D265" s="150" t="str">
        <f>IF(ISBLANK('Tabulation of Bids'!C150),"",'Tabulation of Bids'!C150)</f>
        <v>EACH</v>
      </c>
      <c r="E265" s="124">
        <f t="shared" si="39"/>
        <v>4268.5</v>
      </c>
      <c r="F265" s="125" t="str">
        <f t="shared" si="40"/>
        <v/>
      </c>
      <c r="G265" s="139">
        <f t="shared" si="41"/>
        <v>2</v>
      </c>
      <c r="H265" s="82"/>
      <c r="I265" s="65" t="str">
        <f t="shared" si="42"/>
        <v/>
      </c>
      <c r="J265" s="63">
        <f>IF(ISBLANK('Tabulation of Bids'!G150),"",'Tabulation of Bids'!G150)</f>
        <v>2134.25</v>
      </c>
      <c r="K265" s="63" t="str">
        <f t="shared" si="43"/>
        <v/>
      </c>
    </row>
    <row r="266" spans="1:11" ht="20.25" customHeight="1" x14ac:dyDescent="0.2">
      <c r="A266" s="148">
        <f>IF(ISBLANK('Tabulation of Bids'!A151),"",'Tabulation of Bids'!A151)</f>
        <v>136</v>
      </c>
      <c r="B266" s="149" t="str">
        <f>IF(ISBLANK('Tabulation of Bids'!B151),"",'Tabulation of Bids'!B151)</f>
        <v>TRAFFIC CONTROL AND PROTECTION (SPECIAL)</v>
      </c>
      <c r="C266" s="146">
        <f>IF('Tabulation of Bids'!D151=0,"",'Tabulation of Bids'!D151)</f>
        <v>1</v>
      </c>
      <c r="D266" s="150" t="str">
        <f>IF(ISBLANK('Tabulation of Bids'!C151),"",'Tabulation of Bids'!C151)</f>
        <v>L SUM</v>
      </c>
      <c r="E266" s="124">
        <f t="shared" si="39"/>
        <v>165000</v>
      </c>
      <c r="F266" s="125" t="str">
        <f t="shared" si="40"/>
        <v/>
      </c>
      <c r="G266" s="139">
        <f t="shared" si="41"/>
        <v>1</v>
      </c>
      <c r="H266" s="82"/>
      <c r="I266" s="65" t="str">
        <f t="shared" si="42"/>
        <v/>
      </c>
      <c r="J266" s="63">
        <f>IF(ISBLANK('Tabulation of Bids'!G151),"",'Tabulation of Bids'!G151)</f>
        <v>165000</v>
      </c>
      <c r="K266" s="63" t="str">
        <f t="shared" si="43"/>
        <v/>
      </c>
    </row>
    <row r="267" spans="1:11" ht="20.25" customHeight="1" x14ac:dyDescent="0.2">
      <c r="A267" s="148">
        <f>IF(ISBLANK('Tabulation of Bids'!A152),"",'Tabulation of Bids'!A152)</f>
        <v>137</v>
      </c>
      <c r="B267" s="149" t="str">
        <f>IF(ISBLANK('Tabulation of Bids'!B152),"",'Tabulation of Bids'!B152)</f>
        <v>REMOVE EXISTING SIGN, COMPLETE</v>
      </c>
      <c r="C267" s="146">
        <f>IF('Tabulation of Bids'!D152=0,"",'Tabulation of Bids'!D152)</f>
        <v>17</v>
      </c>
      <c r="D267" s="150" t="str">
        <f>IF(ISBLANK('Tabulation of Bids'!C152),"",'Tabulation of Bids'!C152)</f>
        <v>EACH</v>
      </c>
      <c r="E267" s="124">
        <f t="shared" si="39"/>
        <v>6013.07</v>
      </c>
      <c r="F267" s="125" t="str">
        <f t="shared" si="40"/>
        <v/>
      </c>
      <c r="G267" s="139">
        <f t="shared" si="41"/>
        <v>17</v>
      </c>
      <c r="H267" s="82"/>
      <c r="I267" s="65" t="str">
        <f t="shared" si="42"/>
        <v/>
      </c>
      <c r="J267" s="63">
        <f>IF(ISBLANK('Tabulation of Bids'!G152),"",'Tabulation of Bids'!G152)</f>
        <v>353.71</v>
      </c>
      <c r="K267" s="63" t="str">
        <f t="shared" si="43"/>
        <v/>
      </c>
    </row>
    <row r="268" spans="1:11" ht="20.25" customHeight="1" x14ac:dyDescent="0.2">
      <c r="A268" s="148">
        <f>IF(ISBLANK('Tabulation of Bids'!A153),"",'Tabulation of Bids'!A153)</f>
        <v>138</v>
      </c>
      <c r="B268" s="149" t="str">
        <f>IF(ISBLANK('Tabulation of Bids'!B153),"",'Tabulation of Bids'!B153)</f>
        <v>STABILIZED CONSTRUCTION ENTRANCE</v>
      </c>
      <c r="C268" s="146">
        <f>IF('Tabulation of Bids'!D153=0,"",'Tabulation of Bids'!D153)</f>
        <v>200</v>
      </c>
      <c r="D268" s="150" t="str">
        <f>IF(ISBLANK('Tabulation of Bids'!C153),"",'Tabulation of Bids'!C153)</f>
        <v>SQ YD</v>
      </c>
      <c r="E268" s="124">
        <f t="shared" si="39"/>
        <v>2886</v>
      </c>
      <c r="F268" s="125" t="str">
        <f t="shared" si="40"/>
        <v/>
      </c>
      <c r="G268" s="139">
        <f t="shared" si="41"/>
        <v>200</v>
      </c>
      <c r="H268" s="82"/>
      <c r="I268" s="65" t="str">
        <f t="shared" si="42"/>
        <v/>
      </c>
      <c r="J268" s="63">
        <f>IF(ISBLANK('Tabulation of Bids'!G153),"",'Tabulation of Bids'!G153)</f>
        <v>14.43</v>
      </c>
      <c r="K268" s="63" t="str">
        <f t="shared" si="43"/>
        <v/>
      </c>
    </row>
    <row r="269" spans="1:11" ht="20.25" customHeight="1" x14ac:dyDescent="0.2">
      <c r="A269" s="148">
        <f>IF(ISBLANK('Tabulation of Bids'!A154),"",'Tabulation of Bids'!A154)</f>
        <v>139</v>
      </c>
      <c r="B269" s="149" t="str">
        <f>IF(ISBLANK('Tabulation of Bids'!B154),"",'Tabulation of Bids'!B154)</f>
        <v>CONSTRUCTION LAYOUT</v>
      </c>
      <c r="C269" s="146">
        <f>IF('Tabulation of Bids'!D154=0,"",'Tabulation of Bids'!D154)</f>
        <v>1</v>
      </c>
      <c r="D269" s="150" t="str">
        <f>IF(ISBLANK('Tabulation of Bids'!C154),"",'Tabulation of Bids'!C154)</f>
        <v>L SUM</v>
      </c>
      <c r="E269" s="124">
        <f t="shared" si="39"/>
        <v>45000</v>
      </c>
      <c r="F269" s="125" t="str">
        <f t="shared" si="40"/>
        <v/>
      </c>
      <c r="G269" s="139">
        <f t="shared" si="41"/>
        <v>1</v>
      </c>
      <c r="H269" s="82"/>
      <c r="I269" s="65" t="str">
        <f t="shared" si="42"/>
        <v/>
      </c>
      <c r="J269" s="63">
        <f>IF(ISBLANK('Tabulation of Bids'!G154),"",'Tabulation of Bids'!G154)</f>
        <v>45000</v>
      </c>
      <c r="K269" s="63" t="str">
        <f t="shared" si="43"/>
        <v/>
      </c>
    </row>
    <row r="270" spans="1:11" ht="20.25" customHeight="1" x14ac:dyDescent="0.2">
      <c r="A270" s="148">
        <f>IF(ISBLANK('Tabulation of Bids'!A155),"",'Tabulation of Bids'!A155)</f>
        <v>140</v>
      </c>
      <c r="B270" s="149" t="str">
        <f>IF(ISBLANK('Tabulation of Bids'!B155),"",'Tabulation of Bids'!B155)</f>
        <v>TEMPORARY PAVEMENT</v>
      </c>
      <c r="C270" s="146">
        <f>IF('Tabulation of Bids'!D155=0,"",'Tabulation of Bids'!D155)</f>
        <v>1294</v>
      </c>
      <c r="D270" s="150" t="str">
        <f>IF(ISBLANK('Tabulation of Bids'!C155),"",'Tabulation of Bids'!C155)</f>
        <v>SQ YD</v>
      </c>
      <c r="E270" s="124">
        <f t="shared" si="39"/>
        <v>39881.08</v>
      </c>
      <c r="F270" s="125" t="str">
        <f t="shared" si="40"/>
        <v/>
      </c>
      <c r="G270" s="139">
        <f t="shared" si="41"/>
        <v>1294</v>
      </c>
      <c r="H270" s="82"/>
      <c r="I270" s="65" t="str">
        <f t="shared" si="42"/>
        <v/>
      </c>
      <c r="J270" s="63">
        <f>IF(ISBLANK('Tabulation of Bids'!G155),"",'Tabulation of Bids'!G155)</f>
        <v>30.82</v>
      </c>
      <c r="K270" s="63" t="str">
        <f t="shared" si="43"/>
        <v/>
      </c>
    </row>
    <row r="271" spans="1:11" ht="20.25" customHeight="1" x14ac:dyDescent="0.2">
      <c r="A271" s="148">
        <f>IF(ISBLANK('Tabulation of Bids'!A156),"",'Tabulation of Bids'!A156)</f>
        <v>141</v>
      </c>
      <c r="B271" s="149" t="str">
        <f>IF(ISBLANK('Tabulation of Bids'!B156),"",'Tabulation of Bids'!B156)</f>
        <v>MANHOLES TO BE RECONSTRUCTED WITH NEW FRAME AND GRATE, SPECIAL</v>
      </c>
      <c r="C271" s="146">
        <f>IF('Tabulation of Bids'!D156=0,"",'Tabulation of Bids'!D156)</f>
        <v>1</v>
      </c>
      <c r="D271" s="150" t="str">
        <f>IF(ISBLANK('Tabulation of Bids'!C156),"",'Tabulation of Bids'!C156)</f>
        <v>EACH</v>
      </c>
      <c r="E271" s="124">
        <f t="shared" si="39"/>
        <v>2611.4299999999998</v>
      </c>
      <c r="F271" s="125" t="str">
        <f t="shared" si="40"/>
        <v/>
      </c>
      <c r="G271" s="139">
        <f t="shared" si="41"/>
        <v>1</v>
      </c>
      <c r="H271" s="82"/>
      <c r="I271" s="65" t="str">
        <f t="shared" si="42"/>
        <v/>
      </c>
      <c r="J271" s="63">
        <f>IF(ISBLANK('Tabulation of Bids'!G156),"",'Tabulation of Bids'!G156)</f>
        <v>2611.4299999999998</v>
      </c>
      <c r="K271" s="63" t="str">
        <f t="shared" si="43"/>
        <v/>
      </c>
    </row>
    <row r="272" spans="1:11" ht="20.25" customHeight="1" x14ac:dyDescent="0.2">
      <c r="A272" s="148">
        <f>IF(ISBLANK('Tabulation of Bids'!A157),"",'Tabulation of Bids'!A157)</f>
        <v>142</v>
      </c>
      <c r="B272" s="149" t="str">
        <f>IF(ISBLANK('Tabulation of Bids'!B157),"",'Tabulation of Bids'!B157)</f>
        <v>INLETS, TYPE 700</v>
      </c>
      <c r="C272" s="146">
        <f>IF('Tabulation of Bids'!D157=0,"",'Tabulation of Bids'!D157)</f>
        <v>11</v>
      </c>
      <c r="D272" s="150" t="str">
        <f>IF(ISBLANK('Tabulation of Bids'!C157),"",'Tabulation of Bids'!C157)</f>
        <v>EACH</v>
      </c>
      <c r="E272" s="124">
        <f t="shared" si="39"/>
        <v>35122.229999999996</v>
      </c>
      <c r="F272" s="125" t="str">
        <f t="shared" si="40"/>
        <v/>
      </c>
      <c r="G272" s="139">
        <f t="shared" si="41"/>
        <v>11</v>
      </c>
      <c r="H272" s="82"/>
      <c r="I272" s="65" t="str">
        <f t="shared" si="42"/>
        <v/>
      </c>
      <c r="J272" s="63">
        <f>IF(ISBLANK('Tabulation of Bids'!G157),"",'Tabulation of Bids'!G157)</f>
        <v>3192.93</v>
      </c>
      <c r="K272" s="63" t="str">
        <f t="shared" si="43"/>
        <v/>
      </c>
    </row>
    <row r="273" spans="1:11" ht="20.25" customHeight="1" thickBot="1" x14ac:dyDescent="0.25">
      <c r="A273" s="148">
        <f>IF(ISBLANK('Tabulation of Bids'!A158),"",'Tabulation of Bids'!A158)</f>
        <v>143</v>
      </c>
      <c r="B273" s="149" t="str">
        <f>IF(ISBLANK('Tabulation of Bids'!B158),"",'Tabulation of Bids'!B158)</f>
        <v>SANITARY MANHOLES TO BE ADJUSTED</v>
      </c>
      <c r="C273" s="146">
        <f>IF('Tabulation of Bids'!D158=0,"",'Tabulation of Bids'!D158)</f>
        <v>3</v>
      </c>
      <c r="D273" s="150" t="str">
        <f>IF(ISBLANK('Tabulation of Bids'!C158),"",'Tabulation of Bids'!C158)</f>
        <v>EACH</v>
      </c>
      <c r="E273" s="124">
        <f t="shared" si="39"/>
        <v>4849.7999999999993</v>
      </c>
      <c r="F273" s="125" t="str">
        <f t="shared" si="40"/>
        <v/>
      </c>
      <c r="G273" s="139">
        <f t="shared" si="41"/>
        <v>3</v>
      </c>
      <c r="H273" s="82"/>
      <c r="I273" s="65" t="str">
        <f t="shared" si="42"/>
        <v/>
      </c>
      <c r="J273" s="63">
        <f>IF(ISBLANK('Tabulation of Bids'!G158),"",'Tabulation of Bids'!G158)</f>
        <v>1616.6</v>
      </c>
      <c r="K273" s="63" t="str">
        <f t="shared" si="43"/>
        <v/>
      </c>
    </row>
    <row r="274" spans="1:11" ht="12" thickBot="1" x14ac:dyDescent="0.25">
      <c r="A274" s="62" t="str">
        <f>IF(A300="","Total","Sub Total")</f>
        <v>Sub Total</v>
      </c>
      <c r="B274" s="34"/>
      <c r="C274" s="35"/>
      <c r="D274" s="29"/>
      <c r="E274" s="111">
        <f>SUM(E250:E273)+SUM(E202:E225)+SUM(E154:E177)+SUM(E105:E128)</f>
        <v>23401795.423000004</v>
      </c>
      <c r="F274" s="24"/>
      <c r="G274" s="29"/>
      <c r="H274" s="35"/>
      <c r="I274" s="29"/>
      <c r="J274" s="23"/>
      <c r="K274" s="23" t="str">
        <f>IF(ISNUMBER(E178),SUM(K105:K128)+SUM(K154:K177)+SUM(K202:K225)+SUM(K250:K273),"")</f>
        <v/>
      </c>
    </row>
    <row r="275" spans="1:11" x14ac:dyDescent="0.2">
      <c r="A275" s="33" t="s">
        <v>267</v>
      </c>
      <c r="B275" s="13"/>
      <c r="C275" s="25"/>
      <c r="D275" s="25"/>
      <c r="E275" s="25"/>
      <c r="F275" s="25"/>
      <c r="G275" s="25"/>
      <c r="H275" s="25"/>
      <c r="I275" s="25"/>
      <c r="J275" s="39" t="s">
        <v>266</v>
      </c>
      <c r="K275" s="30"/>
    </row>
    <row r="276" spans="1:11" x14ac:dyDescent="0.2">
      <c r="A276" s="86"/>
      <c r="B276" s="36"/>
      <c r="C276" s="26"/>
      <c r="D276" s="26"/>
      <c r="E276" s="26"/>
      <c r="F276" s="26"/>
      <c r="G276" s="26"/>
      <c r="H276" s="26"/>
      <c r="I276" s="26"/>
      <c r="J276" s="87"/>
      <c r="K276" s="31"/>
    </row>
    <row r="277" spans="1:11" x14ac:dyDescent="0.2">
      <c r="A277" s="86"/>
      <c r="B277" s="36"/>
      <c r="C277" s="26"/>
      <c r="D277" s="26"/>
      <c r="E277" s="26"/>
      <c r="F277" s="26"/>
      <c r="G277" s="26"/>
      <c r="H277" s="26"/>
      <c r="I277" s="26"/>
      <c r="J277" s="87"/>
      <c r="K277" s="31"/>
    </row>
    <row r="278" spans="1:11" ht="12" thickBot="1" x14ac:dyDescent="0.25">
      <c r="A278" s="86"/>
      <c r="B278" s="36"/>
      <c r="C278" s="26"/>
      <c r="D278" s="26"/>
      <c r="E278" s="26"/>
      <c r="F278" s="26"/>
      <c r="G278" s="26"/>
      <c r="H278" s="26"/>
      <c r="I278" s="26"/>
      <c r="J278" s="87"/>
      <c r="K278" s="31"/>
    </row>
    <row r="279" spans="1:11" ht="12" thickBot="1" x14ac:dyDescent="0.25">
      <c r="A279" s="287"/>
      <c r="B279" s="288"/>
      <c r="C279" s="29"/>
      <c r="D279" s="29"/>
      <c r="E279" s="29"/>
      <c r="F279" s="29"/>
      <c r="G279" s="29"/>
      <c r="H279" s="289"/>
      <c r="I279" s="289" t="s">
        <v>268</v>
      </c>
      <c r="J279" s="29"/>
      <c r="K279" s="128" t="str">
        <f>IF(ISNUMBER(K274),IF(SUM(J276:J278)=0,"",SUM(J276:J278)),"")</f>
        <v/>
      </c>
    </row>
    <row r="280" spans="1:11" x14ac:dyDescent="0.2">
      <c r="A280" s="290"/>
      <c r="B280" s="291"/>
      <c r="C280" s="292"/>
      <c r="D280" s="292"/>
      <c r="E280" s="292"/>
      <c r="F280" s="292"/>
      <c r="G280" s="292"/>
      <c r="H280" s="293"/>
      <c r="I280" s="293" t="s">
        <v>269</v>
      </c>
      <c r="J280" s="294"/>
      <c r="K280" s="133" t="str">
        <f>IF(A274="Sub Total","",SUM(K274:K279))</f>
        <v/>
      </c>
    </row>
    <row r="281" spans="1:11" x14ac:dyDescent="0.2">
      <c r="A281" s="290"/>
      <c r="B281" s="291"/>
      <c r="C281" s="292"/>
      <c r="D281" s="292"/>
      <c r="E281" s="292"/>
      <c r="F281" s="292"/>
      <c r="G281" s="292"/>
      <c r="H281" s="293"/>
      <c r="I281" s="293" t="s">
        <v>270</v>
      </c>
      <c r="J281" s="311"/>
      <c r="K281" s="134" t="str">
        <f>IF(ISNUMBER(K274),IF(ISNUMBER(J281),J281*K280,""),"")</f>
        <v/>
      </c>
    </row>
    <row r="282" spans="1:11" ht="12" thickBot="1" x14ac:dyDescent="0.25">
      <c r="A282" s="290"/>
      <c r="B282" s="291"/>
      <c r="C282" s="292"/>
      <c r="D282" s="292"/>
      <c r="E282" s="292"/>
      <c r="F282" s="292"/>
      <c r="G282" s="292"/>
      <c r="H282" s="293"/>
      <c r="I282" s="293" t="s">
        <v>271</v>
      </c>
      <c r="J282" s="296"/>
      <c r="K282" s="132" t="str">
        <f>IF(ISNUMBER(K281),K280-K281,K280)</f>
        <v/>
      </c>
    </row>
    <row r="283" spans="1:11" x14ac:dyDescent="0.2">
      <c r="A283" s="17" t="s">
        <v>272</v>
      </c>
      <c r="B283" s="17"/>
      <c r="C283" s="297"/>
      <c r="D283" s="297"/>
      <c r="E283" s="297"/>
      <c r="F283" s="297"/>
      <c r="G283" s="297"/>
      <c r="H283" s="297"/>
      <c r="I283" s="298"/>
      <c r="J283" s="312" t="s">
        <v>266</v>
      </c>
      <c r="K283" s="129"/>
    </row>
    <row r="284" spans="1:11" x14ac:dyDescent="0.2">
      <c r="A284" s="300"/>
      <c r="B284" s="301"/>
      <c r="C284" s="302"/>
      <c r="D284" s="302"/>
      <c r="E284" s="302"/>
      <c r="F284" s="302"/>
      <c r="G284" s="302"/>
      <c r="H284" s="302"/>
      <c r="I284" s="302"/>
      <c r="J284" s="87"/>
      <c r="K284" s="130"/>
    </row>
    <row r="285" spans="1:11" ht="12" thickBot="1" x14ac:dyDescent="0.25">
      <c r="A285" s="304"/>
      <c r="B285" s="305"/>
      <c r="C285" s="306"/>
      <c r="D285" s="306"/>
      <c r="E285" s="306"/>
      <c r="F285" s="306"/>
      <c r="G285" s="306"/>
      <c r="H285" s="306"/>
      <c r="I285" s="306"/>
      <c r="J285" s="313"/>
      <c r="K285" s="131"/>
    </row>
    <row r="286" spans="1:11" ht="12" thickBot="1" x14ac:dyDescent="0.25">
      <c r="A286" s="290"/>
      <c r="B286" s="291"/>
      <c r="C286" s="292"/>
      <c r="D286" s="292"/>
      <c r="E286" s="292"/>
      <c r="F286" s="292"/>
      <c r="G286" s="292"/>
      <c r="H286" s="293"/>
      <c r="I286" s="293" t="s">
        <v>273</v>
      </c>
      <c r="J286" s="292"/>
      <c r="K286" s="128" t="str">
        <f>IF(ISNUMBER(K274),IF(SUM(J284:J285)=0,"",SUM(J284:J285)),"")</f>
        <v/>
      </c>
    </row>
    <row r="287" spans="1:11" ht="12" thickBot="1" x14ac:dyDescent="0.25">
      <c r="A287" s="287"/>
      <c r="B287" s="288"/>
      <c r="C287" s="29"/>
      <c r="D287" s="29"/>
      <c r="E287" s="29"/>
      <c r="F287" s="29"/>
      <c r="G287" s="29"/>
      <c r="H287" s="289"/>
      <c r="I287" s="289" t="s">
        <v>274</v>
      </c>
      <c r="J287" s="29"/>
      <c r="K287" s="128" t="str">
        <f>IF(ISNUMBER(K286),K282-K286,K282)</f>
        <v/>
      </c>
    </row>
    <row r="288" spans="1:11" ht="18" customHeight="1" x14ac:dyDescent="0.2">
      <c r="A288" s="36"/>
      <c r="B288" s="36" t="s">
        <v>275</v>
      </c>
      <c r="C288" s="36" t="s">
        <v>276</v>
      </c>
      <c r="D288" s="27"/>
      <c r="E288" s="27"/>
      <c r="F288" s="27"/>
      <c r="G288" s="27"/>
      <c r="H288" s="27"/>
      <c r="I288" s="27"/>
      <c r="J288" s="27"/>
      <c r="K288" s="27"/>
    </row>
    <row r="289" spans="1:11" x14ac:dyDescent="0.2">
      <c r="A289" s="308"/>
      <c r="B289" s="37"/>
      <c r="C289" s="50"/>
      <c r="D289" s="38" t="s">
        <v>275</v>
      </c>
      <c r="E289" s="28"/>
      <c r="F289" s="28"/>
      <c r="G289" s="28"/>
      <c r="H289" s="28"/>
      <c r="I289" s="28"/>
      <c r="J289" s="28"/>
      <c r="K289" s="28" t="s">
        <v>277</v>
      </c>
    </row>
    <row r="290" spans="1:11" x14ac:dyDescent="0.2">
      <c r="A290" s="36"/>
      <c r="B290" s="36" t="s">
        <v>278</v>
      </c>
      <c r="C290" s="36" t="s">
        <v>276</v>
      </c>
      <c r="D290" s="32"/>
      <c r="E290" s="27"/>
      <c r="F290" s="27"/>
      <c r="G290" s="27"/>
      <c r="H290" s="27"/>
      <c r="I290" s="27"/>
      <c r="J290" s="27"/>
      <c r="K290" s="32"/>
    </row>
    <row r="291" spans="1:11" x14ac:dyDescent="0.2">
      <c r="A291" s="310"/>
      <c r="B291" s="37"/>
      <c r="C291" s="50"/>
      <c r="D291" s="38" t="s">
        <v>275</v>
      </c>
      <c r="E291" s="28"/>
      <c r="F291" s="28"/>
      <c r="G291" s="28"/>
      <c r="H291" s="28"/>
      <c r="I291" s="28"/>
      <c r="J291" s="28"/>
      <c r="K291" s="28" t="s">
        <v>277</v>
      </c>
    </row>
    <row r="292" spans="1:1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11" t="str">
        <f>IF(A1="ENGINEER'S FINAL PAYMENT ESTIMATE","BLR 6303","BLR 6302")</f>
        <v>BLR 6303</v>
      </c>
    </row>
    <row r="293" spans="1:11" x14ac:dyDescent="0.2">
      <c r="A293" s="377" t="str">
        <f>IF(A348="",IF(ISNUMBER(J330),"ENGINEER'S PAYMENT ESTIMATE","ENGINEER'S FINAL PAYMENT ESTIMATE"),A342)</f>
        <v>ENGINEER'S FINAL PAYMENT ESTIMATE</v>
      </c>
      <c r="B293" s="377"/>
      <c r="C293" s="377"/>
      <c r="D293" s="377"/>
      <c r="E293" s="377"/>
      <c r="F293" s="377"/>
      <c r="G293" s="377"/>
      <c r="H293" s="377"/>
      <c r="I293" s="377"/>
      <c r="J293" s="377"/>
      <c r="K293" s="377"/>
    </row>
    <row r="294" spans="1:11" x14ac:dyDescent="0.2">
      <c r="A294" s="10"/>
      <c r="B294" s="51" t="str">
        <f>B2</f>
        <v xml:space="preserve">Estimate No. 1 from   to  </v>
      </c>
      <c r="C294" s="10"/>
      <c r="D294" s="10"/>
      <c r="E294" s="10"/>
      <c r="F294" s="10"/>
      <c r="G294" s="10"/>
      <c r="H294" s="10"/>
      <c r="I294" s="9"/>
      <c r="J294" s="9"/>
      <c r="K294" s="9"/>
    </row>
    <row r="295" spans="1:11" x14ac:dyDescent="0.2">
      <c r="A295" s="10"/>
      <c r="B295" s="51" t="str">
        <f>B3</f>
        <v>Payable to: William Charles</v>
      </c>
      <c r="C295" s="10"/>
      <c r="D295" s="10"/>
      <c r="E295" s="10"/>
      <c r="F295" s="10"/>
      <c r="G295" s="10"/>
      <c r="H295" s="11" t="s">
        <v>260</v>
      </c>
      <c r="I295" s="13" t="str">
        <f>I3</f>
        <v>City of Rockford</v>
      </c>
      <c r="J295" s="13"/>
      <c r="K295" s="13"/>
    </row>
    <row r="296" spans="1:11" ht="12" thickBot="1" x14ac:dyDescent="0.25">
      <c r="A296" s="10"/>
      <c r="B296" s="51" t="str">
        <f>B4</f>
        <v>Address: Rockford, IL Bid Bond</v>
      </c>
      <c r="C296" s="10"/>
      <c r="D296" s="10"/>
      <c r="E296" s="10"/>
      <c r="F296" s="10"/>
      <c r="G296" s="10"/>
      <c r="H296" s="12"/>
      <c r="I296" s="376"/>
      <c r="J296" s="376"/>
      <c r="K296" s="376"/>
    </row>
    <row r="297" spans="1:11" x14ac:dyDescent="0.2">
      <c r="A297" s="14"/>
      <c r="B297" s="16"/>
      <c r="C297" s="17" t="s">
        <v>261</v>
      </c>
      <c r="D297" s="17"/>
      <c r="E297" s="17"/>
      <c r="F297" s="18" t="s">
        <v>262</v>
      </c>
      <c r="G297" s="17" t="s">
        <v>263</v>
      </c>
      <c r="H297" s="17" t="s">
        <v>264</v>
      </c>
      <c r="I297" s="17"/>
      <c r="J297" s="17"/>
      <c r="K297" s="19"/>
    </row>
    <row r="298" spans="1:11" ht="12" thickBot="1" x14ac:dyDescent="0.25">
      <c r="A298" s="15" t="s">
        <v>265</v>
      </c>
      <c r="B298" s="285"/>
      <c r="C298" s="20" t="s">
        <v>221</v>
      </c>
      <c r="D298" s="20"/>
      <c r="E298" s="21" t="s">
        <v>266</v>
      </c>
      <c r="F298" s="21" t="s">
        <v>221</v>
      </c>
      <c r="G298" s="20" t="s">
        <v>221</v>
      </c>
      <c r="H298" s="20" t="s">
        <v>221</v>
      </c>
      <c r="I298" s="20"/>
      <c r="J298" s="21" t="s">
        <v>4</v>
      </c>
      <c r="K298" s="22" t="s">
        <v>266</v>
      </c>
    </row>
    <row r="299" spans="1:11" ht="20.25" customHeight="1" x14ac:dyDescent="0.2">
      <c r="A299" s="144">
        <f>IF(ISBLANK('Tabulation of Bids'!A161),"",'Tabulation of Bids'!A161)</f>
        <v>144</v>
      </c>
      <c r="B299" s="145" t="str">
        <f>IF(ISBLANK('Tabulation of Bids'!B161),"",'Tabulation of Bids'!B161)</f>
        <v>SANITARY MANHOLES TO BE ADJUSTED WITH NEW TYPE 1 FRAME, CLOSED LID</v>
      </c>
      <c r="C299" s="146">
        <f>IF('Tabulation of Bids'!D161=0,"",'Tabulation of Bids'!D161)</f>
        <v>1</v>
      </c>
      <c r="D299" s="147" t="str">
        <f>IF(ISBLANK('Tabulation of Bids'!C161),"",'Tabulation of Bids'!C161)</f>
        <v>EACH</v>
      </c>
      <c r="E299" s="120" t="str">
        <f>IF(J299 = "","",J299*C299)</f>
        <v/>
      </c>
      <c r="F299" s="121" t="str">
        <f t="shared" ref="F299:F322" si="44">IF((H299&gt;C299),H299-C299,"")</f>
        <v/>
      </c>
      <c r="G299" s="139">
        <f>IF($K$194="BLR 6303",IF(C299&gt;H299,C299-H299,""),"")</f>
        <v>1</v>
      </c>
      <c r="H299" s="82"/>
      <c r="I299" s="65" t="str">
        <f t="shared" ref="I299:I322" si="45">IF(ISBLANK(H299),"",D299)</f>
        <v/>
      </c>
      <c r="J299" s="63" t="str">
        <f>IF(ISBLANK('Tabulation of Bids'!G185),"",'Tabulation of Bids'!G185)</f>
        <v/>
      </c>
      <c r="K299" s="63" t="str">
        <f t="shared" ref="K299:K322" si="46">IF(ISBLANK(H299),"",H299*J299)</f>
        <v/>
      </c>
    </row>
    <row r="300" spans="1:11" ht="20.25" customHeight="1" x14ac:dyDescent="0.2">
      <c r="A300" s="148">
        <f>IF(ISBLANK('Tabulation of Bids'!A162),"",'Tabulation of Bids'!A162)</f>
        <v>145</v>
      </c>
      <c r="B300" s="149" t="str">
        <f>IF(ISBLANK('Tabulation of Bids'!B162),"",'Tabulation of Bids'!B162)</f>
        <v>SANITARY MANHOLES TO BE RECONSTRUCTED WITH NEW TYPE 1 FRAME, CLOSED LID</v>
      </c>
      <c r="C300" s="146">
        <f>IF('Tabulation of Bids'!D162=0,"",'Tabulation of Bids'!D162)</f>
        <v>9</v>
      </c>
      <c r="D300" s="150" t="str">
        <f>IF(ISBLANK('Tabulation of Bids'!C162),"",'Tabulation of Bids'!C162)</f>
        <v>EACH</v>
      </c>
      <c r="E300" s="124" t="str">
        <f t="shared" ref="E300:E322" si="47">IF(J300 = "","",J300*C300)</f>
        <v/>
      </c>
      <c r="F300" s="125" t="str">
        <f t="shared" si="44"/>
        <v/>
      </c>
      <c r="G300" s="139">
        <f t="shared" ref="G300:G322" si="48">IF($K$194="BLR 6303",IF(C300&gt;H300,C300-H300,""),"")</f>
        <v>9</v>
      </c>
      <c r="H300" s="82"/>
      <c r="I300" s="65" t="str">
        <f t="shared" si="45"/>
        <v/>
      </c>
      <c r="J300" s="63" t="str">
        <f>IF(ISBLANK('Tabulation of Bids'!G186),"",'Tabulation of Bids'!G186)</f>
        <v/>
      </c>
      <c r="K300" s="63" t="str">
        <f t="shared" si="46"/>
        <v/>
      </c>
    </row>
    <row r="301" spans="1:11" ht="20.25" customHeight="1" x14ac:dyDescent="0.2">
      <c r="A301" s="148">
        <f>IF(ISBLANK('Tabulation of Bids'!A163),"",'Tabulation of Bids'!A163)</f>
        <v>146</v>
      </c>
      <c r="B301" s="149" t="str">
        <f>IF(ISBLANK('Tabulation of Bids'!B163),"",'Tabulation of Bids'!B163)</f>
        <v>SANITARY MANHOLES TO BE REMOVED</v>
      </c>
      <c r="C301" s="146">
        <f>IF('Tabulation of Bids'!D163=0,"",'Tabulation of Bids'!D163)</f>
        <v>2</v>
      </c>
      <c r="D301" s="150" t="str">
        <f>IF(ISBLANK('Tabulation of Bids'!C163),"",'Tabulation of Bids'!C163)</f>
        <v>EACH</v>
      </c>
      <c r="E301" s="124" t="str">
        <f t="shared" si="47"/>
        <v/>
      </c>
      <c r="F301" s="125" t="str">
        <f t="shared" si="44"/>
        <v/>
      </c>
      <c r="G301" s="139">
        <f t="shared" si="48"/>
        <v>2</v>
      </c>
      <c r="H301" s="82"/>
      <c r="I301" s="65" t="str">
        <f t="shared" si="45"/>
        <v/>
      </c>
      <c r="J301" s="63" t="str">
        <f>IF(ISBLANK('Tabulation of Bids'!G187),"",'Tabulation of Bids'!G187)</f>
        <v/>
      </c>
      <c r="K301" s="63" t="str">
        <f t="shared" si="46"/>
        <v/>
      </c>
    </row>
    <row r="302" spans="1:11" ht="20.25" customHeight="1" x14ac:dyDescent="0.2">
      <c r="A302" s="148">
        <f>IF(ISBLANK('Tabulation of Bids'!A164),"",'Tabulation of Bids'!A164)</f>
        <v>147</v>
      </c>
      <c r="B302" s="149" t="str">
        <f>IF(ISBLANK('Tabulation of Bids'!B164),"",'Tabulation of Bids'!B164)</f>
        <v>SANITARY SEWER MANHOLES TO BE REMOVED &amp; REPLACED, 4' DIA.</v>
      </c>
      <c r="C302" s="146">
        <f>IF('Tabulation of Bids'!D164=0,"",'Tabulation of Bids'!D164)</f>
        <v>7</v>
      </c>
      <c r="D302" s="150" t="str">
        <f>IF(ISBLANK('Tabulation of Bids'!C164),"",'Tabulation of Bids'!C164)</f>
        <v>EACH</v>
      </c>
      <c r="E302" s="124" t="str">
        <f t="shared" si="47"/>
        <v/>
      </c>
      <c r="F302" s="125" t="str">
        <f t="shared" si="44"/>
        <v/>
      </c>
      <c r="G302" s="139">
        <f t="shared" si="48"/>
        <v>7</v>
      </c>
      <c r="H302" s="82"/>
      <c r="I302" s="65" t="str">
        <f t="shared" si="45"/>
        <v/>
      </c>
      <c r="J302" s="63" t="str">
        <f>IF(ISBLANK('Tabulation of Bids'!G188),"",'Tabulation of Bids'!G188)</f>
        <v/>
      </c>
      <c r="K302" s="63" t="str">
        <f t="shared" si="46"/>
        <v/>
      </c>
    </row>
    <row r="303" spans="1:11" ht="20.25" customHeight="1" x14ac:dyDescent="0.2">
      <c r="A303" s="148">
        <f>IF(ISBLANK('Tabulation of Bids'!A165),"",'Tabulation of Bids'!A165)</f>
        <v>148</v>
      </c>
      <c r="B303" s="149" t="str">
        <f>IF(ISBLANK('Tabulation of Bids'!B165),"",'Tabulation of Bids'!B165)</f>
        <v>SANITARY MANHOLES, 4' DIA.</v>
      </c>
      <c r="C303" s="146">
        <f>IF('Tabulation of Bids'!D165=0,"",'Tabulation of Bids'!D165)</f>
        <v>2</v>
      </c>
      <c r="D303" s="150" t="str">
        <f>IF(ISBLANK('Tabulation of Bids'!C165),"",'Tabulation of Bids'!C165)</f>
        <v>EACH</v>
      </c>
      <c r="E303" s="124" t="str">
        <f t="shared" si="47"/>
        <v/>
      </c>
      <c r="F303" s="125" t="str">
        <f t="shared" si="44"/>
        <v/>
      </c>
      <c r="G303" s="139">
        <f t="shared" si="48"/>
        <v>2</v>
      </c>
      <c r="H303" s="82"/>
      <c r="I303" s="65" t="str">
        <f t="shared" si="45"/>
        <v/>
      </c>
      <c r="J303" s="63" t="str">
        <f>IF(ISBLANK('Tabulation of Bids'!G189),"",'Tabulation of Bids'!G189)</f>
        <v/>
      </c>
      <c r="K303" s="63" t="str">
        <f t="shared" si="46"/>
        <v/>
      </c>
    </row>
    <row r="304" spans="1:11" ht="20.25" customHeight="1" x14ac:dyDescent="0.2">
      <c r="A304" s="148">
        <f>IF(ISBLANK('Tabulation of Bids'!A166),"",'Tabulation of Bids'!A166)</f>
        <v>149</v>
      </c>
      <c r="B304" s="149" t="str">
        <f>IF(ISBLANK('Tabulation of Bids'!B166),"",'Tabulation of Bids'!B166)</f>
        <v>SANITARY SEWER, PVC SDR 26, WATER MAIN QUALITY, 8" DIA.</v>
      </c>
      <c r="C304" s="146">
        <f>IF('Tabulation of Bids'!D166=0,"",'Tabulation of Bids'!D166)</f>
        <v>175</v>
      </c>
      <c r="D304" s="150" t="str">
        <f>IF(ISBLANK('Tabulation of Bids'!C166),"",'Tabulation of Bids'!C166)</f>
        <v>FOOT</v>
      </c>
      <c r="E304" s="124" t="str">
        <f t="shared" si="47"/>
        <v/>
      </c>
      <c r="F304" s="125" t="str">
        <f t="shared" si="44"/>
        <v/>
      </c>
      <c r="G304" s="139">
        <f t="shared" si="48"/>
        <v>175</v>
      </c>
      <c r="H304" s="82"/>
      <c r="I304" s="65" t="str">
        <f t="shared" si="45"/>
        <v/>
      </c>
      <c r="J304" s="63" t="str">
        <f>IF(ISBLANK('Tabulation of Bids'!G190),"",'Tabulation of Bids'!G190)</f>
        <v/>
      </c>
      <c r="K304" s="63" t="str">
        <f t="shared" si="46"/>
        <v/>
      </c>
    </row>
    <row r="305" spans="1:11" ht="20.25" customHeight="1" x14ac:dyDescent="0.2">
      <c r="A305" s="148">
        <f>IF(ISBLANK('Tabulation of Bids'!A167),"",'Tabulation of Bids'!A167)</f>
        <v>150</v>
      </c>
      <c r="B305" s="149" t="str">
        <f>IF(ISBLANK('Tabulation of Bids'!B167),"",'Tabulation of Bids'!B167)</f>
        <v>SANITARY SEWER MAIN LINE REPAIR, 8" DIA.</v>
      </c>
      <c r="C305" s="146">
        <f>IF('Tabulation of Bids'!D167=0,"",'Tabulation of Bids'!D167)</f>
        <v>76</v>
      </c>
      <c r="D305" s="150" t="str">
        <f>IF(ISBLANK('Tabulation of Bids'!C167),"",'Tabulation of Bids'!C167)</f>
        <v>FOOT</v>
      </c>
      <c r="E305" s="124" t="str">
        <f t="shared" si="47"/>
        <v/>
      </c>
      <c r="F305" s="125" t="str">
        <f t="shared" si="44"/>
        <v/>
      </c>
      <c r="G305" s="139">
        <f t="shared" si="48"/>
        <v>76</v>
      </c>
      <c r="H305" s="82"/>
      <c r="I305" s="65" t="str">
        <f t="shared" si="45"/>
        <v/>
      </c>
      <c r="J305" s="63" t="str">
        <f>IF(ISBLANK('Tabulation of Bids'!G191),"",'Tabulation of Bids'!G191)</f>
        <v/>
      </c>
      <c r="K305" s="63" t="str">
        <f t="shared" si="46"/>
        <v/>
      </c>
    </row>
    <row r="306" spans="1:11" ht="20.25" customHeight="1" x14ac:dyDescent="0.2">
      <c r="A306" s="148">
        <f>IF(ISBLANK('Tabulation of Bids'!A168),"",'Tabulation of Bids'!A168)</f>
        <v>151</v>
      </c>
      <c r="B306" s="149" t="str">
        <f>IF(ISBLANK('Tabulation of Bids'!B168),"",'Tabulation of Bids'!B168)</f>
        <v>SANITARY SEWER SERVICE RECONNECTION, 4" DIA.</v>
      </c>
      <c r="C306" s="146">
        <f>IF('Tabulation of Bids'!D168=0,"",'Tabulation of Bids'!D168)</f>
        <v>10</v>
      </c>
      <c r="D306" s="150" t="str">
        <f>IF(ISBLANK('Tabulation of Bids'!C168),"",'Tabulation of Bids'!C168)</f>
        <v>FOOT</v>
      </c>
      <c r="E306" s="124" t="str">
        <f t="shared" si="47"/>
        <v/>
      </c>
      <c r="F306" s="125" t="str">
        <f t="shared" si="44"/>
        <v/>
      </c>
      <c r="G306" s="139">
        <f t="shared" si="48"/>
        <v>10</v>
      </c>
      <c r="H306" s="82"/>
      <c r="I306" s="65" t="str">
        <f t="shared" si="45"/>
        <v/>
      </c>
      <c r="J306" s="63" t="str">
        <f>IF(ISBLANK('Tabulation of Bids'!G192),"",'Tabulation of Bids'!G192)</f>
        <v/>
      </c>
      <c r="K306" s="63" t="str">
        <f t="shared" si="46"/>
        <v/>
      </c>
    </row>
    <row r="307" spans="1:11" ht="20.25" customHeight="1" x14ac:dyDescent="0.2">
      <c r="A307" s="148">
        <f>IF(ISBLANK('Tabulation of Bids'!A169),"",'Tabulation of Bids'!A169)</f>
        <v>152</v>
      </c>
      <c r="B307" s="149" t="str">
        <f>IF(ISBLANK('Tabulation of Bids'!B169),"",'Tabulation of Bids'!B169)</f>
        <v>SANITARY SEWER SERVICE REPLACEMENT, 4" DIA.</v>
      </c>
      <c r="C307" s="146">
        <f>IF('Tabulation of Bids'!D169=0,"",'Tabulation of Bids'!D169)</f>
        <v>708</v>
      </c>
      <c r="D307" s="150" t="str">
        <f>IF(ISBLANK('Tabulation of Bids'!C169),"",'Tabulation of Bids'!C169)</f>
        <v>FOOT</v>
      </c>
      <c r="E307" s="124" t="str">
        <f t="shared" si="47"/>
        <v/>
      </c>
      <c r="F307" s="125" t="str">
        <f t="shared" si="44"/>
        <v/>
      </c>
      <c r="G307" s="139">
        <f t="shared" si="48"/>
        <v>708</v>
      </c>
      <c r="H307" s="82"/>
      <c r="I307" s="65" t="str">
        <f t="shared" si="45"/>
        <v/>
      </c>
      <c r="J307" s="63" t="str">
        <f>IF(ISBLANK('Tabulation of Bids'!G193),"",'Tabulation of Bids'!G193)</f>
        <v/>
      </c>
      <c r="K307" s="63" t="str">
        <f t="shared" si="46"/>
        <v/>
      </c>
    </row>
    <row r="308" spans="1:11" ht="20.25" customHeight="1" x14ac:dyDescent="0.2">
      <c r="A308" s="148">
        <f>IF(ISBLANK('Tabulation of Bids'!A170),"",'Tabulation of Bids'!A170)</f>
        <v>153</v>
      </c>
      <c r="B308" s="149" t="str">
        <f>IF(ISBLANK('Tabulation of Bids'!B170),"",'Tabulation of Bids'!B170)</f>
        <v>SANITARY SEWER SERVICE REPLACEMENT, 6" DIA.</v>
      </c>
      <c r="C308" s="146">
        <f>IF('Tabulation of Bids'!D170=0,"",'Tabulation of Bids'!D170)</f>
        <v>86</v>
      </c>
      <c r="D308" s="150" t="str">
        <f>IF(ISBLANK('Tabulation of Bids'!C170),"",'Tabulation of Bids'!C170)</f>
        <v>FOOT</v>
      </c>
      <c r="E308" s="124" t="str">
        <f t="shared" si="47"/>
        <v/>
      </c>
      <c r="F308" s="125" t="str">
        <f t="shared" si="44"/>
        <v/>
      </c>
      <c r="G308" s="139">
        <f t="shared" si="48"/>
        <v>86</v>
      </c>
      <c r="H308" s="82"/>
      <c r="I308" s="65" t="str">
        <f t="shared" si="45"/>
        <v/>
      </c>
      <c r="J308" s="63" t="str">
        <f>IF(ISBLANK('Tabulation of Bids'!G194),"",'Tabulation of Bids'!G194)</f>
        <v/>
      </c>
      <c r="K308" s="63" t="str">
        <f t="shared" si="46"/>
        <v/>
      </c>
    </row>
    <row r="309" spans="1:11" ht="20.25" customHeight="1" x14ac:dyDescent="0.2">
      <c r="A309" s="148">
        <f>IF(ISBLANK('Tabulation of Bids'!A171),"",'Tabulation of Bids'!A171)</f>
        <v>154</v>
      </c>
      <c r="B309" s="149" t="str">
        <f>IF(ISBLANK('Tabulation of Bids'!B171),"",'Tabulation of Bids'!B171)</f>
        <v>SANITARY SEWER SERVICE RISER TO BE LOWERED AND CAPPED</v>
      </c>
      <c r="C309" s="146">
        <f>IF('Tabulation of Bids'!D171=0,"",'Tabulation of Bids'!D171)</f>
        <v>10</v>
      </c>
      <c r="D309" s="150" t="str">
        <f>IF(ISBLANK('Tabulation of Bids'!C171),"",'Tabulation of Bids'!C171)</f>
        <v>EACH</v>
      </c>
      <c r="E309" s="124" t="str">
        <f t="shared" si="47"/>
        <v/>
      </c>
      <c r="F309" s="125" t="str">
        <f t="shared" si="44"/>
        <v/>
      </c>
      <c r="G309" s="139">
        <f t="shared" si="48"/>
        <v>10</v>
      </c>
      <c r="H309" s="82"/>
      <c r="I309" s="65" t="str">
        <f t="shared" si="45"/>
        <v/>
      </c>
      <c r="J309" s="63" t="str">
        <f>IF(ISBLANK('Tabulation of Bids'!G195),"",'Tabulation of Bids'!G195)</f>
        <v/>
      </c>
      <c r="K309" s="63" t="str">
        <f t="shared" si="46"/>
        <v/>
      </c>
    </row>
    <row r="310" spans="1:11" ht="20.25" customHeight="1" x14ac:dyDescent="0.2">
      <c r="A310" s="148">
        <f>IF(ISBLANK('Tabulation of Bids'!A172),"",'Tabulation of Bids'!A172)</f>
        <v>155</v>
      </c>
      <c r="B310" s="149" t="str">
        <f>IF(ISBLANK('Tabulation of Bids'!B172),"",'Tabulation of Bids'!B172)</f>
        <v>SANITARY SEWER SERVICE 4" DIA.</v>
      </c>
      <c r="C310" s="146">
        <f>IF('Tabulation of Bids'!D172=0,"",'Tabulation of Bids'!D172)</f>
        <v>68</v>
      </c>
      <c r="D310" s="150" t="str">
        <f>IF(ISBLANK('Tabulation of Bids'!C172),"",'Tabulation of Bids'!C172)</f>
        <v>FOOT</v>
      </c>
      <c r="E310" s="124" t="str">
        <f t="shared" si="47"/>
        <v/>
      </c>
      <c r="F310" s="125" t="str">
        <f t="shared" si="44"/>
        <v/>
      </c>
      <c r="G310" s="139">
        <f t="shared" si="48"/>
        <v>68</v>
      </c>
      <c r="H310" s="82"/>
      <c r="I310" s="65" t="str">
        <f t="shared" si="45"/>
        <v/>
      </c>
      <c r="J310" s="63" t="str">
        <f>IF(ISBLANK('Tabulation of Bids'!G196),"",'Tabulation of Bids'!G196)</f>
        <v/>
      </c>
      <c r="K310" s="63" t="str">
        <f t="shared" si="46"/>
        <v/>
      </c>
    </row>
    <row r="311" spans="1:11" ht="20.25" customHeight="1" x14ac:dyDescent="0.2">
      <c r="A311" s="148" t="str">
        <f>IF(ISBLANK('Tabulation of Bids'!A173),"",'Tabulation of Bids'!A173)</f>
        <v/>
      </c>
      <c r="B311" s="149" t="str">
        <f>IF(ISBLANK('Tabulation of Bids'!B173),"",'Tabulation of Bids'!B173)</f>
        <v/>
      </c>
      <c r="C311" s="146" t="str">
        <f>IF('Tabulation of Bids'!D173=0,"",'Tabulation of Bids'!D173)</f>
        <v/>
      </c>
      <c r="D311" s="150" t="str">
        <f>IF(ISBLANK('Tabulation of Bids'!C173),"",'Tabulation of Bids'!C173)</f>
        <v/>
      </c>
      <c r="E311" s="124" t="str">
        <f t="shared" si="47"/>
        <v/>
      </c>
      <c r="F311" s="125" t="str">
        <f t="shared" si="44"/>
        <v/>
      </c>
      <c r="G311" s="139" t="str">
        <f t="shared" si="48"/>
        <v/>
      </c>
      <c r="H311" s="82"/>
      <c r="I311" s="65" t="str">
        <f t="shared" si="45"/>
        <v/>
      </c>
      <c r="J311" s="63" t="str">
        <f>IF(ISBLANK('Tabulation of Bids'!G197),"",'Tabulation of Bids'!G197)</f>
        <v/>
      </c>
      <c r="K311" s="63" t="str">
        <f t="shared" si="46"/>
        <v/>
      </c>
    </row>
    <row r="312" spans="1:11" ht="20.25" customHeight="1" x14ac:dyDescent="0.2">
      <c r="A312" s="148" t="str">
        <f>IF(ISBLANK('Tabulation of Bids'!A174),"",'Tabulation of Bids'!A174)</f>
        <v/>
      </c>
      <c r="B312" s="149" t="str">
        <f>IF(ISBLANK('Tabulation of Bids'!B174),"",'Tabulation of Bids'!B174)</f>
        <v/>
      </c>
      <c r="C312" s="146" t="str">
        <f>IF('Tabulation of Bids'!D174=0,"",'Tabulation of Bids'!D174)</f>
        <v/>
      </c>
      <c r="D312" s="150" t="str">
        <f>IF(ISBLANK('Tabulation of Bids'!C174),"",'Tabulation of Bids'!C174)</f>
        <v/>
      </c>
      <c r="E312" s="124" t="str">
        <f t="shared" si="47"/>
        <v/>
      </c>
      <c r="F312" s="125" t="str">
        <f t="shared" si="44"/>
        <v/>
      </c>
      <c r="G312" s="139" t="str">
        <f t="shared" si="48"/>
        <v/>
      </c>
      <c r="H312" s="82"/>
      <c r="I312" s="65" t="str">
        <f t="shared" si="45"/>
        <v/>
      </c>
      <c r="J312" s="63" t="str">
        <f>IF(ISBLANK('Tabulation of Bids'!G198),"",'Tabulation of Bids'!G198)</f>
        <v/>
      </c>
      <c r="K312" s="63" t="str">
        <f t="shared" si="46"/>
        <v/>
      </c>
    </row>
    <row r="313" spans="1:11" ht="20.25" customHeight="1" x14ac:dyDescent="0.2">
      <c r="A313" s="148" t="str">
        <f>IF(ISBLANK('Tabulation of Bids'!A175),"",'Tabulation of Bids'!A175)</f>
        <v/>
      </c>
      <c r="B313" s="149" t="str">
        <f>IF(ISBLANK('Tabulation of Bids'!B175),"",'Tabulation of Bids'!B175)</f>
        <v/>
      </c>
      <c r="C313" s="146" t="str">
        <f>IF('Tabulation of Bids'!D175=0,"",'Tabulation of Bids'!D175)</f>
        <v/>
      </c>
      <c r="D313" s="150" t="str">
        <f>IF(ISBLANK('Tabulation of Bids'!C175),"",'Tabulation of Bids'!C175)</f>
        <v/>
      </c>
      <c r="E313" s="124" t="str">
        <f t="shared" si="47"/>
        <v/>
      </c>
      <c r="F313" s="125" t="str">
        <f t="shared" si="44"/>
        <v/>
      </c>
      <c r="G313" s="139" t="str">
        <f t="shared" si="48"/>
        <v/>
      </c>
      <c r="H313" s="82"/>
      <c r="I313" s="65" t="str">
        <f t="shared" si="45"/>
        <v/>
      </c>
      <c r="J313" s="63" t="str">
        <f>IF(ISBLANK('Tabulation of Bids'!G199),"",'Tabulation of Bids'!G199)</f>
        <v/>
      </c>
      <c r="K313" s="63" t="str">
        <f t="shared" si="46"/>
        <v/>
      </c>
    </row>
    <row r="314" spans="1:11" ht="20.25" customHeight="1" x14ac:dyDescent="0.2">
      <c r="A314" s="148" t="str">
        <f>IF(ISBLANK('Tabulation of Bids'!A176),"",'Tabulation of Bids'!A176)</f>
        <v/>
      </c>
      <c r="B314" s="149" t="str">
        <f>IF(ISBLANK('Tabulation of Bids'!B176),"",'Tabulation of Bids'!B176)</f>
        <v/>
      </c>
      <c r="C314" s="146" t="str">
        <f>IF('Tabulation of Bids'!D176=0,"",'Tabulation of Bids'!D176)</f>
        <v/>
      </c>
      <c r="D314" s="150" t="str">
        <f>IF(ISBLANK('Tabulation of Bids'!C176),"",'Tabulation of Bids'!C176)</f>
        <v/>
      </c>
      <c r="E314" s="124" t="str">
        <f t="shared" si="47"/>
        <v/>
      </c>
      <c r="F314" s="125" t="str">
        <f t="shared" si="44"/>
        <v/>
      </c>
      <c r="G314" s="139" t="str">
        <f t="shared" si="48"/>
        <v/>
      </c>
      <c r="H314" s="82"/>
      <c r="I314" s="65" t="str">
        <f t="shared" si="45"/>
        <v/>
      </c>
      <c r="J314" s="63" t="str">
        <f>IF(ISBLANK('Tabulation of Bids'!G200),"",'Tabulation of Bids'!G200)</f>
        <v/>
      </c>
      <c r="K314" s="63" t="str">
        <f t="shared" si="46"/>
        <v/>
      </c>
    </row>
    <row r="315" spans="1:11" ht="20.25" customHeight="1" x14ac:dyDescent="0.2">
      <c r="A315" s="148" t="str">
        <f>IF(ISBLANK('Tabulation of Bids'!A177),"",'Tabulation of Bids'!A177)</f>
        <v/>
      </c>
      <c r="B315" s="149" t="str">
        <f>IF(ISBLANK('Tabulation of Bids'!B177),"",'Tabulation of Bids'!B177)</f>
        <v/>
      </c>
      <c r="C315" s="146" t="str">
        <f>IF('Tabulation of Bids'!D177=0,"",'Tabulation of Bids'!D177)</f>
        <v/>
      </c>
      <c r="D315" s="150" t="str">
        <f>IF(ISBLANK('Tabulation of Bids'!C177),"",'Tabulation of Bids'!C177)</f>
        <v/>
      </c>
      <c r="E315" s="124" t="str">
        <f t="shared" si="47"/>
        <v/>
      </c>
      <c r="F315" s="125" t="str">
        <f t="shared" si="44"/>
        <v/>
      </c>
      <c r="G315" s="139" t="str">
        <f t="shared" si="48"/>
        <v/>
      </c>
      <c r="H315" s="82"/>
      <c r="I315" s="65" t="str">
        <f t="shared" si="45"/>
        <v/>
      </c>
      <c r="J315" s="63" t="str">
        <f>IF(ISBLANK('Tabulation of Bids'!G201),"",'Tabulation of Bids'!G201)</f>
        <v/>
      </c>
      <c r="K315" s="63" t="str">
        <f t="shared" si="46"/>
        <v/>
      </c>
    </row>
    <row r="316" spans="1:11" ht="20.25" customHeight="1" x14ac:dyDescent="0.2">
      <c r="A316" s="148" t="str">
        <f>IF(ISBLANK('Tabulation of Bids'!A178),"",'Tabulation of Bids'!A178)</f>
        <v/>
      </c>
      <c r="B316" s="149" t="str">
        <f>IF(ISBLANK('Tabulation of Bids'!B178),"",'Tabulation of Bids'!B178)</f>
        <v/>
      </c>
      <c r="C316" s="146" t="str">
        <f>IF('Tabulation of Bids'!D178=0,"",'Tabulation of Bids'!D178)</f>
        <v/>
      </c>
      <c r="D316" s="150" t="str">
        <f>IF(ISBLANK('Tabulation of Bids'!C178),"",'Tabulation of Bids'!C178)</f>
        <v/>
      </c>
      <c r="E316" s="124" t="str">
        <f t="shared" si="47"/>
        <v/>
      </c>
      <c r="F316" s="125" t="str">
        <f t="shared" si="44"/>
        <v/>
      </c>
      <c r="G316" s="139" t="str">
        <f t="shared" si="48"/>
        <v/>
      </c>
      <c r="H316" s="82"/>
      <c r="I316" s="65" t="str">
        <f t="shared" si="45"/>
        <v/>
      </c>
      <c r="J316" s="63" t="str">
        <f>IF(ISBLANK('Tabulation of Bids'!G202),"",'Tabulation of Bids'!G202)</f>
        <v/>
      </c>
      <c r="K316" s="63" t="str">
        <f t="shared" si="46"/>
        <v/>
      </c>
    </row>
    <row r="317" spans="1:11" ht="20.25" customHeight="1" x14ac:dyDescent="0.2">
      <c r="A317" s="148" t="str">
        <f>IF(ISBLANK('Tabulation of Bids'!A179),"",'Tabulation of Bids'!A179)</f>
        <v/>
      </c>
      <c r="B317" s="149" t="str">
        <f>IF(ISBLANK('Tabulation of Bids'!B179),"",'Tabulation of Bids'!B179)</f>
        <v/>
      </c>
      <c r="C317" s="146" t="str">
        <f>IF('Tabulation of Bids'!D179=0,"",'Tabulation of Bids'!D179)</f>
        <v/>
      </c>
      <c r="D317" s="150" t="str">
        <f>IF(ISBLANK('Tabulation of Bids'!C179),"",'Tabulation of Bids'!C179)</f>
        <v/>
      </c>
      <c r="E317" s="124" t="str">
        <f t="shared" si="47"/>
        <v/>
      </c>
      <c r="F317" s="125" t="str">
        <f t="shared" si="44"/>
        <v/>
      </c>
      <c r="G317" s="139" t="str">
        <f t="shared" si="48"/>
        <v/>
      </c>
      <c r="H317" s="82"/>
      <c r="I317" s="65" t="str">
        <f t="shared" si="45"/>
        <v/>
      </c>
      <c r="J317" s="63" t="str">
        <f>IF(ISBLANK('Tabulation of Bids'!G203),"",'Tabulation of Bids'!G203)</f>
        <v/>
      </c>
      <c r="K317" s="63" t="str">
        <f t="shared" si="46"/>
        <v/>
      </c>
    </row>
    <row r="318" spans="1:11" ht="20.25" customHeight="1" x14ac:dyDescent="0.2">
      <c r="A318" s="148" t="str">
        <f>IF(ISBLANK('Tabulation of Bids'!A180),"",'Tabulation of Bids'!A180)</f>
        <v/>
      </c>
      <c r="B318" s="149" t="str">
        <f>IF(ISBLANK('Tabulation of Bids'!B180),"",'Tabulation of Bids'!B180)</f>
        <v/>
      </c>
      <c r="C318" s="146" t="str">
        <f>IF('Tabulation of Bids'!D180=0,"",'Tabulation of Bids'!D180)</f>
        <v/>
      </c>
      <c r="D318" s="150" t="str">
        <f>IF(ISBLANK('Tabulation of Bids'!C180),"",'Tabulation of Bids'!C180)</f>
        <v/>
      </c>
      <c r="E318" s="124" t="str">
        <f t="shared" si="47"/>
        <v/>
      </c>
      <c r="F318" s="125" t="str">
        <f t="shared" si="44"/>
        <v/>
      </c>
      <c r="G318" s="139" t="str">
        <f t="shared" si="48"/>
        <v/>
      </c>
      <c r="H318" s="82"/>
      <c r="I318" s="65" t="str">
        <f t="shared" si="45"/>
        <v/>
      </c>
      <c r="J318" s="63" t="str">
        <f>IF(ISBLANK('Tabulation of Bids'!G204),"",'Tabulation of Bids'!G204)</f>
        <v/>
      </c>
      <c r="K318" s="63" t="str">
        <f t="shared" si="46"/>
        <v/>
      </c>
    </row>
    <row r="319" spans="1:11" ht="20.25" customHeight="1" x14ac:dyDescent="0.2">
      <c r="A319" s="148" t="str">
        <f>IF(ISBLANK('Tabulation of Bids'!A181),"",'Tabulation of Bids'!A181)</f>
        <v/>
      </c>
      <c r="B319" s="149" t="str">
        <f>IF(ISBLANK('Tabulation of Bids'!B181),"",'Tabulation of Bids'!B181)</f>
        <v/>
      </c>
      <c r="C319" s="146" t="str">
        <f>IF('Tabulation of Bids'!D181=0,"",'Tabulation of Bids'!D181)</f>
        <v/>
      </c>
      <c r="D319" s="150" t="str">
        <f>IF(ISBLANK('Tabulation of Bids'!C181),"",'Tabulation of Bids'!C181)</f>
        <v/>
      </c>
      <c r="E319" s="124" t="str">
        <f t="shared" si="47"/>
        <v/>
      </c>
      <c r="F319" s="125" t="str">
        <f t="shared" si="44"/>
        <v/>
      </c>
      <c r="G319" s="139" t="str">
        <f t="shared" si="48"/>
        <v/>
      </c>
      <c r="H319" s="82"/>
      <c r="I319" s="65" t="str">
        <f t="shared" si="45"/>
        <v/>
      </c>
      <c r="J319" s="63" t="str">
        <f>IF(ISBLANK('Tabulation of Bids'!G205),"",'Tabulation of Bids'!G205)</f>
        <v/>
      </c>
      <c r="K319" s="63" t="str">
        <f t="shared" si="46"/>
        <v/>
      </c>
    </row>
    <row r="320" spans="1:11" ht="20.25" customHeight="1" x14ac:dyDescent="0.2">
      <c r="A320" s="148" t="str">
        <f>IF(ISBLANK('Tabulation of Bids'!A182),"",'Tabulation of Bids'!A182)</f>
        <v/>
      </c>
      <c r="B320" s="149" t="str">
        <f>IF(ISBLANK('Tabulation of Bids'!B182),"",'Tabulation of Bids'!B182)</f>
        <v/>
      </c>
      <c r="C320" s="146" t="str">
        <f>IF('Tabulation of Bids'!D182=0,"",'Tabulation of Bids'!D182)</f>
        <v/>
      </c>
      <c r="D320" s="150" t="str">
        <f>IF(ISBLANK('Tabulation of Bids'!C182),"",'Tabulation of Bids'!C182)</f>
        <v/>
      </c>
      <c r="E320" s="124" t="str">
        <f t="shared" si="47"/>
        <v/>
      </c>
      <c r="F320" s="125" t="str">
        <f t="shared" si="44"/>
        <v/>
      </c>
      <c r="G320" s="139" t="str">
        <f t="shared" si="48"/>
        <v/>
      </c>
      <c r="H320" s="82"/>
      <c r="I320" s="65" t="str">
        <f t="shared" si="45"/>
        <v/>
      </c>
      <c r="J320" s="63" t="str">
        <f>IF(ISBLANK('Tabulation of Bids'!G206),"",'Tabulation of Bids'!G206)</f>
        <v/>
      </c>
      <c r="K320" s="63" t="str">
        <f t="shared" si="46"/>
        <v/>
      </c>
    </row>
    <row r="321" spans="1:11" ht="20.25" customHeight="1" x14ac:dyDescent="0.2">
      <c r="A321" s="148" t="e">
        <f>IF(ISBLANK('Tabulation of Bids'!A183),"",'Tabulation of Bids'!A183)</f>
        <v>#VALUE!</v>
      </c>
      <c r="B321" s="149" t="str">
        <f>IF(ISBLANK('Tabulation of Bids'!B183),"",'Tabulation of Bids'!B183)</f>
        <v>* AS READ</v>
      </c>
      <c r="C321" s="146" t="str">
        <f>IF('Tabulation of Bids'!D183=0,"",'Tabulation of Bids'!D183)</f>
        <v/>
      </c>
      <c r="D321" s="150" t="str">
        <f>IF(ISBLANK('Tabulation of Bids'!C183),"",'Tabulation of Bids'!C183)</f>
        <v/>
      </c>
      <c r="E321" s="124" t="str">
        <f t="shared" si="47"/>
        <v/>
      </c>
      <c r="F321" s="125" t="str">
        <f t="shared" si="44"/>
        <v/>
      </c>
      <c r="G321" s="139" t="str">
        <f t="shared" si="48"/>
        <v/>
      </c>
      <c r="H321" s="82"/>
      <c r="I321" s="65" t="str">
        <f t="shared" si="45"/>
        <v/>
      </c>
      <c r="J321" s="63" t="str">
        <f>IF(ISBLANK('Tabulation of Bids'!G207),"",'Tabulation of Bids'!G207)</f>
        <v/>
      </c>
      <c r="K321" s="63" t="str">
        <f t="shared" si="46"/>
        <v/>
      </c>
    </row>
    <row r="322" spans="1:11" ht="20.25" customHeight="1" thickBot="1" x14ac:dyDescent="0.25">
      <c r="A322" s="148" t="e">
        <f>IF(ISBLANK('Tabulation of Bids'!A184),"",'Tabulation of Bids'!A184)</f>
        <v>#VALUE!</v>
      </c>
      <c r="B322" s="149" t="str">
        <f>IF(ISBLANK('Tabulation of Bids'!B184),"",'Tabulation of Bids'!B184)</f>
        <v xml:space="preserve"> √ AS CORRECTED</v>
      </c>
      <c r="C322" s="146" t="str">
        <f>IF('Tabulation of Bids'!D184=0,"",'Tabulation of Bids'!D184)</f>
        <v/>
      </c>
      <c r="D322" s="150" t="str">
        <f>IF(ISBLANK('Tabulation of Bids'!C184),"",'Tabulation of Bids'!C184)</f>
        <v/>
      </c>
      <c r="E322" s="124" t="str">
        <f t="shared" si="47"/>
        <v/>
      </c>
      <c r="F322" s="125" t="str">
        <f t="shared" si="44"/>
        <v/>
      </c>
      <c r="G322" s="139" t="str">
        <f t="shared" si="48"/>
        <v/>
      </c>
      <c r="H322" s="82"/>
      <c r="I322" s="65" t="str">
        <f t="shared" si="45"/>
        <v/>
      </c>
      <c r="J322" s="63" t="str">
        <f>IF(ISBLANK('Tabulation of Bids'!G208),"",'Tabulation of Bids'!G208)</f>
        <v/>
      </c>
      <c r="K322" s="63" t="str">
        <f t="shared" si="46"/>
        <v/>
      </c>
    </row>
    <row r="323" spans="1:11" ht="12" thickBot="1" x14ac:dyDescent="0.25">
      <c r="A323" s="62" t="str">
        <f>IF(A349="","Total","Sub Total")</f>
        <v>Total</v>
      </c>
      <c r="B323" s="34"/>
      <c r="C323" s="35"/>
      <c r="D323" s="29"/>
      <c r="E323" s="111">
        <f>SUM(E299:E322)+SUM(E251:E274)+SUM(E203:E226)+SUM(E155:E178)</f>
        <v>42040275.489400007</v>
      </c>
      <c r="F323" s="24"/>
      <c r="G323" s="29"/>
      <c r="H323" s="35"/>
      <c r="I323" s="29"/>
      <c r="J323" s="23"/>
      <c r="K323" s="23" t="str">
        <f>IF(ISNUMBER(E227),SUM(K155:K178)+SUM(K203:K226)+SUM(K251:K274)+SUM(K299:K322),"")</f>
        <v/>
      </c>
    </row>
    <row r="324" spans="1:11" x14ac:dyDescent="0.2">
      <c r="A324" s="33" t="s">
        <v>267</v>
      </c>
      <c r="B324" s="13"/>
      <c r="C324" s="25"/>
      <c r="D324" s="25"/>
      <c r="E324" s="25"/>
      <c r="F324" s="25"/>
      <c r="G324" s="25"/>
      <c r="H324" s="25"/>
      <c r="I324" s="25"/>
      <c r="J324" s="39" t="s">
        <v>266</v>
      </c>
      <c r="K324" s="30"/>
    </row>
    <row r="325" spans="1:11" x14ac:dyDescent="0.2">
      <c r="A325" s="86"/>
      <c r="B325" s="36"/>
      <c r="C325" s="26"/>
      <c r="D325" s="26"/>
      <c r="E325" s="26"/>
      <c r="F325" s="26"/>
      <c r="G325" s="26"/>
      <c r="H325" s="26"/>
      <c r="I325" s="26"/>
      <c r="J325" s="87"/>
      <c r="K325" s="31"/>
    </row>
    <row r="326" spans="1:11" x14ac:dyDescent="0.2">
      <c r="A326" s="86"/>
      <c r="B326" s="36"/>
      <c r="C326" s="26"/>
      <c r="D326" s="26"/>
      <c r="E326" s="26"/>
      <c r="F326" s="26"/>
      <c r="G326" s="26"/>
      <c r="H326" s="26"/>
      <c r="I326" s="26"/>
      <c r="J326" s="87"/>
      <c r="K326" s="31"/>
    </row>
    <row r="327" spans="1:11" ht="12" thickBot="1" x14ac:dyDescent="0.25">
      <c r="A327" s="86"/>
      <c r="B327" s="36"/>
      <c r="C327" s="26"/>
      <c r="D327" s="26"/>
      <c r="E327" s="26"/>
      <c r="F327" s="26"/>
      <c r="G327" s="26"/>
      <c r="H327" s="26"/>
      <c r="I327" s="26"/>
      <c r="J327" s="87"/>
      <c r="K327" s="31"/>
    </row>
    <row r="328" spans="1:11" ht="12" thickBot="1" x14ac:dyDescent="0.25">
      <c r="A328" s="287"/>
      <c r="B328" s="288"/>
      <c r="C328" s="29"/>
      <c r="D328" s="29"/>
      <c r="E328" s="29"/>
      <c r="F328" s="29"/>
      <c r="G328" s="29"/>
      <c r="H328" s="289"/>
      <c r="I328" s="289" t="s">
        <v>268</v>
      </c>
      <c r="J328" s="29"/>
      <c r="K328" s="128" t="str">
        <f>IF(ISNUMBER(K323),IF(SUM(J325:J327)=0,"",SUM(J325:J327)),"")</f>
        <v/>
      </c>
    </row>
    <row r="329" spans="1:11" x14ac:dyDescent="0.2">
      <c r="A329" s="290"/>
      <c r="B329" s="291"/>
      <c r="C329" s="292"/>
      <c r="D329" s="292"/>
      <c r="E329" s="292"/>
      <c r="F329" s="292"/>
      <c r="G329" s="292"/>
      <c r="H329" s="293"/>
      <c r="I329" s="293" t="s">
        <v>269</v>
      </c>
      <c r="J329" s="294"/>
      <c r="K329" s="133">
        <f>IF(A323="Sub Total","",SUM(K323:K328))</f>
        <v>0</v>
      </c>
    </row>
    <row r="330" spans="1:11" x14ac:dyDescent="0.2">
      <c r="A330" s="290"/>
      <c r="B330" s="291"/>
      <c r="C330" s="292"/>
      <c r="D330" s="292"/>
      <c r="E330" s="292"/>
      <c r="F330" s="292"/>
      <c r="G330" s="292"/>
      <c r="H330" s="293"/>
      <c r="I330" s="293" t="s">
        <v>270</v>
      </c>
      <c r="J330" s="311"/>
      <c r="K330" s="134" t="str">
        <f>IF(ISNUMBER(K323),IF(ISNUMBER(J330),J330*K329,""),"")</f>
        <v/>
      </c>
    </row>
    <row r="331" spans="1:11" ht="12" thickBot="1" x14ac:dyDescent="0.25">
      <c r="A331" s="290"/>
      <c r="B331" s="291"/>
      <c r="C331" s="292"/>
      <c r="D331" s="292"/>
      <c r="E331" s="292"/>
      <c r="F331" s="292"/>
      <c r="G331" s="292"/>
      <c r="H331" s="293"/>
      <c r="I331" s="293" t="s">
        <v>271</v>
      </c>
      <c r="J331" s="296"/>
      <c r="K331" s="132">
        <f>IF(ISNUMBER(K330),K329-K330,K329)</f>
        <v>0</v>
      </c>
    </row>
    <row r="332" spans="1:11" x14ac:dyDescent="0.2">
      <c r="A332" s="17" t="s">
        <v>272</v>
      </c>
      <c r="B332" s="17"/>
      <c r="C332" s="297"/>
      <c r="D332" s="297"/>
      <c r="E332" s="297"/>
      <c r="F332" s="297"/>
      <c r="G332" s="297"/>
      <c r="H332" s="297"/>
      <c r="I332" s="298"/>
      <c r="J332" s="312" t="s">
        <v>266</v>
      </c>
      <c r="K332" s="129"/>
    </row>
    <row r="333" spans="1:11" x14ac:dyDescent="0.2">
      <c r="A333" s="300"/>
      <c r="B333" s="301"/>
      <c r="C333" s="302"/>
      <c r="D333" s="302"/>
      <c r="E333" s="302"/>
      <c r="F333" s="302"/>
      <c r="G333" s="302"/>
      <c r="H333" s="302"/>
      <c r="I333" s="302"/>
      <c r="J333" s="87"/>
      <c r="K333" s="130"/>
    </row>
    <row r="334" spans="1:11" ht="12" thickBot="1" x14ac:dyDescent="0.25">
      <c r="A334" s="304"/>
      <c r="B334" s="305"/>
      <c r="C334" s="306"/>
      <c r="D334" s="306"/>
      <c r="E334" s="306"/>
      <c r="F334" s="306"/>
      <c r="G334" s="306"/>
      <c r="H334" s="306"/>
      <c r="I334" s="306"/>
      <c r="J334" s="313"/>
      <c r="K334" s="131"/>
    </row>
    <row r="335" spans="1:11" ht="12" thickBot="1" x14ac:dyDescent="0.25">
      <c r="A335" s="290"/>
      <c r="B335" s="291"/>
      <c r="C335" s="292"/>
      <c r="D335" s="292"/>
      <c r="E335" s="292"/>
      <c r="F335" s="292"/>
      <c r="G335" s="292"/>
      <c r="H335" s="293"/>
      <c r="I335" s="293" t="s">
        <v>273</v>
      </c>
      <c r="J335" s="292"/>
      <c r="K335" s="128" t="str">
        <f>IF(ISNUMBER(K323),IF(SUM(J333:J334)=0,"",SUM(J333:J334)),"")</f>
        <v/>
      </c>
    </row>
    <row r="336" spans="1:11" ht="12" thickBot="1" x14ac:dyDescent="0.25">
      <c r="A336" s="287"/>
      <c r="B336" s="288"/>
      <c r="C336" s="29"/>
      <c r="D336" s="29"/>
      <c r="E336" s="29"/>
      <c r="F336" s="29"/>
      <c r="G336" s="29"/>
      <c r="H336" s="289"/>
      <c r="I336" s="289" t="s">
        <v>274</v>
      </c>
      <c r="J336" s="29"/>
      <c r="K336" s="128">
        <f>IF(ISNUMBER(K335),K331-K335,K331)</f>
        <v>0</v>
      </c>
    </row>
    <row r="337" spans="1:11" ht="18" customHeight="1" x14ac:dyDescent="0.2">
      <c r="A337" s="36"/>
      <c r="B337" s="36" t="s">
        <v>275</v>
      </c>
      <c r="C337" s="36" t="s">
        <v>276</v>
      </c>
      <c r="D337" s="27"/>
      <c r="E337" s="27"/>
      <c r="F337" s="27"/>
      <c r="G337" s="27"/>
      <c r="H337" s="27"/>
      <c r="I337" s="27"/>
      <c r="J337" s="27"/>
      <c r="K337" s="27"/>
    </row>
    <row r="338" spans="1:11" x14ac:dyDescent="0.2">
      <c r="A338" s="308"/>
      <c r="B338" s="37"/>
      <c r="C338" s="50"/>
      <c r="D338" s="38" t="s">
        <v>275</v>
      </c>
      <c r="E338" s="28"/>
      <c r="F338" s="28"/>
      <c r="G338" s="28"/>
      <c r="H338" s="28"/>
      <c r="I338" s="28"/>
      <c r="J338" s="28"/>
      <c r="K338" s="28" t="s">
        <v>277</v>
      </c>
    </row>
    <row r="339" spans="1:11" x14ac:dyDescent="0.2">
      <c r="A339" s="36"/>
      <c r="B339" s="36" t="s">
        <v>278</v>
      </c>
      <c r="C339" s="36" t="s">
        <v>276</v>
      </c>
      <c r="D339" s="32"/>
      <c r="E339" s="27"/>
      <c r="F339" s="27"/>
      <c r="G339" s="27"/>
      <c r="H339" s="27"/>
      <c r="I339" s="27"/>
      <c r="J339" s="27"/>
      <c r="K339" s="32"/>
    </row>
    <row r="340" spans="1:11" x14ac:dyDescent="0.2">
      <c r="A340" s="310"/>
      <c r="B340" s="37"/>
      <c r="C340" s="50"/>
      <c r="D340" s="38" t="s">
        <v>275</v>
      </c>
      <c r="E340" s="28"/>
      <c r="F340" s="28"/>
      <c r="G340" s="28"/>
      <c r="H340" s="28"/>
      <c r="I340" s="28"/>
      <c r="J340" s="28"/>
      <c r="K340" s="28" t="s">
        <v>277</v>
      </c>
    </row>
    <row r="341" spans="1:1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11" t="str">
        <f>IF(A1="ENGINEER'S FINAL PAYMENT ESTIMATE","BLR 6303","BLR 6302")</f>
        <v>BLR 6303</v>
      </c>
    </row>
    <row r="342" spans="1:11" x14ac:dyDescent="0.2">
      <c r="A342" s="377" t="str">
        <f>IF(A397="",IF(ISNUMBER(J379),"ENGINEER'S PAYMENT ESTIMATE","ENGINEER'S FINAL PAYMENT ESTIMATE"),A391)</f>
        <v>ENGINEER'S FINAL PAYMENT ESTIMATE</v>
      </c>
      <c r="B342" s="377"/>
      <c r="C342" s="377"/>
      <c r="D342" s="377"/>
      <c r="E342" s="377"/>
      <c r="F342" s="377"/>
      <c r="G342" s="377"/>
      <c r="H342" s="377"/>
      <c r="I342" s="377"/>
      <c r="J342" s="377"/>
      <c r="K342" s="377"/>
    </row>
    <row r="343" spans="1:11" x14ac:dyDescent="0.2">
      <c r="A343" s="10"/>
      <c r="B343" s="51" t="str">
        <f>B2</f>
        <v xml:space="preserve">Estimate No. 1 from   to  </v>
      </c>
      <c r="C343" s="10"/>
      <c r="D343" s="10"/>
      <c r="E343" s="10"/>
      <c r="F343" s="10"/>
      <c r="G343" s="10"/>
      <c r="H343" s="10"/>
      <c r="I343" s="9"/>
      <c r="J343" s="9"/>
      <c r="K343" s="9"/>
    </row>
    <row r="344" spans="1:11" x14ac:dyDescent="0.2">
      <c r="A344" s="10"/>
      <c r="B344" s="51" t="str">
        <f>B3</f>
        <v>Payable to: William Charles</v>
      </c>
      <c r="C344" s="10"/>
      <c r="D344" s="10"/>
      <c r="E344" s="10"/>
      <c r="F344" s="10"/>
      <c r="G344" s="10"/>
      <c r="H344" s="11" t="s">
        <v>260</v>
      </c>
      <c r="I344" s="13" t="str">
        <f>I3</f>
        <v>City of Rockford</v>
      </c>
      <c r="J344" s="13"/>
      <c r="K344" s="13"/>
    </row>
    <row r="345" spans="1:11" ht="12" thickBot="1" x14ac:dyDescent="0.25">
      <c r="A345" s="10"/>
      <c r="B345" s="51" t="str">
        <f>B4</f>
        <v>Address: Rockford, IL Bid Bond</v>
      </c>
      <c r="C345" s="10"/>
      <c r="D345" s="10"/>
      <c r="E345" s="10"/>
      <c r="F345" s="10"/>
      <c r="G345" s="10"/>
      <c r="H345" s="12"/>
      <c r="I345" s="376"/>
      <c r="J345" s="376"/>
      <c r="K345" s="376"/>
    </row>
    <row r="346" spans="1:11" x14ac:dyDescent="0.2">
      <c r="A346" s="14"/>
      <c r="B346" s="16"/>
      <c r="C346" s="17" t="s">
        <v>261</v>
      </c>
      <c r="D346" s="17"/>
      <c r="E346" s="17"/>
      <c r="F346" s="18" t="s">
        <v>262</v>
      </c>
      <c r="G346" s="17" t="s">
        <v>263</v>
      </c>
      <c r="H346" s="17" t="s">
        <v>264</v>
      </c>
      <c r="I346" s="17"/>
      <c r="J346" s="17"/>
      <c r="K346" s="19"/>
    </row>
    <row r="347" spans="1:11" ht="12" thickBot="1" x14ac:dyDescent="0.25">
      <c r="A347" s="15" t="s">
        <v>265</v>
      </c>
      <c r="B347" s="285"/>
      <c r="C347" s="20" t="s">
        <v>221</v>
      </c>
      <c r="D347" s="20"/>
      <c r="E347" s="21" t="s">
        <v>266</v>
      </c>
      <c r="F347" s="21" t="s">
        <v>221</v>
      </c>
      <c r="G347" s="20" t="s">
        <v>221</v>
      </c>
      <c r="H347" s="20" t="s">
        <v>221</v>
      </c>
      <c r="I347" s="20"/>
      <c r="J347" s="21" t="s">
        <v>4</v>
      </c>
      <c r="K347" s="22" t="s">
        <v>266</v>
      </c>
    </row>
    <row r="348" spans="1:11" ht="20.25" customHeight="1" x14ac:dyDescent="0.2">
      <c r="A348" s="144" t="str">
        <f>IF(ISBLANK('Tabulation of Bids'!A187),"",'Tabulation of Bids'!A187)</f>
        <v/>
      </c>
      <c r="B348" s="145" t="str">
        <f>IF(ISBLANK('Tabulation of Bids'!B187),"",'Tabulation of Bids'!B187)</f>
        <v/>
      </c>
      <c r="C348" s="146" t="str">
        <f>IF('Tabulation of Bids'!D187=0,"",'Tabulation of Bids'!D187)</f>
        <v/>
      </c>
      <c r="D348" s="147" t="str">
        <f>IF(ISBLANK('Tabulation of Bids'!C187),"",'Tabulation of Bids'!C187)</f>
        <v/>
      </c>
      <c r="E348" s="120" t="str">
        <f>IF(J348 = "","",J348*C348)</f>
        <v/>
      </c>
      <c r="F348" s="121" t="str">
        <f t="shared" ref="F348:F371" si="49">IF((H348&gt;C348),H348-C348,"")</f>
        <v/>
      </c>
      <c r="G348" s="139" t="str">
        <f>IF($K$194="BLR 6303",IF(C348&gt;H348,C348-H348,""),"")</f>
        <v/>
      </c>
      <c r="H348" s="82"/>
      <c r="I348" s="65" t="str">
        <f t="shared" ref="I348:I371" si="50">IF(ISBLANK(H348),"",D348)</f>
        <v/>
      </c>
      <c r="J348" s="63" t="str">
        <f>IF(ISBLANK('Tabulation of Bids'!G235),"",'Tabulation of Bids'!G235)</f>
        <v/>
      </c>
      <c r="K348" s="63" t="str">
        <f t="shared" ref="K348:K371" si="51">IF(ISBLANK(H348),"",H348*J348)</f>
        <v/>
      </c>
    </row>
    <row r="349" spans="1:11" ht="20.25" customHeight="1" x14ac:dyDescent="0.2">
      <c r="A349" s="148" t="str">
        <f>IF(ISBLANK('Tabulation of Bids'!A188),"",'Tabulation of Bids'!A188)</f>
        <v/>
      </c>
      <c r="B349" s="149" t="str">
        <f>IF(ISBLANK('Tabulation of Bids'!B188),"",'Tabulation of Bids'!B188)</f>
        <v/>
      </c>
      <c r="C349" s="146" t="str">
        <f>IF('Tabulation of Bids'!D188=0,"",'Tabulation of Bids'!D188)</f>
        <v/>
      </c>
      <c r="D349" s="150" t="str">
        <f>IF(ISBLANK('Tabulation of Bids'!C188),"",'Tabulation of Bids'!C188)</f>
        <v/>
      </c>
      <c r="E349" s="124" t="str">
        <f t="shared" ref="E349:E371" si="52">IF(J349 = "","",J349*C349)</f>
        <v/>
      </c>
      <c r="F349" s="125" t="str">
        <f t="shared" si="49"/>
        <v/>
      </c>
      <c r="G349" s="139" t="str">
        <f t="shared" ref="G349:G371" si="53">IF($K$194="BLR 6303",IF(C349&gt;H349,C349-H349,""),"")</f>
        <v/>
      </c>
      <c r="H349" s="82"/>
      <c r="I349" s="65" t="str">
        <f t="shared" si="50"/>
        <v/>
      </c>
      <c r="J349" s="63" t="str">
        <f>IF(ISBLANK('Tabulation of Bids'!G236),"",'Tabulation of Bids'!G236)</f>
        <v/>
      </c>
      <c r="K349" s="63" t="str">
        <f t="shared" si="51"/>
        <v/>
      </c>
    </row>
    <row r="350" spans="1:11" ht="20.25" customHeight="1" x14ac:dyDescent="0.2">
      <c r="A350" s="148" t="str">
        <f>IF(ISBLANK('Tabulation of Bids'!A189),"",'Tabulation of Bids'!A189)</f>
        <v/>
      </c>
      <c r="B350" s="149" t="str">
        <f>IF(ISBLANK('Tabulation of Bids'!B189),"",'Tabulation of Bids'!B189)</f>
        <v/>
      </c>
      <c r="C350" s="146" t="str">
        <f>IF('Tabulation of Bids'!D189=0,"",'Tabulation of Bids'!D189)</f>
        <v/>
      </c>
      <c r="D350" s="150" t="str">
        <f>IF(ISBLANK('Tabulation of Bids'!C189),"",'Tabulation of Bids'!C189)</f>
        <v/>
      </c>
      <c r="E350" s="124" t="str">
        <f t="shared" si="52"/>
        <v/>
      </c>
      <c r="F350" s="125" t="str">
        <f t="shared" si="49"/>
        <v/>
      </c>
      <c r="G350" s="139" t="str">
        <f t="shared" si="53"/>
        <v/>
      </c>
      <c r="H350" s="82"/>
      <c r="I350" s="65" t="str">
        <f t="shared" si="50"/>
        <v/>
      </c>
      <c r="J350" s="63" t="str">
        <f>IF(ISBLANK('Tabulation of Bids'!G237),"",'Tabulation of Bids'!G237)</f>
        <v/>
      </c>
      <c r="K350" s="63" t="str">
        <f t="shared" si="51"/>
        <v/>
      </c>
    </row>
    <row r="351" spans="1:11" ht="20.25" customHeight="1" x14ac:dyDescent="0.2">
      <c r="A351" s="148" t="str">
        <f>IF(ISBLANK('Tabulation of Bids'!A190),"",'Tabulation of Bids'!A190)</f>
        <v/>
      </c>
      <c r="B351" s="149" t="str">
        <f>IF(ISBLANK('Tabulation of Bids'!B190),"",'Tabulation of Bids'!B190)</f>
        <v/>
      </c>
      <c r="C351" s="146" t="str">
        <f>IF('Tabulation of Bids'!D190=0,"",'Tabulation of Bids'!D190)</f>
        <v/>
      </c>
      <c r="D351" s="150" t="str">
        <f>IF(ISBLANK('Tabulation of Bids'!C190),"",'Tabulation of Bids'!C190)</f>
        <v/>
      </c>
      <c r="E351" s="124" t="str">
        <f t="shared" si="52"/>
        <v/>
      </c>
      <c r="F351" s="125" t="str">
        <f t="shared" si="49"/>
        <v/>
      </c>
      <c r="G351" s="139" t="str">
        <f t="shared" si="53"/>
        <v/>
      </c>
      <c r="H351" s="82"/>
      <c r="I351" s="65" t="str">
        <f t="shared" si="50"/>
        <v/>
      </c>
      <c r="J351" s="63" t="str">
        <f>IF(ISBLANK('Tabulation of Bids'!G238),"",'Tabulation of Bids'!G238)</f>
        <v/>
      </c>
      <c r="K351" s="63" t="str">
        <f t="shared" si="51"/>
        <v/>
      </c>
    </row>
    <row r="352" spans="1:11" ht="20.25" customHeight="1" x14ac:dyDescent="0.2">
      <c r="A352" s="148" t="str">
        <f>IF(ISBLANK('Tabulation of Bids'!A191),"",'Tabulation of Bids'!A191)</f>
        <v/>
      </c>
      <c r="B352" s="149" t="str">
        <f>IF(ISBLANK('Tabulation of Bids'!B191),"",'Tabulation of Bids'!B191)</f>
        <v/>
      </c>
      <c r="C352" s="146" t="str">
        <f>IF('Tabulation of Bids'!D191=0,"",'Tabulation of Bids'!D191)</f>
        <v/>
      </c>
      <c r="D352" s="150" t="str">
        <f>IF(ISBLANK('Tabulation of Bids'!C191),"",'Tabulation of Bids'!C191)</f>
        <v/>
      </c>
      <c r="E352" s="124" t="str">
        <f t="shared" si="52"/>
        <v/>
      </c>
      <c r="F352" s="125" t="str">
        <f t="shared" si="49"/>
        <v/>
      </c>
      <c r="G352" s="139" t="str">
        <f t="shared" si="53"/>
        <v/>
      </c>
      <c r="H352" s="82"/>
      <c r="I352" s="65" t="str">
        <f t="shared" si="50"/>
        <v/>
      </c>
      <c r="J352" s="63" t="str">
        <f>IF(ISBLANK('Tabulation of Bids'!G239),"",'Tabulation of Bids'!G239)</f>
        <v/>
      </c>
      <c r="K352" s="63" t="str">
        <f t="shared" si="51"/>
        <v/>
      </c>
    </row>
    <row r="353" spans="1:11" ht="20.25" customHeight="1" x14ac:dyDescent="0.2">
      <c r="A353" s="148" t="str">
        <f>IF(ISBLANK('Tabulation of Bids'!A192),"",'Tabulation of Bids'!A192)</f>
        <v/>
      </c>
      <c r="B353" s="149" t="str">
        <f>IF(ISBLANK('Tabulation of Bids'!B192),"",'Tabulation of Bids'!B192)</f>
        <v/>
      </c>
      <c r="C353" s="146" t="str">
        <f>IF('Tabulation of Bids'!D192=0,"",'Tabulation of Bids'!D192)</f>
        <v/>
      </c>
      <c r="D353" s="150" t="str">
        <f>IF(ISBLANK('Tabulation of Bids'!C192),"",'Tabulation of Bids'!C192)</f>
        <v/>
      </c>
      <c r="E353" s="124" t="str">
        <f t="shared" si="52"/>
        <v/>
      </c>
      <c r="F353" s="125" t="str">
        <f t="shared" si="49"/>
        <v/>
      </c>
      <c r="G353" s="139" t="str">
        <f t="shared" si="53"/>
        <v/>
      </c>
      <c r="H353" s="82"/>
      <c r="I353" s="65" t="str">
        <f t="shared" si="50"/>
        <v/>
      </c>
      <c r="J353" s="63" t="str">
        <f>IF(ISBLANK('Tabulation of Bids'!G240),"",'Tabulation of Bids'!G240)</f>
        <v/>
      </c>
      <c r="K353" s="63" t="str">
        <f t="shared" si="51"/>
        <v/>
      </c>
    </row>
    <row r="354" spans="1:11" ht="20.25" customHeight="1" x14ac:dyDescent="0.2">
      <c r="A354" s="148" t="str">
        <f>IF(ISBLANK('Tabulation of Bids'!A193),"",'Tabulation of Bids'!A193)</f>
        <v/>
      </c>
      <c r="B354" s="149" t="str">
        <f>IF(ISBLANK('Tabulation of Bids'!B193),"",'Tabulation of Bids'!B193)</f>
        <v/>
      </c>
      <c r="C354" s="146" t="str">
        <f>IF('Tabulation of Bids'!D193=0,"",'Tabulation of Bids'!D193)</f>
        <v/>
      </c>
      <c r="D354" s="150" t="str">
        <f>IF(ISBLANK('Tabulation of Bids'!C193),"",'Tabulation of Bids'!C193)</f>
        <v/>
      </c>
      <c r="E354" s="124" t="str">
        <f t="shared" si="52"/>
        <v/>
      </c>
      <c r="F354" s="125" t="str">
        <f t="shared" si="49"/>
        <v/>
      </c>
      <c r="G354" s="139" t="str">
        <f t="shared" si="53"/>
        <v/>
      </c>
      <c r="H354" s="82"/>
      <c r="I354" s="65" t="str">
        <f t="shared" si="50"/>
        <v/>
      </c>
      <c r="J354" s="63" t="str">
        <f>IF(ISBLANK('Tabulation of Bids'!G241),"",'Tabulation of Bids'!G241)</f>
        <v/>
      </c>
      <c r="K354" s="63" t="str">
        <f t="shared" si="51"/>
        <v/>
      </c>
    </row>
    <row r="355" spans="1:11" ht="20.25" customHeight="1" x14ac:dyDescent="0.2">
      <c r="A355" s="148" t="str">
        <f>IF(ISBLANK('Tabulation of Bids'!A194),"",'Tabulation of Bids'!A194)</f>
        <v/>
      </c>
      <c r="B355" s="149" t="str">
        <f>IF(ISBLANK('Tabulation of Bids'!B194),"",'Tabulation of Bids'!B194)</f>
        <v/>
      </c>
      <c r="C355" s="146" t="str">
        <f>IF('Tabulation of Bids'!D194=0,"",'Tabulation of Bids'!D194)</f>
        <v/>
      </c>
      <c r="D355" s="150" t="str">
        <f>IF(ISBLANK('Tabulation of Bids'!C194),"",'Tabulation of Bids'!C194)</f>
        <v/>
      </c>
      <c r="E355" s="124" t="str">
        <f t="shared" si="52"/>
        <v/>
      </c>
      <c r="F355" s="125" t="str">
        <f t="shared" si="49"/>
        <v/>
      </c>
      <c r="G355" s="139" t="str">
        <f t="shared" si="53"/>
        <v/>
      </c>
      <c r="H355" s="82"/>
      <c r="I355" s="65" t="str">
        <f t="shared" si="50"/>
        <v/>
      </c>
      <c r="J355" s="63" t="str">
        <f>IF(ISBLANK('Tabulation of Bids'!G242),"",'Tabulation of Bids'!G242)</f>
        <v/>
      </c>
      <c r="K355" s="63" t="str">
        <f t="shared" si="51"/>
        <v/>
      </c>
    </row>
    <row r="356" spans="1:11" ht="20.25" customHeight="1" x14ac:dyDescent="0.2">
      <c r="A356" s="148" t="str">
        <f>IF(ISBLANK('Tabulation of Bids'!A195),"",'Tabulation of Bids'!A195)</f>
        <v/>
      </c>
      <c r="B356" s="149" t="str">
        <f>IF(ISBLANK('Tabulation of Bids'!B195),"",'Tabulation of Bids'!B195)</f>
        <v/>
      </c>
      <c r="C356" s="146" t="str">
        <f>IF('Tabulation of Bids'!D195=0,"",'Tabulation of Bids'!D195)</f>
        <v/>
      </c>
      <c r="D356" s="150" t="str">
        <f>IF(ISBLANK('Tabulation of Bids'!C195),"",'Tabulation of Bids'!C195)</f>
        <v/>
      </c>
      <c r="E356" s="124" t="str">
        <f t="shared" si="52"/>
        <v/>
      </c>
      <c r="F356" s="125" t="str">
        <f t="shared" si="49"/>
        <v/>
      </c>
      <c r="G356" s="139" t="str">
        <f t="shared" si="53"/>
        <v/>
      </c>
      <c r="H356" s="82"/>
      <c r="I356" s="65" t="str">
        <f t="shared" si="50"/>
        <v/>
      </c>
      <c r="J356" s="63" t="str">
        <f>IF(ISBLANK('Tabulation of Bids'!G243),"",'Tabulation of Bids'!G243)</f>
        <v/>
      </c>
      <c r="K356" s="63" t="str">
        <f t="shared" si="51"/>
        <v/>
      </c>
    </row>
    <row r="357" spans="1:11" ht="20.25" customHeight="1" x14ac:dyDescent="0.2">
      <c r="A357" s="148" t="str">
        <f>IF(ISBLANK('Tabulation of Bids'!A196),"",'Tabulation of Bids'!A196)</f>
        <v/>
      </c>
      <c r="B357" s="149" t="str">
        <f>IF(ISBLANK('Tabulation of Bids'!B196),"",'Tabulation of Bids'!B196)</f>
        <v/>
      </c>
      <c r="C357" s="146" t="str">
        <f>IF('Tabulation of Bids'!D196=0,"",'Tabulation of Bids'!D196)</f>
        <v/>
      </c>
      <c r="D357" s="150" t="str">
        <f>IF(ISBLANK('Tabulation of Bids'!C196),"",'Tabulation of Bids'!C196)</f>
        <v/>
      </c>
      <c r="E357" s="124" t="str">
        <f t="shared" si="52"/>
        <v/>
      </c>
      <c r="F357" s="125" t="str">
        <f t="shared" si="49"/>
        <v/>
      </c>
      <c r="G357" s="139" t="str">
        <f t="shared" si="53"/>
        <v/>
      </c>
      <c r="H357" s="82"/>
      <c r="I357" s="65" t="str">
        <f t="shared" si="50"/>
        <v/>
      </c>
      <c r="J357" s="63" t="str">
        <f>IF(ISBLANK('Tabulation of Bids'!G244),"",'Tabulation of Bids'!G244)</f>
        <v/>
      </c>
      <c r="K357" s="63" t="str">
        <f t="shared" si="51"/>
        <v/>
      </c>
    </row>
    <row r="358" spans="1:11" ht="20.25" customHeight="1" x14ac:dyDescent="0.2">
      <c r="A358" s="148" t="str">
        <f>IF(ISBLANK('Tabulation of Bids'!A197),"",'Tabulation of Bids'!A197)</f>
        <v/>
      </c>
      <c r="B358" s="149" t="str">
        <f>IF(ISBLANK('Tabulation of Bids'!B197),"",'Tabulation of Bids'!B197)</f>
        <v/>
      </c>
      <c r="C358" s="146" t="str">
        <f>IF('Tabulation of Bids'!D197=0,"",'Tabulation of Bids'!D197)</f>
        <v/>
      </c>
      <c r="D358" s="150" t="str">
        <f>IF(ISBLANK('Tabulation of Bids'!C197),"",'Tabulation of Bids'!C197)</f>
        <v/>
      </c>
      <c r="E358" s="124" t="str">
        <f t="shared" si="52"/>
        <v/>
      </c>
      <c r="F358" s="125" t="str">
        <f t="shared" si="49"/>
        <v/>
      </c>
      <c r="G358" s="139" t="str">
        <f t="shared" si="53"/>
        <v/>
      </c>
      <c r="H358" s="82"/>
      <c r="I358" s="65" t="str">
        <f t="shared" si="50"/>
        <v/>
      </c>
      <c r="J358" s="63" t="str">
        <f>IF(ISBLANK('Tabulation of Bids'!G245),"",'Tabulation of Bids'!G245)</f>
        <v/>
      </c>
      <c r="K358" s="63" t="str">
        <f t="shared" si="51"/>
        <v/>
      </c>
    </row>
    <row r="359" spans="1:11" ht="20.25" customHeight="1" x14ac:dyDescent="0.2">
      <c r="A359" s="148" t="str">
        <f>IF(ISBLANK('Tabulation of Bids'!A198),"",'Tabulation of Bids'!A198)</f>
        <v/>
      </c>
      <c r="B359" s="149" t="str">
        <f>IF(ISBLANK('Tabulation of Bids'!B198),"",'Tabulation of Bids'!B198)</f>
        <v/>
      </c>
      <c r="C359" s="146" t="str">
        <f>IF('Tabulation of Bids'!D198=0,"",'Tabulation of Bids'!D198)</f>
        <v/>
      </c>
      <c r="D359" s="150" t="str">
        <f>IF(ISBLANK('Tabulation of Bids'!C198),"",'Tabulation of Bids'!C198)</f>
        <v/>
      </c>
      <c r="E359" s="124" t="str">
        <f t="shared" si="52"/>
        <v/>
      </c>
      <c r="F359" s="125" t="str">
        <f t="shared" si="49"/>
        <v/>
      </c>
      <c r="G359" s="139" t="str">
        <f t="shared" si="53"/>
        <v/>
      </c>
      <c r="H359" s="82"/>
      <c r="I359" s="65" t="str">
        <f t="shared" si="50"/>
        <v/>
      </c>
      <c r="J359" s="63" t="str">
        <f>IF(ISBLANK('Tabulation of Bids'!G246),"",'Tabulation of Bids'!G246)</f>
        <v/>
      </c>
      <c r="K359" s="63" t="str">
        <f t="shared" si="51"/>
        <v/>
      </c>
    </row>
    <row r="360" spans="1:11" ht="20.25" customHeight="1" x14ac:dyDescent="0.2">
      <c r="A360" s="148" t="str">
        <f>IF(ISBLANK('Tabulation of Bids'!A199),"",'Tabulation of Bids'!A199)</f>
        <v/>
      </c>
      <c r="B360" s="149" t="str">
        <f>IF(ISBLANK('Tabulation of Bids'!B199),"",'Tabulation of Bids'!B199)</f>
        <v/>
      </c>
      <c r="C360" s="146" t="str">
        <f>IF('Tabulation of Bids'!D199=0,"",'Tabulation of Bids'!D199)</f>
        <v/>
      </c>
      <c r="D360" s="150" t="str">
        <f>IF(ISBLANK('Tabulation of Bids'!C199),"",'Tabulation of Bids'!C199)</f>
        <v/>
      </c>
      <c r="E360" s="124" t="str">
        <f t="shared" si="52"/>
        <v/>
      </c>
      <c r="F360" s="125" t="str">
        <f t="shared" si="49"/>
        <v/>
      </c>
      <c r="G360" s="139" t="str">
        <f t="shared" si="53"/>
        <v/>
      </c>
      <c r="H360" s="82"/>
      <c r="I360" s="65" t="str">
        <f t="shared" si="50"/>
        <v/>
      </c>
      <c r="J360" s="63" t="str">
        <f>IF(ISBLANK('Tabulation of Bids'!G247),"",'Tabulation of Bids'!G247)</f>
        <v/>
      </c>
      <c r="K360" s="63" t="str">
        <f t="shared" si="51"/>
        <v/>
      </c>
    </row>
    <row r="361" spans="1:11" ht="20.25" customHeight="1" x14ac:dyDescent="0.2">
      <c r="A361" s="148" t="str">
        <f>IF(ISBLANK('Tabulation of Bids'!A200),"",'Tabulation of Bids'!A200)</f>
        <v/>
      </c>
      <c r="B361" s="149" t="str">
        <f>IF(ISBLANK('Tabulation of Bids'!B200),"",'Tabulation of Bids'!B200)</f>
        <v/>
      </c>
      <c r="C361" s="146" t="str">
        <f>IF('Tabulation of Bids'!D200=0,"",'Tabulation of Bids'!D200)</f>
        <v/>
      </c>
      <c r="D361" s="150" t="str">
        <f>IF(ISBLANK('Tabulation of Bids'!C200),"",'Tabulation of Bids'!C200)</f>
        <v/>
      </c>
      <c r="E361" s="124" t="str">
        <f t="shared" si="52"/>
        <v/>
      </c>
      <c r="F361" s="125" t="str">
        <f t="shared" si="49"/>
        <v/>
      </c>
      <c r="G361" s="139" t="str">
        <f t="shared" si="53"/>
        <v/>
      </c>
      <c r="H361" s="82"/>
      <c r="I361" s="65" t="str">
        <f t="shared" si="50"/>
        <v/>
      </c>
      <c r="J361" s="63" t="str">
        <f>IF(ISBLANK('Tabulation of Bids'!G248),"",'Tabulation of Bids'!G248)</f>
        <v/>
      </c>
      <c r="K361" s="63" t="str">
        <f t="shared" si="51"/>
        <v/>
      </c>
    </row>
    <row r="362" spans="1:11" ht="20.25" customHeight="1" x14ac:dyDescent="0.2">
      <c r="A362" s="148" t="str">
        <f>IF(ISBLANK('Tabulation of Bids'!A201),"",'Tabulation of Bids'!A201)</f>
        <v/>
      </c>
      <c r="B362" s="149" t="str">
        <f>IF(ISBLANK('Tabulation of Bids'!B201),"",'Tabulation of Bids'!B201)</f>
        <v/>
      </c>
      <c r="C362" s="146" t="str">
        <f>IF('Tabulation of Bids'!D201=0,"",'Tabulation of Bids'!D201)</f>
        <v/>
      </c>
      <c r="D362" s="150" t="str">
        <f>IF(ISBLANK('Tabulation of Bids'!C201),"",'Tabulation of Bids'!C201)</f>
        <v/>
      </c>
      <c r="E362" s="124" t="str">
        <f t="shared" si="52"/>
        <v/>
      </c>
      <c r="F362" s="125" t="str">
        <f t="shared" si="49"/>
        <v/>
      </c>
      <c r="G362" s="139" t="str">
        <f t="shared" si="53"/>
        <v/>
      </c>
      <c r="H362" s="82"/>
      <c r="I362" s="65" t="str">
        <f t="shared" si="50"/>
        <v/>
      </c>
      <c r="J362" s="63" t="str">
        <f>IF(ISBLANK('Tabulation of Bids'!G249),"",'Tabulation of Bids'!G249)</f>
        <v/>
      </c>
      <c r="K362" s="63" t="str">
        <f t="shared" si="51"/>
        <v/>
      </c>
    </row>
    <row r="363" spans="1:11" ht="20.25" customHeight="1" x14ac:dyDescent="0.2">
      <c r="A363" s="148" t="str">
        <f>IF(ISBLANK('Tabulation of Bids'!A202),"",'Tabulation of Bids'!A202)</f>
        <v/>
      </c>
      <c r="B363" s="149" t="str">
        <f>IF(ISBLANK('Tabulation of Bids'!B202),"",'Tabulation of Bids'!B202)</f>
        <v/>
      </c>
      <c r="C363" s="146" t="str">
        <f>IF('Tabulation of Bids'!D202=0,"",'Tabulation of Bids'!D202)</f>
        <v/>
      </c>
      <c r="D363" s="150" t="str">
        <f>IF(ISBLANK('Tabulation of Bids'!C202),"",'Tabulation of Bids'!C202)</f>
        <v/>
      </c>
      <c r="E363" s="124" t="str">
        <f t="shared" si="52"/>
        <v/>
      </c>
      <c r="F363" s="125" t="str">
        <f t="shared" si="49"/>
        <v/>
      </c>
      <c r="G363" s="139" t="str">
        <f t="shared" si="53"/>
        <v/>
      </c>
      <c r="H363" s="82"/>
      <c r="I363" s="65" t="str">
        <f t="shared" si="50"/>
        <v/>
      </c>
      <c r="J363" s="63" t="str">
        <f>IF(ISBLANK('Tabulation of Bids'!G250),"",'Tabulation of Bids'!G250)</f>
        <v/>
      </c>
      <c r="K363" s="63" t="str">
        <f t="shared" si="51"/>
        <v/>
      </c>
    </row>
    <row r="364" spans="1:11" ht="20.25" customHeight="1" x14ac:dyDescent="0.2">
      <c r="A364" s="148" t="str">
        <f>IF(ISBLANK('Tabulation of Bids'!A203),"",'Tabulation of Bids'!A203)</f>
        <v/>
      </c>
      <c r="B364" s="149" t="str">
        <f>IF(ISBLANK('Tabulation of Bids'!B203),"",'Tabulation of Bids'!B203)</f>
        <v/>
      </c>
      <c r="C364" s="146" t="str">
        <f>IF('Tabulation of Bids'!D203=0,"",'Tabulation of Bids'!D203)</f>
        <v/>
      </c>
      <c r="D364" s="150" t="str">
        <f>IF(ISBLANK('Tabulation of Bids'!C203),"",'Tabulation of Bids'!C203)</f>
        <v/>
      </c>
      <c r="E364" s="124" t="str">
        <f t="shared" si="52"/>
        <v/>
      </c>
      <c r="F364" s="125" t="str">
        <f t="shared" si="49"/>
        <v/>
      </c>
      <c r="G364" s="139" t="str">
        <f t="shared" si="53"/>
        <v/>
      </c>
      <c r="H364" s="82"/>
      <c r="I364" s="65" t="str">
        <f t="shared" si="50"/>
        <v/>
      </c>
      <c r="J364" s="63" t="str">
        <f>IF(ISBLANK('Tabulation of Bids'!G251),"",'Tabulation of Bids'!G251)</f>
        <v/>
      </c>
      <c r="K364" s="63" t="str">
        <f t="shared" si="51"/>
        <v/>
      </c>
    </row>
    <row r="365" spans="1:11" ht="20.25" customHeight="1" x14ac:dyDescent="0.2">
      <c r="A365" s="148" t="str">
        <f>IF(ISBLANK('Tabulation of Bids'!A204),"",'Tabulation of Bids'!A204)</f>
        <v/>
      </c>
      <c r="B365" s="149" t="str">
        <f>IF(ISBLANK('Tabulation of Bids'!B204),"",'Tabulation of Bids'!B204)</f>
        <v/>
      </c>
      <c r="C365" s="146" t="str">
        <f>IF('Tabulation of Bids'!D204=0,"",'Tabulation of Bids'!D204)</f>
        <v/>
      </c>
      <c r="D365" s="150" t="str">
        <f>IF(ISBLANK('Tabulation of Bids'!C204),"",'Tabulation of Bids'!C204)</f>
        <v/>
      </c>
      <c r="E365" s="124" t="str">
        <f t="shared" si="52"/>
        <v/>
      </c>
      <c r="F365" s="125" t="str">
        <f t="shared" si="49"/>
        <v/>
      </c>
      <c r="G365" s="139" t="str">
        <f t="shared" si="53"/>
        <v/>
      </c>
      <c r="H365" s="82"/>
      <c r="I365" s="65" t="str">
        <f t="shared" si="50"/>
        <v/>
      </c>
      <c r="J365" s="63" t="str">
        <f>IF(ISBLANK('Tabulation of Bids'!G252),"",'Tabulation of Bids'!G252)</f>
        <v/>
      </c>
      <c r="K365" s="63" t="str">
        <f t="shared" si="51"/>
        <v/>
      </c>
    </row>
    <row r="366" spans="1:11" ht="20.25" customHeight="1" x14ac:dyDescent="0.2">
      <c r="A366" s="148" t="str">
        <f>IF(ISBLANK('Tabulation of Bids'!A205),"",'Tabulation of Bids'!A205)</f>
        <v/>
      </c>
      <c r="B366" s="149" t="str">
        <f>IF(ISBLANK('Tabulation of Bids'!B205),"",'Tabulation of Bids'!B205)</f>
        <v/>
      </c>
      <c r="C366" s="146" t="str">
        <f>IF('Tabulation of Bids'!D205=0,"",'Tabulation of Bids'!D205)</f>
        <v/>
      </c>
      <c r="D366" s="150" t="str">
        <f>IF(ISBLANK('Tabulation of Bids'!C205),"",'Tabulation of Bids'!C205)</f>
        <v/>
      </c>
      <c r="E366" s="124" t="str">
        <f t="shared" si="52"/>
        <v/>
      </c>
      <c r="F366" s="125" t="str">
        <f t="shared" si="49"/>
        <v/>
      </c>
      <c r="G366" s="139" t="str">
        <f t="shared" si="53"/>
        <v/>
      </c>
      <c r="H366" s="82"/>
      <c r="I366" s="65" t="str">
        <f t="shared" si="50"/>
        <v/>
      </c>
      <c r="J366" s="63" t="str">
        <f>IF(ISBLANK('Tabulation of Bids'!G253),"",'Tabulation of Bids'!G253)</f>
        <v/>
      </c>
      <c r="K366" s="63" t="str">
        <f t="shared" si="51"/>
        <v/>
      </c>
    </row>
    <row r="367" spans="1:11" ht="20.25" customHeight="1" x14ac:dyDescent="0.2">
      <c r="A367" s="148" t="str">
        <f>IF(ISBLANK('Tabulation of Bids'!A206),"",'Tabulation of Bids'!A206)</f>
        <v/>
      </c>
      <c r="B367" s="149" t="str">
        <f>IF(ISBLANK('Tabulation of Bids'!B206),"",'Tabulation of Bids'!B206)</f>
        <v/>
      </c>
      <c r="C367" s="146" t="str">
        <f>IF('Tabulation of Bids'!D206=0,"",'Tabulation of Bids'!D206)</f>
        <v/>
      </c>
      <c r="D367" s="150" t="str">
        <f>IF(ISBLANK('Tabulation of Bids'!C206),"",'Tabulation of Bids'!C206)</f>
        <v/>
      </c>
      <c r="E367" s="124" t="str">
        <f t="shared" si="52"/>
        <v/>
      </c>
      <c r="F367" s="125" t="str">
        <f t="shared" si="49"/>
        <v/>
      </c>
      <c r="G367" s="139" t="str">
        <f t="shared" si="53"/>
        <v/>
      </c>
      <c r="H367" s="82"/>
      <c r="I367" s="65" t="str">
        <f t="shared" si="50"/>
        <v/>
      </c>
      <c r="J367" s="63" t="str">
        <f>IF(ISBLANK('Tabulation of Bids'!G254),"",'Tabulation of Bids'!G254)</f>
        <v/>
      </c>
      <c r="K367" s="63" t="str">
        <f t="shared" si="51"/>
        <v/>
      </c>
    </row>
    <row r="368" spans="1:11" ht="20.25" customHeight="1" x14ac:dyDescent="0.2">
      <c r="A368" s="148" t="str">
        <f>IF(ISBLANK('Tabulation of Bids'!A207),"",'Tabulation of Bids'!A207)</f>
        <v/>
      </c>
      <c r="B368" s="149" t="str">
        <f>IF(ISBLANK('Tabulation of Bids'!B207),"",'Tabulation of Bids'!B207)</f>
        <v/>
      </c>
      <c r="C368" s="146" t="str">
        <f>IF('Tabulation of Bids'!D207=0,"",'Tabulation of Bids'!D207)</f>
        <v/>
      </c>
      <c r="D368" s="150" t="str">
        <f>IF(ISBLANK('Tabulation of Bids'!C207),"",'Tabulation of Bids'!C207)</f>
        <v/>
      </c>
      <c r="E368" s="124" t="str">
        <f t="shared" si="52"/>
        <v/>
      </c>
      <c r="F368" s="125" t="str">
        <f t="shared" si="49"/>
        <v/>
      </c>
      <c r="G368" s="139" t="str">
        <f t="shared" si="53"/>
        <v/>
      </c>
      <c r="H368" s="82"/>
      <c r="I368" s="65" t="str">
        <f t="shared" si="50"/>
        <v/>
      </c>
      <c r="J368" s="63" t="str">
        <f>IF(ISBLANK('Tabulation of Bids'!G255),"",'Tabulation of Bids'!G255)</f>
        <v/>
      </c>
      <c r="K368" s="63" t="str">
        <f t="shared" si="51"/>
        <v/>
      </c>
    </row>
    <row r="369" spans="1:11" ht="20.25" customHeight="1" x14ac:dyDescent="0.2">
      <c r="A369" s="148" t="str">
        <f>IF(ISBLANK('Tabulation of Bids'!A208),"",'Tabulation of Bids'!A208)</f>
        <v/>
      </c>
      <c r="B369" s="149" t="str">
        <f>IF(ISBLANK('Tabulation of Bids'!B208),"",'Tabulation of Bids'!B208)</f>
        <v/>
      </c>
      <c r="C369" s="146" t="str">
        <f>IF('Tabulation of Bids'!D208=0,"",'Tabulation of Bids'!D208)</f>
        <v/>
      </c>
      <c r="D369" s="150" t="str">
        <f>IF(ISBLANK('Tabulation of Bids'!C208),"",'Tabulation of Bids'!C208)</f>
        <v/>
      </c>
      <c r="E369" s="124" t="str">
        <f t="shared" si="52"/>
        <v/>
      </c>
      <c r="F369" s="125" t="str">
        <f t="shared" si="49"/>
        <v/>
      </c>
      <c r="G369" s="139" t="str">
        <f t="shared" si="53"/>
        <v/>
      </c>
      <c r="H369" s="82"/>
      <c r="I369" s="65" t="str">
        <f t="shared" si="50"/>
        <v/>
      </c>
      <c r="J369" s="63" t="str">
        <f>IF(ISBLANK('Tabulation of Bids'!G256),"",'Tabulation of Bids'!G256)</f>
        <v/>
      </c>
      <c r="K369" s="63" t="str">
        <f t="shared" si="51"/>
        <v/>
      </c>
    </row>
    <row r="370" spans="1:11" ht="20.25" customHeight="1" x14ac:dyDescent="0.2">
      <c r="A370" s="148" t="str">
        <f>IF(ISBLANK('Tabulation of Bids'!A209),"",'Tabulation of Bids'!A209)</f>
        <v/>
      </c>
      <c r="B370" s="149" t="str">
        <f>IF(ISBLANK('Tabulation of Bids'!B209),"",'Tabulation of Bids'!B209)</f>
        <v/>
      </c>
      <c r="C370" s="146" t="str">
        <f>IF('Tabulation of Bids'!D209=0,"",'Tabulation of Bids'!D209)</f>
        <v/>
      </c>
      <c r="D370" s="150" t="str">
        <f>IF(ISBLANK('Tabulation of Bids'!C209),"",'Tabulation of Bids'!C209)</f>
        <v/>
      </c>
      <c r="E370" s="124" t="str">
        <f t="shared" si="52"/>
        <v/>
      </c>
      <c r="F370" s="125" t="str">
        <f t="shared" si="49"/>
        <v/>
      </c>
      <c r="G370" s="139" t="str">
        <f t="shared" si="53"/>
        <v/>
      </c>
      <c r="H370" s="82"/>
      <c r="I370" s="65" t="str">
        <f t="shared" si="50"/>
        <v/>
      </c>
      <c r="J370" s="63" t="str">
        <f>IF(ISBLANK('Tabulation of Bids'!G257),"",'Tabulation of Bids'!G257)</f>
        <v/>
      </c>
      <c r="K370" s="63" t="str">
        <f t="shared" si="51"/>
        <v/>
      </c>
    </row>
    <row r="371" spans="1:11" ht="20.25" customHeight="1" thickBot="1" x14ac:dyDescent="0.25">
      <c r="A371" s="148" t="str">
        <f>IF(ISBLANK('Tabulation of Bids'!A210),"",'Tabulation of Bids'!A210)</f>
        <v/>
      </c>
      <c r="B371" s="149" t="str">
        <f>IF(ISBLANK('Tabulation of Bids'!B210),"",'Tabulation of Bids'!B210)</f>
        <v/>
      </c>
      <c r="C371" s="146" t="str">
        <f>IF('Tabulation of Bids'!D210=0,"",'Tabulation of Bids'!D210)</f>
        <v/>
      </c>
      <c r="D371" s="150" t="str">
        <f>IF(ISBLANK('Tabulation of Bids'!C210),"",'Tabulation of Bids'!C210)</f>
        <v/>
      </c>
      <c r="E371" s="124" t="str">
        <f t="shared" si="52"/>
        <v/>
      </c>
      <c r="F371" s="125" t="str">
        <f t="shared" si="49"/>
        <v/>
      </c>
      <c r="G371" s="139" t="str">
        <f t="shared" si="53"/>
        <v/>
      </c>
      <c r="H371" s="82"/>
      <c r="I371" s="65" t="str">
        <f t="shared" si="50"/>
        <v/>
      </c>
      <c r="J371" s="63" t="str">
        <f>IF(ISBLANK('Tabulation of Bids'!G258),"",'Tabulation of Bids'!G258)</f>
        <v/>
      </c>
      <c r="K371" s="63" t="str">
        <f t="shared" si="51"/>
        <v/>
      </c>
    </row>
    <row r="372" spans="1:11" ht="12" thickBot="1" x14ac:dyDescent="0.25">
      <c r="A372" s="62" t="str">
        <f>IF(A398="","Total","Sub Total")</f>
        <v>Total</v>
      </c>
      <c r="B372" s="34"/>
      <c r="C372" s="35"/>
      <c r="D372" s="29"/>
      <c r="E372" s="111">
        <f>SUM(E348:E371)+SUM(E300:E323)+SUM(E252:E275)+SUM(E204:E227)</f>
        <v>79594921.956200019</v>
      </c>
      <c r="F372" s="24"/>
      <c r="G372" s="29"/>
      <c r="H372" s="35"/>
      <c r="I372" s="29"/>
      <c r="J372" s="23"/>
      <c r="K372" s="23" t="str">
        <f>IF(ISNUMBER(E276),SUM(K204:K227)+SUM(K252:K275)+SUM(K300:K323)+SUM(K348:K371),"")</f>
        <v/>
      </c>
    </row>
    <row r="373" spans="1:11" x14ac:dyDescent="0.2">
      <c r="A373" s="33" t="s">
        <v>267</v>
      </c>
      <c r="B373" s="13"/>
      <c r="C373" s="25"/>
      <c r="D373" s="25"/>
      <c r="E373" s="25"/>
      <c r="F373" s="25"/>
      <c r="G373" s="25"/>
      <c r="H373" s="25"/>
      <c r="I373" s="25"/>
      <c r="J373" s="39" t="s">
        <v>266</v>
      </c>
      <c r="K373" s="30"/>
    </row>
    <row r="374" spans="1:11" x14ac:dyDescent="0.2">
      <c r="A374" s="86"/>
      <c r="B374" s="36"/>
      <c r="C374" s="26"/>
      <c r="D374" s="26"/>
      <c r="E374" s="26"/>
      <c r="F374" s="26"/>
      <c r="G374" s="26"/>
      <c r="H374" s="26"/>
      <c r="I374" s="26"/>
      <c r="J374" s="87"/>
      <c r="K374" s="31"/>
    </row>
    <row r="375" spans="1:11" x14ac:dyDescent="0.2">
      <c r="A375" s="86"/>
      <c r="B375" s="36"/>
      <c r="C375" s="26"/>
      <c r="D375" s="26"/>
      <c r="E375" s="26"/>
      <c r="F375" s="26"/>
      <c r="G375" s="26"/>
      <c r="H375" s="26"/>
      <c r="I375" s="26"/>
      <c r="J375" s="87"/>
      <c r="K375" s="31"/>
    </row>
    <row r="376" spans="1:11" ht="12" thickBot="1" x14ac:dyDescent="0.25">
      <c r="A376" s="86"/>
      <c r="B376" s="36"/>
      <c r="C376" s="26"/>
      <c r="D376" s="26"/>
      <c r="E376" s="26"/>
      <c r="F376" s="26"/>
      <c r="G376" s="26"/>
      <c r="H376" s="26"/>
      <c r="I376" s="26"/>
      <c r="J376" s="87"/>
      <c r="K376" s="31"/>
    </row>
    <row r="377" spans="1:11" ht="12" thickBot="1" x14ac:dyDescent="0.25">
      <c r="A377" s="287"/>
      <c r="B377" s="288"/>
      <c r="C377" s="29"/>
      <c r="D377" s="29"/>
      <c r="E377" s="29"/>
      <c r="F377" s="29"/>
      <c r="G377" s="29"/>
      <c r="H377" s="289"/>
      <c r="I377" s="289" t="s">
        <v>268</v>
      </c>
      <c r="J377" s="29"/>
      <c r="K377" s="128" t="str">
        <f>IF(ISNUMBER(K372),IF(SUM(J374:J376)=0,"",SUM(J374:J376)),"")</f>
        <v/>
      </c>
    </row>
    <row r="378" spans="1:11" x14ac:dyDescent="0.2">
      <c r="A378" s="290"/>
      <c r="B378" s="291"/>
      <c r="C378" s="292"/>
      <c r="D378" s="292"/>
      <c r="E378" s="292"/>
      <c r="F378" s="292"/>
      <c r="G378" s="292"/>
      <c r="H378" s="293"/>
      <c r="I378" s="293" t="s">
        <v>269</v>
      </c>
      <c r="J378" s="294"/>
      <c r="K378" s="133">
        <f>IF(A372="Sub Total","",SUM(K372:K377))</f>
        <v>0</v>
      </c>
    </row>
    <row r="379" spans="1:11" x14ac:dyDescent="0.2">
      <c r="A379" s="290"/>
      <c r="B379" s="291"/>
      <c r="C379" s="292"/>
      <c r="D379" s="292"/>
      <c r="E379" s="292"/>
      <c r="F379" s="292"/>
      <c r="G379" s="292"/>
      <c r="H379" s="293"/>
      <c r="I379" s="293" t="s">
        <v>270</v>
      </c>
      <c r="J379" s="311"/>
      <c r="K379" s="134" t="str">
        <f>IF(ISNUMBER(K372),IF(ISNUMBER(J379),J379*K378,""),"")</f>
        <v/>
      </c>
    </row>
    <row r="380" spans="1:11" ht="12" thickBot="1" x14ac:dyDescent="0.25">
      <c r="A380" s="290"/>
      <c r="B380" s="291"/>
      <c r="C380" s="292"/>
      <c r="D380" s="292"/>
      <c r="E380" s="292"/>
      <c r="F380" s="292"/>
      <c r="G380" s="292"/>
      <c r="H380" s="293"/>
      <c r="I380" s="293" t="s">
        <v>271</v>
      </c>
      <c r="J380" s="296"/>
      <c r="K380" s="132">
        <f>IF(ISNUMBER(K379),K378-K379,K378)</f>
        <v>0</v>
      </c>
    </row>
    <row r="381" spans="1:11" x14ac:dyDescent="0.2">
      <c r="A381" s="17" t="s">
        <v>272</v>
      </c>
      <c r="B381" s="17"/>
      <c r="C381" s="297"/>
      <c r="D381" s="297"/>
      <c r="E381" s="297"/>
      <c r="F381" s="297"/>
      <c r="G381" s="297"/>
      <c r="H381" s="297"/>
      <c r="I381" s="298"/>
      <c r="J381" s="312" t="s">
        <v>266</v>
      </c>
      <c r="K381" s="129"/>
    </row>
    <row r="382" spans="1:11" x14ac:dyDescent="0.2">
      <c r="A382" s="300"/>
      <c r="B382" s="301"/>
      <c r="C382" s="302"/>
      <c r="D382" s="302"/>
      <c r="E382" s="302"/>
      <c r="F382" s="302"/>
      <c r="G382" s="302"/>
      <c r="H382" s="302"/>
      <c r="I382" s="302"/>
      <c r="J382" s="87"/>
      <c r="K382" s="130"/>
    </row>
    <row r="383" spans="1:11" ht="12" thickBot="1" x14ac:dyDescent="0.25">
      <c r="A383" s="304"/>
      <c r="B383" s="305"/>
      <c r="C383" s="306"/>
      <c r="D383" s="306"/>
      <c r="E383" s="306"/>
      <c r="F383" s="306"/>
      <c r="G383" s="306"/>
      <c r="H383" s="306"/>
      <c r="I383" s="306"/>
      <c r="J383" s="313"/>
      <c r="K383" s="131"/>
    </row>
    <row r="384" spans="1:11" ht="12" thickBot="1" x14ac:dyDescent="0.25">
      <c r="A384" s="290"/>
      <c r="B384" s="291"/>
      <c r="C384" s="292"/>
      <c r="D384" s="292"/>
      <c r="E384" s="292"/>
      <c r="F384" s="292"/>
      <c r="G384" s="292"/>
      <c r="H384" s="293"/>
      <c r="I384" s="293" t="s">
        <v>273</v>
      </c>
      <c r="J384" s="292"/>
      <c r="K384" s="128" t="str">
        <f>IF(ISNUMBER(K372),IF(SUM(J382:J383)=0,"",SUM(J382:J383)),"")</f>
        <v/>
      </c>
    </row>
    <row r="385" spans="1:11" ht="12" thickBot="1" x14ac:dyDescent="0.25">
      <c r="A385" s="287"/>
      <c r="B385" s="288"/>
      <c r="C385" s="29"/>
      <c r="D385" s="29"/>
      <c r="E385" s="29"/>
      <c r="F385" s="29"/>
      <c r="G385" s="29"/>
      <c r="H385" s="289"/>
      <c r="I385" s="289" t="s">
        <v>274</v>
      </c>
      <c r="J385" s="29"/>
      <c r="K385" s="128">
        <f>IF(ISNUMBER(K384),K380-K384,K380)</f>
        <v>0</v>
      </c>
    </row>
    <row r="386" spans="1:11" ht="18" customHeight="1" x14ac:dyDescent="0.2">
      <c r="A386" s="36"/>
      <c r="B386" s="36" t="s">
        <v>275</v>
      </c>
      <c r="C386" s="36" t="s">
        <v>276</v>
      </c>
      <c r="D386" s="27"/>
      <c r="E386" s="27"/>
      <c r="F386" s="27"/>
      <c r="G386" s="27"/>
      <c r="H386" s="27"/>
      <c r="I386" s="27"/>
      <c r="J386" s="27"/>
      <c r="K386" s="27"/>
    </row>
    <row r="387" spans="1:11" x14ac:dyDescent="0.2">
      <c r="A387" s="308"/>
      <c r="B387" s="37"/>
      <c r="C387" s="50"/>
      <c r="D387" s="38" t="s">
        <v>275</v>
      </c>
      <c r="E387" s="28"/>
      <c r="F387" s="28"/>
      <c r="G387" s="28"/>
      <c r="H387" s="28"/>
      <c r="I387" s="28"/>
      <c r="J387" s="28"/>
      <c r="K387" s="28" t="s">
        <v>277</v>
      </c>
    </row>
    <row r="388" spans="1:11" x14ac:dyDescent="0.2">
      <c r="A388" s="36"/>
      <c r="B388" s="36" t="s">
        <v>278</v>
      </c>
      <c r="C388" s="36" t="s">
        <v>276</v>
      </c>
      <c r="D388" s="32"/>
      <c r="E388" s="27"/>
      <c r="F388" s="27"/>
      <c r="G388" s="27"/>
      <c r="H388" s="27"/>
      <c r="I388" s="27"/>
      <c r="J388" s="27"/>
      <c r="K388" s="32"/>
    </row>
    <row r="389" spans="1:11" x14ac:dyDescent="0.2">
      <c r="A389" s="310"/>
      <c r="B389" s="37"/>
      <c r="C389" s="50"/>
      <c r="D389" s="38" t="s">
        <v>275</v>
      </c>
      <c r="E389" s="28"/>
      <c r="F389" s="28"/>
      <c r="G389" s="28"/>
      <c r="H389" s="28"/>
      <c r="I389" s="28"/>
      <c r="J389" s="28"/>
      <c r="K389" s="28" t="s">
        <v>277</v>
      </c>
    </row>
    <row r="390" spans="1:1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11" t="str">
        <f>IF(A49="ENGINEER'S FINAL PAYMENT ESTIMATE","BLR 6303","BLR 6302")</f>
        <v>BLR 6302</v>
      </c>
    </row>
    <row r="391" spans="1:11" x14ac:dyDescent="0.2">
      <c r="A391" s="377" t="str">
        <f>IF(A446="",IF(ISNUMBER(J428),"ENGINEER'S PAYMENT ESTIMATE","ENGINEER'S FINAL PAYMENT ESTIMATE"),A440)</f>
        <v>ENGINEER'S FINAL PAYMENT ESTIMATE</v>
      </c>
      <c r="B391" s="377"/>
      <c r="C391" s="377"/>
      <c r="D391" s="377"/>
      <c r="E391" s="377"/>
      <c r="F391" s="377"/>
      <c r="G391" s="377"/>
      <c r="H391" s="377"/>
      <c r="I391" s="377"/>
      <c r="J391" s="377"/>
      <c r="K391" s="377"/>
    </row>
    <row r="392" spans="1:11" x14ac:dyDescent="0.2">
      <c r="A392" s="10"/>
      <c r="B392" s="51" t="str">
        <f>B2</f>
        <v xml:space="preserve">Estimate No. 1 from   to  </v>
      </c>
      <c r="C392" s="10"/>
      <c r="D392" s="10"/>
      <c r="E392" s="10"/>
      <c r="F392" s="10"/>
      <c r="G392" s="10"/>
      <c r="H392" s="10"/>
      <c r="I392" s="9"/>
      <c r="J392" s="9"/>
      <c r="K392" s="9"/>
    </row>
    <row r="393" spans="1:11" x14ac:dyDescent="0.2">
      <c r="A393" s="10"/>
      <c r="B393" s="51" t="str">
        <f>B3</f>
        <v>Payable to: William Charles</v>
      </c>
      <c r="C393" s="10"/>
      <c r="D393" s="10"/>
      <c r="E393" s="10"/>
      <c r="F393" s="10"/>
      <c r="G393" s="10"/>
      <c r="H393" s="11" t="s">
        <v>260</v>
      </c>
      <c r="I393" s="13" t="str">
        <f>I3</f>
        <v>City of Rockford</v>
      </c>
      <c r="J393" s="13"/>
      <c r="K393" s="13"/>
    </row>
    <row r="394" spans="1:11" ht="12" thickBot="1" x14ac:dyDescent="0.25">
      <c r="A394" s="10"/>
      <c r="B394" s="51" t="str">
        <f>B4</f>
        <v>Address: Rockford, IL Bid Bond</v>
      </c>
      <c r="C394" s="10"/>
      <c r="D394" s="10"/>
      <c r="E394" s="10"/>
      <c r="F394" s="10"/>
      <c r="G394" s="10"/>
      <c r="H394" s="12"/>
      <c r="I394" s="376"/>
      <c r="J394" s="376"/>
      <c r="K394" s="376"/>
    </row>
    <row r="395" spans="1:11" x14ac:dyDescent="0.2">
      <c r="A395" s="14"/>
      <c r="B395" s="16"/>
      <c r="C395" s="17" t="s">
        <v>261</v>
      </c>
      <c r="D395" s="17"/>
      <c r="E395" s="17"/>
      <c r="F395" s="18" t="s">
        <v>262</v>
      </c>
      <c r="G395" s="17" t="s">
        <v>263</v>
      </c>
      <c r="H395" s="17" t="s">
        <v>264</v>
      </c>
      <c r="I395" s="17"/>
      <c r="J395" s="17"/>
      <c r="K395" s="19"/>
    </row>
    <row r="396" spans="1:11" ht="12" thickBot="1" x14ac:dyDescent="0.25">
      <c r="A396" s="15" t="s">
        <v>265</v>
      </c>
      <c r="B396" s="285"/>
      <c r="C396" s="20" t="s">
        <v>221</v>
      </c>
      <c r="D396" s="20"/>
      <c r="E396" s="21" t="s">
        <v>266</v>
      </c>
      <c r="F396" s="21" t="s">
        <v>221</v>
      </c>
      <c r="G396" s="20" t="s">
        <v>221</v>
      </c>
      <c r="H396" s="20" t="s">
        <v>221</v>
      </c>
      <c r="I396" s="20"/>
      <c r="J396" s="21" t="s">
        <v>4</v>
      </c>
      <c r="K396" s="22" t="s">
        <v>266</v>
      </c>
    </row>
    <row r="397" spans="1:11" ht="20.25" customHeight="1" x14ac:dyDescent="0.2">
      <c r="A397" s="144" t="str">
        <f>IF(ISBLANK('Tabulation of Bids'!A213),"",'Tabulation of Bids'!A213)</f>
        <v/>
      </c>
      <c r="B397" s="145" t="str">
        <f>IF(ISBLANK('Tabulation of Bids'!B213),"",'Tabulation of Bids'!B213)</f>
        <v/>
      </c>
      <c r="C397" s="146" t="str">
        <f>IF('Tabulation of Bids'!D213=0,"",'Tabulation of Bids'!D213)</f>
        <v/>
      </c>
      <c r="D397" s="147" t="str">
        <f>IF(ISBLANK('Tabulation of Bids'!C213),"",'Tabulation of Bids'!C213)</f>
        <v/>
      </c>
      <c r="E397" s="120" t="str">
        <f>IF(J397 = "","",J397*C397)</f>
        <v/>
      </c>
      <c r="F397" s="121" t="str">
        <f t="shared" ref="F397:F420" si="54">IF((H397&gt;C397),H397-C397,"")</f>
        <v/>
      </c>
      <c r="G397" s="139" t="str">
        <f>IF($K$194="BLR 6303",IF(C397&gt;H397,C397-H397,""),"")</f>
        <v/>
      </c>
      <c r="H397" s="82"/>
      <c r="I397" s="65" t="str">
        <f t="shared" ref="I397:I420" si="55">IF(ISBLANK(H397),"",D397)</f>
        <v/>
      </c>
      <c r="J397" s="63" t="str">
        <f>IF(ISBLANK('Tabulation of Bids'!G285),"",'Tabulation of Bids'!G285)</f>
        <v/>
      </c>
      <c r="K397" s="63" t="str">
        <f t="shared" ref="K397:K420" si="56">IF(ISBLANK(H397),"",H397*J397)</f>
        <v/>
      </c>
    </row>
    <row r="398" spans="1:11" ht="20.25" customHeight="1" x14ac:dyDescent="0.2">
      <c r="A398" s="148" t="str">
        <f>IF(ISBLANK('Tabulation of Bids'!A214),"",'Tabulation of Bids'!A214)</f>
        <v/>
      </c>
      <c r="B398" s="149" t="str">
        <f>IF(ISBLANK('Tabulation of Bids'!B214),"",'Tabulation of Bids'!B214)</f>
        <v/>
      </c>
      <c r="C398" s="146" t="str">
        <f>IF('Tabulation of Bids'!D214=0,"",'Tabulation of Bids'!D214)</f>
        <v/>
      </c>
      <c r="D398" s="150" t="str">
        <f>IF(ISBLANK('Tabulation of Bids'!C214),"",'Tabulation of Bids'!C214)</f>
        <v/>
      </c>
      <c r="E398" s="124" t="str">
        <f t="shared" ref="E398:E420" si="57">IF(J398 = "","",J398*C398)</f>
        <v/>
      </c>
      <c r="F398" s="125" t="str">
        <f t="shared" si="54"/>
        <v/>
      </c>
      <c r="G398" s="139" t="str">
        <f t="shared" ref="G398:G420" si="58">IF($K$194="BLR 6303",IF(C398&gt;H398,C398-H398,""),"")</f>
        <v/>
      </c>
      <c r="H398" s="82"/>
      <c r="I398" s="65" t="str">
        <f t="shared" si="55"/>
        <v/>
      </c>
      <c r="J398" s="63" t="str">
        <f>IF(ISBLANK('Tabulation of Bids'!G286),"",'Tabulation of Bids'!G286)</f>
        <v/>
      </c>
      <c r="K398" s="63" t="str">
        <f t="shared" si="56"/>
        <v/>
      </c>
    </row>
    <row r="399" spans="1:11" ht="20.25" customHeight="1" x14ac:dyDescent="0.2">
      <c r="A399" s="148" t="str">
        <f>IF(ISBLANK('Tabulation of Bids'!A215),"",'Tabulation of Bids'!A215)</f>
        <v/>
      </c>
      <c r="B399" s="149" t="str">
        <f>IF(ISBLANK('Tabulation of Bids'!B215),"",'Tabulation of Bids'!B215)</f>
        <v/>
      </c>
      <c r="C399" s="146" t="str">
        <f>IF('Tabulation of Bids'!D215=0,"",'Tabulation of Bids'!D215)</f>
        <v/>
      </c>
      <c r="D399" s="150" t="str">
        <f>IF(ISBLANK('Tabulation of Bids'!C215),"",'Tabulation of Bids'!C215)</f>
        <v/>
      </c>
      <c r="E399" s="124" t="str">
        <f t="shared" si="57"/>
        <v/>
      </c>
      <c r="F399" s="125" t="str">
        <f t="shared" si="54"/>
        <v/>
      </c>
      <c r="G399" s="139" t="str">
        <f t="shared" si="58"/>
        <v/>
      </c>
      <c r="H399" s="82"/>
      <c r="I399" s="65" t="str">
        <f t="shared" si="55"/>
        <v/>
      </c>
      <c r="J399" s="63" t="str">
        <f>IF(ISBLANK('Tabulation of Bids'!G287),"",'Tabulation of Bids'!G287)</f>
        <v/>
      </c>
      <c r="K399" s="63" t="str">
        <f t="shared" si="56"/>
        <v/>
      </c>
    </row>
    <row r="400" spans="1:11" ht="20.25" customHeight="1" x14ac:dyDescent="0.2">
      <c r="A400" s="148" t="str">
        <f>IF(ISBLANK('Tabulation of Bids'!A216),"",'Tabulation of Bids'!A216)</f>
        <v/>
      </c>
      <c r="B400" s="149" t="str">
        <f>IF(ISBLANK('Tabulation of Bids'!B216),"",'Tabulation of Bids'!B216)</f>
        <v/>
      </c>
      <c r="C400" s="146" t="str">
        <f>IF('Tabulation of Bids'!D216=0,"",'Tabulation of Bids'!D216)</f>
        <v/>
      </c>
      <c r="D400" s="150" t="str">
        <f>IF(ISBLANK('Tabulation of Bids'!C216),"",'Tabulation of Bids'!C216)</f>
        <v/>
      </c>
      <c r="E400" s="124" t="str">
        <f t="shared" si="57"/>
        <v/>
      </c>
      <c r="F400" s="125" t="str">
        <f t="shared" si="54"/>
        <v/>
      </c>
      <c r="G400" s="139" t="str">
        <f t="shared" si="58"/>
        <v/>
      </c>
      <c r="H400" s="82"/>
      <c r="I400" s="65" t="str">
        <f t="shared" si="55"/>
        <v/>
      </c>
      <c r="J400" s="63" t="str">
        <f>IF(ISBLANK('Tabulation of Bids'!G288),"",'Tabulation of Bids'!G288)</f>
        <v/>
      </c>
      <c r="K400" s="63" t="str">
        <f t="shared" si="56"/>
        <v/>
      </c>
    </row>
    <row r="401" spans="1:11" ht="20.25" customHeight="1" x14ac:dyDescent="0.2">
      <c r="A401" s="148" t="str">
        <f>IF(ISBLANK('Tabulation of Bids'!A217),"",'Tabulation of Bids'!A217)</f>
        <v/>
      </c>
      <c r="B401" s="149" t="str">
        <f>IF(ISBLANK('Tabulation of Bids'!B217),"",'Tabulation of Bids'!B217)</f>
        <v/>
      </c>
      <c r="C401" s="146" t="str">
        <f>IF('Tabulation of Bids'!D217=0,"",'Tabulation of Bids'!D217)</f>
        <v/>
      </c>
      <c r="D401" s="150" t="str">
        <f>IF(ISBLANK('Tabulation of Bids'!C217),"",'Tabulation of Bids'!C217)</f>
        <v/>
      </c>
      <c r="E401" s="124" t="str">
        <f t="shared" si="57"/>
        <v/>
      </c>
      <c r="F401" s="125" t="str">
        <f t="shared" si="54"/>
        <v/>
      </c>
      <c r="G401" s="139" t="str">
        <f t="shared" si="58"/>
        <v/>
      </c>
      <c r="H401" s="82"/>
      <c r="I401" s="65" t="str">
        <f t="shared" si="55"/>
        <v/>
      </c>
      <c r="J401" s="63" t="str">
        <f>IF(ISBLANK('Tabulation of Bids'!G289),"",'Tabulation of Bids'!G289)</f>
        <v/>
      </c>
      <c r="K401" s="63" t="str">
        <f t="shared" si="56"/>
        <v/>
      </c>
    </row>
    <row r="402" spans="1:11" ht="20.25" customHeight="1" x14ac:dyDescent="0.2">
      <c r="A402" s="148" t="str">
        <f>IF(ISBLANK('Tabulation of Bids'!A218),"",'Tabulation of Bids'!A218)</f>
        <v/>
      </c>
      <c r="B402" s="149" t="str">
        <f>IF(ISBLANK('Tabulation of Bids'!B218),"",'Tabulation of Bids'!B218)</f>
        <v/>
      </c>
      <c r="C402" s="146" t="str">
        <f>IF('Tabulation of Bids'!D218=0,"",'Tabulation of Bids'!D218)</f>
        <v/>
      </c>
      <c r="D402" s="150" t="str">
        <f>IF(ISBLANK('Tabulation of Bids'!C218),"",'Tabulation of Bids'!C218)</f>
        <v/>
      </c>
      <c r="E402" s="124" t="str">
        <f t="shared" si="57"/>
        <v/>
      </c>
      <c r="F402" s="125" t="str">
        <f t="shared" si="54"/>
        <v/>
      </c>
      <c r="G402" s="139" t="str">
        <f t="shared" si="58"/>
        <v/>
      </c>
      <c r="H402" s="82"/>
      <c r="I402" s="65" t="str">
        <f t="shared" si="55"/>
        <v/>
      </c>
      <c r="J402" s="63" t="str">
        <f>IF(ISBLANK('Tabulation of Bids'!G290),"",'Tabulation of Bids'!G290)</f>
        <v/>
      </c>
      <c r="K402" s="63" t="str">
        <f t="shared" si="56"/>
        <v/>
      </c>
    </row>
    <row r="403" spans="1:11" ht="20.25" customHeight="1" x14ac:dyDescent="0.2">
      <c r="A403" s="148" t="str">
        <f>IF(ISBLANK('Tabulation of Bids'!A219),"",'Tabulation of Bids'!A219)</f>
        <v/>
      </c>
      <c r="B403" s="149" t="str">
        <f>IF(ISBLANK('Tabulation of Bids'!B219),"",'Tabulation of Bids'!B219)</f>
        <v/>
      </c>
      <c r="C403" s="146" t="str">
        <f>IF('Tabulation of Bids'!D219=0,"",'Tabulation of Bids'!D219)</f>
        <v/>
      </c>
      <c r="D403" s="150" t="str">
        <f>IF(ISBLANK('Tabulation of Bids'!C219),"",'Tabulation of Bids'!C219)</f>
        <v/>
      </c>
      <c r="E403" s="124" t="str">
        <f t="shared" si="57"/>
        <v/>
      </c>
      <c r="F403" s="125" t="str">
        <f t="shared" si="54"/>
        <v/>
      </c>
      <c r="G403" s="139" t="str">
        <f t="shared" si="58"/>
        <v/>
      </c>
      <c r="H403" s="82"/>
      <c r="I403" s="65" t="str">
        <f t="shared" si="55"/>
        <v/>
      </c>
      <c r="J403" s="63" t="str">
        <f>IF(ISBLANK('Tabulation of Bids'!G291),"",'Tabulation of Bids'!G291)</f>
        <v/>
      </c>
      <c r="K403" s="63" t="str">
        <f t="shared" si="56"/>
        <v/>
      </c>
    </row>
    <row r="404" spans="1:11" ht="20.25" customHeight="1" x14ac:dyDescent="0.2">
      <c r="A404" s="148" t="str">
        <f>IF(ISBLANK('Tabulation of Bids'!A220),"",'Tabulation of Bids'!A220)</f>
        <v/>
      </c>
      <c r="B404" s="149" t="str">
        <f>IF(ISBLANK('Tabulation of Bids'!B220),"",'Tabulation of Bids'!B220)</f>
        <v/>
      </c>
      <c r="C404" s="146" t="str">
        <f>IF('Tabulation of Bids'!D220=0,"",'Tabulation of Bids'!D220)</f>
        <v/>
      </c>
      <c r="D404" s="150" t="str">
        <f>IF(ISBLANK('Tabulation of Bids'!C220),"",'Tabulation of Bids'!C220)</f>
        <v/>
      </c>
      <c r="E404" s="124" t="str">
        <f t="shared" si="57"/>
        <v/>
      </c>
      <c r="F404" s="125" t="str">
        <f t="shared" si="54"/>
        <v/>
      </c>
      <c r="G404" s="139" t="str">
        <f t="shared" si="58"/>
        <v/>
      </c>
      <c r="H404" s="82"/>
      <c r="I404" s="65" t="str">
        <f t="shared" si="55"/>
        <v/>
      </c>
      <c r="J404" s="63" t="str">
        <f>IF(ISBLANK('Tabulation of Bids'!G292),"",'Tabulation of Bids'!G292)</f>
        <v/>
      </c>
      <c r="K404" s="63" t="str">
        <f t="shared" si="56"/>
        <v/>
      </c>
    </row>
    <row r="405" spans="1:11" ht="20.25" customHeight="1" x14ac:dyDescent="0.2">
      <c r="A405" s="148" t="str">
        <f>IF(ISBLANK('Tabulation of Bids'!A221),"",'Tabulation of Bids'!A221)</f>
        <v/>
      </c>
      <c r="B405" s="149" t="str">
        <f>IF(ISBLANK('Tabulation of Bids'!B221),"",'Tabulation of Bids'!B221)</f>
        <v/>
      </c>
      <c r="C405" s="146" t="str">
        <f>IF('Tabulation of Bids'!D221=0,"",'Tabulation of Bids'!D221)</f>
        <v/>
      </c>
      <c r="D405" s="150" t="str">
        <f>IF(ISBLANK('Tabulation of Bids'!C221),"",'Tabulation of Bids'!C221)</f>
        <v/>
      </c>
      <c r="E405" s="124" t="str">
        <f t="shared" si="57"/>
        <v/>
      </c>
      <c r="F405" s="125" t="str">
        <f t="shared" si="54"/>
        <v/>
      </c>
      <c r="G405" s="139" t="str">
        <f t="shared" si="58"/>
        <v/>
      </c>
      <c r="H405" s="82"/>
      <c r="I405" s="65" t="str">
        <f t="shared" si="55"/>
        <v/>
      </c>
      <c r="J405" s="63" t="str">
        <f>IF(ISBLANK('Tabulation of Bids'!G293),"",'Tabulation of Bids'!G293)</f>
        <v/>
      </c>
      <c r="K405" s="63" t="str">
        <f t="shared" si="56"/>
        <v/>
      </c>
    </row>
    <row r="406" spans="1:11" ht="20.25" customHeight="1" x14ac:dyDescent="0.2">
      <c r="A406" s="148" t="str">
        <f>IF(ISBLANK('Tabulation of Bids'!A222),"",'Tabulation of Bids'!A222)</f>
        <v/>
      </c>
      <c r="B406" s="149" t="str">
        <f>IF(ISBLANK('Tabulation of Bids'!B222),"",'Tabulation of Bids'!B222)</f>
        <v/>
      </c>
      <c r="C406" s="146" t="str">
        <f>IF('Tabulation of Bids'!D222=0,"",'Tabulation of Bids'!D222)</f>
        <v/>
      </c>
      <c r="D406" s="150" t="str">
        <f>IF(ISBLANK('Tabulation of Bids'!C222),"",'Tabulation of Bids'!C222)</f>
        <v/>
      </c>
      <c r="E406" s="124" t="str">
        <f t="shared" si="57"/>
        <v/>
      </c>
      <c r="F406" s="125" t="str">
        <f t="shared" si="54"/>
        <v/>
      </c>
      <c r="G406" s="139" t="str">
        <f t="shared" si="58"/>
        <v/>
      </c>
      <c r="H406" s="82"/>
      <c r="I406" s="65" t="str">
        <f t="shared" si="55"/>
        <v/>
      </c>
      <c r="J406" s="63" t="str">
        <f>IF(ISBLANK('Tabulation of Bids'!G294),"",'Tabulation of Bids'!G294)</f>
        <v/>
      </c>
      <c r="K406" s="63" t="str">
        <f t="shared" si="56"/>
        <v/>
      </c>
    </row>
    <row r="407" spans="1:11" ht="20.25" customHeight="1" x14ac:dyDescent="0.2">
      <c r="A407" s="148" t="str">
        <f>IF(ISBLANK('Tabulation of Bids'!A223),"",'Tabulation of Bids'!A223)</f>
        <v/>
      </c>
      <c r="B407" s="149" t="str">
        <f>IF(ISBLANK('Tabulation of Bids'!B223),"",'Tabulation of Bids'!B223)</f>
        <v/>
      </c>
      <c r="C407" s="146" t="str">
        <f>IF('Tabulation of Bids'!D223=0,"",'Tabulation of Bids'!D223)</f>
        <v/>
      </c>
      <c r="D407" s="150" t="str">
        <f>IF(ISBLANK('Tabulation of Bids'!C223),"",'Tabulation of Bids'!C223)</f>
        <v/>
      </c>
      <c r="E407" s="124" t="str">
        <f t="shared" si="57"/>
        <v/>
      </c>
      <c r="F407" s="125" t="str">
        <f t="shared" si="54"/>
        <v/>
      </c>
      <c r="G407" s="139" t="str">
        <f t="shared" si="58"/>
        <v/>
      </c>
      <c r="H407" s="82"/>
      <c r="I407" s="65" t="str">
        <f t="shared" si="55"/>
        <v/>
      </c>
      <c r="J407" s="63" t="str">
        <f>IF(ISBLANK('Tabulation of Bids'!G295),"",'Tabulation of Bids'!G295)</f>
        <v/>
      </c>
      <c r="K407" s="63" t="str">
        <f t="shared" si="56"/>
        <v/>
      </c>
    </row>
    <row r="408" spans="1:11" ht="20.25" customHeight="1" x14ac:dyDescent="0.2">
      <c r="A408" s="148" t="str">
        <f>IF(ISBLANK('Tabulation of Bids'!A224),"",'Tabulation of Bids'!A224)</f>
        <v/>
      </c>
      <c r="B408" s="149" t="str">
        <f>IF(ISBLANK('Tabulation of Bids'!B224),"",'Tabulation of Bids'!B224)</f>
        <v/>
      </c>
      <c r="C408" s="146" t="str">
        <f>IF('Tabulation of Bids'!D224=0,"",'Tabulation of Bids'!D224)</f>
        <v/>
      </c>
      <c r="D408" s="150" t="str">
        <f>IF(ISBLANK('Tabulation of Bids'!C224),"",'Tabulation of Bids'!C224)</f>
        <v/>
      </c>
      <c r="E408" s="124" t="str">
        <f t="shared" si="57"/>
        <v/>
      </c>
      <c r="F408" s="125" t="str">
        <f t="shared" si="54"/>
        <v/>
      </c>
      <c r="G408" s="139" t="str">
        <f t="shared" si="58"/>
        <v/>
      </c>
      <c r="H408" s="82"/>
      <c r="I408" s="65" t="str">
        <f t="shared" si="55"/>
        <v/>
      </c>
      <c r="J408" s="63" t="str">
        <f>IF(ISBLANK('Tabulation of Bids'!G296),"",'Tabulation of Bids'!G296)</f>
        <v/>
      </c>
      <c r="K408" s="63" t="str">
        <f t="shared" si="56"/>
        <v/>
      </c>
    </row>
    <row r="409" spans="1:11" ht="20.25" customHeight="1" x14ac:dyDescent="0.2">
      <c r="A409" s="148" t="str">
        <f>IF(ISBLANK('Tabulation of Bids'!A225),"",'Tabulation of Bids'!A225)</f>
        <v/>
      </c>
      <c r="B409" s="149" t="str">
        <f>IF(ISBLANK('Tabulation of Bids'!B225),"",'Tabulation of Bids'!B225)</f>
        <v/>
      </c>
      <c r="C409" s="146" t="str">
        <f>IF('Tabulation of Bids'!D225=0,"",'Tabulation of Bids'!D225)</f>
        <v/>
      </c>
      <c r="D409" s="150" t="str">
        <f>IF(ISBLANK('Tabulation of Bids'!C225),"",'Tabulation of Bids'!C225)</f>
        <v/>
      </c>
      <c r="E409" s="124" t="str">
        <f t="shared" si="57"/>
        <v/>
      </c>
      <c r="F409" s="125" t="str">
        <f t="shared" si="54"/>
        <v/>
      </c>
      <c r="G409" s="139" t="str">
        <f t="shared" si="58"/>
        <v/>
      </c>
      <c r="H409" s="82"/>
      <c r="I409" s="65" t="str">
        <f t="shared" si="55"/>
        <v/>
      </c>
      <c r="J409" s="63" t="str">
        <f>IF(ISBLANK('Tabulation of Bids'!G297),"",'Tabulation of Bids'!G297)</f>
        <v/>
      </c>
      <c r="K409" s="63" t="str">
        <f t="shared" si="56"/>
        <v/>
      </c>
    </row>
    <row r="410" spans="1:11" ht="20.25" customHeight="1" x14ac:dyDescent="0.2">
      <c r="A410" s="148" t="str">
        <f>IF(ISBLANK('Tabulation of Bids'!A226),"",'Tabulation of Bids'!A226)</f>
        <v/>
      </c>
      <c r="B410" s="149" t="str">
        <f>IF(ISBLANK('Tabulation of Bids'!B226),"",'Tabulation of Bids'!B226)</f>
        <v/>
      </c>
      <c r="C410" s="146" t="str">
        <f>IF('Tabulation of Bids'!D226=0,"",'Tabulation of Bids'!D226)</f>
        <v/>
      </c>
      <c r="D410" s="150" t="str">
        <f>IF(ISBLANK('Tabulation of Bids'!C226),"",'Tabulation of Bids'!C226)</f>
        <v/>
      </c>
      <c r="E410" s="124" t="str">
        <f t="shared" si="57"/>
        <v/>
      </c>
      <c r="F410" s="125" t="str">
        <f t="shared" si="54"/>
        <v/>
      </c>
      <c r="G410" s="139" t="str">
        <f t="shared" si="58"/>
        <v/>
      </c>
      <c r="H410" s="82"/>
      <c r="I410" s="65" t="str">
        <f t="shared" si="55"/>
        <v/>
      </c>
      <c r="J410" s="63" t="str">
        <f>IF(ISBLANK('Tabulation of Bids'!G298),"",'Tabulation of Bids'!G298)</f>
        <v/>
      </c>
      <c r="K410" s="63" t="str">
        <f t="shared" si="56"/>
        <v/>
      </c>
    </row>
    <row r="411" spans="1:11" ht="20.25" customHeight="1" x14ac:dyDescent="0.2">
      <c r="A411" s="148" t="str">
        <f>IF(ISBLANK('Tabulation of Bids'!A227),"",'Tabulation of Bids'!A227)</f>
        <v/>
      </c>
      <c r="B411" s="149" t="str">
        <f>IF(ISBLANK('Tabulation of Bids'!B227),"",'Tabulation of Bids'!B227)</f>
        <v/>
      </c>
      <c r="C411" s="146" t="str">
        <f>IF('Tabulation of Bids'!D227=0,"",'Tabulation of Bids'!D227)</f>
        <v/>
      </c>
      <c r="D411" s="150" t="str">
        <f>IF(ISBLANK('Tabulation of Bids'!C227),"",'Tabulation of Bids'!C227)</f>
        <v/>
      </c>
      <c r="E411" s="124" t="str">
        <f t="shared" si="57"/>
        <v/>
      </c>
      <c r="F411" s="125" t="str">
        <f t="shared" si="54"/>
        <v/>
      </c>
      <c r="G411" s="139" t="str">
        <f t="shared" si="58"/>
        <v/>
      </c>
      <c r="H411" s="82"/>
      <c r="I411" s="65" t="str">
        <f t="shared" si="55"/>
        <v/>
      </c>
      <c r="J411" s="63" t="str">
        <f>IF(ISBLANK('Tabulation of Bids'!G299),"",'Tabulation of Bids'!G299)</f>
        <v/>
      </c>
      <c r="K411" s="63" t="str">
        <f t="shared" si="56"/>
        <v/>
      </c>
    </row>
    <row r="412" spans="1:11" ht="20.25" customHeight="1" x14ac:dyDescent="0.2">
      <c r="A412" s="148" t="str">
        <f>IF(ISBLANK('Tabulation of Bids'!A228),"",'Tabulation of Bids'!A228)</f>
        <v/>
      </c>
      <c r="B412" s="149" t="str">
        <f>IF(ISBLANK('Tabulation of Bids'!B228),"",'Tabulation of Bids'!B228)</f>
        <v/>
      </c>
      <c r="C412" s="146" t="str">
        <f>IF('Tabulation of Bids'!D228=0,"",'Tabulation of Bids'!D228)</f>
        <v/>
      </c>
      <c r="D412" s="150" t="str">
        <f>IF(ISBLANK('Tabulation of Bids'!C228),"",'Tabulation of Bids'!C228)</f>
        <v/>
      </c>
      <c r="E412" s="124" t="str">
        <f t="shared" si="57"/>
        <v/>
      </c>
      <c r="F412" s="125" t="str">
        <f t="shared" si="54"/>
        <v/>
      </c>
      <c r="G412" s="139" t="str">
        <f t="shared" si="58"/>
        <v/>
      </c>
      <c r="H412" s="82"/>
      <c r="I412" s="65" t="str">
        <f t="shared" si="55"/>
        <v/>
      </c>
      <c r="J412" s="63" t="str">
        <f>IF(ISBLANK('Tabulation of Bids'!G300),"",'Tabulation of Bids'!G300)</f>
        <v/>
      </c>
      <c r="K412" s="63" t="str">
        <f t="shared" si="56"/>
        <v/>
      </c>
    </row>
    <row r="413" spans="1:11" ht="20.25" customHeight="1" x14ac:dyDescent="0.2">
      <c r="A413" s="148" t="str">
        <f>IF(ISBLANK('Tabulation of Bids'!A229),"",'Tabulation of Bids'!A229)</f>
        <v/>
      </c>
      <c r="B413" s="149" t="str">
        <f>IF(ISBLANK('Tabulation of Bids'!B229),"",'Tabulation of Bids'!B229)</f>
        <v/>
      </c>
      <c r="C413" s="146" t="str">
        <f>IF('Tabulation of Bids'!D229=0,"",'Tabulation of Bids'!D229)</f>
        <v/>
      </c>
      <c r="D413" s="150" t="str">
        <f>IF(ISBLANK('Tabulation of Bids'!C229),"",'Tabulation of Bids'!C229)</f>
        <v/>
      </c>
      <c r="E413" s="124" t="str">
        <f t="shared" si="57"/>
        <v/>
      </c>
      <c r="F413" s="125" t="str">
        <f t="shared" si="54"/>
        <v/>
      </c>
      <c r="G413" s="139" t="str">
        <f t="shared" si="58"/>
        <v/>
      </c>
      <c r="H413" s="82"/>
      <c r="I413" s="65" t="str">
        <f t="shared" si="55"/>
        <v/>
      </c>
      <c r="J413" s="63" t="str">
        <f>IF(ISBLANK('Tabulation of Bids'!G301),"",'Tabulation of Bids'!G301)</f>
        <v/>
      </c>
      <c r="K413" s="63" t="str">
        <f t="shared" si="56"/>
        <v/>
      </c>
    </row>
    <row r="414" spans="1:11" ht="20.25" customHeight="1" x14ac:dyDescent="0.2">
      <c r="A414" s="148" t="str">
        <f>IF(ISBLANK('Tabulation of Bids'!A230),"",'Tabulation of Bids'!A230)</f>
        <v/>
      </c>
      <c r="B414" s="149" t="str">
        <f>IF(ISBLANK('Tabulation of Bids'!B230),"",'Tabulation of Bids'!B230)</f>
        <v/>
      </c>
      <c r="C414" s="146" t="str">
        <f>IF('Tabulation of Bids'!D230=0,"",'Tabulation of Bids'!D230)</f>
        <v/>
      </c>
      <c r="D414" s="150" t="str">
        <f>IF(ISBLANK('Tabulation of Bids'!C230),"",'Tabulation of Bids'!C230)</f>
        <v/>
      </c>
      <c r="E414" s="124" t="str">
        <f t="shared" si="57"/>
        <v/>
      </c>
      <c r="F414" s="125" t="str">
        <f t="shared" si="54"/>
        <v/>
      </c>
      <c r="G414" s="139" t="str">
        <f t="shared" si="58"/>
        <v/>
      </c>
      <c r="H414" s="82"/>
      <c r="I414" s="65" t="str">
        <f t="shared" si="55"/>
        <v/>
      </c>
      <c r="J414" s="63" t="str">
        <f>IF(ISBLANK('Tabulation of Bids'!G302),"",'Tabulation of Bids'!G302)</f>
        <v/>
      </c>
      <c r="K414" s="63" t="str">
        <f t="shared" si="56"/>
        <v/>
      </c>
    </row>
    <row r="415" spans="1:11" ht="20.25" customHeight="1" x14ac:dyDescent="0.2">
      <c r="A415" s="148" t="str">
        <f>IF(ISBLANK('Tabulation of Bids'!A231),"",'Tabulation of Bids'!A231)</f>
        <v/>
      </c>
      <c r="B415" s="149" t="str">
        <f>IF(ISBLANK('Tabulation of Bids'!B231),"",'Tabulation of Bids'!B231)</f>
        <v/>
      </c>
      <c r="C415" s="146" t="str">
        <f>IF('Tabulation of Bids'!D231=0,"",'Tabulation of Bids'!D231)</f>
        <v/>
      </c>
      <c r="D415" s="150" t="str">
        <f>IF(ISBLANK('Tabulation of Bids'!C231),"",'Tabulation of Bids'!C231)</f>
        <v/>
      </c>
      <c r="E415" s="124" t="str">
        <f t="shared" si="57"/>
        <v/>
      </c>
      <c r="F415" s="125" t="str">
        <f t="shared" si="54"/>
        <v/>
      </c>
      <c r="G415" s="139" t="str">
        <f t="shared" si="58"/>
        <v/>
      </c>
      <c r="H415" s="82"/>
      <c r="I415" s="65" t="str">
        <f t="shared" si="55"/>
        <v/>
      </c>
      <c r="J415" s="63" t="str">
        <f>IF(ISBLANK('Tabulation of Bids'!G303),"",'Tabulation of Bids'!G303)</f>
        <v/>
      </c>
      <c r="K415" s="63" t="str">
        <f t="shared" si="56"/>
        <v/>
      </c>
    </row>
    <row r="416" spans="1:11" ht="20.25" customHeight="1" x14ac:dyDescent="0.2">
      <c r="A416" s="148" t="str">
        <f>IF(ISBLANK('Tabulation of Bids'!A232),"",'Tabulation of Bids'!A232)</f>
        <v/>
      </c>
      <c r="B416" s="149" t="str">
        <f>IF(ISBLANK('Tabulation of Bids'!B232),"",'Tabulation of Bids'!B232)</f>
        <v/>
      </c>
      <c r="C416" s="146" t="str">
        <f>IF('Tabulation of Bids'!D232=0,"",'Tabulation of Bids'!D232)</f>
        <v/>
      </c>
      <c r="D416" s="150" t="str">
        <f>IF(ISBLANK('Tabulation of Bids'!C232),"",'Tabulation of Bids'!C232)</f>
        <v/>
      </c>
      <c r="E416" s="124" t="str">
        <f t="shared" si="57"/>
        <v/>
      </c>
      <c r="F416" s="125" t="str">
        <f t="shared" si="54"/>
        <v/>
      </c>
      <c r="G416" s="139" t="str">
        <f t="shared" si="58"/>
        <v/>
      </c>
      <c r="H416" s="82"/>
      <c r="I416" s="65" t="str">
        <f t="shared" si="55"/>
        <v/>
      </c>
      <c r="J416" s="63" t="str">
        <f>IF(ISBLANK('Tabulation of Bids'!G304),"",'Tabulation of Bids'!G304)</f>
        <v/>
      </c>
      <c r="K416" s="63" t="str">
        <f t="shared" si="56"/>
        <v/>
      </c>
    </row>
    <row r="417" spans="1:11" ht="20.25" customHeight="1" x14ac:dyDescent="0.2">
      <c r="A417" s="148" t="str">
        <f>IF(ISBLANK('Tabulation of Bids'!A233),"",'Tabulation of Bids'!A233)</f>
        <v/>
      </c>
      <c r="B417" s="149" t="str">
        <f>IF(ISBLANK('Tabulation of Bids'!B233),"",'Tabulation of Bids'!B233)</f>
        <v/>
      </c>
      <c r="C417" s="146" t="str">
        <f>IF('Tabulation of Bids'!D233=0,"",'Tabulation of Bids'!D233)</f>
        <v/>
      </c>
      <c r="D417" s="150" t="str">
        <f>IF(ISBLANK('Tabulation of Bids'!C233),"",'Tabulation of Bids'!C233)</f>
        <v/>
      </c>
      <c r="E417" s="124" t="str">
        <f t="shared" si="57"/>
        <v/>
      </c>
      <c r="F417" s="125" t="str">
        <f t="shared" si="54"/>
        <v/>
      </c>
      <c r="G417" s="139" t="str">
        <f t="shared" si="58"/>
        <v/>
      </c>
      <c r="H417" s="82"/>
      <c r="I417" s="65" t="str">
        <f t="shared" si="55"/>
        <v/>
      </c>
      <c r="J417" s="63" t="str">
        <f>IF(ISBLANK('Tabulation of Bids'!G305),"",'Tabulation of Bids'!G305)</f>
        <v/>
      </c>
      <c r="K417" s="63" t="str">
        <f t="shared" si="56"/>
        <v/>
      </c>
    </row>
    <row r="418" spans="1:11" ht="20.25" customHeight="1" x14ac:dyDescent="0.2">
      <c r="A418" s="148" t="str">
        <f>IF(ISBLANK('Tabulation of Bids'!A234),"",'Tabulation of Bids'!A234)</f>
        <v/>
      </c>
      <c r="B418" s="149" t="str">
        <f>IF(ISBLANK('Tabulation of Bids'!B234),"",'Tabulation of Bids'!B234)</f>
        <v/>
      </c>
      <c r="C418" s="146" t="str">
        <f>IF('Tabulation of Bids'!D234=0,"",'Tabulation of Bids'!D234)</f>
        <v/>
      </c>
      <c r="D418" s="150" t="str">
        <f>IF(ISBLANK('Tabulation of Bids'!C234),"",'Tabulation of Bids'!C234)</f>
        <v/>
      </c>
      <c r="E418" s="124" t="str">
        <f t="shared" si="57"/>
        <v/>
      </c>
      <c r="F418" s="125" t="str">
        <f t="shared" si="54"/>
        <v/>
      </c>
      <c r="G418" s="139" t="str">
        <f t="shared" si="58"/>
        <v/>
      </c>
      <c r="H418" s="82"/>
      <c r="I418" s="65" t="str">
        <f t="shared" si="55"/>
        <v/>
      </c>
      <c r="J418" s="63" t="str">
        <f>IF(ISBLANK('Tabulation of Bids'!G306),"",'Tabulation of Bids'!G306)</f>
        <v/>
      </c>
      <c r="K418" s="63" t="str">
        <f t="shared" si="56"/>
        <v/>
      </c>
    </row>
    <row r="419" spans="1:11" ht="20.25" customHeight="1" x14ac:dyDescent="0.2">
      <c r="A419" s="148" t="str">
        <f>IF(ISBLANK('Tabulation of Bids'!A235),"",'Tabulation of Bids'!A235)</f>
        <v/>
      </c>
      <c r="B419" s="149" t="str">
        <f>IF(ISBLANK('Tabulation of Bids'!B235),"",'Tabulation of Bids'!B235)</f>
        <v/>
      </c>
      <c r="C419" s="146" t="str">
        <f>IF('Tabulation of Bids'!D235=0,"",'Tabulation of Bids'!D235)</f>
        <v/>
      </c>
      <c r="D419" s="150" t="str">
        <f>IF(ISBLANK('Tabulation of Bids'!C235),"",'Tabulation of Bids'!C235)</f>
        <v/>
      </c>
      <c r="E419" s="124" t="str">
        <f t="shared" si="57"/>
        <v/>
      </c>
      <c r="F419" s="125" t="str">
        <f t="shared" si="54"/>
        <v/>
      </c>
      <c r="G419" s="139" t="str">
        <f t="shared" si="58"/>
        <v/>
      </c>
      <c r="H419" s="82"/>
      <c r="I419" s="65" t="str">
        <f t="shared" si="55"/>
        <v/>
      </c>
      <c r="J419" s="63" t="str">
        <f>IF(ISBLANK('Tabulation of Bids'!G307),"",'Tabulation of Bids'!G307)</f>
        <v/>
      </c>
      <c r="K419" s="63" t="str">
        <f t="shared" si="56"/>
        <v/>
      </c>
    </row>
    <row r="420" spans="1:11" ht="20.25" customHeight="1" thickBot="1" x14ac:dyDescent="0.25">
      <c r="A420" s="148" t="str">
        <f>IF(ISBLANK('Tabulation of Bids'!A236),"",'Tabulation of Bids'!A236)</f>
        <v/>
      </c>
      <c r="B420" s="149" t="str">
        <f>IF(ISBLANK('Tabulation of Bids'!B236),"",'Tabulation of Bids'!B236)</f>
        <v/>
      </c>
      <c r="C420" s="146" t="str">
        <f>IF('Tabulation of Bids'!D236=0,"",'Tabulation of Bids'!D236)</f>
        <v/>
      </c>
      <c r="D420" s="150" t="str">
        <f>IF(ISBLANK('Tabulation of Bids'!C236),"",'Tabulation of Bids'!C236)</f>
        <v/>
      </c>
      <c r="E420" s="124" t="str">
        <f t="shared" si="57"/>
        <v/>
      </c>
      <c r="F420" s="125" t="str">
        <f t="shared" si="54"/>
        <v/>
      </c>
      <c r="G420" s="139" t="str">
        <f t="shared" si="58"/>
        <v/>
      </c>
      <c r="H420" s="82"/>
      <c r="I420" s="65" t="str">
        <f t="shared" si="55"/>
        <v/>
      </c>
      <c r="J420" s="63" t="str">
        <f>IF(ISBLANK('Tabulation of Bids'!G308),"",'Tabulation of Bids'!G308)</f>
        <v/>
      </c>
      <c r="K420" s="63" t="str">
        <f t="shared" si="56"/>
        <v/>
      </c>
    </row>
    <row r="421" spans="1:11" ht="12" thickBot="1" x14ac:dyDescent="0.25">
      <c r="A421" s="62" t="str">
        <f>IF(A447="","Total","Sub Total")</f>
        <v>Total</v>
      </c>
      <c r="B421" s="34"/>
      <c r="C421" s="35"/>
      <c r="D421" s="29"/>
      <c r="E421" s="111">
        <f>SUM(E397:E420)+SUM(E349:E372)+SUM(E301:E324)+SUM(E253:E276)</f>
        <v>145580342.43860003</v>
      </c>
      <c r="F421" s="24"/>
      <c r="G421" s="29"/>
      <c r="H421" s="35"/>
      <c r="I421" s="29"/>
      <c r="J421" s="23"/>
      <c r="K421" s="23" t="str">
        <f>IF(ISNUMBER(E325),SUM(K253:K276)+SUM(K301:K324)+SUM(K349:K372)+SUM(K397:K420),"")</f>
        <v/>
      </c>
    </row>
    <row r="422" spans="1:11" x14ac:dyDescent="0.2">
      <c r="A422" s="33" t="s">
        <v>267</v>
      </c>
      <c r="B422" s="13"/>
      <c r="C422" s="25"/>
      <c r="D422" s="25"/>
      <c r="E422" s="25"/>
      <c r="F422" s="25"/>
      <c r="G422" s="25"/>
      <c r="H422" s="25"/>
      <c r="I422" s="25"/>
      <c r="J422" s="39" t="s">
        <v>266</v>
      </c>
      <c r="K422" s="30"/>
    </row>
    <row r="423" spans="1:11" x14ac:dyDescent="0.2">
      <c r="A423" s="86"/>
      <c r="B423" s="36"/>
      <c r="C423" s="26"/>
      <c r="D423" s="26"/>
      <c r="E423" s="26"/>
      <c r="F423" s="26"/>
      <c r="G423" s="26"/>
      <c r="H423" s="26"/>
      <c r="I423" s="26"/>
      <c r="J423" s="87"/>
      <c r="K423" s="31"/>
    </row>
    <row r="424" spans="1:11" x14ac:dyDescent="0.2">
      <c r="A424" s="86"/>
      <c r="B424" s="36"/>
      <c r="C424" s="26"/>
      <c r="D424" s="26"/>
      <c r="E424" s="26"/>
      <c r="F424" s="26"/>
      <c r="G424" s="26"/>
      <c r="H424" s="26"/>
      <c r="I424" s="26"/>
      <c r="J424" s="87"/>
      <c r="K424" s="31"/>
    </row>
    <row r="425" spans="1:11" ht="12" thickBot="1" x14ac:dyDescent="0.25">
      <c r="A425" s="86"/>
      <c r="B425" s="36"/>
      <c r="C425" s="26"/>
      <c r="D425" s="26"/>
      <c r="E425" s="26"/>
      <c r="F425" s="26"/>
      <c r="G425" s="26"/>
      <c r="H425" s="26"/>
      <c r="I425" s="26"/>
      <c r="J425" s="87"/>
      <c r="K425" s="31"/>
    </row>
    <row r="426" spans="1:11" ht="12" thickBot="1" x14ac:dyDescent="0.25">
      <c r="A426" s="287"/>
      <c r="B426" s="288"/>
      <c r="C426" s="29"/>
      <c r="D426" s="29"/>
      <c r="E426" s="29"/>
      <c r="F426" s="29"/>
      <c r="G426" s="29"/>
      <c r="H426" s="289"/>
      <c r="I426" s="289" t="s">
        <v>268</v>
      </c>
      <c r="J426" s="29"/>
      <c r="K426" s="128" t="str">
        <f>IF(ISNUMBER(K421),IF(SUM(J423:J425)=0,"",SUM(J423:J425)),"")</f>
        <v/>
      </c>
    </row>
    <row r="427" spans="1:11" x14ac:dyDescent="0.2">
      <c r="A427" s="290"/>
      <c r="B427" s="291"/>
      <c r="C427" s="292"/>
      <c r="D427" s="292"/>
      <c r="E427" s="292"/>
      <c r="F427" s="292"/>
      <c r="G427" s="292"/>
      <c r="H427" s="293"/>
      <c r="I427" s="293" t="s">
        <v>269</v>
      </c>
      <c r="J427" s="294"/>
      <c r="K427" s="133">
        <f>IF(A421="Sub Total","",SUM(K421:K426))</f>
        <v>0</v>
      </c>
    </row>
    <row r="428" spans="1:11" x14ac:dyDescent="0.2">
      <c r="A428" s="290"/>
      <c r="B428" s="291"/>
      <c r="C428" s="292"/>
      <c r="D428" s="292"/>
      <c r="E428" s="292"/>
      <c r="F428" s="292"/>
      <c r="G428" s="292"/>
      <c r="H428" s="293"/>
      <c r="I428" s="293" t="s">
        <v>270</v>
      </c>
      <c r="J428" s="311"/>
      <c r="K428" s="134" t="str">
        <f>IF(ISNUMBER(K421),IF(ISNUMBER(J428),J428*K427,""),"")</f>
        <v/>
      </c>
    </row>
    <row r="429" spans="1:11" ht="12" thickBot="1" x14ac:dyDescent="0.25">
      <c r="A429" s="290"/>
      <c r="B429" s="291"/>
      <c r="C429" s="292"/>
      <c r="D429" s="292"/>
      <c r="E429" s="292"/>
      <c r="F429" s="292"/>
      <c r="G429" s="292"/>
      <c r="H429" s="293"/>
      <c r="I429" s="293" t="s">
        <v>271</v>
      </c>
      <c r="J429" s="296"/>
      <c r="K429" s="132">
        <f>IF(ISNUMBER(K428),K427-K428,K427)</f>
        <v>0</v>
      </c>
    </row>
    <row r="430" spans="1:11" x14ac:dyDescent="0.2">
      <c r="A430" s="17" t="s">
        <v>272</v>
      </c>
      <c r="B430" s="17"/>
      <c r="C430" s="297"/>
      <c r="D430" s="297"/>
      <c r="E430" s="297"/>
      <c r="F430" s="297"/>
      <c r="G430" s="297"/>
      <c r="H430" s="297"/>
      <c r="I430" s="298"/>
      <c r="J430" s="312" t="s">
        <v>266</v>
      </c>
      <c r="K430" s="129"/>
    </row>
    <row r="431" spans="1:11" x14ac:dyDescent="0.2">
      <c r="A431" s="300"/>
      <c r="B431" s="301"/>
      <c r="C431" s="302"/>
      <c r="D431" s="302"/>
      <c r="E431" s="302"/>
      <c r="F431" s="302"/>
      <c r="G431" s="302"/>
      <c r="H431" s="302"/>
      <c r="I431" s="302"/>
      <c r="J431" s="87"/>
      <c r="K431" s="130"/>
    </row>
    <row r="432" spans="1:11" ht="12" thickBot="1" x14ac:dyDescent="0.25">
      <c r="A432" s="304"/>
      <c r="B432" s="305"/>
      <c r="C432" s="306"/>
      <c r="D432" s="306"/>
      <c r="E432" s="306"/>
      <c r="F432" s="306"/>
      <c r="G432" s="306"/>
      <c r="H432" s="306"/>
      <c r="I432" s="306"/>
      <c r="J432" s="313"/>
      <c r="K432" s="131"/>
    </row>
    <row r="433" spans="1:11" ht="12" thickBot="1" x14ac:dyDescent="0.25">
      <c r="A433" s="290"/>
      <c r="B433" s="291"/>
      <c r="C433" s="292"/>
      <c r="D433" s="292"/>
      <c r="E433" s="292"/>
      <c r="F433" s="292"/>
      <c r="G433" s="292"/>
      <c r="H433" s="293"/>
      <c r="I433" s="293" t="s">
        <v>273</v>
      </c>
      <c r="J433" s="292"/>
      <c r="K433" s="128" t="str">
        <f>IF(ISNUMBER(K421),IF(SUM(J431:J432)=0,"",SUM(J431:J432)),"")</f>
        <v/>
      </c>
    </row>
    <row r="434" spans="1:11" ht="12" thickBot="1" x14ac:dyDescent="0.25">
      <c r="A434" s="287"/>
      <c r="B434" s="288"/>
      <c r="C434" s="29"/>
      <c r="D434" s="29"/>
      <c r="E434" s="29"/>
      <c r="F434" s="29"/>
      <c r="G434" s="29"/>
      <c r="H434" s="289"/>
      <c r="I434" s="289" t="s">
        <v>274</v>
      </c>
      <c r="J434" s="29"/>
      <c r="K434" s="128">
        <f>IF(ISNUMBER(K433),K429-K433,K429)</f>
        <v>0</v>
      </c>
    </row>
    <row r="435" spans="1:11" ht="18" customHeight="1" x14ac:dyDescent="0.2">
      <c r="A435" s="36"/>
      <c r="B435" s="36" t="s">
        <v>275</v>
      </c>
      <c r="C435" s="36" t="s">
        <v>276</v>
      </c>
      <c r="D435" s="27"/>
      <c r="E435" s="27"/>
      <c r="F435" s="27"/>
      <c r="G435" s="27"/>
      <c r="H435" s="27"/>
      <c r="I435" s="27"/>
      <c r="J435" s="27"/>
      <c r="K435" s="27"/>
    </row>
    <row r="436" spans="1:11" x14ac:dyDescent="0.2">
      <c r="A436" s="308"/>
      <c r="B436" s="37"/>
      <c r="C436" s="50"/>
      <c r="D436" s="38" t="s">
        <v>275</v>
      </c>
      <c r="E436" s="28"/>
      <c r="F436" s="28"/>
      <c r="G436" s="28"/>
      <c r="H436" s="28"/>
      <c r="I436" s="28"/>
      <c r="J436" s="28"/>
      <c r="K436" s="28" t="s">
        <v>277</v>
      </c>
    </row>
    <row r="437" spans="1:11" x14ac:dyDescent="0.2">
      <c r="A437" s="36"/>
      <c r="B437" s="36" t="s">
        <v>278</v>
      </c>
      <c r="C437" s="36" t="s">
        <v>276</v>
      </c>
      <c r="D437" s="32"/>
      <c r="E437" s="27"/>
      <c r="F437" s="27"/>
      <c r="G437" s="27"/>
      <c r="H437" s="27"/>
      <c r="I437" s="27"/>
      <c r="J437" s="27"/>
      <c r="K437" s="32"/>
    </row>
    <row r="438" spans="1:11" x14ac:dyDescent="0.2">
      <c r="A438" s="310"/>
      <c r="B438" s="37"/>
      <c r="C438" s="50"/>
      <c r="D438" s="38" t="s">
        <v>275</v>
      </c>
      <c r="E438" s="28"/>
      <c r="F438" s="28"/>
      <c r="G438" s="28"/>
      <c r="H438" s="28"/>
      <c r="I438" s="28"/>
      <c r="J438" s="28"/>
      <c r="K438" s="28" t="s">
        <v>277</v>
      </c>
    </row>
    <row r="439" spans="1:1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11" t="str">
        <f>IF(A99="ENGINEER'S FINAL PAYMENT ESTIMATE","BLR 6303","BLR 6302")</f>
        <v>BLR 6302</v>
      </c>
    </row>
    <row r="440" spans="1:11" x14ac:dyDescent="0.2">
      <c r="A440" s="377" t="str">
        <f>IF(A495="",IF(ISNUMBER(J477),"ENGINEER'S PAYMENT ESTIMATE","ENGINEER'S FINAL PAYMENT ESTIMATE"),A489)</f>
        <v>ENGINEER'S FINAL PAYMENT ESTIMATE</v>
      </c>
      <c r="B440" s="377"/>
      <c r="C440" s="377"/>
      <c r="D440" s="377"/>
      <c r="E440" s="377"/>
      <c r="F440" s="377"/>
      <c r="G440" s="377"/>
      <c r="H440" s="377"/>
      <c r="I440" s="377"/>
      <c r="J440" s="377"/>
      <c r="K440" s="377"/>
    </row>
    <row r="441" spans="1:11" x14ac:dyDescent="0.2">
      <c r="A441" s="10"/>
      <c r="B441" s="51" t="str">
        <f>B2</f>
        <v xml:space="preserve">Estimate No. 1 from   to  </v>
      </c>
      <c r="C441" s="10"/>
      <c r="D441" s="10"/>
      <c r="E441" s="10"/>
      <c r="F441" s="10"/>
      <c r="G441" s="10"/>
      <c r="H441" s="10"/>
      <c r="I441" s="9"/>
      <c r="J441" s="9"/>
      <c r="K441" s="9"/>
    </row>
    <row r="442" spans="1:11" x14ac:dyDescent="0.2">
      <c r="A442" s="10"/>
      <c r="B442" s="51" t="str">
        <f>B3</f>
        <v>Payable to: William Charles</v>
      </c>
      <c r="C442" s="10"/>
      <c r="D442" s="10"/>
      <c r="E442" s="10"/>
      <c r="F442" s="10"/>
      <c r="G442" s="10"/>
      <c r="H442" s="11" t="s">
        <v>260</v>
      </c>
      <c r="I442" s="13" t="str">
        <f>I3</f>
        <v>City of Rockford</v>
      </c>
      <c r="J442" s="13"/>
      <c r="K442" s="13"/>
    </row>
    <row r="443" spans="1:11" ht="12" thickBot="1" x14ac:dyDescent="0.25">
      <c r="A443" s="10"/>
      <c r="B443" s="51" t="str">
        <f>B4</f>
        <v>Address: Rockford, IL Bid Bond</v>
      </c>
      <c r="C443" s="10"/>
      <c r="D443" s="10"/>
      <c r="E443" s="10"/>
      <c r="F443" s="10"/>
      <c r="G443" s="10"/>
      <c r="H443" s="12"/>
      <c r="I443" s="376"/>
      <c r="J443" s="376"/>
      <c r="K443" s="376"/>
    </row>
    <row r="444" spans="1:11" x14ac:dyDescent="0.2">
      <c r="A444" s="14"/>
      <c r="B444" s="16"/>
      <c r="C444" s="17" t="s">
        <v>261</v>
      </c>
      <c r="D444" s="17"/>
      <c r="E444" s="17"/>
      <c r="F444" s="18" t="s">
        <v>262</v>
      </c>
      <c r="G444" s="17" t="s">
        <v>263</v>
      </c>
      <c r="H444" s="17" t="s">
        <v>264</v>
      </c>
      <c r="I444" s="17"/>
      <c r="J444" s="17"/>
      <c r="K444" s="19"/>
    </row>
    <row r="445" spans="1:11" ht="12" thickBot="1" x14ac:dyDescent="0.25">
      <c r="A445" s="15" t="s">
        <v>265</v>
      </c>
      <c r="B445" s="285"/>
      <c r="C445" s="20" t="s">
        <v>221</v>
      </c>
      <c r="D445" s="20"/>
      <c r="E445" s="21" t="s">
        <v>266</v>
      </c>
      <c r="F445" s="21" t="s">
        <v>221</v>
      </c>
      <c r="G445" s="20" t="s">
        <v>221</v>
      </c>
      <c r="H445" s="20" t="s">
        <v>221</v>
      </c>
      <c r="I445" s="20"/>
      <c r="J445" s="21" t="s">
        <v>4</v>
      </c>
      <c r="K445" s="22" t="s">
        <v>266</v>
      </c>
    </row>
    <row r="446" spans="1:11" ht="20.25" customHeight="1" x14ac:dyDescent="0.2">
      <c r="A446" s="144" t="str">
        <f>IF(ISBLANK('Tabulation of Bids'!A239),"",'Tabulation of Bids'!A239)</f>
        <v/>
      </c>
      <c r="B446" s="145" t="str">
        <f>IF(ISBLANK('Tabulation of Bids'!B239),"",'Tabulation of Bids'!B239)</f>
        <v/>
      </c>
      <c r="C446" s="146" t="str">
        <f>IF('Tabulation of Bids'!D239=0,"",'Tabulation of Bids'!D239)</f>
        <v/>
      </c>
      <c r="D446" s="147" t="str">
        <f>IF(ISBLANK('Tabulation of Bids'!C239),"",'Tabulation of Bids'!C239)</f>
        <v/>
      </c>
      <c r="E446" s="120" t="str">
        <f>IF(J446 = "","",J446*C446)</f>
        <v/>
      </c>
      <c r="F446" s="121" t="str">
        <f t="shared" ref="F446:F469" si="59">IF((H446&gt;C446),H446-C446,"")</f>
        <v/>
      </c>
      <c r="G446" s="139" t="str">
        <f>IF($K$194="BLR 6303",IF(C446&gt;H446,C446-H446,""),"")</f>
        <v/>
      </c>
      <c r="H446" s="82"/>
      <c r="I446" s="65" t="str">
        <f t="shared" ref="I446:I469" si="60">IF(ISBLANK(H446),"",D446)</f>
        <v/>
      </c>
      <c r="J446" s="63" t="str">
        <f>IF(ISBLANK('Tabulation of Bids'!G335),"",'Tabulation of Bids'!G335)</f>
        <v/>
      </c>
      <c r="K446" s="63" t="str">
        <f t="shared" ref="K446:K469" si="61">IF(ISBLANK(H446),"",H446*J446)</f>
        <v/>
      </c>
    </row>
    <row r="447" spans="1:11" ht="20.25" customHeight="1" x14ac:dyDescent="0.2">
      <c r="A447" s="148" t="str">
        <f>IF(ISBLANK('Tabulation of Bids'!A240),"",'Tabulation of Bids'!A240)</f>
        <v/>
      </c>
      <c r="B447" s="149" t="str">
        <f>IF(ISBLANK('Tabulation of Bids'!B240),"",'Tabulation of Bids'!B240)</f>
        <v/>
      </c>
      <c r="C447" s="146" t="str">
        <f>IF('Tabulation of Bids'!D240=0,"",'Tabulation of Bids'!D240)</f>
        <v/>
      </c>
      <c r="D447" s="150" t="str">
        <f>IF(ISBLANK('Tabulation of Bids'!C240),"",'Tabulation of Bids'!C240)</f>
        <v/>
      </c>
      <c r="E447" s="124" t="str">
        <f t="shared" ref="E447:E469" si="62">IF(J447 = "","",J447*C447)</f>
        <v/>
      </c>
      <c r="F447" s="125" t="str">
        <f t="shared" si="59"/>
        <v/>
      </c>
      <c r="G447" s="139" t="str">
        <f t="shared" ref="G447:G469" si="63">IF($K$194="BLR 6303",IF(C447&gt;H447,C447-H447,""),"")</f>
        <v/>
      </c>
      <c r="H447" s="82"/>
      <c r="I447" s="65" t="str">
        <f t="shared" si="60"/>
        <v/>
      </c>
      <c r="J447" s="63" t="str">
        <f>IF(ISBLANK('Tabulation of Bids'!G336),"",'Tabulation of Bids'!G336)</f>
        <v/>
      </c>
      <c r="K447" s="63" t="str">
        <f t="shared" si="61"/>
        <v/>
      </c>
    </row>
    <row r="448" spans="1:11" ht="20.25" customHeight="1" x14ac:dyDescent="0.2">
      <c r="A448" s="148" t="str">
        <f>IF(ISBLANK('Tabulation of Bids'!A241),"",'Tabulation of Bids'!A241)</f>
        <v/>
      </c>
      <c r="B448" s="149" t="str">
        <f>IF(ISBLANK('Tabulation of Bids'!B241),"",'Tabulation of Bids'!B241)</f>
        <v/>
      </c>
      <c r="C448" s="146" t="str">
        <f>IF('Tabulation of Bids'!D241=0,"",'Tabulation of Bids'!D241)</f>
        <v/>
      </c>
      <c r="D448" s="150" t="str">
        <f>IF(ISBLANK('Tabulation of Bids'!C241),"",'Tabulation of Bids'!C241)</f>
        <v/>
      </c>
      <c r="E448" s="124" t="str">
        <f t="shared" si="62"/>
        <v/>
      </c>
      <c r="F448" s="125" t="str">
        <f t="shared" si="59"/>
        <v/>
      </c>
      <c r="G448" s="139" t="str">
        <f t="shared" si="63"/>
        <v/>
      </c>
      <c r="H448" s="82"/>
      <c r="I448" s="65" t="str">
        <f t="shared" si="60"/>
        <v/>
      </c>
      <c r="J448" s="63" t="str">
        <f>IF(ISBLANK('Tabulation of Bids'!G337),"",'Tabulation of Bids'!G337)</f>
        <v/>
      </c>
      <c r="K448" s="63" t="str">
        <f t="shared" si="61"/>
        <v/>
      </c>
    </row>
    <row r="449" spans="1:11" ht="20.25" customHeight="1" x14ac:dyDescent="0.2">
      <c r="A449" s="148" t="str">
        <f>IF(ISBLANK('Tabulation of Bids'!A242),"",'Tabulation of Bids'!A242)</f>
        <v/>
      </c>
      <c r="B449" s="149" t="str">
        <f>IF(ISBLANK('Tabulation of Bids'!B242),"",'Tabulation of Bids'!B242)</f>
        <v/>
      </c>
      <c r="C449" s="146" t="str">
        <f>IF('Tabulation of Bids'!D242=0,"",'Tabulation of Bids'!D242)</f>
        <v/>
      </c>
      <c r="D449" s="150" t="str">
        <f>IF(ISBLANK('Tabulation of Bids'!C242),"",'Tabulation of Bids'!C242)</f>
        <v/>
      </c>
      <c r="E449" s="124" t="str">
        <f t="shared" si="62"/>
        <v/>
      </c>
      <c r="F449" s="125" t="str">
        <f t="shared" si="59"/>
        <v/>
      </c>
      <c r="G449" s="139" t="str">
        <f t="shared" si="63"/>
        <v/>
      </c>
      <c r="H449" s="82"/>
      <c r="I449" s="65" t="str">
        <f t="shared" si="60"/>
        <v/>
      </c>
      <c r="J449" s="63" t="str">
        <f>IF(ISBLANK('Tabulation of Bids'!G338),"",'Tabulation of Bids'!G338)</f>
        <v/>
      </c>
      <c r="K449" s="63" t="str">
        <f t="shared" si="61"/>
        <v/>
      </c>
    </row>
    <row r="450" spans="1:11" ht="20.25" customHeight="1" x14ac:dyDescent="0.2">
      <c r="A450" s="148" t="str">
        <f>IF(ISBLANK('Tabulation of Bids'!A243),"",'Tabulation of Bids'!A243)</f>
        <v/>
      </c>
      <c r="B450" s="149" t="str">
        <f>IF(ISBLANK('Tabulation of Bids'!B243),"",'Tabulation of Bids'!B243)</f>
        <v/>
      </c>
      <c r="C450" s="146" t="str">
        <f>IF('Tabulation of Bids'!D243=0,"",'Tabulation of Bids'!D243)</f>
        <v/>
      </c>
      <c r="D450" s="150" t="str">
        <f>IF(ISBLANK('Tabulation of Bids'!C243),"",'Tabulation of Bids'!C243)</f>
        <v/>
      </c>
      <c r="E450" s="124" t="str">
        <f t="shared" si="62"/>
        <v/>
      </c>
      <c r="F450" s="125" t="str">
        <f t="shared" si="59"/>
        <v/>
      </c>
      <c r="G450" s="139" t="str">
        <f t="shared" si="63"/>
        <v/>
      </c>
      <c r="H450" s="82"/>
      <c r="I450" s="65" t="str">
        <f t="shared" si="60"/>
        <v/>
      </c>
      <c r="J450" s="63" t="str">
        <f>IF(ISBLANK('Tabulation of Bids'!G339),"",'Tabulation of Bids'!G339)</f>
        <v/>
      </c>
      <c r="K450" s="63" t="str">
        <f t="shared" si="61"/>
        <v/>
      </c>
    </row>
    <row r="451" spans="1:11" ht="20.25" customHeight="1" x14ac:dyDescent="0.2">
      <c r="A451" s="148" t="str">
        <f>IF(ISBLANK('Tabulation of Bids'!A244),"",'Tabulation of Bids'!A244)</f>
        <v/>
      </c>
      <c r="B451" s="149" t="str">
        <f>IF(ISBLANK('Tabulation of Bids'!B244),"",'Tabulation of Bids'!B244)</f>
        <v/>
      </c>
      <c r="C451" s="146" t="str">
        <f>IF('Tabulation of Bids'!D244=0,"",'Tabulation of Bids'!D244)</f>
        <v/>
      </c>
      <c r="D451" s="150" t="str">
        <f>IF(ISBLANK('Tabulation of Bids'!C244),"",'Tabulation of Bids'!C244)</f>
        <v/>
      </c>
      <c r="E451" s="124" t="str">
        <f t="shared" si="62"/>
        <v/>
      </c>
      <c r="F451" s="125" t="str">
        <f t="shared" si="59"/>
        <v/>
      </c>
      <c r="G451" s="139" t="str">
        <f t="shared" si="63"/>
        <v/>
      </c>
      <c r="H451" s="82"/>
      <c r="I451" s="65" t="str">
        <f t="shared" si="60"/>
        <v/>
      </c>
      <c r="J451" s="63" t="str">
        <f>IF(ISBLANK('Tabulation of Bids'!G340),"",'Tabulation of Bids'!G340)</f>
        <v/>
      </c>
      <c r="K451" s="63" t="str">
        <f t="shared" si="61"/>
        <v/>
      </c>
    </row>
    <row r="452" spans="1:11" ht="20.25" customHeight="1" x14ac:dyDescent="0.2">
      <c r="A452" s="148" t="str">
        <f>IF(ISBLANK('Tabulation of Bids'!A245),"",'Tabulation of Bids'!A245)</f>
        <v/>
      </c>
      <c r="B452" s="149" t="str">
        <f>IF(ISBLANK('Tabulation of Bids'!B245),"",'Tabulation of Bids'!B245)</f>
        <v/>
      </c>
      <c r="C452" s="146" t="str">
        <f>IF('Tabulation of Bids'!D245=0,"",'Tabulation of Bids'!D245)</f>
        <v/>
      </c>
      <c r="D452" s="150" t="str">
        <f>IF(ISBLANK('Tabulation of Bids'!C245),"",'Tabulation of Bids'!C245)</f>
        <v/>
      </c>
      <c r="E452" s="124" t="str">
        <f t="shared" si="62"/>
        <v/>
      </c>
      <c r="F452" s="125" t="str">
        <f t="shared" si="59"/>
        <v/>
      </c>
      <c r="G452" s="139" t="str">
        <f t="shared" si="63"/>
        <v/>
      </c>
      <c r="H452" s="82"/>
      <c r="I452" s="65" t="str">
        <f t="shared" si="60"/>
        <v/>
      </c>
      <c r="J452" s="63" t="str">
        <f>IF(ISBLANK('Tabulation of Bids'!G341),"",'Tabulation of Bids'!G341)</f>
        <v/>
      </c>
      <c r="K452" s="63" t="str">
        <f t="shared" si="61"/>
        <v/>
      </c>
    </row>
    <row r="453" spans="1:11" ht="20.25" customHeight="1" x14ac:dyDescent="0.2">
      <c r="A453" s="148" t="str">
        <f>IF(ISBLANK('Tabulation of Bids'!A246),"",'Tabulation of Bids'!A246)</f>
        <v/>
      </c>
      <c r="B453" s="149" t="str">
        <f>IF(ISBLANK('Tabulation of Bids'!B246),"",'Tabulation of Bids'!B246)</f>
        <v/>
      </c>
      <c r="C453" s="146" t="str">
        <f>IF('Tabulation of Bids'!D246=0,"",'Tabulation of Bids'!D246)</f>
        <v/>
      </c>
      <c r="D453" s="150" t="str">
        <f>IF(ISBLANK('Tabulation of Bids'!C246),"",'Tabulation of Bids'!C246)</f>
        <v/>
      </c>
      <c r="E453" s="124" t="str">
        <f t="shared" si="62"/>
        <v/>
      </c>
      <c r="F453" s="125" t="str">
        <f t="shared" si="59"/>
        <v/>
      </c>
      <c r="G453" s="139" t="str">
        <f t="shared" si="63"/>
        <v/>
      </c>
      <c r="H453" s="82"/>
      <c r="I453" s="65" t="str">
        <f t="shared" si="60"/>
        <v/>
      </c>
      <c r="J453" s="63" t="str">
        <f>IF(ISBLANK('Tabulation of Bids'!G342),"",'Tabulation of Bids'!G342)</f>
        <v/>
      </c>
      <c r="K453" s="63" t="str">
        <f t="shared" si="61"/>
        <v/>
      </c>
    </row>
    <row r="454" spans="1:11" ht="20.25" customHeight="1" x14ac:dyDescent="0.2">
      <c r="A454" s="148" t="str">
        <f>IF(ISBLANK('Tabulation of Bids'!A247),"",'Tabulation of Bids'!A247)</f>
        <v/>
      </c>
      <c r="B454" s="149" t="str">
        <f>IF(ISBLANK('Tabulation of Bids'!B247),"",'Tabulation of Bids'!B247)</f>
        <v/>
      </c>
      <c r="C454" s="146" t="str">
        <f>IF('Tabulation of Bids'!D247=0,"",'Tabulation of Bids'!D247)</f>
        <v/>
      </c>
      <c r="D454" s="150" t="str">
        <f>IF(ISBLANK('Tabulation of Bids'!C247),"",'Tabulation of Bids'!C247)</f>
        <v/>
      </c>
      <c r="E454" s="124" t="str">
        <f t="shared" si="62"/>
        <v/>
      </c>
      <c r="F454" s="125" t="str">
        <f t="shared" si="59"/>
        <v/>
      </c>
      <c r="G454" s="139" t="str">
        <f t="shared" si="63"/>
        <v/>
      </c>
      <c r="H454" s="82"/>
      <c r="I454" s="65" t="str">
        <f t="shared" si="60"/>
        <v/>
      </c>
      <c r="J454" s="63" t="str">
        <f>IF(ISBLANK('Tabulation of Bids'!G343),"",'Tabulation of Bids'!G343)</f>
        <v/>
      </c>
      <c r="K454" s="63" t="str">
        <f t="shared" si="61"/>
        <v/>
      </c>
    </row>
    <row r="455" spans="1:11" ht="20.25" customHeight="1" x14ac:dyDescent="0.2">
      <c r="A455" s="148" t="str">
        <f>IF(ISBLANK('Tabulation of Bids'!A248),"",'Tabulation of Bids'!A248)</f>
        <v/>
      </c>
      <c r="B455" s="149" t="str">
        <f>IF(ISBLANK('Tabulation of Bids'!B248),"",'Tabulation of Bids'!B248)</f>
        <v/>
      </c>
      <c r="C455" s="146" t="str">
        <f>IF('Tabulation of Bids'!D248=0,"",'Tabulation of Bids'!D248)</f>
        <v/>
      </c>
      <c r="D455" s="150" t="str">
        <f>IF(ISBLANK('Tabulation of Bids'!C248),"",'Tabulation of Bids'!C248)</f>
        <v/>
      </c>
      <c r="E455" s="124" t="str">
        <f t="shared" si="62"/>
        <v/>
      </c>
      <c r="F455" s="125" t="str">
        <f t="shared" si="59"/>
        <v/>
      </c>
      <c r="G455" s="139" t="str">
        <f t="shared" si="63"/>
        <v/>
      </c>
      <c r="H455" s="82"/>
      <c r="I455" s="65" t="str">
        <f t="shared" si="60"/>
        <v/>
      </c>
      <c r="J455" s="63" t="str">
        <f>IF(ISBLANK('Tabulation of Bids'!G344),"",'Tabulation of Bids'!G344)</f>
        <v/>
      </c>
      <c r="K455" s="63" t="str">
        <f t="shared" si="61"/>
        <v/>
      </c>
    </row>
    <row r="456" spans="1:11" ht="20.25" customHeight="1" x14ac:dyDescent="0.2">
      <c r="A456" s="148" t="str">
        <f>IF(ISBLANK('Tabulation of Bids'!A249),"",'Tabulation of Bids'!A249)</f>
        <v/>
      </c>
      <c r="B456" s="149" t="str">
        <f>IF(ISBLANK('Tabulation of Bids'!B249),"",'Tabulation of Bids'!B249)</f>
        <v/>
      </c>
      <c r="C456" s="146" t="str">
        <f>IF('Tabulation of Bids'!D249=0,"",'Tabulation of Bids'!D249)</f>
        <v/>
      </c>
      <c r="D456" s="150" t="str">
        <f>IF(ISBLANK('Tabulation of Bids'!C249),"",'Tabulation of Bids'!C249)</f>
        <v/>
      </c>
      <c r="E456" s="124" t="str">
        <f t="shared" si="62"/>
        <v/>
      </c>
      <c r="F456" s="125" t="str">
        <f t="shared" si="59"/>
        <v/>
      </c>
      <c r="G456" s="139" t="str">
        <f t="shared" si="63"/>
        <v/>
      </c>
      <c r="H456" s="82"/>
      <c r="I456" s="65" t="str">
        <f t="shared" si="60"/>
        <v/>
      </c>
      <c r="J456" s="63" t="str">
        <f>IF(ISBLANK('Tabulation of Bids'!G345),"",'Tabulation of Bids'!G345)</f>
        <v/>
      </c>
      <c r="K456" s="63" t="str">
        <f t="shared" si="61"/>
        <v/>
      </c>
    </row>
    <row r="457" spans="1:11" ht="20.25" customHeight="1" x14ac:dyDescent="0.2">
      <c r="A457" s="148" t="str">
        <f>IF(ISBLANK('Tabulation of Bids'!A250),"",'Tabulation of Bids'!A250)</f>
        <v/>
      </c>
      <c r="B457" s="149" t="str">
        <f>IF(ISBLANK('Tabulation of Bids'!B250),"",'Tabulation of Bids'!B250)</f>
        <v/>
      </c>
      <c r="C457" s="146" t="str">
        <f>IF('Tabulation of Bids'!D250=0,"",'Tabulation of Bids'!D250)</f>
        <v/>
      </c>
      <c r="D457" s="150" t="str">
        <f>IF(ISBLANK('Tabulation of Bids'!C250),"",'Tabulation of Bids'!C250)</f>
        <v/>
      </c>
      <c r="E457" s="124" t="str">
        <f t="shared" si="62"/>
        <v/>
      </c>
      <c r="F457" s="125" t="str">
        <f t="shared" si="59"/>
        <v/>
      </c>
      <c r="G457" s="139" t="str">
        <f t="shared" si="63"/>
        <v/>
      </c>
      <c r="H457" s="82"/>
      <c r="I457" s="65" t="str">
        <f t="shared" si="60"/>
        <v/>
      </c>
      <c r="J457" s="63" t="str">
        <f>IF(ISBLANK('Tabulation of Bids'!G346),"",'Tabulation of Bids'!G346)</f>
        <v/>
      </c>
      <c r="K457" s="63" t="str">
        <f t="shared" si="61"/>
        <v/>
      </c>
    </row>
    <row r="458" spans="1:11" ht="20.25" customHeight="1" x14ac:dyDescent="0.2">
      <c r="A458" s="148" t="str">
        <f>IF(ISBLANK('Tabulation of Bids'!A251),"",'Tabulation of Bids'!A251)</f>
        <v/>
      </c>
      <c r="B458" s="149" t="str">
        <f>IF(ISBLANK('Tabulation of Bids'!B251),"",'Tabulation of Bids'!B251)</f>
        <v/>
      </c>
      <c r="C458" s="146" t="str">
        <f>IF('Tabulation of Bids'!D251=0,"",'Tabulation of Bids'!D251)</f>
        <v/>
      </c>
      <c r="D458" s="150" t="str">
        <f>IF(ISBLANK('Tabulation of Bids'!C251),"",'Tabulation of Bids'!C251)</f>
        <v/>
      </c>
      <c r="E458" s="124" t="str">
        <f t="shared" si="62"/>
        <v/>
      </c>
      <c r="F458" s="125" t="str">
        <f t="shared" si="59"/>
        <v/>
      </c>
      <c r="G458" s="139" t="str">
        <f t="shared" si="63"/>
        <v/>
      </c>
      <c r="H458" s="82"/>
      <c r="I458" s="65" t="str">
        <f t="shared" si="60"/>
        <v/>
      </c>
      <c r="J458" s="63" t="str">
        <f>IF(ISBLANK('Tabulation of Bids'!G347),"",'Tabulation of Bids'!G347)</f>
        <v/>
      </c>
      <c r="K458" s="63" t="str">
        <f t="shared" si="61"/>
        <v/>
      </c>
    </row>
    <row r="459" spans="1:11" ht="20.25" customHeight="1" x14ac:dyDescent="0.2">
      <c r="A459" s="148" t="str">
        <f>IF(ISBLANK('Tabulation of Bids'!A252),"",'Tabulation of Bids'!A252)</f>
        <v/>
      </c>
      <c r="B459" s="149" t="str">
        <f>IF(ISBLANK('Tabulation of Bids'!B252),"",'Tabulation of Bids'!B252)</f>
        <v/>
      </c>
      <c r="C459" s="146" t="str">
        <f>IF('Tabulation of Bids'!D252=0,"",'Tabulation of Bids'!D252)</f>
        <v/>
      </c>
      <c r="D459" s="150" t="str">
        <f>IF(ISBLANK('Tabulation of Bids'!C252),"",'Tabulation of Bids'!C252)</f>
        <v/>
      </c>
      <c r="E459" s="124" t="str">
        <f t="shared" si="62"/>
        <v/>
      </c>
      <c r="F459" s="125" t="str">
        <f t="shared" si="59"/>
        <v/>
      </c>
      <c r="G459" s="139" t="str">
        <f t="shared" si="63"/>
        <v/>
      </c>
      <c r="H459" s="82"/>
      <c r="I459" s="65" t="str">
        <f t="shared" si="60"/>
        <v/>
      </c>
      <c r="J459" s="63" t="str">
        <f>IF(ISBLANK('Tabulation of Bids'!G348),"",'Tabulation of Bids'!G348)</f>
        <v/>
      </c>
      <c r="K459" s="63" t="str">
        <f t="shared" si="61"/>
        <v/>
      </c>
    </row>
    <row r="460" spans="1:11" ht="20.25" customHeight="1" x14ac:dyDescent="0.2">
      <c r="A460" s="148" t="str">
        <f>IF(ISBLANK('Tabulation of Bids'!A253),"",'Tabulation of Bids'!A253)</f>
        <v/>
      </c>
      <c r="B460" s="149" t="str">
        <f>IF(ISBLANK('Tabulation of Bids'!B253),"",'Tabulation of Bids'!B253)</f>
        <v/>
      </c>
      <c r="C460" s="146" t="str">
        <f>IF('Tabulation of Bids'!D253=0,"",'Tabulation of Bids'!D253)</f>
        <v/>
      </c>
      <c r="D460" s="150" t="str">
        <f>IF(ISBLANK('Tabulation of Bids'!C253),"",'Tabulation of Bids'!C253)</f>
        <v/>
      </c>
      <c r="E460" s="124" t="str">
        <f t="shared" si="62"/>
        <v/>
      </c>
      <c r="F460" s="125" t="str">
        <f t="shared" si="59"/>
        <v/>
      </c>
      <c r="G460" s="139" t="str">
        <f t="shared" si="63"/>
        <v/>
      </c>
      <c r="H460" s="82"/>
      <c r="I460" s="65" t="str">
        <f t="shared" si="60"/>
        <v/>
      </c>
      <c r="J460" s="63" t="str">
        <f>IF(ISBLANK('Tabulation of Bids'!G349),"",'Tabulation of Bids'!G349)</f>
        <v/>
      </c>
      <c r="K460" s="63" t="str">
        <f t="shared" si="61"/>
        <v/>
      </c>
    </row>
    <row r="461" spans="1:11" ht="20.25" customHeight="1" x14ac:dyDescent="0.2">
      <c r="A461" s="148" t="str">
        <f>IF(ISBLANK('Tabulation of Bids'!A254),"",'Tabulation of Bids'!A254)</f>
        <v/>
      </c>
      <c r="B461" s="149" t="str">
        <f>IF(ISBLANK('Tabulation of Bids'!B254),"",'Tabulation of Bids'!B254)</f>
        <v/>
      </c>
      <c r="C461" s="146" t="str">
        <f>IF('Tabulation of Bids'!D254=0,"",'Tabulation of Bids'!D254)</f>
        <v/>
      </c>
      <c r="D461" s="150" t="str">
        <f>IF(ISBLANK('Tabulation of Bids'!C254),"",'Tabulation of Bids'!C254)</f>
        <v/>
      </c>
      <c r="E461" s="124" t="str">
        <f t="shared" si="62"/>
        <v/>
      </c>
      <c r="F461" s="125" t="str">
        <f t="shared" si="59"/>
        <v/>
      </c>
      <c r="G461" s="139" t="str">
        <f t="shared" si="63"/>
        <v/>
      </c>
      <c r="H461" s="82"/>
      <c r="I461" s="65" t="str">
        <f t="shared" si="60"/>
        <v/>
      </c>
      <c r="J461" s="63" t="str">
        <f>IF(ISBLANK('Tabulation of Bids'!G350),"",'Tabulation of Bids'!G350)</f>
        <v/>
      </c>
      <c r="K461" s="63" t="str">
        <f t="shared" si="61"/>
        <v/>
      </c>
    </row>
    <row r="462" spans="1:11" ht="20.25" customHeight="1" x14ac:dyDescent="0.2">
      <c r="A462" s="148" t="str">
        <f>IF(ISBLANK('Tabulation of Bids'!A255),"",'Tabulation of Bids'!A255)</f>
        <v/>
      </c>
      <c r="B462" s="149" t="str">
        <f>IF(ISBLANK('Tabulation of Bids'!B255),"",'Tabulation of Bids'!B255)</f>
        <v/>
      </c>
      <c r="C462" s="146" t="str">
        <f>IF('Tabulation of Bids'!D255=0,"",'Tabulation of Bids'!D255)</f>
        <v/>
      </c>
      <c r="D462" s="150" t="str">
        <f>IF(ISBLANK('Tabulation of Bids'!C255),"",'Tabulation of Bids'!C255)</f>
        <v/>
      </c>
      <c r="E462" s="124" t="str">
        <f t="shared" si="62"/>
        <v/>
      </c>
      <c r="F462" s="125" t="str">
        <f t="shared" si="59"/>
        <v/>
      </c>
      <c r="G462" s="139" t="str">
        <f t="shared" si="63"/>
        <v/>
      </c>
      <c r="H462" s="82"/>
      <c r="I462" s="65" t="str">
        <f t="shared" si="60"/>
        <v/>
      </c>
      <c r="J462" s="63" t="str">
        <f>IF(ISBLANK('Tabulation of Bids'!G351),"",'Tabulation of Bids'!G351)</f>
        <v/>
      </c>
      <c r="K462" s="63" t="str">
        <f t="shared" si="61"/>
        <v/>
      </c>
    </row>
    <row r="463" spans="1:11" ht="20.25" customHeight="1" x14ac:dyDescent="0.2">
      <c r="A463" s="148" t="str">
        <f>IF(ISBLANK('Tabulation of Bids'!A256),"",'Tabulation of Bids'!A256)</f>
        <v/>
      </c>
      <c r="B463" s="149" t="str">
        <f>IF(ISBLANK('Tabulation of Bids'!B256),"",'Tabulation of Bids'!B256)</f>
        <v/>
      </c>
      <c r="C463" s="146" t="str">
        <f>IF('Tabulation of Bids'!D256=0,"",'Tabulation of Bids'!D256)</f>
        <v/>
      </c>
      <c r="D463" s="150" t="str">
        <f>IF(ISBLANK('Tabulation of Bids'!C256),"",'Tabulation of Bids'!C256)</f>
        <v/>
      </c>
      <c r="E463" s="124" t="str">
        <f t="shared" si="62"/>
        <v/>
      </c>
      <c r="F463" s="125" t="str">
        <f t="shared" si="59"/>
        <v/>
      </c>
      <c r="G463" s="139" t="str">
        <f t="shared" si="63"/>
        <v/>
      </c>
      <c r="H463" s="82"/>
      <c r="I463" s="65" t="str">
        <f t="shared" si="60"/>
        <v/>
      </c>
      <c r="J463" s="63" t="str">
        <f>IF(ISBLANK('Tabulation of Bids'!G352),"",'Tabulation of Bids'!G352)</f>
        <v/>
      </c>
      <c r="K463" s="63" t="str">
        <f t="shared" si="61"/>
        <v/>
      </c>
    </row>
    <row r="464" spans="1:11" ht="20.25" customHeight="1" x14ac:dyDescent="0.2">
      <c r="A464" s="148" t="str">
        <f>IF(ISBLANK('Tabulation of Bids'!A257),"",'Tabulation of Bids'!A257)</f>
        <v/>
      </c>
      <c r="B464" s="149" t="str">
        <f>IF(ISBLANK('Tabulation of Bids'!B257),"",'Tabulation of Bids'!B257)</f>
        <v/>
      </c>
      <c r="C464" s="146" t="str">
        <f>IF('Tabulation of Bids'!D257=0,"",'Tabulation of Bids'!D257)</f>
        <v/>
      </c>
      <c r="D464" s="150" t="str">
        <f>IF(ISBLANK('Tabulation of Bids'!C257),"",'Tabulation of Bids'!C257)</f>
        <v/>
      </c>
      <c r="E464" s="124" t="str">
        <f t="shared" si="62"/>
        <v/>
      </c>
      <c r="F464" s="125" t="str">
        <f t="shared" si="59"/>
        <v/>
      </c>
      <c r="G464" s="139" t="str">
        <f t="shared" si="63"/>
        <v/>
      </c>
      <c r="H464" s="82"/>
      <c r="I464" s="65" t="str">
        <f t="shared" si="60"/>
        <v/>
      </c>
      <c r="J464" s="63" t="str">
        <f>IF(ISBLANK('Tabulation of Bids'!G353),"",'Tabulation of Bids'!G353)</f>
        <v/>
      </c>
      <c r="K464" s="63" t="str">
        <f t="shared" si="61"/>
        <v/>
      </c>
    </row>
    <row r="465" spans="1:11" ht="20.25" customHeight="1" x14ac:dyDescent="0.2">
      <c r="A465" s="148" t="str">
        <f>IF(ISBLANK('Tabulation of Bids'!A258),"",'Tabulation of Bids'!A258)</f>
        <v/>
      </c>
      <c r="B465" s="149" t="str">
        <f>IF(ISBLANK('Tabulation of Bids'!B258),"",'Tabulation of Bids'!B258)</f>
        <v/>
      </c>
      <c r="C465" s="146" t="str">
        <f>IF('Tabulation of Bids'!D258=0,"",'Tabulation of Bids'!D258)</f>
        <v/>
      </c>
      <c r="D465" s="150" t="str">
        <f>IF(ISBLANK('Tabulation of Bids'!C258),"",'Tabulation of Bids'!C258)</f>
        <v/>
      </c>
      <c r="E465" s="124" t="str">
        <f t="shared" si="62"/>
        <v/>
      </c>
      <c r="F465" s="125" t="str">
        <f t="shared" si="59"/>
        <v/>
      </c>
      <c r="G465" s="139" t="str">
        <f t="shared" si="63"/>
        <v/>
      </c>
      <c r="H465" s="82"/>
      <c r="I465" s="65" t="str">
        <f t="shared" si="60"/>
        <v/>
      </c>
      <c r="J465" s="63" t="str">
        <f>IF(ISBLANK('Tabulation of Bids'!G354),"",'Tabulation of Bids'!G354)</f>
        <v/>
      </c>
      <c r="K465" s="63" t="str">
        <f t="shared" si="61"/>
        <v/>
      </c>
    </row>
    <row r="466" spans="1:11" ht="20.25" customHeight="1" x14ac:dyDescent="0.2">
      <c r="A466" s="148" t="str">
        <f>IF(ISBLANK('Tabulation of Bids'!A259),"",'Tabulation of Bids'!A259)</f>
        <v/>
      </c>
      <c r="B466" s="149" t="str">
        <f>IF(ISBLANK('Tabulation of Bids'!B259),"",'Tabulation of Bids'!B259)</f>
        <v/>
      </c>
      <c r="C466" s="146" t="str">
        <f>IF('Tabulation of Bids'!D259=0,"",'Tabulation of Bids'!D259)</f>
        <v/>
      </c>
      <c r="D466" s="150" t="str">
        <f>IF(ISBLANK('Tabulation of Bids'!C259),"",'Tabulation of Bids'!C259)</f>
        <v/>
      </c>
      <c r="E466" s="124" t="str">
        <f t="shared" si="62"/>
        <v/>
      </c>
      <c r="F466" s="125" t="str">
        <f t="shared" si="59"/>
        <v/>
      </c>
      <c r="G466" s="139" t="str">
        <f t="shared" si="63"/>
        <v/>
      </c>
      <c r="H466" s="82"/>
      <c r="I466" s="65" t="str">
        <f t="shared" si="60"/>
        <v/>
      </c>
      <c r="J466" s="63" t="str">
        <f>IF(ISBLANK('Tabulation of Bids'!G355),"",'Tabulation of Bids'!G355)</f>
        <v/>
      </c>
      <c r="K466" s="63" t="str">
        <f t="shared" si="61"/>
        <v/>
      </c>
    </row>
    <row r="467" spans="1:11" ht="20.25" customHeight="1" x14ac:dyDescent="0.2">
      <c r="A467" s="148" t="str">
        <f>IF(ISBLANK('Tabulation of Bids'!A260),"",'Tabulation of Bids'!A260)</f>
        <v/>
      </c>
      <c r="B467" s="149" t="str">
        <f>IF(ISBLANK('Tabulation of Bids'!B260),"",'Tabulation of Bids'!B260)</f>
        <v/>
      </c>
      <c r="C467" s="146" t="str">
        <f>IF('Tabulation of Bids'!D260=0,"",'Tabulation of Bids'!D260)</f>
        <v/>
      </c>
      <c r="D467" s="150" t="str">
        <f>IF(ISBLANK('Tabulation of Bids'!C260),"",'Tabulation of Bids'!C260)</f>
        <v/>
      </c>
      <c r="E467" s="124" t="str">
        <f t="shared" si="62"/>
        <v/>
      </c>
      <c r="F467" s="125" t="str">
        <f t="shared" si="59"/>
        <v/>
      </c>
      <c r="G467" s="139" t="str">
        <f t="shared" si="63"/>
        <v/>
      </c>
      <c r="H467" s="82"/>
      <c r="I467" s="65" t="str">
        <f t="shared" si="60"/>
        <v/>
      </c>
      <c r="J467" s="63" t="str">
        <f>IF(ISBLANK('Tabulation of Bids'!G356),"",'Tabulation of Bids'!G356)</f>
        <v/>
      </c>
      <c r="K467" s="63" t="str">
        <f t="shared" si="61"/>
        <v/>
      </c>
    </row>
    <row r="468" spans="1:11" ht="20.25" customHeight="1" x14ac:dyDescent="0.2">
      <c r="A468" s="148" t="str">
        <f>IF(ISBLANK('Tabulation of Bids'!A261),"",'Tabulation of Bids'!A261)</f>
        <v/>
      </c>
      <c r="B468" s="149" t="str">
        <f>IF(ISBLANK('Tabulation of Bids'!B261),"",'Tabulation of Bids'!B261)</f>
        <v/>
      </c>
      <c r="C468" s="146" t="str">
        <f>IF('Tabulation of Bids'!D261=0,"",'Tabulation of Bids'!D261)</f>
        <v/>
      </c>
      <c r="D468" s="150" t="str">
        <f>IF(ISBLANK('Tabulation of Bids'!C261),"",'Tabulation of Bids'!C261)</f>
        <v/>
      </c>
      <c r="E468" s="124" t="str">
        <f t="shared" si="62"/>
        <v/>
      </c>
      <c r="F468" s="125" t="str">
        <f t="shared" si="59"/>
        <v/>
      </c>
      <c r="G468" s="139" t="str">
        <f t="shared" si="63"/>
        <v/>
      </c>
      <c r="H468" s="82"/>
      <c r="I468" s="65" t="str">
        <f t="shared" si="60"/>
        <v/>
      </c>
      <c r="J468" s="63" t="str">
        <f>IF(ISBLANK('Tabulation of Bids'!G357),"",'Tabulation of Bids'!G357)</f>
        <v/>
      </c>
      <c r="K468" s="63" t="str">
        <f t="shared" si="61"/>
        <v/>
      </c>
    </row>
    <row r="469" spans="1:11" ht="20.25" customHeight="1" thickBot="1" x14ac:dyDescent="0.25">
      <c r="A469" s="148" t="str">
        <f>IF(ISBLANK('Tabulation of Bids'!A262),"",'Tabulation of Bids'!A262)</f>
        <v/>
      </c>
      <c r="B469" s="149" t="str">
        <f>IF(ISBLANK('Tabulation of Bids'!B262),"",'Tabulation of Bids'!B262)</f>
        <v/>
      </c>
      <c r="C469" s="146" t="str">
        <f>IF('Tabulation of Bids'!D262=0,"",'Tabulation of Bids'!D262)</f>
        <v/>
      </c>
      <c r="D469" s="150" t="str">
        <f>IF(ISBLANK('Tabulation of Bids'!C262),"",'Tabulation of Bids'!C262)</f>
        <v/>
      </c>
      <c r="E469" s="124" t="str">
        <f t="shared" si="62"/>
        <v/>
      </c>
      <c r="F469" s="125" t="str">
        <f t="shared" si="59"/>
        <v/>
      </c>
      <c r="G469" s="139" t="str">
        <f t="shared" si="63"/>
        <v/>
      </c>
      <c r="H469" s="82"/>
      <c r="I469" s="65" t="str">
        <f t="shared" si="60"/>
        <v/>
      </c>
      <c r="J469" s="63" t="str">
        <f>IF(ISBLANK('Tabulation of Bids'!G358),"",'Tabulation of Bids'!G358)</f>
        <v/>
      </c>
      <c r="K469" s="63" t="str">
        <f t="shared" si="61"/>
        <v/>
      </c>
    </row>
    <row r="470" spans="1:11" ht="12" thickBot="1" x14ac:dyDescent="0.25">
      <c r="A470" s="62" t="str">
        <f>IF(A496="","Total","Sub Total")</f>
        <v>Total</v>
      </c>
      <c r="B470" s="34"/>
      <c r="C470" s="35"/>
      <c r="D470" s="29"/>
      <c r="E470" s="111">
        <f>SUM(E446:E469)+SUM(E398:E421)+SUM(E350:E373)+SUM(E302:E325)</f>
        <v>267215539.88420007</v>
      </c>
      <c r="F470" s="24"/>
      <c r="G470" s="29"/>
      <c r="H470" s="35"/>
      <c r="I470" s="29"/>
      <c r="J470" s="23"/>
      <c r="K470" s="23" t="str">
        <f>IF(ISNUMBER(E374),SUM(K302:K325)+SUM(K350:K373)+SUM(K398:K421)+SUM(K446:K469),"")</f>
        <v/>
      </c>
    </row>
    <row r="471" spans="1:11" x14ac:dyDescent="0.2">
      <c r="A471" s="33" t="s">
        <v>267</v>
      </c>
      <c r="B471" s="13"/>
      <c r="C471" s="25"/>
      <c r="D471" s="25"/>
      <c r="E471" s="25"/>
      <c r="F471" s="25"/>
      <c r="G471" s="25"/>
      <c r="H471" s="25"/>
      <c r="I471" s="25"/>
      <c r="J471" s="39" t="s">
        <v>266</v>
      </c>
      <c r="K471" s="30"/>
    </row>
    <row r="472" spans="1:11" x14ac:dyDescent="0.2">
      <c r="A472" s="86"/>
      <c r="B472" s="36"/>
      <c r="C472" s="26"/>
      <c r="D472" s="26"/>
      <c r="E472" s="26"/>
      <c r="F472" s="26"/>
      <c r="G472" s="26"/>
      <c r="H472" s="26"/>
      <c r="I472" s="26"/>
      <c r="J472" s="87"/>
      <c r="K472" s="31"/>
    </row>
    <row r="473" spans="1:11" x14ac:dyDescent="0.2">
      <c r="A473" s="86"/>
      <c r="B473" s="36"/>
      <c r="C473" s="26"/>
      <c r="D473" s="26"/>
      <c r="E473" s="26"/>
      <c r="F473" s="26"/>
      <c r="G473" s="26"/>
      <c r="H473" s="26"/>
      <c r="I473" s="26"/>
      <c r="J473" s="87"/>
      <c r="K473" s="31"/>
    </row>
    <row r="474" spans="1:11" ht="12" thickBot="1" x14ac:dyDescent="0.25">
      <c r="A474" s="86"/>
      <c r="B474" s="36"/>
      <c r="C474" s="26"/>
      <c r="D474" s="26"/>
      <c r="E474" s="26"/>
      <c r="F474" s="26"/>
      <c r="G474" s="26"/>
      <c r="H474" s="26"/>
      <c r="I474" s="26"/>
      <c r="J474" s="87"/>
      <c r="K474" s="31"/>
    </row>
    <row r="475" spans="1:11" ht="12" thickBot="1" x14ac:dyDescent="0.25">
      <c r="A475" s="287"/>
      <c r="B475" s="288"/>
      <c r="C475" s="29"/>
      <c r="D475" s="29"/>
      <c r="E475" s="29"/>
      <c r="F475" s="29"/>
      <c r="G475" s="29"/>
      <c r="H475" s="289"/>
      <c r="I475" s="289" t="s">
        <v>268</v>
      </c>
      <c r="J475" s="29"/>
      <c r="K475" s="128" t="str">
        <f>IF(ISNUMBER(K470),IF(SUM(J472:J474)=0,"",SUM(J472:J474)),"")</f>
        <v/>
      </c>
    </row>
    <row r="476" spans="1:11" x14ac:dyDescent="0.2">
      <c r="A476" s="290"/>
      <c r="B476" s="291"/>
      <c r="C476" s="292"/>
      <c r="D476" s="292"/>
      <c r="E476" s="292"/>
      <c r="F476" s="292"/>
      <c r="G476" s="292"/>
      <c r="H476" s="293"/>
      <c r="I476" s="293" t="s">
        <v>269</v>
      </c>
      <c r="J476" s="294"/>
      <c r="K476" s="133">
        <f>IF(A470="Sub Total","",SUM(K470:K475))</f>
        <v>0</v>
      </c>
    </row>
    <row r="477" spans="1:11" x14ac:dyDescent="0.2">
      <c r="A477" s="290"/>
      <c r="B477" s="291"/>
      <c r="C477" s="292"/>
      <c r="D477" s="292"/>
      <c r="E477" s="292"/>
      <c r="F477" s="292"/>
      <c r="G477" s="292"/>
      <c r="H477" s="293"/>
      <c r="I477" s="293" t="s">
        <v>270</v>
      </c>
      <c r="J477" s="311"/>
      <c r="K477" s="134" t="str">
        <f>IF(ISNUMBER(K470),IF(ISNUMBER(J477),J477*K476,""),"")</f>
        <v/>
      </c>
    </row>
    <row r="478" spans="1:11" ht="12" thickBot="1" x14ac:dyDescent="0.25">
      <c r="A478" s="290"/>
      <c r="B478" s="291"/>
      <c r="C478" s="292"/>
      <c r="D478" s="292"/>
      <c r="E478" s="292"/>
      <c r="F478" s="292"/>
      <c r="G478" s="292"/>
      <c r="H478" s="293"/>
      <c r="I478" s="293" t="s">
        <v>271</v>
      </c>
      <c r="J478" s="296"/>
      <c r="K478" s="132">
        <f>IF(ISNUMBER(K477),K476-K477,K476)</f>
        <v>0</v>
      </c>
    </row>
    <row r="479" spans="1:11" x14ac:dyDescent="0.2">
      <c r="A479" s="17" t="s">
        <v>272</v>
      </c>
      <c r="B479" s="17"/>
      <c r="C479" s="297"/>
      <c r="D479" s="297"/>
      <c r="E479" s="297"/>
      <c r="F479" s="297"/>
      <c r="G479" s="297"/>
      <c r="H479" s="297"/>
      <c r="I479" s="298"/>
      <c r="J479" s="312" t="s">
        <v>266</v>
      </c>
      <c r="K479" s="129"/>
    </row>
    <row r="480" spans="1:11" x14ac:dyDescent="0.2">
      <c r="A480" s="300"/>
      <c r="B480" s="301"/>
      <c r="C480" s="302"/>
      <c r="D480" s="302"/>
      <c r="E480" s="302"/>
      <c r="F480" s="302"/>
      <c r="G480" s="302"/>
      <c r="H480" s="302"/>
      <c r="I480" s="302"/>
      <c r="J480" s="87"/>
      <c r="K480" s="130"/>
    </row>
    <row r="481" spans="1:11" ht="12" thickBot="1" x14ac:dyDescent="0.25">
      <c r="A481" s="304"/>
      <c r="B481" s="305"/>
      <c r="C481" s="306"/>
      <c r="D481" s="306"/>
      <c r="E481" s="306"/>
      <c r="F481" s="306"/>
      <c r="G481" s="306"/>
      <c r="H481" s="306"/>
      <c r="I481" s="306"/>
      <c r="J481" s="313"/>
      <c r="K481" s="131"/>
    </row>
    <row r="482" spans="1:11" ht="12" thickBot="1" x14ac:dyDescent="0.25">
      <c r="A482" s="290"/>
      <c r="B482" s="291"/>
      <c r="C482" s="292"/>
      <c r="D482" s="292"/>
      <c r="E482" s="292"/>
      <c r="F482" s="292"/>
      <c r="G482" s="292"/>
      <c r="H482" s="293"/>
      <c r="I482" s="293" t="s">
        <v>273</v>
      </c>
      <c r="J482" s="292"/>
      <c r="K482" s="128" t="str">
        <f>IF(ISNUMBER(K470),IF(SUM(J480:J481)=0,"",SUM(J480:J481)),"")</f>
        <v/>
      </c>
    </row>
    <row r="483" spans="1:11" ht="12" thickBot="1" x14ac:dyDescent="0.25">
      <c r="A483" s="287"/>
      <c r="B483" s="288"/>
      <c r="C483" s="29"/>
      <c r="D483" s="29"/>
      <c r="E483" s="29"/>
      <c r="F483" s="29"/>
      <c r="G483" s="29"/>
      <c r="H483" s="289"/>
      <c r="I483" s="289" t="s">
        <v>274</v>
      </c>
      <c r="J483" s="29"/>
      <c r="K483" s="128">
        <f>IF(ISNUMBER(K482),K478-K482,K478)</f>
        <v>0</v>
      </c>
    </row>
    <row r="484" spans="1:11" ht="18" customHeight="1" x14ac:dyDescent="0.2">
      <c r="A484" s="36"/>
      <c r="B484" s="36" t="s">
        <v>275</v>
      </c>
      <c r="C484" s="36" t="s">
        <v>276</v>
      </c>
      <c r="D484" s="27"/>
      <c r="E484" s="27"/>
      <c r="F484" s="27"/>
      <c r="G484" s="27"/>
      <c r="H484" s="27"/>
      <c r="I484" s="27"/>
      <c r="J484" s="27"/>
      <c r="K484" s="27"/>
    </row>
    <row r="485" spans="1:11" x14ac:dyDescent="0.2">
      <c r="A485" s="308"/>
      <c r="B485" s="37"/>
      <c r="C485" s="50"/>
      <c r="D485" s="38" t="s">
        <v>275</v>
      </c>
      <c r="E485" s="28"/>
      <c r="F485" s="28"/>
      <c r="G485" s="28"/>
      <c r="H485" s="28"/>
      <c r="I485" s="28"/>
      <c r="J485" s="28"/>
      <c r="K485" s="28" t="s">
        <v>277</v>
      </c>
    </row>
    <row r="486" spans="1:11" x14ac:dyDescent="0.2">
      <c r="A486" s="36"/>
      <c r="B486" s="36" t="s">
        <v>278</v>
      </c>
      <c r="C486" s="36" t="s">
        <v>276</v>
      </c>
      <c r="D486" s="32"/>
      <c r="E486" s="27"/>
      <c r="F486" s="27"/>
      <c r="G486" s="27"/>
      <c r="H486" s="27"/>
      <c r="I486" s="27"/>
      <c r="J486" s="27"/>
      <c r="K486" s="32"/>
    </row>
    <row r="487" spans="1:11" x14ac:dyDescent="0.2">
      <c r="A487" s="310"/>
      <c r="B487" s="37"/>
      <c r="C487" s="50"/>
      <c r="D487" s="38" t="s">
        <v>275</v>
      </c>
      <c r="E487" s="28"/>
      <c r="F487" s="28"/>
      <c r="G487" s="28"/>
      <c r="H487" s="28"/>
      <c r="I487" s="28"/>
      <c r="J487" s="28"/>
      <c r="K487" s="28" t="s">
        <v>277</v>
      </c>
    </row>
    <row r="488" spans="1:1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11" t="str">
        <f>IF(A149="ENGINEER'S FINAL PAYMENT ESTIMATE","BLR 6303","BLR 6302")</f>
        <v>BLR 6302</v>
      </c>
    </row>
    <row r="489" spans="1:11" x14ac:dyDescent="0.2">
      <c r="A489" s="377" t="str">
        <f>IF(A544="",IF(ISNUMBER(J526),"ENGINEER'S PAYMENT ESTIMATE","ENGINEER'S FINAL PAYMENT ESTIMATE"),A538)</f>
        <v>ENGINEER'S FINAL PAYMENT ESTIMATE</v>
      </c>
      <c r="B489" s="377"/>
      <c r="C489" s="377"/>
      <c r="D489" s="377"/>
      <c r="E489" s="377"/>
      <c r="F489" s="377"/>
      <c r="G489" s="377"/>
      <c r="H489" s="377"/>
      <c r="I489" s="377"/>
      <c r="J489" s="377"/>
      <c r="K489" s="377"/>
    </row>
    <row r="490" spans="1:11" x14ac:dyDescent="0.2">
      <c r="A490" s="10"/>
      <c r="B490" s="51" t="str">
        <f>B2</f>
        <v xml:space="preserve">Estimate No. 1 from   to  </v>
      </c>
      <c r="C490" s="10"/>
      <c r="D490" s="10"/>
      <c r="E490" s="10"/>
      <c r="F490" s="10"/>
      <c r="G490" s="10"/>
      <c r="H490" s="10"/>
      <c r="I490" s="9"/>
      <c r="J490" s="9"/>
      <c r="K490" s="9"/>
    </row>
    <row r="491" spans="1:11" x14ac:dyDescent="0.2">
      <c r="A491" s="10"/>
      <c r="B491" s="51" t="str">
        <f>B3</f>
        <v>Payable to: William Charles</v>
      </c>
      <c r="C491" s="10"/>
      <c r="D491" s="10"/>
      <c r="E491" s="10"/>
      <c r="F491" s="10"/>
      <c r="G491" s="10"/>
      <c r="H491" s="11" t="s">
        <v>260</v>
      </c>
      <c r="I491" s="13" t="str">
        <f>I3</f>
        <v>City of Rockford</v>
      </c>
      <c r="J491" s="13"/>
      <c r="K491" s="13"/>
    </row>
    <row r="492" spans="1:11" ht="12" thickBot="1" x14ac:dyDescent="0.25">
      <c r="A492" s="10"/>
      <c r="B492" s="51" t="str">
        <f>B4</f>
        <v>Address: Rockford, IL Bid Bond</v>
      </c>
      <c r="C492" s="10"/>
      <c r="D492" s="10"/>
      <c r="E492" s="10"/>
      <c r="F492" s="10"/>
      <c r="G492" s="10"/>
      <c r="H492" s="12"/>
      <c r="I492" s="376"/>
      <c r="J492" s="376"/>
      <c r="K492" s="376"/>
    </row>
    <row r="493" spans="1:11" x14ac:dyDescent="0.2">
      <c r="A493" s="14"/>
      <c r="B493" s="16"/>
      <c r="C493" s="17" t="s">
        <v>261</v>
      </c>
      <c r="D493" s="17"/>
      <c r="E493" s="17"/>
      <c r="F493" s="18" t="s">
        <v>262</v>
      </c>
      <c r="G493" s="17" t="s">
        <v>263</v>
      </c>
      <c r="H493" s="17" t="s">
        <v>264</v>
      </c>
      <c r="I493" s="17"/>
      <c r="J493" s="17"/>
      <c r="K493" s="19"/>
    </row>
    <row r="494" spans="1:11" ht="12" thickBot="1" x14ac:dyDescent="0.25">
      <c r="A494" s="15" t="s">
        <v>265</v>
      </c>
      <c r="B494" s="285"/>
      <c r="C494" s="20" t="s">
        <v>221</v>
      </c>
      <c r="D494" s="20"/>
      <c r="E494" s="21" t="s">
        <v>266</v>
      </c>
      <c r="F494" s="21" t="s">
        <v>221</v>
      </c>
      <c r="G494" s="20" t="s">
        <v>221</v>
      </c>
      <c r="H494" s="20" t="s">
        <v>221</v>
      </c>
      <c r="I494" s="20"/>
      <c r="J494" s="21" t="s">
        <v>4</v>
      </c>
      <c r="K494" s="22" t="s">
        <v>266</v>
      </c>
    </row>
    <row r="495" spans="1:11" ht="20.25" customHeight="1" x14ac:dyDescent="0.2">
      <c r="A495" s="144" t="str">
        <f>IF(ISBLANK('Tabulation of Bids'!A265),"",'Tabulation of Bids'!A265)</f>
        <v/>
      </c>
      <c r="B495" s="145" t="str">
        <f>IF(ISBLANK('Tabulation of Bids'!B265),"",'Tabulation of Bids'!B265)</f>
        <v/>
      </c>
      <c r="C495" s="146" t="str">
        <f>IF('Tabulation of Bids'!D265=0,"",'Tabulation of Bids'!D265)</f>
        <v/>
      </c>
      <c r="D495" s="147" t="str">
        <f>IF(ISBLANK('Tabulation of Bids'!C265),"",'Tabulation of Bids'!C265)</f>
        <v/>
      </c>
      <c r="E495" s="120" t="str">
        <f>IF(J495 = "","",J495*C495)</f>
        <v/>
      </c>
      <c r="F495" s="121" t="str">
        <f t="shared" ref="F495:F518" si="64">IF((H495&gt;C495),H495-C495,"")</f>
        <v/>
      </c>
      <c r="G495" s="139" t="str">
        <f>IF($K$194="BLR 6303",IF(C495&gt;H495,C495-H495,""),"")</f>
        <v/>
      </c>
      <c r="H495" s="82"/>
      <c r="I495" s="65" t="str">
        <f t="shared" ref="I495:I518" si="65">IF(ISBLANK(H495),"",D495)</f>
        <v/>
      </c>
      <c r="J495" s="63" t="str">
        <f>IF(ISBLANK('Tabulation of Bids'!G385),"",'Tabulation of Bids'!G385)</f>
        <v/>
      </c>
      <c r="K495" s="63" t="str">
        <f t="shared" ref="K495:K518" si="66">IF(ISBLANK(H495),"",H495*J495)</f>
        <v/>
      </c>
    </row>
    <row r="496" spans="1:11" ht="20.25" customHeight="1" x14ac:dyDescent="0.2">
      <c r="A496" s="148" t="str">
        <f>IF(ISBLANK('Tabulation of Bids'!A266),"",'Tabulation of Bids'!A266)</f>
        <v/>
      </c>
      <c r="B496" s="149" t="str">
        <f>IF(ISBLANK('Tabulation of Bids'!B266),"",'Tabulation of Bids'!B266)</f>
        <v/>
      </c>
      <c r="C496" s="146" t="str">
        <f>IF('Tabulation of Bids'!D266=0,"",'Tabulation of Bids'!D266)</f>
        <v/>
      </c>
      <c r="D496" s="150" t="str">
        <f>IF(ISBLANK('Tabulation of Bids'!C266),"",'Tabulation of Bids'!C266)</f>
        <v/>
      </c>
      <c r="E496" s="124" t="str">
        <f t="shared" ref="E496:E518" si="67">IF(J496 = "","",J496*C496)</f>
        <v/>
      </c>
      <c r="F496" s="125" t="str">
        <f t="shared" si="64"/>
        <v/>
      </c>
      <c r="G496" s="139" t="str">
        <f t="shared" ref="G496:G518" si="68">IF($K$194="BLR 6303",IF(C496&gt;H496,C496-H496,""),"")</f>
        <v/>
      </c>
      <c r="H496" s="82"/>
      <c r="I496" s="65" t="str">
        <f t="shared" si="65"/>
        <v/>
      </c>
      <c r="J496" s="63" t="str">
        <f>IF(ISBLANK('Tabulation of Bids'!G386),"",'Tabulation of Bids'!G386)</f>
        <v/>
      </c>
      <c r="K496" s="63" t="str">
        <f t="shared" si="66"/>
        <v/>
      </c>
    </row>
    <row r="497" spans="1:11" ht="20.25" customHeight="1" x14ac:dyDescent="0.2">
      <c r="A497" s="148" t="str">
        <f>IF(ISBLANK('Tabulation of Bids'!A267),"",'Tabulation of Bids'!A267)</f>
        <v/>
      </c>
      <c r="B497" s="149" t="str">
        <f>IF(ISBLANK('Tabulation of Bids'!B267),"",'Tabulation of Bids'!B267)</f>
        <v/>
      </c>
      <c r="C497" s="146" t="str">
        <f>IF('Tabulation of Bids'!D267=0,"",'Tabulation of Bids'!D267)</f>
        <v/>
      </c>
      <c r="D497" s="150" t="str">
        <f>IF(ISBLANK('Tabulation of Bids'!C267),"",'Tabulation of Bids'!C267)</f>
        <v/>
      </c>
      <c r="E497" s="124" t="str">
        <f t="shared" si="67"/>
        <v/>
      </c>
      <c r="F497" s="125" t="str">
        <f t="shared" si="64"/>
        <v/>
      </c>
      <c r="G497" s="139" t="str">
        <f t="shared" si="68"/>
        <v/>
      </c>
      <c r="H497" s="82"/>
      <c r="I497" s="65" t="str">
        <f t="shared" si="65"/>
        <v/>
      </c>
      <c r="J497" s="63" t="str">
        <f>IF(ISBLANK('Tabulation of Bids'!G387),"",'Tabulation of Bids'!G387)</f>
        <v/>
      </c>
      <c r="K497" s="63" t="str">
        <f t="shared" si="66"/>
        <v/>
      </c>
    </row>
    <row r="498" spans="1:11" ht="20.25" customHeight="1" x14ac:dyDescent="0.2">
      <c r="A498" s="148" t="str">
        <f>IF(ISBLANK('Tabulation of Bids'!A268),"",'Tabulation of Bids'!A268)</f>
        <v/>
      </c>
      <c r="B498" s="149" t="str">
        <f>IF(ISBLANK('Tabulation of Bids'!B268),"",'Tabulation of Bids'!B268)</f>
        <v/>
      </c>
      <c r="C498" s="146" t="str">
        <f>IF('Tabulation of Bids'!D268=0,"",'Tabulation of Bids'!D268)</f>
        <v/>
      </c>
      <c r="D498" s="150" t="str">
        <f>IF(ISBLANK('Tabulation of Bids'!C268),"",'Tabulation of Bids'!C268)</f>
        <v/>
      </c>
      <c r="E498" s="124" t="str">
        <f t="shared" si="67"/>
        <v/>
      </c>
      <c r="F498" s="125" t="str">
        <f t="shared" si="64"/>
        <v/>
      </c>
      <c r="G498" s="139" t="str">
        <f t="shared" si="68"/>
        <v/>
      </c>
      <c r="H498" s="82"/>
      <c r="I498" s="65" t="str">
        <f t="shared" si="65"/>
        <v/>
      </c>
      <c r="J498" s="63" t="str">
        <f>IF(ISBLANK('Tabulation of Bids'!G388),"",'Tabulation of Bids'!G388)</f>
        <v/>
      </c>
      <c r="K498" s="63" t="str">
        <f t="shared" si="66"/>
        <v/>
      </c>
    </row>
    <row r="499" spans="1:11" ht="20.25" customHeight="1" x14ac:dyDescent="0.2">
      <c r="A499" s="148" t="str">
        <f>IF(ISBLANK('Tabulation of Bids'!A269),"",'Tabulation of Bids'!A269)</f>
        <v/>
      </c>
      <c r="B499" s="149" t="str">
        <f>IF(ISBLANK('Tabulation of Bids'!B269),"",'Tabulation of Bids'!B269)</f>
        <v/>
      </c>
      <c r="C499" s="146" t="str">
        <f>IF('Tabulation of Bids'!D269=0,"",'Tabulation of Bids'!D269)</f>
        <v/>
      </c>
      <c r="D499" s="150" t="str">
        <f>IF(ISBLANK('Tabulation of Bids'!C269),"",'Tabulation of Bids'!C269)</f>
        <v/>
      </c>
      <c r="E499" s="124" t="str">
        <f t="shared" si="67"/>
        <v/>
      </c>
      <c r="F499" s="125" t="str">
        <f t="shared" si="64"/>
        <v/>
      </c>
      <c r="G499" s="139" t="str">
        <f t="shared" si="68"/>
        <v/>
      </c>
      <c r="H499" s="82"/>
      <c r="I499" s="65" t="str">
        <f t="shared" si="65"/>
        <v/>
      </c>
      <c r="J499" s="63" t="str">
        <f>IF(ISBLANK('Tabulation of Bids'!G389),"",'Tabulation of Bids'!G389)</f>
        <v/>
      </c>
      <c r="K499" s="63" t="str">
        <f t="shared" si="66"/>
        <v/>
      </c>
    </row>
    <row r="500" spans="1:11" ht="20.25" customHeight="1" x14ac:dyDescent="0.2">
      <c r="A500" s="148" t="str">
        <f>IF(ISBLANK('Tabulation of Bids'!A270),"",'Tabulation of Bids'!A270)</f>
        <v/>
      </c>
      <c r="B500" s="149" t="str">
        <f>IF(ISBLANK('Tabulation of Bids'!B270),"",'Tabulation of Bids'!B270)</f>
        <v/>
      </c>
      <c r="C500" s="146" t="str">
        <f>IF('Tabulation of Bids'!D270=0,"",'Tabulation of Bids'!D270)</f>
        <v/>
      </c>
      <c r="D500" s="150" t="str">
        <f>IF(ISBLANK('Tabulation of Bids'!C270),"",'Tabulation of Bids'!C270)</f>
        <v/>
      </c>
      <c r="E500" s="124" t="str">
        <f t="shared" si="67"/>
        <v/>
      </c>
      <c r="F500" s="125" t="str">
        <f t="shared" si="64"/>
        <v/>
      </c>
      <c r="G500" s="139" t="str">
        <f t="shared" si="68"/>
        <v/>
      </c>
      <c r="H500" s="82"/>
      <c r="I500" s="65" t="str">
        <f t="shared" si="65"/>
        <v/>
      </c>
      <c r="J500" s="63" t="str">
        <f>IF(ISBLANK('Tabulation of Bids'!G390),"",'Tabulation of Bids'!G390)</f>
        <v/>
      </c>
      <c r="K500" s="63" t="str">
        <f t="shared" si="66"/>
        <v/>
      </c>
    </row>
    <row r="501" spans="1:11" ht="20.25" customHeight="1" x14ac:dyDescent="0.2">
      <c r="A501" s="148" t="str">
        <f>IF(ISBLANK('Tabulation of Bids'!A271),"",'Tabulation of Bids'!A271)</f>
        <v/>
      </c>
      <c r="B501" s="149" t="str">
        <f>IF(ISBLANK('Tabulation of Bids'!B271),"",'Tabulation of Bids'!B271)</f>
        <v/>
      </c>
      <c r="C501" s="146" t="str">
        <f>IF('Tabulation of Bids'!D271=0,"",'Tabulation of Bids'!D271)</f>
        <v/>
      </c>
      <c r="D501" s="150" t="str">
        <f>IF(ISBLANK('Tabulation of Bids'!C271),"",'Tabulation of Bids'!C271)</f>
        <v/>
      </c>
      <c r="E501" s="124" t="str">
        <f t="shared" si="67"/>
        <v/>
      </c>
      <c r="F501" s="125" t="str">
        <f t="shared" si="64"/>
        <v/>
      </c>
      <c r="G501" s="139" t="str">
        <f t="shared" si="68"/>
        <v/>
      </c>
      <c r="H501" s="82"/>
      <c r="I501" s="65" t="str">
        <f t="shared" si="65"/>
        <v/>
      </c>
      <c r="J501" s="63" t="str">
        <f>IF(ISBLANK('Tabulation of Bids'!G391),"",'Tabulation of Bids'!G391)</f>
        <v/>
      </c>
      <c r="K501" s="63" t="str">
        <f t="shared" si="66"/>
        <v/>
      </c>
    </row>
    <row r="502" spans="1:11" ht="20.25" customHeight="1" x14ac:dyDescent="0.2">
      <c r="A502" s="148" t="str">
        <f>IF(ISBLANK('Tabulation of Bids'!A272),"",'Tabulation of Bids'!A272)</f>
        <v/>
      </c>
      <c r="B502" s="149" t="str">
        <f>IF(ISBLANK('Tabulation of Bids'!B272),"",'Tabulation of Bids'!B272)</f>
        <v/>
      </c>
      <c r="C502" s="146" t="str">
        <f>IF('Tabulation of Bids'!D272=0,"",'Tabulation of Bids'!D272)</f>
        <v/>
      </c>
      <c r="D502" s="150" t="str">
        <f>IF(ISBLANK('Tabulation of Bids'!C272),"",'Tabulation of Bids'!C272)</f>
        <v/>
      </c>
      <c r="E502" s="124" t="str">
        <f t="shared" si="67"/>
        <v/>
      </c>
      <c r="F502" s="125" t="str">
        <f t="shared" si="64"/>
        <v/>
      </c>
      <c r="G502" s="139" t="str">
        <f t="shared" si="68"/>
        <v/>
      </c>
      <c r="H502" s="82"/>
      <c r="I502" s="65" t="str">
        <f t="shared" si="65"/>
        <v/>
      </c>
      <c r="J502" s="63" t="str">
        <f>IF(ISBLANK('Tabulation of Bids'!G392),"",'Tabulation of Bids'!G392)</f>
        <v/>
      </c>
      <c r="K502" s="63" t="str">
        <f t="shared" si="66"/>
        <v/>
      </c>
    </row>
    <row r="503" spans="1:11" ht="20.25" customHeight="1" x14ac:dyDescent="0.2">
      <c r="A503" s="148" t="str">
        <f>IF(ISBLANK('Tabulation of Bids'!A273),"",'Tabulation of Bids'!A273)</f>
        <v/>
      </c>
      <c r="B503" s="149" t="str">
        <f>IF(ISBLANK('Tabulation of Bids'!B273),"",'Tabulation of Bids'!B273)</f>
        <v/>
      </c>
      <c r="C503" s="146" t="str">
        <f>IF('Tabulation of Bids'!D273=0,"",'Tabulation of Bids'!D273)</f>
        <v/>
      </c>
      <c r="D503" s="150" t="str">
        <f>IF(ISBLANK('Tabulation of Bids'!C273),"",'Tabulation of Bids'!C273)</f>
        <v/>
      </c>
      <c r="E503" s="124" t="str">
        <f t="shared" si="67"/>
        <v/>
      </c>
      <c r="F503" s="125" t="str">
        <f t="shared" si="64"/>
        <v/>
      </c>
      <c r="G503" s="139" t="str">
        <f t="shared" si="68"/>
        <v/>
      </c>
      <c r="H503" s="82"/>
      <c r="I503" s="65" t="str">
        <f t="shared" si="65"/>
        <v/>
      </c>
      <c r="J503" s="63" t="str">
        <f>IF(ISBLANK('Tabulation of Bids'!G393),"",'Tabulation of Bids'!G393)</f>
        <v/>
      </c>
      <c r="K503" s="63" t="str">
        <f t="shared" si="66"/>
        <v/>
      </c>
    </row>
    <row r="504" spans="1:11" ht="20.25" customHeight="1" x14ac:dyDescent="0.2">
      <c r="A504" s="148" t="str">
        <f>IF(ISBLANK('Tabulation of Bids'!A274),"",'Tabulation of Bids'!A274)</f>
        <v/>
      </c>
      <c r="B504" s="149" t="str">
        <f>IF(ISBLANK('Tabulation of Bids'!B274),"",'Tabulation of Bids'!B274)</f>
        <v/>
      </c>
      <c r="C504" s="146" t="str">
        <f>IF('Tabulation of Bids'!D274=0,"",'Tabulation of Bids'!D274)</f>
        <v/>
      </c>
      <c r="D504" s="150" t="str">
        <f>IF(ISBLANK('Tabulation of Bids'!C274),"",'Tabulation of Bids'!C274)</f>
        <v/>
      </c>
      <c r="E504" s="124" t="str">
        <f t="shared" si="67"/>
        <v/>
      </c>
      <c r="F504" s="125" t="str">
        <f t="shared" si="64"/>
        <v/>
      </c>
      <c r="G504" s="139" t="str">
        <f t="shared" si="68"/>
        <v/>
      </c>
      <c r="H504" s="82"/>
      <c r="I504" s="65" t="str">
        <f t="shared" si="65"/>
        <v/>
      </c>
      <c r="J504" s="63" t="str">
        <f>IF(ISBLANK('Tabulation of Bids'!G394),"",'Tabulation of Bids'!G394)</f>
        <v/>
      </c>
      <c r="K504" s="63" t="str">
        <f t="shared" si="66"/>
        <v/>
      </c>
    </row>
    <row r="505" spans="1:11" ht="20.25" customHeight="1" x14ac:dyDescent="0.2">
      <c r="A505" s="148" t="str">
        <f>IF(ISBLANK('Tabulation of Bids'!A275),"",'Tabulation of Bids'!A275)</f>
        <v/>
      </c>
      <c r="B505" s="149" t="str">
        <f>IF(ISBLANK('Tabulation of Bids'!B275),"",'Tabulation of Bids'!B275)</f>
        <v/>
      </c>
      <c r="C505" s="146" t="str">
        <f>IF('Tabulation of Bids'!D275=0,"",'Tabulation of Bids'!D275)</f>
        <v/>
      </c>
      <c r="D505" s="150" t="str">
        <f>IF(ISBLANK('Tabulation of Bids'!C275),"",'Tabulation of Bids'!C275)</f>
        <v/>
      </c>
      <c r="E505" s="124" t="str">
        <f t="shared" si="67"/>
        <v/>
      </c>
      <c r="F505" s="125" t="str">
        <f t="shared" si="64"/>
        <v/>
      </c>
      <c r="G505" s="139" t="str">
        <f t="shared" si="68"/>
        <v/>
      </c>
      <c r="H505" s="82"/>
      <c r="I505" s="65" t="str">
        <f t="shared" si="65"/>
        <v/>
      </c>
      <c r="J505" s="63" t="str">
        <f>IF(ISBLANK('Tabulation of Bids'!G395),"",'Tabulation of Bids'!G395)</f>
        <v/>
      </c>
      <c r="K505" s="63" t="str">
        <f t="shared" si="66"/>
        <v/>
      </c>
    </row>
    <row r="506" spans="1:11" ht="20.25" customHeight="1" x14ac:dyDescent="0.2">
      <c r="A506" s="148" t="str">
        <f>IF(ISBLANK('Tabulation of Bids'!A276),"",'Tabulation of Bids'!A276)</f>
        <v/>
      </c>
      <c r="B506" s="149" t="str">
        <f>IF(ISBLANK('Tabulation of Bids'!B276),"",'Tabulation of Bids'!B276)</f>
        <v/>
      </c>
      <c r="C506" s="146" t="str">
        <f>IF('Tabulation of Bids'!D276=0,"",'Tabulation of Bids'!D276)</f>
        <v/>
      </c>
      <c r="D506" s="150" t="str">
        <f>IF(ISBLANK('Tabulation of Bids'!C276),"",'Tabulation of Bids'!C276)</f>
        <v/>
      </c>
      <c r="E506" s="124" t="str">
        <f t="shared" si="67"/>
        <v/>
      </c>
      <c r="F506" s="125" t="str">
        <f t="shared" si="64"/>
        <v/>
      </c>
      <c r="G506" s="139" t="str">
        <f t="shared" si="68"/>
        <v/>
      </c>
      <c r="H506" s="82"/>
      <c r="I506" s="65" t="str">
        <f t="shared" si="65"/>
        <v/>
      </c>
      <c r="J506" s="63" t="str">
        <f>IF(ISBLANK('Tabulation of Bids'!G396),"",'Tabulation of Bids'!G396)</f>
        <v/>
      </c>
      <c r="K506" s="63" t="str">
        <f t="shared" si="66"/>
        <v/>
      </c>
    </row>
    <row r="507" spans="1:11" ht="20.25" customHeight="1" x14ac:dyDescent="0.2">
      <c r="A507" s="148" t="str">
        <f>IF(ISBLANK('Tabulation of Bids'!A277),"",'Tabulation of Bids'!A277)</f>
        <v/>
      </c>
      <c r="B507" s="149" t="str">
        <f>IF(ISBLANK('Tabulation of Bids'!B277),"",'Tabulation of Bids'!B277)</f>
        <v/>
      </c>
      <c r="C507" s="146" t="str">
        <f>IF('Tabulation of Bids'!D277=0,"",'Tabulation of Bids'!D277)</f>
        <v/>
      </c>
      <c r="D507" s="150" t="str">
        <f>IF(ISBLANK('Tabulation of Bids'!C277),"",'Tabulation of Bids'!C277)</f>
        <v/>
      </c>
      <c r="E507" s="124" t="str">
        <f t="shared" si="67"/>
        <v/>
      </c>
      <c r="F507" s="125" t="str">
        <f t="shared" si="64"/>
        <v/>
      </c>
      <c r="G507" s="139" t="str">
        <f t="shared" si="68"/>
        <v/>
      </c>
      <c r="H507" s="82"/>
      <c r="I507" s="65" t="str">
        <f t="shared" si="65"/>
        <v/>
      </c>
      <c r="J507" s="63" t="str">
        <f>IF(ISBLANK('Tabulation of Bids'!G397),"",'Tabulation of Bids'!G397)</f>
        <v/>
      </c>
      <c r="K507" s="63" t="str">
        <f t="shared" si="66"/>
        <v/>
      </c>
    </row>
    <row r="508" spans="1:11" ht="20.25" customHeight="1" x14ac:dyDescent="0.2">
      <c r="A508" s="148" t="str">
        <f>IF(ISBLANK('Tabulation of Bids'!A278),"",'Tabulation of Bids'!A278)</f>
        <v/>
      </c>
      <c r="B508" s="149" t="str">
        <f>IF(ISBLANK('Tabulation of Bids'!B278),"",'Tabulation of Bids'!B278)</f>
        <v/>
      </c>
      <c r="C508" s="146" t="str">
        <f>IF('Tabulation of Bids'!D278=0,"",'Tabulation of Bids'!D278)</f>
        <v/>
      </c>
      <c r="D508" s="150" t="str">
        <f>IF(ISBLANK('Tabulation of Bids'!C278),"",'Tabulation of Bids'!C278)</f>
        <v/>
      </c>
      <c r="E508" s="124" t="str">
        <f t="shared" si="67"/>
        <v/>
      </c>
      <c r="F508" s="125" t="str">
        <f t="shared" si="64"/>
        <v/>
      </c>
      <c r="G508" s="139" t="str">
        <f t="shared" si="68"/>
        <v/>
      </c>
      <c r="H508" s="82"/>
      <c r="I508" s="65" t="str">
        <f t="shared" si="65"/>
        <v/>
      </c>
      <c r="J508" s="63" t="str">
        <f>IF(ISBLANK('Tabulation of Bids'!G398),"",'Tabulation of Bids'!G398)</f>
        <v/>
      </c>
      <c r="K508" s="63" t="str">
        <f t="shared" si="66"/>
        <v/>
      </c>
    </row>
    <row r="509" spans="1:11" ht="20.25" customHeight="1" x14ac:dyDescent="0.2">
      <c r="A509" s="148" t="str">
        <f>IF(ISBLANK('Tabulation of Bids'!A279),"",'Tabulation of Bids'!A279)</f>
        <v/>
      </c>
      <c r="B509" s="149" t="str">
        <f>IF(ISBLANK('Tabulation of Bids'!B279),"",'Tabulation of Bids'!B279)</f>
        <v/>
      </c>
      <c r="C509" s="146" t="str">
        <f>IF('Tabulation of Bids'!D279=0,"",'Tabulation of Bids'!D279)</f>
        <v/>
      </c>
      <c r="D509" s="150" t="str">
        <f>IF(ISBLANK('Tabulation of Bids'!C279),"",'Tabulation of Bids'!C279)</f>
        <v/>
      </c>
      <c r="E509" s="124" t="str">
        <f t="shared" si="67"/>
        <v/>
      </c>
      <c r="F509" s="125" t="str">
        <f t="shared" si="64"/>
        <v/>
      </c>
      <c r="G509" s="139" t="str">
        <f t="shared" si="68"/>
        <v/>
      </c>
      <c r="H509" s="82"/>
      <c r="I509" s="65" t="str">
        <f t="shared" si="65"/>
        <v/>
      </c>
      <c r="J509" s="63" t="str">
        <f>IF(ISBLANK('Tabulation of Bids'!G399),"",'Tabulation of Bids'!G399)</f>
        <v/>
      </c>
      <c r="K509" s="63" t="str">
        <f t="shared" si="66"/>
        <v/>
      </c>
    </row>
    <row r="510" spans="1:11" ht="20.25" customHeight="1" x14ac:dyDescent="0.2">
      <c r="A510" s="148" t="str">
        <f>IF(ISBLANK('Tabulation of Bids'!A280),"",'Tabulation of Bids'!A280)</f>
        <v/>
      </c>
      <c r="B510" s="149" t="str">
        <f>IF(ISBLANK('Tabulation of Bids'!B280),"",'Tabulation of Bids'!B280)</f>
        <v/>
      </c>
      <c r="C510" s="146" t="str">
        <f>IF('Tabulation of Bids'!D280=0,"",'Tabulation of Bids'!D280)</f>
        <v/>
      </c>
      <c r="D510" s="150" t="str">
        <f>IF(ISBLANK('Tabulation of Bids'!C280),"",'Tabulation of Bids'!C280)</f>
        <v/>
      </c>
      <c r="E510" s="124" t="str">
        <f t="shared" si="67"/>
        <v/>
      </c>
      <c r="F510" s="125" t="str">
        <f t="shared" si="64"/>
        <v/>
      </c>
      <c r="G510" s="139" t="str">
        <f t="shared" si="68"/>
        <v/>
      </c>
      <c r="H510" s="82"/>
      <c r="I510" s="65" t="str">
        <f t="shared" si="65"/>
        <v/>
      </c>
      <c r="J510" s="63" t="str">
        <f>IF(ISBLANK('Tabulation of Bids'!G400),"",'Tabulation of Bids'!G400)</f>
        <v/>
      </c>
      <c r="K510" s="63" t="str">
        <f t="shared" si="66"/>
        <v/>
      </c>
    </row>
    <row r="511" spans="1:11" ht="20.25" customHeight="1" x14ac:dyDescent="0.2">
      <c r="A511" s="148" t="str">
        <f>IF(ISBLANK('Tabulation of Bids'!A281),"",'Tabulation of Bids'!A281)</f>
        <v/>
      </c>
      <c r="B511" s="149" t="str">
        <f>IF(ISBLANK('Tabulation of Bids'!B281),"",'Tabulation of Bids'!B281)</f>
        <v/>
      </c>
      <c r="C511" s="146" t="str">
        <f>IF('Tabulation of Bids'!D281=0,"",'Tabulation of Bids'!D281)</f>
        <v/>
      </c>
      <c r="D511" s="150" t="str">
        <f>IF(ISBLANK('Tabulation of Bids'!C281),"",'Tabulation of Bids'!C281)</f>
        <v/>
      </c>
      <c r="E511" s="124" t="str">
        <f t="shared" si="67"/>
        <v/>
      </c>
      <c r="F511" s="125" t="str">
        <f t="shared" si="64"/>
        <v/>
      </c>
      <c r="G511" s="139" t="str">
        <f t="shared" si="68"/>
        <v/>
      </c>
      <c r="H511" s="82"/>
      <c r="I511" s="65" t="str">
        <f t="shared" si="65"/>
        <v/>
      </c>
      <c r="J511" s="63" t="str">
        <f>IF(ISBLANK('Tabulation of Bids'!G401),"",'Tabulation of Bids'!G401)</f>
        <v/>
      </c>
      <c r="K511" s="63" t="str">
        <f t="shared" si="66"/>
        <v/>
      </c>
    </row>
    <row r="512" spans="1:11" ht="20.25" customHeight="1" x14ac:dyDescent="0.2">
      <c r="A512" s="148" t="str">
        <f>IF(ISBLANK('Tabulation of Bids'!A282),"",'Tabulation of Bids'!A282)</f>
        <v/>
      </c>
      <c r="B512" s="149" t="str">
        <f>IF(ISBLANK('Tabulation of Bids'!B282),"",'Tabulation of Bids'!B282)</f>
        <v/>
      </c>
      <c r="C512" s="146" t="str">
        <f>IF('Tabulation of Bids'!D282=0,"",'Tabulation of Bids'!D282)</f>
        <v/>
      </c>
      <c r="D512" s="150" t="str">
        <f>IF(ISBLANK('Tabulation of Bids'!C282),"",'Tabulation of Bids'!C282)</f>
        <v/>
      </c>
      <c r="E512" s="124" t="str">
        <f t="shared" si="67"/>
        <v/>
      </c>
      <c r="F512" s="125" t="str">
        <f t="shared" si="64"/>
        <v/>
      </c>
      <c r="G512" s="139" t="str">
        <f t="shared" si="68"/>
        <v/>
      </c>
      <c r="H512" s="82"/>
      <c r="I512" s="65" t="str">
        <f t="shared" si="65"/>
        <v/>
      </c>
      <c r="J512" s="63" t="str">
        <f>IF(ISBLANK('Tabulation of Bids'!G402),"",'Tabulation of Bids'!G402)</f>
        <v/>
      </c>
      <c r="K512" s="63" t="str">
        <f t="shared" si="66"/>
        <v/>
      </c>
    </row>
    <row r="513" spans="1:11" ht="20.25" customHeight="1" x14ac:dyDescent="0.2">
      <c r="A513" s="148" t="str">
        <f>IF(ISBLANK('Tabulation of Bids'!A283),"",'Tabulation of Bids'!A283)</f>
        <v/>
      </c>
      <c r="B513" s="149" t="str">
        <f>IF(ISBLANK('Tabulation of Bids'!B283),"",'Tabulation of Bids'!B283)</f>
        <v/>
      </c>
      <c r="C513" s="146" t="str">
        <f>IF('Tabulation of Bids'!D283=0,"",'Tabulation of Bids'!D283)</f>
        <v/>
      </c>
      <c r="D513" s="150" t="str">
        <f>IF(ISBLANK('Tabulation of Bids'!C283),"",'Tabulation of Bids'!C283)</f>
        <v/>
      </c>
      <c r="E513" s="124" t="str">
        <f t="shared" si="67"/>
        <v/>
      </c>
      <c r="F513" s="125" t="str">
        <f t="shared" si="64"/>
        <v/>
      </c>
      <c r="G513" s="139" t="str">
        <f t="shared" si="68"/>
        <v/>
      </c>
      <c r="H513" s="82"/>
      <c r="I513" s="65" t="str">
        <f t="shared" si="65"/>
        <v/>
      </c>
      <c r="J513" s="63" t="str">
        <f>IF(ISBLANK('Tabulation of Bids'!G403),"",'Tabulation of Bids'!G403)</f>
        <v/>
      </c>
      <c r="K513" s="63" t="str">
        <f t="shared" si="66"/>
        <v/>
      </c>
    </row>
    <row r="514" spans="1:11" ht="20.25" customHeight="1" x14ac:dyDescent="0.2">
      <c r="A514" s="148" t="str">
        <f>IF(ISBLANK('Tabulation of Bids'!A284),"",'Tabulation of Bids'!A284)</f>
        <v/>
      </c>
      <c r="B514" s="149" t="str">
        <f>IF(ISBLANK('Tabulation of Bids'!B284),"",'Tabulation of Bids'!B284)</f>
        <v/>
      </c>
      <c r="C514" s="146" t="str">
        <f>IF('Tabulation of Bids'!D284=0,"",'Tabulation of Bids'!D284)</f>
        <v/>
      </c>
      <c r="D514" s="150" t="str">
        <f>IF(ISBLANK('Tabulation of Bids'!C284),"",'Tabulation of Bids'!C284)</f>
        <v/>
      </c>
      <c r="E514" s="124" t="str">
        <f t="shared" si="67"/>
        <v/>
      </c>
      <c r="F514" s="125" t="str">
        <f t="shared" si="64"/>
        <v/>
      </c>
      <c r="G514" s="139" t="str">
        <f t="shared" si="68"/>
        <v/>
      </c>
      <c r="H514" s="82"/>
      <c r="I514" s="65" t="str">
        <f t="shared" si="65"/>
        <v/>
      </c>
      <c r="J514" s="63" t="str">
        <f>IF(ISBLANK('Tabulation of Bids'!G404),"",'Tabulation of Bids'!G404)</f>
        <v/>
      </c>
      <c r="K514" s="63" t="str">
        <f t="shared" si="66"/>
        <v/>
      </c>
    </row>
    <row r="515" spans="1:11" ht="20.25" customHeight="1" x14ac:dyDescent="0.2">
      <c r="A515" s="148" t="str">
        <f>IF(ISBLANK('Tabulation of Bids'!A285),"",'Tabulation of Bids'!A285)</f>
        <v/>
      </c>
      <c r="B515" s="149" t="str">
        <f>IF(ISBLANK('Tabulation of Bids'!B285),"",'Tabulation of Bids'!B285)</f>
        <v/>
      </c>
      <c r="C515" s="146" t="str">
        <f>IF('Tabulation of Bids'!D285=0,"",'Tabulation of Bids'!D285)</f>
        <v/>
      </c>
      <c r="D515" s="150" t="str">
        <f>IF(ISBLANK('Tabulation of Bids'!C285),"",'Tabulation of Bids'!C285)</f>
        <v/>
      </c>
      <c r="E515" s="124" t="str">
        <f t="shared" si="67"/>
        <v/>
      </c>
      <c r="F515" s="125" t="str">
        <f t="shared" si="64"/>
        <v/>
      </c>
      <c r="G515" s="139" t="str">
        <f t="shared" si="68"/>
        <v/>
      </c>
      <c r="H515" s="82"/>
      <c r="I515" s="65" t="str">
        <f t="shared" si="65"/>
        <v/>
      </c>
      <c r="J515" s="63" t="str">
        <f>IF(ISBLANK('Tabulation of Bids'!G405),"",'Tabulation of Bids'!G405)</f>
        <v/>
      </c>
      <c r="K515" s="63" t="str">
        <f t="shared" si="66"/>
        <v/>
      </c>
    </row>
    <row r="516" spans="1:11" ht="20.25" customHeight="1" x14ac:dyDescent="0.2">
      <c r="A516" s="148" t="str">
        <f>IF(ISBLANK('Tabulation of Bids'!A286),"",'Tabulation of Bids'!A286)</f>
        <v/>
      </c>
      <c r="B516" s="149" t="str">
        <f>IF(ISBLANK('Tabulation of Bids'!B286),"",'Tabulation of Bids'!B286)</f>
        <v/>
      </c>
      <c r="C516" s="146" t="str">
        <f>IF('Tabulation of Bids'!D286=0,"",'Tabulation of Bids'!D286)</f>
        <v/>
      </c>
      <c r="D516" s="150" t="str">
        <f>IF(ISBLANK('Tabulation of Bids'!C286),"",'Tabulation of Bids'!C286)</f>
        <v/>
      </c>
      <c r="E516" s="124" t="str">
        <f t="shared" si="67"/>
        <v/>
      </c>
      <c r="F516" s="125" t="str">
        <f t="shared" si="64"/>
        <v/>
      </c>
      <c r="G516" s="139" t="str">
        <f t="shared" si="68"/>
        <v/>
      </c>
      <c r="H516" s="82"/>
      <c r="I516" s="65" t="str">
        <f t="shared" si="65"/>
        <v/>
      </c>
      <c r="J516" s="63" t="str">
        <f>IF(ISBLANK('Tabulation of Bids'!G406),"",'Tabulation of Bids'!G406)</f>
        <v/>
      </c>
      <c r="K516" s="63" t="str">
        <f t="shared" si="66"/>
        <v/>
      </c>
    </row>
    <row r="517" spans="1:11" ht="20.25" customHeight="1" x14ac:dyDescent="0.2">
      <c r="A517" s="148" t="str">
        <f>IF(ISBLANK('Tabulation of Bids'!A287),"",'Tabulation of Bids'!A287)</f>
        <v/>
      </c>
      <c r="B517" s="149" t="str">
        <f>IF(ISBLANK('Tabulation of Bids'!B287),"",'Tabulation of Bids'!B287)</f>
        <v/>
      </c>
      <c r="C517" s="146" t="str">
        <f>IF('Tabulation of Bids'!D287=0,"",'Tabulation of Bids'!D287)</f>
        <v/>
      </c>
      <c r="D517" s="150" t="str">
        <f>IF(ISBLANK('Tabulation of Bids'!C287),"",'Tabulation of Bids'!C287)</f>
        <v/>
      </c>
      <c r="E517" s="124" t="str">
        <f t="shared" si="67"/>
        <v/>
      </c>
      <c r="F517" s="125" t="str">
        <f t="shared" si="64"/>
        <v/>
      </c>
      <c r="G517" s="139" t="str">
        <f t="shared" si="68"/>
        <v/>
      </c>
      <c r="H517" s="82"/>
      <c r="I517" s="65" t="str">
        <f t="shared" si="65"/>
        <v/>
      </c>
      <c r="J517" s="63" t="str">
        <f>IF(ISBLANK('Tabulation of Bids'!G407),"",'Tabulation of Bids'!G407)</f>
        <v/>
      </c>
      <c r="K517" s="63" t="str">
        <f t="shared" si="66"/>
        <v/>
      </c>
    </row>
    <row r="518" spans="1:11" ht="20.25" customHeight="1" thickBot="1" x14ac:dyDescent="0.25">
      <c r="A518" s="148" t="str">
        <f>IF(ISBLANK('Tabulation of Bids'!A288),"",'Tabulation of Bids'!A288)</f>
        <v/>
      </c>
      <c r="B518" s="149" t="str">
        <f>IF(ISBLANK('Tabulation of Bids'!B288),"",'Tabulation of Bids'!B288)</f>
        <v/>
      </c>
      <c r="C518" s="146" t="str">
        <f>IF('Tabulation of Bids'!D288=0,"",'Tabulation of Bids'!D288)</f>
        <v/>
      </c>
      <c r="D518" s="150" t="str">
        <f>IF(ISBLANK('Tabulation of Bids'!C288),"",'Tabulation of Bids'!C288)</f>
        <v/>
      </c>
      <c r="E518" s="124" t="str">
        <f t="shared" si="67"/>
        <v/>
      </c>
      <c r="F518" s="125" t="str">
        <f t="shared" si="64"/>
        <v/>
      </c>
      <c r="G518" s="139" t="str">
        <f t="shared" si="68"/>
        <v/>
      </c>
      <c r="H518" s="82"/>
      <c r="I518" s="65" t="str">
        <f t="shared" si="65"/>
        <v/>
      </c>
      <c r="J518" s="63" t="str">
        <f>IF(ISBLANK('Tabulation of Bids'!G408),"",'Tabulation of Bids'!G408)</f>
        <v/>
      </c>
      <c r="K518" s="63" t="str">
        <f t="shared" si="66"/>
        <v/>
      </c>
    </row>
    <row r="519" spans="1:11" ht="12" thickBot="1" x14ac:dyDescent="0.25">
      <c r="A519" s="62" t="str">
        <f>IF(A545="","Total","Sub Total")</f>
        <v>Total</v>
      </c>
      <c r="B519" s="34"/>
      <c r="C519" s="35"/>
      <c r="D519" s="29"/>
      <c r="E519" s="111">
        <f>SUM(E495:E518)+SUM(E447:E470)+SUM(E399:E422)+SUM(E351:E374)</f>
        <v>492390804.2790001</v>
      </c>
      <c r="F519" s="24"/>
      <c r="G519" s="29"/>
      <c r="H519" s="35"/>
      <c r="I519" s="29"/>
      <c r="J519" s="23"/>
      <c r="K519" s="23" t="str">
        <f>IF(ISNUMBER(E423),SUM(K351:K374)+SUM(K399:K422)+SUM(K447:K470)+SUM(K495:K518),"")</f>
        <v/>
      </c>
    </row>
    <row r="520" spans="1:11" x14ac:dyDescent="0.2">
      <c r="A520" s="33" t="s">
        <v>267</v>
      </c>
      <c r="B520" s="13"/>
      <c r="C520" s="25"/>
      <c r="D520" s="25"/>
      <c r="E520" s="25"/>
      <c r="F520" s="25"/>
      <c r="G520" s="25"/>
      <c r="H520" s="25"/>
      <c r="I520" s="25"/>
      <c r="J520" s="39" t="s">
        <v>266</v>
      </c>
      <c r="K520" s="30"/>
    </row>
    <row r="521" spans="1:11" x14ac:dyDescent="0.2">
      <c r="A521" s="86"/>
      <c r="B521" s="36"/>
      <c r="C521" s="26"/>
      <c r="D521" s="26"/>
      <c r="E521" s="26"/>
      <c r="F521" s="26"/>
      <c r="G521" s="26"/>
      <c r="H521" s="26"/>
      <c r="I521" s="26"/>
      <c r="J521" s="87"/>
      <c r="K521" s="31"/>
    </row>
    <row r="522" spans="1:11" x14ac:dyDescent="0.2">
      <c r="A522" s="86"/>
      <c r="B522" s="36"/>
      <c r="C522" s="26"/>
      <c r="D522" s="26"/>
      <c r="E522" s="26"/>
      <c r="F522" s="26"/>
      <c r="G522" s="26"/>
      <c r="H522" s="26"/>
      <c r="I522" s="26"/>
      <c r="J522" s="87"/>
      <c r="K522" s="31"/>
    </row>
    <row r="523" spans="1:11" ht="12" thickBot="1" x14ac:dyDescent="0.25">
      <c r="A523" s="86"/>
      <c r="B523" s="36"/>
      <c r="C523" s="26"/>
      <c r="D523" s="26"/>
      <c r="E523" s="26"/>
      <c r="F523" s="26"/>
      <c r="G523" s="26"/>
      <c r="H523" s="26"/>
      <c r="I523" s="26"/>
      <c r="J523" s="87"/>
      <c r="K523" s="31"/>
    </row>
    <row r="524" spans="1:11" ht="12" thickBot="1" x14ac:dyDescent="0.25">
      <c r="A524" s="287"/>
      <c r="B524" s="288"/>
      <c r="C524" s="29"/>
      <c r="D524" s="29"/>
      <c r="E524" s="29"/>
      <c r="F524" s="29"/>
      <c r="G524" s="29"/>
      <c r="H524" s="289"/>
      <c r="I524" s="289" t="s">
        <v>268</v>
      </c>
      <c r="J524" s="29"/>
      <c r="K524" s="128" t="str">
        <f>IF(ISNUMBER(K519),IF(SUM(J521:J523)=0,"",SUM(J521:J523)),"")</f>
        <v/>
      </c>
    </row>
    <row r="525" spans="1:11" x14ac:dyDescent="0.2">
      <c r="A525" s="290"/>
      <c r="B525" s="291"/>
      <c r="C525" s="292"/>
      <c r="D525" s="292"/>
      <c r="E525" s="292"/>
      <c r="F525" s="292"/>
      <c r="G525" s="292"/>
      <c r="H525" s="293"/>
      <c r="I525" s="293" t="s">
        <v>269</v>
      </c>
      <c r="J525" s="294"/>
      <c r="K525" s="133">
        <f>IF(A519="Sub Total","",SUM(K519:K524))</f>
        <v>0</v>
      </c>
    </row>
    <row r="526" spans="1:11" x14ac:dyDescent="0.2">
      <c r="A526" s="290"/>
      <c r="B526" s="291"/>
      <c r="C526" s="292"/>
      <c r="D526" s="292"/>
      <c r="E526" s="292"/>
      <c r="F526" s="292"/>
      <c r="G526" s="292"/>
      <c r="H526" s="293"/>
      <c r="I526" s="293" t="s">
        <v>270</v>
      </c>
      <c r="J526" s="311"/>
      <c r="K526" s="134" t="str">
        <f>IF(ISNUMBER(K519),IF(ISNUMBER(J526),J526*K525,""),"")</f>
        <v/>
      </c>
    </row>
    <row r="527" spans="1:11" ht="12" thickBot="1" x14ac:dyDescent="0.25">
      <c r="A527" s="290"/>
      <c r="B527" s="291"/>
      <c r="C527" s="292"/>
      <c r="D527" s="292"/>
      <c r="E527" s="292"/>
      <c r="F527" s="292"/>
      <c r="G527" s="292"/>
      <c r="H527" s="293"/>
      <c r="I527" s="293" t="s">
        <v>271</v>
      </c>
      <c r="J527" s="296"/>
      <c r="K527" s="132">
        <f>IF(ISNUMBER(K526),K525-K526,K525)</f>
        <v>0</v>
      </c>
    </row>
    <row r="528" spans="1:11" x14ac:dyDescent="0.2">
      <c r="A528" s="17" t="s">
        <v>272</v>
      </c>
      <c r="B528" s="17"/>
      <c r="C528" s="297"/>
      <c r="D528" s="297"/>
      <c r="E528" s="297"/>
      <c r="F528" s="297"/>
      <c r="G528" s="297"/>
      <c r="H528" s="297"/>
      <c r="I528" s="298"/>
      <c r="J528" s="312" t="s">
        <v>266</v>
      </c>
      <c r="K528" s="129"/>
    </row>
    <row r="529" spans="1:11" x14ac:dyDescent="0.2">
      <c r="A529" s="300"/>
      <c r="B529" s="301"/>
      <c r="C529" s="302"/>
      <c r="D529" s="302"/>
      <c r="E529" s="302"/>
      <c r="F529" s="302"/>
      <c r="G529" s="302"/>
      <c r="H529" s="302"/>
      <c r="I529" s="302"/>
      <c r="J529" s="87"/>
      <c r="K529" s="130"/>
    </row>
    <row r="530" spans="1:11" ht="12" thickBot="1" x14ac:dyDescent="0.25">
      <c r="A530" s="304"/>
      <c r="B530" s="305"/>
      <c r="C530" s="306"/>
      <c r="D530" s="306"/>
      <c r="E530" s="306"/>
      <c r="F530" s="306"/>
      <c r="G530" s="306"/>
      <c r="H530" s="306"/>
      <c r="I530" s="306"/>
      <c r="J530" s="313"/>
      <c r="K530" s="131"/>
    </row>
    <row r="531" spans="1:11" ht="12" thickBot="1" x14ac:dyDescent="0.25">
      <c r="A531" s="290"/>
      <c r="B531" s="291"/>
      <c r="C531" s="292"/>
      <c r="D531" s="292"/>
      <c r="E531" s="292"/>
      <c r="F531" s="292"/>
      <c r="G531" s="292"/>
      <c r="H531" s="293"/>
      <c r="I531" s="293" t="s">
        <v>273</v>
      </c>
      <c r="J531" s="292"/>
      <c r="K531" s="128" t="str">
        <f>IF(ISNUMBER(K519),IF(SUM(J529:J530)=0,"",SUM(J529:J530)),"")</f>
        <v/>
      </c>
    </row>
    <row r="532" spans="1:11" ht="12" thickBot="1" x14ac:dyDescent="0.25">
      <c r="A532" s="287"/>
      <c r="B532" s="288"/>
      <c r="C532" s="29"/>
      <c r="D532" s="29"/>
      <c r="E532" s="29"/>
      <c r="F532" s="29"/>
      <c r="G532" s="29"/>
      <c r="H532" s="289"/>
      <c r="I532" s="289" t="s">
        <v>274</v>
      </c>
      <c r="J532" s="29"/>
      <c r="K532" s="128">
        <f>IF(ISNUMBER(K531),K527-K531,K527)</f>
        <v>0</v>
      </c>
    </row>
    <row r="533" spans="1:11" ht="18" customHeight="1" x14ac:dyDescent="0.2">
      <c r="A533" s="36"/>
      <c r="B533" s="36" t="s">
        <v>275</v>
      </c>
      <c r="C533" s="36" t="s">
        <v>276</v>
      </c>
      <c r="D533" s="27"/>
      <c r="E533" s="27"/>
      <c r="F533" s="27"/>
      <c r="G533" s="27"/>
      <c r="H533" s="27"/>
      <c r="I533" s="27"/>
      <c r="J533" s="27"/>
      <c r="K533" s="27"/>
    </row>
    <row r="534" spans="1:11" x14ac:dyDescent="0.2">
      <c r="A534" s="308"/>
      <c r="B534" s="37"/>
      <c r="C534" s="50"/>
      <c r="D534" s="38" t="s">
        <v>275</v>
      </c>
      <c r="E534" s="28"/>
      <c r="F534" s="28"/>
      <c r="G534" s="28"/>
      <c r="H534" s="28"/>
      <c r="I534" s="28"/>
      <c r="J534" s="28"/>
      <c r="K534" s="28" t="s">
        <v>277</v>
      </c>
    </row>
    <row r="535" spans="1:11" x14ac:dyDescent="0.2">
      <c r="A535" s="36"/>
      <c r="B535" s="36" t="s">
        <v>278</v>
      </c>
      <c r="C535" s="36" t="s">
        <v>276</v>
      </c>
      <c r="D535" s="32"/>
      <c r="E535" s="27"/>
      <c r="F535" s="27"/>
      <c r="G535" s="27"/>
      <c r="H535" s="27"/>
      <c r="I535" s="27"/>
      <c r="J535" s="27"/>
      <c r="K535" s="32"/>
    </row>
    <row r="536" spans="1:11" x14ac:dyDescent="0.2">
      <c r="A536" s="310"/>
      <c r="B536" s="37"/>
      <c r="C536" s="50"/>
      <c r="D536" s="38" t="s">
        <v>275</v>
      </c>
      <c r="E536" s="28"/>
      <c r="F536" s="28"/>
      <c r="G536" s="28"/>
      <c r="H536" s="28"/>
      <c r="I536" s="28"/>
      <c r="J536" s="28"/>
      <c r="K536" s="28" t="s">
        <v>277</v>
      </c>
    </row>
    <row r="537" spans="1:1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11" t="str">
        <f>IF(A198="ENGINEER'S FINAL PAYMENT ESTIMATE","BLR 6303","BLR 6302")</f>
        <v>BLR 6302</v>
      </c>
    </row>
    <row r="538" spans="1:11" x14ac:dyDescent="0.2">
      <c r="A538" s="377" t="str">
        <f>IF(A593="",IF(ISNUMBER(J575),"ENGINEER'S PAYMENT ESTIMATE","ENGINEER'S FINAL PAYMENT ESTIMATE"),A587)</f>
        <v>ENGINEER'S FINAL PAYMENT ESTIMATE</v>
      </c>
      <c r="B538" s="377"/>
      <c r="C538" s="377"/>
      <c r="D538" s="377"/>
      <c r="E538" s="377"/>
      <c r="F538" s="377"/>
      <c r="G538" s="377"/>
      <c r="H538" s="377"/>
      <c r="I538" s="377"/>
      <c r="J538" s="377"/>
      <c r="K538" s="377"/>
    </row>
    <row r="539" spans="1:11" x14ac:dyDescent="0.2">
      <c r="A539" s="10"/>
      <c r="B539" s="51" t="str">
        <f>B2</f>
        <v xml:space="preserve">Estimate No. 1 from   to  </v>
      </c>
      <c r="C539" s="10"/>
      <c r="D539" s="10"/>
      <c r="E539" s="10"/>
      <c r="F539" s="10"/>
      <c r="G539" s="10"/>
      <c r="H539" s="10"/>
      <c r="I539" s="9"/>
      <c r="J539" s="9"/>
      <c r="K539" s="9"/>
    </row>
    <row r="540" spans="1:11" x14ac:dyDescent="0.2">
      <c r="A540" s="10"/>
      <c r="B540" s="51" t="str">
        <f>B3</f>
        <v>Payable to: William Charles</v>
      </c>
      <c r="C540" s="10"/>
      <c r="D540" s="10"/>
      <c r="E540" s="10"/>
      <c r="F540" s="10"/>
      <c r="G540" s="10"/>
      <c r="H540" s="11" t="s">
        <v>260</v>
      </c>
      <c r="I540" s="13" t="str">
        <f>I3</f>
        <v>City of Rockford</v>
      </c>
      <c r="J540" s="13"/>
      <c r="K540" s="13"/>
    </row>
    <row r="541" spans="1:11" ht="12" thickBot="1" x14ac:dyDescent="0.25">
      <c r="A541" s="10"/>
      <c r="B541" s="51" t="str">
        <f>B4</f>
        <v>Address: Rockford, IL Bid Bond</v>
      </c>
      <c r="C541" s="10"/>
      <c r="D541" s="10"/>
      <c r="E541" s="10"/>
      <c r="F541" s="10"/>
      <c r="G541" s="10"/>
      <c r="H541" s="12"/>
      <c r="I541" s="376"/>
      <c r="J541" s="376"/>
      <c r="K541" s="376"/>
    </row>
    <row r="542" spans="1:11" x14ac:dyDescent="0.2">
      <c r="A542" s="14"/>
      <c r="B542" s="16"/>
      <c r="C542" s="17" t="s">
        <v>261</v>
      </c>
      <c r="D542" s="17"/>
      <c r="E542" s="17"/>
      <c r="F542" s="18" t="s">
        <v>262</v>
      </c>
      <c r="G542" s="17" t="s">
        <v>263</v>
      </c>
      <c r="H542" s="17" t="s">
        <v>264</v>
      </c>
      <c r="I542" s="17"/>
      <c r="J542" s="17"/>
      <c r="K542" s="19"/>
    </row>
    <row r="543" spans="1:11" ht="12" thickBot="1" x14ac:dyDescent="0.25">
      <c r="A543" s="15" t="s">
        <v>265</v>
      </c>
      <c r="B543" s="285"/>
      <c r="C543" s="20" t="s">
        <v>221</v>
      </c>
      <c r="D543" s="20"/>
      <c r="E543" s="21" t="s">
        <v>266</v>
      </c>
      <c r="F543" s="21" t="s">
        <v>221</v>
      </c>
      <c r="G543" s="20" t="s">
        <v>221</v>
      </c>
      <c r="H543" s="20" t="s">
        <v>221</v>
      </c>
      <c r="I543" s="20"/>
      <c r="J543" s="21" t="s">
        <v>4</v>
      </c>
      <c r="K543" s="22" t="s">
        <v>266</v>
      </c>
    </row>
    <row r="544" spans="1:11" ht="20.25" customHeight="1" x14ac:dyDescent="0.2">
      <c r="A544" s="144" t="str">
        <f>IF(ISBLANK('Tabulation of Bids'!A291),"",'Tabulation of Bids'!A291)</f>
        <v/>
      </c>
      <c r="B544" s="145" t="str">
        <f>IF(ISBLANK('Tabulation of Bids'!B291),"",'Tabulation of Bids'!B291)</f>
        <v/>
      </c>
      <c r="C544" s="146" t="str">
        <f>IF('Tabulation of Bids'!D291=0,"",'Tabulation of Bids'!D291)</f>
        <v/>
      </c>
      <c r="D544" s="147" t="str">
        <f>IF(ISBLANK('Tabulation of Bids'!C291),"",'Tabulation of Bids'!C291)</f>
        <v/>
      </c>
      <c r="E544" s="120" t="str">
        <f>IF(J544 = "","",J544*C544)</f>
        <v/>
      </c>
      <c r="F544" s="121" t="str">
        <f t="shared" ref="F544:F567" si="69">IF((H544&gt;C544),H544-C544,"")</f>
        <v/>
      </c>
      <c r="G544" s="139" t="str">
        <f>IF($K$194="BLR 6303",IF(C544&gt;H544,C544-H544,""),"")</f>
        <v/>
      </c>
      <c r="H544" s="82"/>
      <c r="I544" s="65" t="str">
        <f t="shared" ref="I544:I567" si="70">IF(ISBLANK(H544),"",D544)</f>
        <v/>
      </c>
      <c r="J544" s="63" t="str">
        <f>IF(ISBLANK('Tabulation of Bids'!G435),"",'Tabulation of Bids'!G435)</f>
        <v/>
      </c>
      <c r="K544" s="63" t="str">
        <f t="shared" ref="K544:K567" si="71">IF(ISBLANK(H544),"",H544*J544)</f>
        <v/>
      </c>
    </row>
    <row r="545" spans="1:11" ht="20.25" customHeight="1" x14ac:dyDescent="0.2">
      <c r="A545" s="148" t="str">
        <f>IF(ISBLANK('Tabulation of Bids'!A292),"",'Tabulation of Bids'!A292)</f>
        <v/>
      </c>
      <c r="B545" s="149" t="str">
        <f>IF(ISBLANK('Tabulation of Bids'!B292),"",'Tabulation of Bids'!B292)</f>
        <v/>
      </c>
      <c r="C545" s="146" t="str">
        <f>IF('Tabulation of Bids'!D292=0,"",'Tabulation of Bids'!D292)</f>
        <v/>
      </c>
      <c r="D545" s="150" t="str">
        <f>IF(ISBLANK('Tabulation of Bids'!C292),"",'Tabulation of Bids'!C292)</f>
        <v/>
      </c>
      <c r="E545" s="124" t="str">
        <f t="shared" ref="E545:E567" si="72">IF(J545 = "","",J545*C545)</f>
        <v/>
      </c>
      <c r="F545" s="125" t="str">
        <f t="shared" si="69"/>
        <v/>
      </c>
      <c r="G545" s="139" t="str">
        <f t="shared" ref="G545:G567" si="73">IF($K$194="BLR 6303",IF(C545&gt;H545,C545-H545,""),"")</f>
        <v/>
      </c>
      <c r="H545" s="82"/>
      <c r="I545" s="65" t="str">
        <f t="shared" si="70"/>
        <v/>
      </c>
      <c r="J545" s="63" t="str">
        <f>IF(ISBLANK('Tabulation of Bids'!G436),"",'Tabulation of Bids'!G436)</f>
        <v/>
      </c>
      <c r="K545" s="63" t="str">
        <f t="shared" si="71"/>
        <v/>
      </c>
    </row>
    <row r="546" spans="1:11" ht="20.25" customHeight="1" x14ac:dyDescent="0.2">
      <c r="A546" s="148" t="str">
        <f>IF(ISBLANK('Tabulation of Bids'!A293),"",'Tabulation of Bids'!A293)</f>
        <v/>
      </c>
      <c r="B546" s="149" t="str">
        <f>IF(ISBLANK('Tabulation of Bids'!B293),"",'Tabulation of Bids'!B293)</f>
        <v/>
      </c>
      <c r="C546" s="146" t="str">
        <f>IF('Tabulation of Bids'!D293=0,"",'Tabulation of Bids'!D293)</f>
        <v/>
      </c>
      <c r="D546" s="150" t="str">
        <f>IF(ISBLANK('Tabulation of Bids'!C293),"",'Tabulation of Bids'!C293)</f>
        <v/>
      </c>
      <c r="E546" s="124" t="str">
        <f t="shared" si="72"/>
        <v/>
      </c>
      <c r="F546" s="125" t="str">
        <f t="shared" si="69"/>
        <v/>
      </c>
      <c r="G546" s="139" t="str">
        <f t="shared" si="73"/>
        <v/>
      </c>
      <c r="H546" s="82"/>
      <c r="I546" s="65" t="str">
        <f t="shared" si="70"/>
        <v/>
      </c>
      <c r="J546" s="63" t="str">
        <f>IF(ISBLANK('Tabulation of Bids'!G437),"",'Tabulation of Bids'!G437)</f>
        <v/>
      </c>
      <c r="K546" s="63" t="str">
        <f t="shared" si="71"/>
        <v/>
      </c>
    </row>
    <row r="547" spans="1:11" ht="20.25" customHeight="1" x14ac:dyDescent="0.2">
      <c r="A547" s="148" t="str">
        <f>IF(ISBLANK('Tabulation of Bids'!A294),"",'Tabulation of Bids'!A294)</f>
        <v/>
      </c>
      <c r="B547" s="149" t="str">
        <f>IF(ISBLANK('Tabulation of Bids'!B294),"",'Tabulation of Bids'!B294)</f>
        <v/>
      </c>
      <c r="C547" s="146" t="str">
        <f>IF('Tabulation of Bids'!D294=0,"",'Tabulation of Bids'!D294)</f>
        <v/>
      </c>
      <c r="D547" s="150" t="str">
        <f>IF(ISBLANK('Tabulation of Bids'!C294),"",'Tabulation of Bids'!C294)</f>
        <v/>
      </c>
      <c r="E547" s="124" t="str">
        <f t="shared" si="72"/>
        <v/>
      </c>
      <c r="F547" s="125" t="str">
        <f t="shared" si="69"/>
        <v/>
      </c>
      <c r="G547" s="139" t="str">
        <f t="shared" si="73"/>
        <v/>
      </c>
      <c r="H547" s="82"/>
      <c r="I547" s="65" t="str">
        <f t="shared" si="70"/>
        <v/>
      </c>
      <c r="J547" s="63" t="str">
        <f>IF(ISBLANK('Tabulation of Bids'!G438),"",'Tabulation of Bids'!G438)</f>
        <v/>
      </c>
      <c r="K547" s="63" t="str">
        <f t="shared" si="71"/>
        <v/>
      </c>
    </row>
    <row r="548" spans="1:11" ht="20.25" customHeight="1" x14ac:dyDescent="0.2">
      <c r="A548" s="148" t="str">
        <f>IF(ISBLANK('Tabulation of Bids'!A295),"",'Tabulation of Bids'!A295)</f>
        <v/>
      </c>
      <c r="B548" s="149" t="str">
        <f>IF(ISBLANK('Tabulation of Bids'!B295),"",'Tabulation of Bids'!B295)</f>
        <v/>
      </c>
      <c r="C548" s="146" t="str">
        <f>IF('Tabulation of Bids'!D295=0,"",'Tabulation of Bids'!D295)</f>
        <v/>
      </c>
      <c r="D548" s="150" t="str">
        <f>IF(ISBLANK('Tabulation of Bids'!C295),"",'Tabulation of Bids'!C295)</f>
        <v/>
      </c>
      <c r="E548" s="124" t="str">
        <f t="shared" si="72"/>
        <v/>
      </c>
      <c r="F548" s="125" t="str">
        <f t="shared" si="69"/>
        <v/>
      </c>
      <c r="G548" s="139" t="str">
        <f t="shared" si="73"/>
        <v/>
      </c>
      <c r="H548" s="82"/>
      <c r="I548" s="65" t="str">
        <f t="shared" si="70"/>
        <v/>
      </c>
      <c r="J548" s="63" t="str">
        <f>IF(ISBLANK('Tabulation of Bids'!G439),"",'Tabulation of Bids'!G439)</f>
        <v/>
      </c>
      <c r="K548" s="63" t="str">
        <f t="shared" si="71"/>
        <v/>
      </c>
    </row>
    <row r="549" spans="1:11" ht="20.25" customHeight="1" x14ac:dyDescent="0.2">
      <c r="A549" s="148" t="str">
        <f>IF(ISBLANK('Tabulation of Bids'!A296),"",'Tabulation of Bids'!A296)</f>
        <v/>
      </c>
      <c r="B549" s="149" t="str">
        <f>IF(ISBLANK('Tabulation of Bids'!B296),"",'Tabulation of Bids'!B296)</f>
        <v/>
      </c>
      <c r="C549" s="146" t="str">
        <f>IF('Tabulation of Bids'!D296=0,"",'Tabulation of Bids'!D296)</f>
        <v/>
      </c>
      <c r="D549" s="150" t="str">
        <f>IF(ISBLANK('Tabulation of Bids'!C296),"",'Tabulation of Bids'!C296)</f>
        <v/>
      </c>
      <c r="E549" s="124" t="str">
        <f t="shared" si="72"/>
        <v/>
      </c>
      <c r="F549" s="125" t="str">
        <f t="shared" si="69"/>
        <v/>
      </c>
      <c r="G549" s="139" t="str">
        <f t="shared" si="73"/>
        <v/>
      </c>
      <c r="H549" s="82"/>
      <c r="I549" s="65" t="str">
        <f t="shared" si="70"/>
        <v/>
      </c>
      <c r="J549" s="63" t="str">
        <f>IF(ISBLANK('Tabulation of Bids'!G440),"",'Tabulation of Bids'!G440)</f>
        <v/>
      </c>
      <c r="K549" s="63" t="str">
        <f t="shared" si="71"/>
        <v/>
      </c>
    </row>
    <row r="550" spans="1:11" ht="20.25" customHeight="1" x14ac:dyDescent="0.2">
      <c r="A550" s="148" t="str">
        <f>IF(ISBLANK('Tabulation of Bids'!A297),"",'Tabulation of Bids'!A297)</f>
        <v/>
      </c>
      <c r="B550" s="149" t="str">
        <f>IF(ISBLANK('Tabulation of Bids'!B297),"",'Tabulation of Bids'!B297)</f>
        <v/>
      </c>
      <c r="C550" s="146" t="str">
        <f>IF('Tabulation of Bids'!D297=0,"",'Tabulation of Bids'!D297)</f>
        <v/>
      </c>
      <c r="D550" s="150" t="str">
        <f>IF(ISBLANK('Tabulation of Bids'!C297),"",'Tabulation of Bids'!C297)</f>
        <v/>
      </c>
      <c r="E550" s="124" t="str">
        <f t="shared" si="72"/>
        <v/>
      </c>
      <c r="F550" s="125" t="str">
        <f t="shared" si="69"/>
        <v/>
      </c>
      <c r="G550" s="139" t="str">
        <f t="shared" si="73"/>
        <v/>
      </c>
      <c r="H550" s="82"/>
      <c r="I550" s="65" t="str">
        <f t="shared" si="70"/>
        <v/>
      </c>
      <c r="J550" s="63" t="str">
        <f>IF(ISBLANK('Tabulation of Bids'!G441),"",'Tabulation of Bids'!G441)</f>
        <v/>
      </c>
      <c r="K550" s="63" t="str">
        <f t="shared" si="71"/>
        <v/>
      </c>
    </row>
    <row r="551" spans="1:11" ht="20.25" customHeight="1" x14ac:dyDescent="0.2">
      <c r="A551" s="148" t="str">
        <f>IF(ISBLANK('Tabulation of Bids'!A298),"",'Tabulation of Bids'!A298)</f>
        <v/>
      </c>
      <c r="B551" s="149" t="str">
        <f>IF(ISBLANK('Tabulation of Bids'!B298),"",'Tabulation of Bids'!B298)</f>
        <v/>
      </c>
      <c r="C551" s="146" t="str">
        <f>IF('Tabulation of Bids'!D298=0,"",'Tabulation of Bids'!D298)</f>
        <v/>
      </c>
      <c r="D551" s="150" t="str">
        <f>IF(ISBLANK('Tabulation of Bids'!C298),"",'Tabulation of Bids'!C298)</f>
        <v/>
      </c>
      <c r="E551" s="124" t="str">
        <f t="shared" si="72"/>
        <v/>
      </c>
      <c r="F551" s="125" t="str">
        <f t="shared" si="69"/>
        <v/>
      </c>
      <c r="G551" s="139" t="str">
        <f t="shared" si="73"/>
        <v/>
      </c>
      <c r="H551" s="82"/>
      <c r="I551" s="65" t="str">
        <f t="shared" si="70"/>
        <v/>
      </c>
      <c r="J551" s="63" t="str">
        <f>IF(ISBLANK('Tabulation of Bids'!G442),"",'Tabulation of Bids'!G442)</f>
        <v/>
      </c>
      <c r="K551" s="63" t="str">
        <f t="shared" si="71"/>
        <v/>
      </c>
    </row>
    <row r="552" spans="1:11" ht="20.25" customHeight="1" x14ac:dyDescent="0.2">
      <c r="A552" s="148" t="str">
        <f>IF(ISBLANK('Tabulation of Bids'!A299),"",'Tabulation of Bids'!A299)</f>
        <v/>
      </c>
      <c r="B552" s="149" t="str">
        <f>IF(ISBLANK('Tabulation of Bids'!B299),"",'Tabulation of Bids'!B299)</f>
        <v/>
      </c>
      <c r="C552" s="146" t="str">
        <f>IF('Tabulation of Bids'!D299=0,"",'Tabulation of Bids'!D299)</f>
        <v/>
      </c>
      <c r="D552" s="150" t="str">
        <f>IF(ISBLANK('Tabulation of Bids'!C299),"",'Tabulation of Bids'!C299)</f>
        <v/>
      </c>
      <c r="E552" s="124" t="str">
        <f t="shared" si="72"/>
        <v/>
      </c>
      <c r="F552" s="125" t="str">
        <f t="shared" si="69"/>
        <v/>
      </c>
      <c r="G552" s="139" t="str">
        <f t="shared" si="73"/>
        <v/>
      </c>
      <c r="H552" s="82"/>
      <c r="I552" s="65" t="str">
        <f t="shared" si="70"/>
        <v/>
      </c>
      <c r="J552" s="63" t="str">
        <f>IF(ISBLANK('Tabulation of Bids'!G443),"",'Tabulation of Bids'!G443)</f>
        <v/>
      </c>
      <c r="K552" s="63" t="str">
        <f t="shared" si="71"/>
        <v/>
      </c>
    </row>
    <row r="553" spans="1:11" ht="20.25" customHeight="1" x14ac:dyDescent="0.2">
      <c r="A553" s="148" t="str">
        <f>IF(ISBLANK('Tabulation of Bids'!A300),"",'Tabulation of Bids'!A300)</f>
        <v/>
      </c>
      <c r="B553" s="149" t="str">
        <f>IF(ISBLANK('Tabulation of Bids'!B300),"",'Tabulation of Bids'!B300)</f>
        <v/>
      </c>
      <c r="C553" s="146" t="str">
        <f>IF('Tabulation of Bids'!D300=0,"",'Tabulation of Bids'!D300)</f>
        <v/>
      </c>
      <c r="D553" s="150" t="str">
        <f>IF(ISBLANK('Tabulation of Bids'!C300),"",'Tabulation of Bids'!C300)</f>
        <v/>
      </c>
      <c r="E553" s="124" t="str">
        <f t="shared" si="72"/>
        <v/>
      </c>
      <c r="F553" s="125" t="str">
        <f t="shared" si="69"/>
        <v/>
      </c>
      <c r="G553" s="139" t="str">
        <f t="shared" si="73"/>
        <v/>
      </c>
      <c r="H553" s="82"/>
      <c r="I553" s="65" t="str">
        <f t="shared" si="70"/>
        <v/>
      </c>
      <c r="J553" s="63" t="str">
        <f>IF(ISBLANK('Tabulation of Bids'!G444),"",'Tabulation of Bids'!G444)</f>
        <v/>
      </c>
      <c r="K553" s="63" t="str">
        <f t="shared" si="71"/>
        <v/>
      </c>
    </row>
    <row r="554" spans="1:11" ht="20.25" customHeight="1" x14ac:dyDescent="0.2">
      <c r="A554" s="148" t="str">
        <f>IF(ISBLANK('Tabulation of Bids'!A301),"",'Tabulation of Bids'!A301)</f>
        <v/>
      </c>
      <c r="B554" s="149" t="str">
        <f>IF(ISBLANK('Tabulation of Bids'!B301),"",'Tabulation of Bids'!B301)</f>
        <v/>
      </c>
      <c r="C554" s="146" t="str">
        <f>IF('Tabulation of Bids'!D301=0,"",'Tabulation of Bids'!D301)</f>
        <v/>
      </c>
      <c r="D554" s="150" t="str">
        <f>IF(ISBLANK('Tabulation of Bids'!C301),"",'Tabulation of Bids'!C301)</f>
        <v/>
      </c>
      <c r="E554" s="124" t="str">
        <f t="shared" si="72"/>
        <v/>
      </c>
      <c r="F554" s="125" t="str">
        <f t="shared" si="69"/>
        <v/>
      </c>
      <c r="G554" s="139" t="str">
        <f t="shared" si="73"/>
        <v/>
      </c>
      <c r="H554" s="82"/>
      <c r="I554" s="65" t="str">
        <f t="shared" si="70"/>
        <v/>
      </c>
      <c r="J554" s="63" t="str">
        <f>IF(ISBLANK('Tabulation of Bids'!G445),"",'Tabulation of Bids'!G445)</f>
        <v/>
      </c>
      <c r="K554" s="63" t="str">
        <f t="shared" si="71"/>
        <v/>
      </c>
    </row>
    <row r="555" spans="1:11" ht="20.25" customHeight="1" x14ac:dyDescent="0.2">
      <c r="A555" s="148" t="str">
        <f>IF(ISBLANK('Tabulation of Bids'!A302),"",'Tabulation of Bids'!A302)</f>
        <v/>
      </c>
      <c r="B555" s="149" t="str">
        <f>IF(ISBLANK('Tabulation of Bids'!B302),"",'Tabulation of Bids'!B302)</f>
        <v/>
      </c>
      <c r="C555" s="146" t="str">
        <f>IF('Tabulation of Bids'!D302=0,"",'Tabulation of Bids'!D302)</f>
        <v/>
      </c>
      <c r="D555" s="150" t="str">
        <f>IF(ISBLANK('Tabulation of Bids'!C302),"",'Tabulation of Bids'!C302)</f>
        <v/>
      </c>
      <c r="E555" s="124" t="str">
        <f t="shared" si="72"/>
        <v/>
      </c>
      <c r="F555" s="125" t="str">
        <f t="shared" si="69"/>
        <v/>
      </c>
      <c r="G555" s="139" t="str">
        <f t="shared" si="73"/>
        <v/>
      </c>
      <c r="H555" s="82"/>
      <c r="I555" s="65" t="str">
        <f t="shared" si="70"/>
        <v/>
      </c>
      <c r="J555" s="63" t="str">
        <f>IF(ISBLANK('Tabulation of Bids'!G446),"",'Tabulation of Bids'!G446)</f>
        <v/>
      </c>
      <c r="K555" s="63" t="str">
        <f t="shared" si="71"/>
        <v/>
      </c>
    </row>
    <row r="556" spans="1:11" ht="20.25" customHeight="1" x14ac:dyDescent="0.2">
      <c r="A556" s="148" t="str">
        <f>IF(ISBLANK('Tabulation of Bids'!A303),"",'Tabulation of Bids'!A303)</f>
        <v/>
      </c>
      <c r="B556" s="149" t="str">
        <f>IF(ISBLANK('Tabulation of Bids'!B303),"",'Tabulation of Bids'!B303)</f>
        <v/>
      </c>
      <c r="C556" s="146" t="str">
        <f>IF('Tabulation of Bids'!D303=0,"",'Tabulation of Bids'!D303)</f>
        <v/>
      </c>
      <c r="D556" s="150" t="str">
        <f>IF(ISBLANK('Tabulation of Bids'!C303),"",'Tabulation of Bids'!C303)</f>
        <v/>
      </c>
      <c r="E556" s="124" t="str">
        <f t="shared" si="72"/>
        <v/>
      </c>
      <c r="F556" s="125" t="str">
        <f t="shared" si="69"/>
        <v/>
      </c>
      <c r="G556" s="139" t="str">
        <f t="shared" si="73"/>
        <v/>
      </c>
      <c r="H556" s="82"/>
      <c r="I556" s="65" t="str">
        <f t="shared" si="70"/>
        <v/>
      </c>
      <c r="J556" s="63" t="str">
        <f>IF(ISBLANK('Tabulation of Bids'!G447),"",'Tabulation of Bids'!G447)</f>
        <v/>
      </c>
      <c r="K556" s="63" t="str">
        <f t="shared" si="71"/>
        <v/>
      </c>
    </row>
    <row r="557" spans="1:11" ht="20.25" customHeight="1" x14ac:dyDescent="0.2">
      <c r="A557" s="148" t="str">
        <f>IF(ISBLANK('Tabulation of Bids'!A304),"",'Tabulation of Bids'!A304)</f>
        <v/>
      </c>
      <c r="B557" s="149" t="str">
        <f>IF(ISBLANK('Tabulation of Bids'!B304),"",'Tabulation of Bids'!B304)</f>
        <v/>
      </c>
      <c r="C557" s="146" t="str">
        <f>IF('Tabulation of Bids'!D304=0,"",'Tabulation of Bids'!D304)</f>
        <v/>
      </c>
      <c r="D557" s="150" t="str">
        <f>IF(ISBLANK('Tabulation of Bids'!C304),"",'Tabulation of Bids'!C304)</f>
        <v/>
      </c>
      <c r="E557" s="124" t="str">
        <f t="shared" si="72"/>
        <v/>
      </c>
      <c r="F557" s="125" t="str">
        <f t="shared" si="69"/>
        <v/>
      </c>
      <c r="G557" s="139" t="str">
        <f t="shared" si="73"/>
        <v/>
      </c>
      <c r="H557" s="82"/>
      <c r="I557" s="65" t="str">
        <f t="shared" si="70"/>
        <v/>
      </c>
      <c r="J557" s="63" t="str">
        <f>IF(ISBLANK('Tabulation of Bids'!G448),"",'Tabulation of Bids'!G448)</f>
        <v/>
      </c>
      <c r="K557" s="63" t="str">
        <f t="shared" si="71"/>
        <v/>
      </c>
    </row>
    <row r="558" spans="1:11" ht="20.25" customHeight="1" x14ac:dyDescent="0.2">
      <c r="A558" s="148" t="str">
        <f>IF(ISBLANK('Tabulation of Bids'!A305),"",'Tabulation of Bids'!A305)</f>
        <v/>
      </c>
      <c r="B558" s="149" t="str">
        <f>IF(ISBLANK('Tabulation of Bids'!B305),"",'Tabulation of Bids'!B305)</f>
        <v/>
      </c>
      <c r="C558" s="146" t="str">
        <f>IF('Tabulation of Bids'!D305=0,"",'Tabulation of Bids'!D305)</f>
        <v/>
      </c>
      <c r="D558" s="150" t="str">
        <f>IF(ISBLANK('Tabulation of Bids'!C305),"",'Tabulation of Bids'!C305)</f>
        <v/>
      </c>
      <c r="E558" s="124" t="str">
        <f t="shared" si="72"/>
        <v/>
      </c>
      <c r="F558" s="125" t="str">
        <f t="shared" si="69"/>
        <v/>
      </c>
      <c r="G558" s="139" t="str">
        <f t="shared" si="73"/>
        <v/>
      </c>
      <c r="H558" s="82"/>
      <c r="I558" s="65" t="str">
        <f t="shared" si="70"/>
        <v/>
      </c>
      <c r="J558" s="63" t="str">
        <f>IF(ISBLANK('Tabulation of Bids'!G449),"",'Tabulation of Bids'!G449)</f>
        <v/>
      </c>
      <c r="K558" s="63" t="str">
        <f t="shared" si="71"/>
        <v/>
      </c>
    </row>
    <row r="559" spans="1:11" ht="20.25" customHeight="1" x14ac:dyDescent="0.2">
      <c r="A559" s="148" t="str">
        <f>IF(ISBLANK('Tabulation of Bids'!A306),"",'Tabulation of Bids'!A306)</f>
        <v/>
      </c>
      <c r="B559" s="149" t="str">
        <f>IF(ISBLANK('Tabulation of Bids'!B306),"",'Tabulation of Bids'!B306)</f>
        <v/>
      </c>
      <c r="C559" s="146" t="str">
        <f>IF('Tabulation of Bids'!D306=0,"",'Tabulation of Bids'!D306)</f>
        <v/>
      </c>
      <c r="D559" s="150" t="str">
        <f>IF(ISBLANK('Tabulation of Bids'!C306),"",'Tabulation of Bids'!C306)</f>
        <v/>
      </c>
      <c r="E559" s="124" t="str">
        <f t="shared" si="72"/>
        <v/>
      </c>
      <c r="F559" s="125" t="str">
        <f t="shared" si="69"/>
        <v/>
      </c>
      <c r="G559" s="139" t="str">
        <f t="shared" si="73"/>
        <v/>
      </c>
      <c r="H559" s="82"/>
      <c r="I559" s="65" t="str">
        <f t="shared" si="70"/>
        <v/>
      </c>
      <c r="J559" s="63" t="str">
        <f>IF(ISBLANK('Tabulation of Bids'!G450),"",'Tabulation of Bids'!G450)</f>
        <v/>
      </c>
      <c r="K559" s="63" t="str">
        <f t="shared" si="71"/>
        <v/>
      </c>
    </row>
    <row r="560" spans="1:11" ht="20.25" customHeight="1" x14ac:dyDescent="0.2">
      <c r="A560" s="148" t="str">
        <f>IF(ISBLANK('Tabulation of Bids'!A307),"",'Tabulation of Bids'!A307)</f>
        <v/>
      </c>
      <c r="B560" s="149" t="str">
        <f>IF(ISBLANK('Tabulation of Bids'!B307),"",'Tabulation of Bids'!B307)</f>
        <v/>
      </c>
      <c r="C560" s="146" t="str">
        <f>IF('Tabulation of Bids'!D307=0,"",'Tabulation of Bids'!D307)</f>
        <v/>
      </c>
      <c r="D560" s="150" t="str">
        <f>IF(ISBLANK('Tabulation of Bids'!C307),"",'Tabulation of Bids'!C307)</f>
        <v/>
      </c>
      <c r="E560" s="124" t="str">
        <f t="shared" si="72"/>
        <v/>
      </c>
      <c r="F560" s="125" t="str">
        <f t="shared" si="69"/>
        <v/>
      </c>
      <c r="G560" s="139" t="str">
        <f t="shared" si="73"/>
        <v/>
      </c>
      <c r="H560" s="82"/>
      <c r="I560" s="65" t="str">
        <f t="shared" si="70"/>
        <v/>
      </c>
      <c r="J560" s="63" t="str">
        <f>IF(ISBLANK('Tabulation of Bids'!G451),"",'Tabulation of Bids'!G451)</f>
        <v/>
      </c>
      <c r="K560" s="63" t="str">
        <f t="shared" si="71"/>
        <v/>
      </c>
    </row>
    <row r="561" spans="1:11" ht="20.25" customHeight="1" x14ac:dyDescent="0.2">
      <c r="A561" s="148" t="str">
        <f>IF(ISBLANK('Tabulation of Bids'!A308),"",'Tabulation of Bids'!A308)</f>
        <v/>
      </c>
      <c r="B561" s="149" t="str">
        <f>IF(ISBLANK('Tabulation of Bids'!B308),"",'Tabulation of Bids'!B308)</f>
        <v/>
      </c>
      <c r="C561" s="146" t="str">
        <f>IF('Tabulation of Bids'!D308=0,"",'Tabulation of Bids'!D308)</f>
        <v/>
      </c>
      <c r="D561" s="150" t="str">
        <f>IF(ISBLANK('Tabulation of Bids'!C308),"",'Tabulation of Bids'!C308)</f>
        <v/>
      </c>
      <c r="E561" s="124" t="str">
        <f t="shared" si="72"/>
        <v/>
      </c>
      <c r="F561" s="125" t="str">
        <f t="shared" si="69"/>
        <v/>
      </c>
      <c r="G561" s="139" t="str">
        <f t="shared" si="73"/>
        <v/>
      </c>
      <c r="H561" s="82"/>
      <c r="I561" s="65" t="str">
        <f t="shared" si="70"/>
        <v/>
      </c>
      <c r="J561" s="63" t="str">
        <f>IF(ISBLANK('Tabulation of Bids'!G452),"",'Tabulation of Bids'!G452)</f>
        <v/>
      </c>
      <c r="K561" s="63" t="str">
        <f t="shared" si="71"/>
        <v/>
      </c>
    </row>
    <row r="562" spans="1:11" ht="20.25" customHeight="1" x14ac:dyDescent="0.2">
      <c r="A562" s="148" t="str">
        <f>IF(ISBLANK('Tabulation of Bids'!A309),"",'Tabulation of Bids'!A309)</f>
        <v/>
      </c>
      <c r="B562" s="149" t="str">
        <f>IF(ISBLANK('Tabulation of Bids'!B309),"",'Tabulation of Bids'!B309)</f>
        <v/>
      </c>
      <c r="C562" s="146" t="str">
        <f>IF('Tabulation of Bids'!D309=0,"",'Tabulation of Bids'!D309)</f>
        <v/>
      </c>
      <c r="D562" s="150" t="str">
        <f>IF(ISBLANK('Tabulation of Bids'!C309),"",'Tabulation of Bids'!C309)</f>
        <v/>
      </c>
      <c r="E562" s="124" t="str">
        <f t="shared" si="72"/>
        <v/>
      </c>
      <c r="F562" s="125" t="str">
        <f t="shared" si="69"/>
        <v/>
      </c>
      <c r="G562" s="139" t="str">
        <f t="shared" si="73"/>
        <v/>
      </c>
      <c r="H562" s="82"/>
      <c r="I562" s="65" t="str">
        <f t="shared" si="70"/>
        <v/>
      </c>
      <c r="J562" s="63" t="str">
        <f>IF(ISBLANK('Tabulation of Bids'!G453),"",'Tabulation of Bids'!G453)</f>
        <v/>
      </c>
      <c r="K562" s="63" t="str">
        <f t="shared" si="71"/>
        <v/>
      </c>
    </row>
    <row r="563" spans="1:11" ht="20.25" customHeight="1" x14ac:dyDescent="0.2">
      <c r="A563" s="148" t="str">
        <f>IF(ISBLANK('Tabulation of Bids'!A310),"",'Tabulation of Bids'!A310)</f>
        <v/>
      </c>
      <c r="B563" s="149" t="str">
        <f>IF(ISBLANK('Tabulation of Bids'!B310),"",'Tabulation of Bids'!B310)</f>
        <v/>
      </c>
      <c r="C563" s="146" t="str">
        <f>IF('Tabulation of Bids'!D310=0,"",'Tabulation of Bids'!D310)</f>
        <v/>
      </c>
      <c r="D563" s="150" t="str">
        <f>IF(ISBLANK('Tabulation of Bids'!C310),"",'Tabulation of Bids'!C310)</f>
        <v/>
      </c>
      <c r="E563" s="124" t="str">
        <f t="shared" si="72"/>
        <v/>
      </c>
      <c r="F563" s="125" t="str">
        <f t="shared" si="69"/>
        <v/>
      </c>
      <c r="G563" s="139" t="str">
        <f t="shared" si="73"/>
        <v/>
      </c>
      <c r="H563" s="82"/>
      <c r="I563" s="65" t="str">
        <f t="shared" si="70"/>
        <v/>
      </c>
      <c r="J563" s="63" t="str">
        <f>IF(ISBLANK('Tabulation of Bids'!G454),"",'Tabulation of Bids'!G454)</f>
        <v/>
      </c>
      <c r="K563" s="63" t="str">
        <f t="shared" si="71"/>
        <v/>
      </c>
    </row>
    <row r="564" spans="1:11" ht="20.25" customHeight="1" x14ac:dyDescent="0.2">
      <c r="A564" s="148" t="str">
        <f>IF(ISBLANK('Tabulation of Bids'!A311),"",'Tabulation of Bids'!A311)</f>
        <v/>
      </c>
      <c r="B564" s="149" t="str">
        <f>IF(ISBLANK('Tabulation of Bids'!B311),"",'Tabulation of Bids'!B311)</f>
        <v/>
      </c>
      <c r="C564" s="146" t="str">
        <f>IF('Tabulation of Bids'!D311=0,"",'Tabulation of Bids'!D311)</f>
        <v/>
      </c>
      <c r="D564" s="150" t="str">
        <f>IF(ISBLANK('Tabulation of Bids'!C311),"",'Tabulation of Bids'!C311)</f>
        <v/>
      </c>
      <c r="E564" s="124" t="str">
        <f t="shared" si="72"/>
        <v/>
      </c>
      <c r="F564" s="125" t="str">
        <f t="shared" si="69"/>
        <v/>
      </c>
      <c r="G564" s="139" t="str">
        <f t="shared" si="73"/>
        <v/>
      </c>
      <c r="H564" s="82"/>
      <c r="I564" s="65" t="str">
        <f t="shared" si="70"/>
        <v/>
      </c>
      <c r="J564" s="63" t="str">
        <f>IF(ISBLANK('Tabulation of Bids'!G455),"",'Tabulation of Bids'!G455)</f>
        <v/>
      </c>
      <c r="K564" s="63" t="str">
        <f t="shared" si="71"/>
        <v/>
      </c>
    </row>
    <row r="565" spans="1:11" ht="20.25" customHeight="1" x14ac:dyDescent="0.2">
      <c r="A565" s="148" t="str">
        <f>IF(ISBLANK('Tabulation of Bids'!A312),"",'Tabulation of Bids'!A312)</f>
        <v/>
      </c>
      <c r="B565" s="149" t="str">
        <f>IF(ISBLANK('Tabulation of Bids'!B312),"",'Tabulation of Bids'!B312)</f>
        <v/>
      </c>
      <c r="C565" s="146" t="str">
        <f>IF('Tabulation of Bids'!D312=0,"",'Tabulation of Bids'!D312)</f>
        <v/>
      </c>
      <c r="D565" s="150" t="str">
        <f>IF(ISBLANK('Tabulation of Bids'!C312),"",'Tabulation of Bids'!C312)</f>
        <v/>
      </c>
      <c r="E565" s="124" t="str">
        <f t="shared" si="72"/>
        <v/>
      </c>
      <c r="F565" s="125" t="str">
        <f t="shared" si="69"/>
        <v/>
      </c>
      <c r="G565" s="139" t="str">
        <f t="shared" si="73"/>
        <v/>
      </c>
      <c r="H565" s="82"/>
      <c r="I565" s="65" t="str">
        <f t="shared" si="70"/>
        <v/>
      </c>
      <c r="J565" s="63" t="str">
        <f>IF(ISBLANK('Tabulation of Bids'!G456),"",'Tabulation of Bids'!G456)</f>
        <v/>
      </c>
      <c r="K565" s="63" t="str">
        <f t="shared" si="71"/>
        <v/>
      </c>
    </row>
    <row r="566" spans="1:11" ht="20.25" customHeight="1" x14ac:dyDescent="0.2">
      <c r="A566" s="148" t="str">
        <f>IF(ISBLANK('Tabulation of Bids'!A313),"",'Tabulation of Bids'!A313)</f>
        <v/>
      </c>
      <c r="B566" s="149" t="str">
        <f>IF(ISBLANK('Tabulation of Bids'!B313),"",'Tabulation of Bids'!B313)</f>
        <v/>
      </c>
      <c r="C566" s="146" t="str">
        <f>IF('Tabulation of Bids'!D313=0,"",'Tabulation of Bids'!D313)</f>
        <v/>
      </c>
      <c r="D566" s="150" t="str">
        <f>IF(ISBLANK('Tabulation of Bids'!C313),"",'Tabulation of Bids'!C313)</f>
        <v/>
      </c>
      <c r="E566" s="124" t="str">
        <f t="shared" si="72"/>
        <v/>
      </c>
      <c r="F566" s="125" t="str">
        <f t="shared" si="69"/>
        <v/>
      </c>
      <c r="G566" s="139" t="str">
        <f t="shared" si="73"/>
        <v/>
      </c>
      <c r="H566" s="82"/>
      <c r="I566" s="65" t="str">
        <f t="shared" si="70"/>
        <v/>
      </c>
      <c r="J566" s="63" t="str">
        <f>IF(ISBLANK('Tabulation of Bids'!G457),"",'Tabulation of Bids'!G457)</f>
        <v/>
      </c>
      <c r="K566" s="63" t="str">
        <f t="shared" si="71"/>
        <v/>
      </c>
    </row>
    <row r="567" spans="1:11" ht="20.25" customHeight="1" thickBot="1" x14ac:dyDescent="0.25">
      <c r="A567" s="148" t="str">
        <f>IF(ISBLANK('Tabulation of Bids'!A314),"",'Tabulation of Bids'!A314)</f>
        <v/>
      </c>
      <c r="B567" s="149" t="str">
        <f>IF(ISBLANK('Tabulation of Bids'!B314),"",'Tabulation of Bids'!B314)</f>
        <v/>
      </c>
      <c r="C567" s="146" t="str">
        <f>IF('Tabulation of Bids'!D314=0,"",'Tabulation of Bids'!D314)</f>
        <v/>
      </c>
      <c r="D567" s="150" t="str">
        <f>IF(ISBLANK('Tabulation of Bids'!C314),"",'Tabulation of Bids'!C314)</f>
        <v/>
      </c>
      <c r="E567" s="124" t="str">
        <f t="shared" si="72"/>
        <v/>
      </c>
      <c r="F567" s="125" t="str">
        <f t="shared" si="69"/>
        <v/>
      </c>
      <c r="G567" s="139" t="str">
        <f t="shared" si="73"/>
        <v/>
      </c>
      <c r="H567" s="82"/>
      <c r="I567" s="65" t="str">
        <f t="shared" si="70"/>
        <v/>
      </c>
      <c r="J567" s="63" t="str">
        <f>IF(ISBLANK('Tabulation of Bids'!G458),"",'Tabulation of Bids'!G458)</f>
        <v/>
      </c>
      <c r="K567" s="63" t="str">
        <f t="shared" si="71"/>
        <v/>
      </c>
    </row>
    <row r="568" spans="1:11" ht="12" thickBot="1" x14ac:dyDescent="0.25">
      <c r="A568" s="62" t="str">
        <f>IF(A594="","Total","Sub Total")</f>
        <v>Total</v>
      </c>
      <c r="B568" s="34"/>
      <c r="C568" s="35"/>
      <c r="D568" s="29"/>
      <c r="E568" s="111">
        <f>SUM(E544:E567)+SUM(E496:E519)+SUM(E448:E471)+SUM(E400:E423)</f>
        <v>905186686.6018002</v>
      </c>
      <c r="F568" s="24"/>
      <c r="G568" s="29"/>
      <c r="H568" s="35"/>
      <c r="I568" s="29"/>
      <c r="J568" s="23"/>
      <c r="K568" s="23" t="str">
        <f>IF(ISNUMBER(E472),SUM(K400:K423)+SUM(K448:K471)+SUM(K496:K519)+SUM(K544:K567),"")</f>
        <v/>
      </c>
    </row>
    <row r="569" spans="1:11" x14ac:dyDescent="0.2">
      <c r="A569" s="33" t="s">
        <v>267</v>
      </c>
      <c r="B569" s="13"/>
      <c r="C569" s="25"/>
      <c r="D569" s="25"/>
      <c r="E569" s="25"/>
      <c r="F569" s="25"/>
      <c r="G569" s="25"/>
      <c r="H569" s="25"/>
      <c r="I569" s="25"/>
      <c r="J569" s="39" t="s">
        <v>266</v>
      </c>
      <c r="K569" s="30"/>
    </row>
    <row r="570" spans="1:11" x14ac:dyDescent="0.2">
      <c r="A570" s="86"/>
      <c r="B570" s="36"/>
      <c r="C570" s="26"/>
      <c r="D570" s="26"/>
      <c r="E570" s="26"/>
      <c r="F570" s="26"/>
      <c r="G570" s="26"/>
      <c r="H570" s="26"/>
      <c r="I570" s="26"/>
      <c r="J570" s="87"/>
      <c r="K570" s="31"/>
    </row>
    <row r="571" spans="1:11" x14ac:dyDescent="0.2">
      <c r="A571" s="86"/>
      <c r="B571" s="36"/>
      <c r="C571" s="26"/>
      <c r="D571" s="26"/>
      <c r="E571" s="26"/>
      <c r="F571" s="26"/>
      <c r="G571" s="26"/>
      <c r="H571" s="26"/>
      <c r="I571" s="26"/>
      <c r="J571" s="87"/>
      <c r="K571" s="31"/>
    </row>
    <row r="572" spans="1:11" ht="12" thickBot="1" x14ac:dyDescent="0.25">
      <c r="A572" s="86"/>
      <c r="B572" s="36"/>
      <c r="C572" s="26"/>
      <c r="D572" s="26"/>
      <c r="E572" s="26"/>
      <c r="F572" s="26"/>
      <c r="G572" s="26"/>
      <c r="H572" s="26"/>
      <c r="I572" s="26"/>
      <c r="J572" s="87"/>
      <c r="K572" s="31"/>
    </row>
    <row r="573" spans="1:11" ht="12" thickBot="1" x14ac:dyDescent="0.25">
      <c r="A573" s="287"/>
      <c r="B573" s="288"/>
      <c r="C573" s="29"/>
      <c r="D573" s="29"/>
      <c r="E573" s="29"/>
      <c r="F573" s="29"/>
      <c r="G573" s="29"/>
      <c r="H573" s="289"/>
      <c r="I573" s="289" t="s">
        <v>268</v>
      </c>
      <c r="J573" s="29"/>
      <c r="K573" s="128" t="str">
        <f>IF(ISNUMBER(K568),IF(SUM(J570:J572)=0,"",SUM(J570:J572)),"")</f>
        <v/>
      </c>
    </row>
    <row r="574" spans="1:11" x14ac:dyDescent="0.2">
      <c r="A574" s="290"/>
      <c r="B574" s="291"/>
      <c r="C574" s="292"/>
      <c r="D574" s="292"/>
      <c r="E574" s="292"/>
      <c r="F574" s="292"/>
      <c r="G574" s="292"/>
      <c r="H574" s="293"/>
      <c r="I574" s="293" t="s">
        <v>269</v>
      </c>
      <c r="J574" s="294"/>
      <c r="K574" s="133">
        <f>IF(A568="Sub Total","",SUM(K568:K573))</f>
        <v>0</v>
      </c>
    </row>
    <row r="575" spans="1:11" x14ac:dyDescent="0.2">
      <c r="A575" s="290"/>
      <c r="B575" s="291"/>
      <c r="C575" s="292"/>
      <c r="D575" s="292"/>
      <c r="E575" s="292"/>
      <c r="F575" s="292"/>
      <c r="G575" s="292"/>
      <c r="H575" s="293"/>
      <c r="I575" s="293" t="s">
        <v>270</v>
      </c>
      <c r="J575" s="311"/>
      <c r="K575" s="134" t="str">
        <f>IF(ISNUMBER(K568),IF(ISNUMBER(J575),J575*K574,""),"")</f>
        <v/>
      </c>
    </row>
    <row r="576" spans="1:11" ht="12" thickBot="1" x14ac:dyDescent="0.25">
      <c r="A576" s="290"/>
      <c r="B576" s="291"/>
      <c r="C576" s="292"/>
      <c r="D576" s="292"/>
      <c r="E576" s="292"/>
      <c r="F576" s="292"/>
      <c r="G576" s="292"/>
      <c r="H576" s="293"/>
      <c r="I576" s="293" t="s">
        <v>271</v>
      </c>
      <c r="J576" s="296"/>
      <c r="K576" s="132">
        <f>IF(ISNUMBER(K575),K574-K575,K574)</f>
        <v>0</v>
      </c>
    </row>
    <row r="577" spans="1:11" x14ac:dyDescent="0.2">
      <c r="A577" s="17" t="s">
        <v>272</v>
      </c>
      <c r="B577" s="17"/>
      <c r="C577" s="297"/>
      <c r="D577" s="297"/>
      <c r="E577" s="297"/>
      <c r="F577" s="297"/>
      <c r="G577" s="297"/>
      <c r="H577" s="297"/>
      <c r="I577" s="298"/>
      <c r="J577" s="312" t="s">
        <v>266</v>
      </c>
      <c r="K577" s="129"/>
    </row>
    <row r="578" spans="1:11" x14ac:dyDescent="0.2">
      <c r="A578" s="300"/>
      <c r="B578" s="301"/>
      <c r="C578" s="302"/>
      <c r="D578" s="302"/>
      <c r="E578" s="302"/>
      <c r="F578" s="302"/>
      <c r="G578" s="302"/>
      <c r="H578" s="302"/>
      <c r="I578" s="302"/>
      <c r="J578" s="87"/>
      <c r="K578" s="130"/>
    </row>
    <row r="579" spans="1:11" ht="12" thickBot="1" x14ac:dyDescent="0.25">
      <c r="A579" s="304"/>
      <c r="B579" s="305"/>
      <c r="C579" s="306"/>
      <c r="D579" s="306"/>
      <c r="E579" s="306"/>
      <c r="F579" s="306"/>
      <c r="G579" s="306"/>
      <c r="H579" s="306"/>
      <c r="I579" s="306"/>
      <c r="J579" s="313"/>
      <c r="K579" s="131"/>
    </row>
    <row r="580" spans="1:11" ht="12" thickBot="1" x14ac:dyDescent="0.25">
      <c r="A580" s="290"/>
      <c r="B580" s="291"/>
      <c r="C580" s="292"/>
      <c r="D580" s="292"/>
      <c r="E580" s="292"/>
      <c r="F580" s="292"/>
      <c r="G580" s="292"/>
      <c r="H580" s="293"/>
      <c r="I580" s="293" t="s">
        <v>273</v>
      </c>
      <c r="J580" s="292"/>
      <c r="K580" s="128" t="str">
        <f>IF(ISNUMBER(K568),IF(SUM(J578:J579)=0,"",SUM(J578:J579)),"")</f>
        <v/>
      </c>
    </row>
    <row r="581" spans="1:11" ht="12" thickBot="1" x14ac:dyDescent="0.25">
      <c r="A581" s="287"/>
      <c r="B581" s="288"/>
      <c r="C581" s="29"/>
      <c r="D581" s="29"/>
      <c r="E581" s="29"/>
      <c r="F581" s="29"/>
      <c r="G581" s="29"/>
      <c r="H581" s="289"/>
      <c r="I581" s="289" t="s">
        <v>274</v>
      </c>
      <c r="J581" s="29"/>
      <c r="K581" s="128">
        <f>IF(ISNUMBER(K580),K576-K580,K576)</f>
        <v>0</v>
      </c>
    </row>
    <row r="582" spans="1:11" ht="18" customHeight="1" x14ac:dyDescent="0.2">
      <c r="A582" s="36"/>
      <c r="B582" s="36" t="s">
        <v>275</v>
      </c>
      <c r="C582" s="36" t="s">
        <v>276</v>
      </c>
      <c r="D582" s="27"/>
      <c r="E582" s="27"/>
      <c r="F582" s="27"/>
      <c r="G582" s="27"/>
      <c r="H582" s="27"/>
      <c r="I582" s="27"/>
      <c r="J582" s="27"/>
      <c r="K582" s="27"/>
    </row>
    <row r="583" spans="1:11" x14ac:dyDescent="0.2">
      <c r="A583" s="308"/>
      <c r="B583" s="37"/>
      <c r="C583" s="50"/>
      <c r="D583" s="38" t="s">
        <v>275</v>
      </c>
      <c r="E583" s="28"/>
      <c r="F583" s="28"/>
      <c r="G583" s="28"/>
      <c r="H583" s="28"/>
      <c r="I583" s="28"/>
      <c r="J583" s="28"/>
      <c r="K583" s="28" t="s">
        <v>277</v>
      </c>
    </row>
    <row r="584" spans="1:11" x14ac:dyDescent="0.2">
      <c r="A584" s="36"/>
      <c r="B584" s="36" t="s">
        <v>278</v>
      </c>
      <c r="C584" s="36" t="s">
        <v>276</v>
      </c>
      <c r="D584" s="32"/>
      <c r="E584" s="27"/>
      <c r="F584" s="27"/>
      <c r="G584" s="27"/>
      <c r="H584" s="27"/>
      <c r="I584" s="27"/>
      <c r="J584" s="27"/>
      <c r="K584" s="32"/>
    </row>
    <row r="585" spans="1:11" x14ac:dyDescent="0.2">
      <c r="A585" s="310"/>
      <c r="B585" s="37"/>
      <c r="C585" s="50"/>
      <c r="D585" s="38" t="s">
        <v>275</v>
      </c>
      <c r="E585" s="28"/>
      <c r="F585" s="28"/>
      <c r="G585" s="28"/>
      <c r="H585" s="28"/>
      <c r="I585" s="28"/>
      <c r="J585" s="28"/>
      <c r="K585" s="28" t="s">
        <v>277</v>
      </c>
    </row>
    <row r="586" spans="1:1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11" t="str">
        <f>IF(A247="ENGINEER'S FINAL PAYMENT ESTIMATE","BLR 6303","BLR 6302")</f>
        <v>BLR 6302</v>
      </c>
    </row>
    <row r="587" spans="1:11" x14ac:dyDescent="0.2">
      <c r="A587" s="377" t="str">
        <f>IF(A643="",IF(ISNUMBER(J624),"ENGINEER'S PAYMENT ESTIMATE","ENGINEER'S FINAL PAYMENT ESTIMATE"),A637)</f>
        <v>ENGINEER'S FINAL PAYMENT ESTIMATE</v>
      </c>
      <c r="B587" s="377"/>
      <c r="C587" s="377"/>
      <c r="D587" s="377"/>
      <c r="E587" s="377"/>
      <c r="F587" s="377"/>
      <c r="G587" s="377"/>
      <c r="H587" s="377"/>
      <c r="I587" s="377"/>
      <c r="J587" s="377"/>
      <c r="K587" s="377"/>
    </row>
    <row r="588" spans="1:11" x14ac:dyDescent="0.2">
      <c r="A588" s="10"/>
      <c r="B588" s="51" t="str">
        <f>B2</f>
        <v xml:space="preserve">Estimate No. 1 from   to  </v>
      </c>
      <c r="C588" s="10"/>
      <c r="D588" s="10"/>
      <c r="E588" s="10"/>
      <c r="F588" s="10"/>
      <c r="G588" s="10"/>
      <c r="H588" s="10"/>
      <c r="I588" s="9"/>
      <c r="J588" s="9"/>
      <c r="K588" s="9"/>
    </row>
    <row r="589" spans="1:11" x14ac:dyDescent="0.2">
      <c r="A589" s="10"/>
      <c r="B589" s="51" t="str">
        <f>B3</f>
        <v>Payable to: William Charles</v>
      </c>
      <c r="C589" s="10"/>
      <c r="D589" s="10"/>
      <c r="E589" s="10"/>
      <c r="F589" s="10"/>
      <c r="G589" s="10"/>
      <c r="H589" s="11" t="s">
        <v>260</v>
      </c>
      <c r="I589" s="13" t="str">
        <f>I3</f>
        <v>City of Rockford</v>
      </c>
      <c r="J589" s="13"/>
      <c r="K589" s="13"/>
    </row>
    <row r="590" spans="1:11" ht="12" thickBot="1" x14ac:dyDescent="0.25">
      <c r="A590" s="10"/>
      <c r="B590" s="51" t="str">
        <f>B4</f>
        <v>Address: Rockford, IL Bid Bond</v>
      </c>
      <c r="C590" s="10"/>
      <c r="D590" s="10"/>
      <c r="E590" s="10"/>
      <c r="F590" s="10"/>
      <c r="G590" s="10"/>
      <c r="H590" s="12"/>
      <c r="I590" s="376"/>
      <c r="J590" s="376"/>
      <c r="K590" s="376"/>
    </row>
    <row r="591" spans="1:11" x14ac:dyDescent="0.2">
      <c r="A591" s="14"/>
      <c r="B591" s="16"/>
      <c r="C591" s="17" t="s">
        <v>261</v>
      </c>
      <c r="D591" s="17"/>
      <c r="E591" s="17"/>
      <c r="F591" s="18" t="s">
        <v>262</v>
      </c>
      <c r="G591" s="17" t="s">
        <v>263</v>
      </c>
      <c r="H591" s="17" t="s">
        <v>264</v>
      </c>
      <c r="I591" s="17"/>
      <c r="J591" s="17"/>
      <c r="K591" s="19"/>
    </row>
    <row r="592" spans="1:11" ht="12" thickBot="1" x14ac:dyDescent="0.25">
      <c r="A592" s="15" t="s">
        <v>265</v>
      </c>
      <c r="B592" s="285"/>
      <c r="C592" s="20" t="s">
        <v>221</v>
      </c>
      <c r="D592" s="20"/>
      <c r="E592" s="21" t="s">
        <v>266</v>
      </c>
      <c r="F592" s="21" t="s">
        <v>221</v>
      </c>
      <c r="G592" s="20" t="s">
        <v>221</v>
      </c>
      <c r="H592" s="20" t="s">
        <v>221</v>
      </c>
      <c r="I592" s="20"/>
      <c r="J592" s="21" t="s">
        <v>4</v>
      </c>
      <c r="K592" s="22" t="s">
        <v>266</v>
      </c>
    </row>
    <row r="593" spans="1:11" ht="20.25" customHeight="1" x14ac:dyDescent="0.2">
      <c r="A593" s="144" t="str">
        <f>IF(ISBLANK('Tabulation of Bids'!A317),"",'Tabulation of Bids'!A317)</f>
        <v/>
      </c>
      <c r="B593" s="145" t="str">
        <f>IF(ISBLANK('Tabulation of Bids'!B317),"",'Tabulation of Bids'!B317)</f>
        <v/>
      </c>
      <c r="C593" s="146" t="str">
        <f>IF('Tabulation of Bids'!D317=0,"",'Tabulation of Bids'!D317)</f>
        <v/>
      </c>
      <c r="D593" s="147" t="str">
        <f>IF(ISBLANK('Tabulation of Bids'!C317),"",'Tabulation of Bids'!C317)</f>
        <v/>
      </c>
      <c r="E593" s="120" t="str">
        <f>IF(J593 = "","",J593*C593)</f>
        <v/>
      </c>
      <c r="F593" s="121" t="str">
        <f t="shared" ref="F593:F616" si="74">IF((H593&gt;C593),H593-C593,"")</f>
        <v/>
      </c>
      <c r="G593" s="139" t="str">
        <f>IF($K$194="BLR 6303",IF(C593&gt;H593,C593-H593,""),"")</f>
        <v/>
      </c>
      <c r="H593" s="82"/>
      <c r="I593" s="65" t="str">
        <f t="shared" ref="I593:I616" si="75">IF(ISBLANK(H593),"",D593)</f>
        <v/>
      </c>
      <c r="J593" s="63" t="str">
        <f>IF(ISBLANK('Tabulation of Bids'!G485),"",'Tabulation of Bids'!G485)</f>
        <v/>
      </c>
      <c r="K593" s="63" t="str">
        <f t="shared" ref="K593:K616" si="76">IF(ISBLANK(H593),"",H593*J593)</f>
        <v/>
      </c>
    </row>
    <row r="594" spans="1:11" ht="20.25" customHeight="1" x14ac:dyDescent="0.2">
      <c r="A594" s="148" t="str">
        <f>IF(ISBLANK('Tabulation of Bids'!A318),"",'Tabulation of Bids'!A318)</f>
        <v/>
      </c>
      <c r="B594" s="149" t="str">
        <f>IF(ISBLANK('Tabulation of Bids'!B318),"",'Tabulation of Bids'!B318)</f>
        <v/>
      </c>
      <c r="C594" s="146" t="str">
        <f>IF('Tabulation of Bids'!D318=0,"",'Tabulation of Bids'!D318)</f>
        <v/>
      </c>
      <c r="D594" s="150" t="str">
        <f>IF(ISBLANK('Tabulation of Bids'!C318),"",'Tabulation of Bids'!C318)</f>
        <v/>
      </c>
      <c r="E594" s="124" t="str">
        <f t="shared" ref="E594:E616" si="77">IF(J594 = "","",J594*C594)</f>
        <v/>
      </c>
      <c r="F594" s="125" t="str">
        <f t="shared" si="74"/>
        <v/>
      </c>
      <c r="G594" s="139" t="str">
        <f t="shared" ref="G594:G616" si="78">IF($K$194="BLR 6303",IF(C594&gt;H594,C594-H594,""),"")</f>
        <v/>
      </c>
      <c r="H594" s="82"/>
      <c r="I594" s="65" t="str">
        <f t="shared" si="75"/>
        <v/>
      </c>
      <c r="J594" s="63" t="str">
        <f>IF(ISBLANK('Tabulation of Bids'!G486),"",'Tabulation of Bids'!G486)</f>
        <v/>
      </c>
      <c r="K594" s="63" t="str">
        <f t="shared" si="76"/>
        <v/>
      </c>
    </row>
    <row r="595" spans="1:11" ht="20.25" customHeight="1" x14ac:dyDescent="0.2">
      <c r="A595" s="148" t="str">
        <f>IF(ISBLANK('Tabulation of Bids'!A319),"",'Tabulation of Bids'!A319)</f>
        <v/>
      </c>
      <c r="B595" s="149" t="str">
        <f>IF(ISBLANK('Tabulation of Bids'!B319),"",'Tabulation of Bids'!B319)</f>
        <v/>
      </c>
      <c r="C595" s="146" t="str">
        <f>IF('Tabulation of Bids'!D319=0,"",'Tabulation of Bids'!D319)</f>
        <v/>
      </c>
      <c r="D595" s="150" t="str">
        <f>IF(ISBLANK('Tabulation of Bids'!C319),"",'Tabulation of Bids'!C319)</f>
        <v/>
      </c>
      <c r="E595" s="124" t="str">
        <f t="shared" si="77"/>
        <v/>
      </c>
      <c r="F595" s="125" t="str">
        <f t="shared" si="74"/>
        <v/>
      </c>
      <c r="G595" s="139" t="str">
        <f t="shared" si="78"/>
        <v/>
      </c>
      <c r="H595" s="82"/>
      <c r="I595" s="65" t="str">
        <f t="shared" si="75"/>
        <v/>
      </c>
      <c r="J595" s="63" t="str">
        <f>IF(ISBLANK('Tabulation of Bids'!G487),"",'Tabulation of Bids'!G487)</f>
        <v/>
      </c>
      <c r="K595" s="63" t="str">
        <f t="shared" si="76"/>
        <v/>
      </c>
    </row>
    <row r="596" spans="1:11" ht="20.25" customHeight="1" x14ac:dyDescent="0.2">
      <c r="A596" s="148" t="str">
        <f>IF(ISBLANK('Tabulation of Bids'!A320),"",'Tabulation of Bids'!A320)</f>
        <v/>
      </c>
      <c r="B596" s="149" t="str">
        <f>IF(ISBLANK('Tabulation of Bids'!B320),"",'Tabulation of Bids'!B320)</f>
        <v/>
      </c>
      <c r="C596" s="146" t="str">
        <f>IF('Tabulation of Bids'!D320=0,"",'Tabulation of Bids'!D320)</f>
        <v/>
      </c>
      <c r="D596" s="150" t="str">
        <f>IF(ISBLANK('Tabulation of Bids'!C320),"",'Tabulation of Bids'!C320)</f>
        <v/>
      </c>
      <c r="E596" s="124" t="str">
        <f t="shared" si="77"/>
        <v/>
      </c>
      <c r="F596" s="125" t="str">
        <f t="shared" si="74"/>
        <v/>
      </c>
      <c r="G596" s="139" t="str">
        <f t="shared" si="78"/>
        <v/>
      </c>
      <c r="H596" s="82"/>
      <c r="I596" s="65" t="str">
        <f t="shared" si="75"/>
        <v/>
      </c>
      <c r="J596" s="63" t="str">
        <f>IF(ISBLANK('Tabulation of Bids'!G488),"",'Tabulation of Bids'!G488)</f>
        <v/>
      </c>
      <c r="K596" s="63" t="str">
        <f t="shared" si="76"/>
        <v/>
      </c>
    </row>
    <row r="597" spans="1:11" ht="20.25" customHeight="1" x14ac:dyDescent="0.2">
      <c r="A597" s="148" t="str">
        <f>IF(ISBLANK('Tabulation of Bids'!A321),"",'Tabulation of Bids'!A321)</f>
        <v/>
      </c>
      <c r="B597" s="149" t="str">
        <f>IF(ISBLANK('Tabulation of Bids'!B321),"",'Tabulation of Bids'!B321)</f>
        <v/>
      </c>
      <c r="C597" s="146" t="str">
        <f>IF('Tabulation of Bids'!D321=0,"",'Tabulation of Bids'!D321)</f>
        <v/>
      </c>
      <c r="D597" s="150" t="str">
        <f>IF(ISBLANK('Tabulation of Bids'!C321),"",'Tabulation of Bids'!C321)</f>
        <v/>
      </c>
      <c r="E597" s="124" t="str">
        <f t="shared" si="77"/>
        <v/>
      </c>
      <c r="F597" s="125" t="str">
        <f t="shared" si="74"/>
        <v/>
      </c>
      <c r="G597" s="139" t="str">
        <f t="shared" si="78"/>
        <v/>
      </c>
      <c r="H597" s="82"/>
      <c r="I597" s="65" t="str">
        <f t="shared" si="75"/>
        <v/>
      </c>
      <c r="J597" s="63" t="str">
        <f>IF(ISBLANK('Tabulation of Bids'!G489),"",'Tabulation of Bids'!G489)</f>
        <v/>
      </c>
      <c r="K597" s="63" t="str">
        <f t="shared" si="76"/>
        <v/>
      </c>
    </row>
    <row r="598" spans="1:11" ht="20.25" customHeight="1" x14ac:dyDescent="0.2">
      <c r="A598" s="148" t="str">
        <f>IF(ISBLANK('Tabulation of Bids'!A322),"",'Tabulation of Bids'!A322)</f>
        <v/>
      </c>
      <c r="B598" s="149" t="str">
        <f>IF(ISBLANK('Tabulation of Bids'!B322),"",'Tabulation of Bids'!B322)</f>
        <v/>
      </c>
      <c r="C598" s="146" t="str">
        <f>IF('Tabulation of Bids'!D322=0,"",'Tabulation of Bids'!D322)</f>
        <v/>
      </c>
      <c r="D598" s="150" t="str">
        <f>IF(ISBLANK('Tabulation of Bids'!C322),"",'Tabulation of Bids'!C322)</f>
        <v/>
      </c>
      <c r="E598" s="124" t="str">
        <f t="shared" si="77"/>
        <v/>
      </c>
      <c r="F598" s="125" t="str">
        <f t="shared" si="74"/>
        <v/>
      </c>
      <c r="G598" s="139" t="str">
        <f t="shared" si="78"/>
        <v/>
      </c>
      <c r="H598" s="82"/>
      <c r="I598" s="65" t="str">
        <f t="shared" si="75"/>
        <v/>
      </c>
      <c r="J598" s="63" t="str">
        <f>IF(ISBLANK('Tabulation of Bids'!G490),"",'Tabulation of Bids'!G490)</f>
        <v/>
      </c>
      <c r="K598" s="63" t="str">
        <f t="shared" si="76"/>
        <v/>
      </c>
    </row>
    <row r="599" spans="1:11" ht="20.25" customHeight="1" x14ac:dyDescent="0.2">
      <c r="A599" s="148" t="str">
        <f>IF(ISBLANK('Tabulation of Bids'!A323),"",'Tabulation of Bids'!A323)</f>
        <v/>
      </c>
      <c r="B599" s="149" t="str">
        <f>IF(ISBLANK('Tabulation of Bids'!B323),"",'Tabulation of Bids'!B323)</f>
        <v/>
      </c>
      <c r="C599" s="146" t="str">
        <f>IF('Tabulation of Bids'!D323=0,"",'Tabulation of Bids'!D323)</f>
        <v/>
      </c>
      <c r="D599" s="150" t="str">
        <f>IF(ISBLANK('Tabulation of Bids'!C323),"",'Tabulation of Bids'!C323)</f>
        <v/>
      </c>
      <c r="E599" s="124" t="str">
        <f t="shared" si="77"/>
        <v/>
      </c>
      <c r="F599" s="125" t="str">
        <f t="shared" si="74"/>
        <v/>
      </c>
      <c r="G599" s="139" t="str">
        <f t="shared" si="78"/>
        <v/>
      </c>
      <c r="H599" s="82"/>
      <c r="I599" s="65" t="str">
        <f t="shared" si="75"/>
        <v/>
      </c>
      <c r="J599" s="63" t="str">
        <f>IF(ISBLANK('Tabulation of Bids'!G491),"",'Tabulation of Bids'!G491)</f>
        <v/>
      </c>
      <c r="K599" s="63" t="str">
        <f t="shared" si="76"/>
        <v/>
      </c>
    </row>
    <row r="600" spans="1:11" ht="20.25" customHeight="1" x14ac:dyDescent="0.2">
      <c r="A600" s="148" t="str">
        <f>IF(ISBLANK('Tabulation of Bids'!A324),"",'Tabulation of Bids'!A324)</f>
        <v/>
      </c>
      <c r="B600" s="149" t="str">
        <f>IF(ISBLANK('Tabulation of Bids'!B324),"",'Tabulation of Bids'!B324)</f>
        <v/>
      </c>
      <c r="C600" s="146" t="str">
        <f>IF('Tabulation of Bids'!D324=0,"",'Tabulation of Bids'!D324)</f>
        <v/>
      </c>
      <c r="D600" s="150" t="str">
        <f>IF(ISBLANK('Tabulation of Bids'!C324),"",'Tabulation of Bids'!C324)</f>
        <v/>
      </c>
      <c r="E600" s="124" t="str">
        <f t="shared" si="77"/>
        <v/>
      </c>
      <c r="F600" s="125" t="str">
        <f t="shared" si="74"/>
        <v/>
      </c>
      <c r="G600" s="139" t="str">
        <f t="shared" si="78"/>
        <v/>
      </c>
      <c r="H600" s="82"/>
      <c r="I600" s="65" t="str">
        <f t="shared" si="75"/>
        <v/>
      </c>
      <c r="J600" s="63" t="str">
        <f>IF(ISBLANK('Tabulation of Bids'!G492),"",'Tabulation of Bids'!G492)</f>
        <v/>
      </c>
      <c r="K600" s="63" t="str">
        <f t="shared" si="76"/>
        <v/>
      </c>
    </row>
    <row r="601" spans="1:11" ht="20.25" customHeight="1" x14ac:dyDescent="0.2">
      <c r="A601" s="148" t="str">
        <f>IF(ISBLANK('Tabulation of Bids'!A325),"",'Tabulation of Bids'!A325)</f>
        <v/>
      </c>
      <c r="B601" s="149" t="str">
        <f>IF(ISBLANK('Tabulation of Bids'!B325),"",'Tabulation of Bids'!B325)</f>
        <v/>
      </c>
      <c r="C601" s="146" t="str">
        <f>IF('Tabulation of Bids'!D325=0,"",'Tabulation of Bids'!D325)</f>
        <v/>
      </c>
      <c r="D601" s="150" t="str">
        <f>IF(ISBLANK('Tabulation of Bids'!C325),"",'Tabulation of Bids'!C325)</f>
        <v/>
      </c>
      <c r="E601" s="124" t="str">
        <f t="shared" si="77"/>
        <v/>
      </c>
      <c r="F601" s="125" t="str">
        <f t="shared" si="74"/>
        <v/>
      </c>
      <c r="G601" s="139" t="str">
        <f t="shared" si="78"/>
        <v/>
      </c>
      <c r="H601" s="82"/>
      <c r="I601" s="65" t="str">
        <f t="shared" si="75"/>
        <v/>
      </c>
      <c r="J601" s="63" t="str">
        <f>IF(ISBLANK('Tabulation of Bids'!G493),"",'Tabulation of Bids'!G493)</f>
        <v/>
      </c>
      <c r="K601" s="63" t="str">
        <f t="shared" si="76"/>
        <v/>
      </c>
    </row>
    <row r="602" spans="1:11" ht="20.25" customHeight="1" x14ac:dyDescent="0.2">
      <c r="A602" s="148" t="str">
        <f>IF(ISBLANK('Tabulation of Bids'!A326),"",'Tabulation of Bids'!A326)</f>
        <v/>
      </c>
      <c r="B602" s="149" t="str">
        <f>IF(ISBLANK('Tabulation of Bids'!B326),"",'Tabulation of Bids'!B326)</f>
        <v/>
      </c>
      <c r="C602" s="146" t="str">
        <f>IF('Tabulation of Bids'!D326=0,"",'Tabulation of Bids'!D326)</f>
        <v/>
      </c>
      <c r="D602" s="150" t="str">
        <f>IF(ISBLANK('Tabulation of Bids'!C326),"",'Tabulation of Bids'!C326)</f>
        <v/>
      </c>
      <c r="E602" s="124" t="str">
        <f t="shared" si="77"/>
        <v/>
      </c>
      <c r="F602" s="125" t="str">
        <f t="shared" si="74"/>
        <v/>
      </c>
      <c r="G602" s="139" t="str">
        <f t="shared" si="78"/>
        <v/>
      </c>
      <c r="H602" s="82"/>
      <c r="I602" s="65" t="str">
        <f t="shared" si="75"/>
        <v/>
      </c>
      <c r="J602" s="63" t="str">
        <f>IF(ISBLANK('Tabulation of Bids'!G494),"",'Tabulation of Bids'!G494)</f>
        <v/>
      </c>
      <c r="K602" s="63" t="str">
        <f t="shared" si="76"/>
        <v/>
      </c>
    </row>
    <row r="603" spans="1:11" ht="20.25" customHeight="1" x14ac:dyDescent="0.2">
      <c r="A603" s="148" t="str">
        <f>IF(ISBLANK('Tabulation of Bids'!A327),"",'Tabulation of Bids'!A327)</f>
        <v/>
      </c>
      <c r="B603" s="149" t="str">
        <f>IF(ISBLANK('Tabulation of Bids'!B327),"",'Tabulation of Bids'!B327)</f>
        <v/>
      </c>
      <c r="C603" s="146" t="str">
        <f>IF('Tabulation of Bids'!D327=0,"",'Tabulation of Bids'!D327)</f>
        <v/>
      </c>
      <c r="D603" s="150" t="str">
        <f>IF(ISBLANK('Tabulation of Bids'!C327),"",'Tabulation of Bids'!C327)</f>
        <v/>
      </c>
      <c r="E603" s="124" t="str">
        <f t="shared" si="77"/>
        <v/>
      </c>
      <c r="F603" s="125" t="str">
        <f t="shared" si="74"/>
        <v/>
      </c>
      <c r="G603" s="139" t="str">
        <f t="shared" si="78"/>
        <v/>
      </c>
      <c r="H603" s="82"/>
      <c r="I603" s="65" t="str">
        <f t="shared" si="75"/>
        <v/>
      </c>
      <c r="J603" s="63" t="str">
        <f>IF(ISBLANK('Tabulation of Bids'!G495),"",'Tabulation of Bids'!G495)</f>
        <v/>
      </c>
      <c r="K603" s="63" t="str">
        <f t="shared" si="76"/>
        <v/>
      </c>
    </row>
    <row r="604" spans="1:11" ht="20.25" customHeight="1" x14ac:dyDescent="0.2">
      <c r="A604" s="148" t="str">
        <f>IF(ISBLANK('Tabulation of Bids'!A328),"",'Tabulation of Bids'!A328)</f>
        <v/>
      </c>
      <c r="B604" s="149" t="str">
        <f>IF(ISBLANK('Tabulation of Bids'!B328),"",'Tabulation of Bids'!B328)</f>
        <v/>
      </c>
      <c r="C604" s="146" t="str">
        <f>IF('Tabulation of Bids'!D328=0,"",'Tabulation of Bids'!D328)</f>
        <v/>
      </c>
      <c r="D604" s="150" t="str">
        <f>IF(ISBLANK('Tabulation of Bids'!C328),"",'Tabulation of Bids'!C328)</f>
        <v/>
      </c>
      <c r="E604" s="124" t="str">
        <f t="shared" si="77"/>
        <v/>
      </c>
      <c r="F604" s="125" t="str">
        <f t="shared" si="74"/>
        <v/>
      </c>
      <c r="G604" s="139" t="str">
        <f t="shared" si="78"/>
        <v/>
      </c>
      <c r="H604" s="82"/>
      <c r="I604" s="65" t="str">
        <f t="shared" si="75"/>
        <v/>
      </c>
      <c r="J604" s="63" t="str">
        <f>IF(ISBLANK('Tabulation of Bids'!G496),"",'Tabulation of Bids'!G496)</f>
        <v/>
      </c>
      <c r="K604" s="63" t="str">
        <f t="shared" si="76"/>
        <v/>
      </c>
    </row>
    <row r="605" spans="1:11" ht="20.25" customHeight="1" x14ac:dyDescent="0.2">
      <c r="A605" s="148" t="str">
        <f>IF(ISBLANK('Tabulation of Bids'!A329),"",'Tabulation of Bids'!A329)</f>
        <v/>
      </c>
      <c r="B605" s="149" t="str">
        <f>IF(ISBLANK('Tabulation of Bids'!B329),"",'Tabulation of Bids'!B329)</f>
        <v/>
      </c>
      <c r="C605" s="146" t="str">
        <f>IF('Tabulation of Bids'!D329=0,"",'Tabulation of Bids'!D329)</f>
        <v/>
      </c>
      <c r="D605" s="150" t="str">
        <f>IF(ISBLANK('Tabulation of Bids'!C329),"",'Tabulation of Bids'!C329)</f>
        <v/>
      </c>
      <c r="E605" s="124" t="str">
        <f t="shared" si="77"/>
        <v/>
      </c>
      <c r="F605" s="125" t="str">
        <f t="shared" si="74"/>
        <v/>
      </c>
      <c r="G605" s="139" t="str">
        <f t="shared" si="78"/>
        <v/>
      </c>
      <c r="H605" s="82"/>
      <c r="I605" s="65" t="str">
        <f t="shared" si="75"/>
        <v/>
      </c>
      <c r="J605" s="63" t="str">
        <f>IF(ISBLANK('Tabulation of Bids'!G497),"",'Tabulation of Bids'!G497)</f>
        <v/>
      </c>
      <c r="K605" s="63" t="str">
        <f t="shared" si="76"/>
        <v/>
      </c>
    </row>
    <row r="606" spans="1:11" ht="20.25" customHeight="1" x14ac:dyDescent="0.2">
      <c r="A606" s="148" t="str">
        <f>IF(ISBLANK('Tabulation of Bids'!A330),"",'Tabulation of Bids'!A330)</f>
        <v/>
      </c>
      <c r="B606" s="149" t="str">
        <f>IF(ISBLANK('Tabulation of Bids'!B330),"",'Tabulation of Bids'!B330)</f>
        <v/>
      </c>
      <c r="C606" s="146" t="str">
        <f>IF('Tabulation of Bids'!D330=0,"",'Tabulation of Bids'!D330)</f>
        <v/>
      </c>
      <c r="D606" s="150" t="str">
        <f>IF(ISBLANK('Tabulation of Bids'!C330),"",'Tabulation of Bids'!C330)</f>
        <v/>
      </c>
      <c r="E606" s="124" t="str">
        <f t="shared" si="77"/>
        <v/>
      </c>
      <c r="F606" s="125" t="str">
        <f t="shared" si="74"/>
        <v/>
      </c>
      <c r="G606" s="139" t="str">
        <f t="shared" si="78"/>
        <v/>
      </c>
      <c r="H606" s="82"/>
      <c r="I606" s="65" t="str">
        <f t="shared" si="75"/>
        <v/>
      </c>
      <c r="J606" s="63" t="str">
        <f>IF(ISBLANK('Tabulation of Bids'!G498),"",'Tabulation of Bids'!G498)</f>
        <v/>
      </c>
      <c r="K606" s="63" t="str">
        <f t="shared" si="76"/>
        <v/>
      </c>
    </row>
    <row r="607" spans="1:11" ht="20.25" customHeight="1" x14ac:dyDescent="0.2">
      <c r="A607" s="148" t="str">
        <f>IF(ISBLANK('Tabulation of Bids'!A331),"",'Tabulation of Bids'!A331)</f>
        <v/>
      </c>
      <c r="B607" s="149" t="str">
        <f>IF(ISBLANK('Tabulation of Bids'!B331),"",'Tabulation of Bids'!B331)</f>
        <v/>
      </c>
      <c r="C607" s="146" t="str">
        <f>IF('Tabulation of Bids'!D331=0,"",'Tabulation of Bids'!D331)</f>
        <v/>
      </c>
      <c r="D607" s="150" t="str">
        <f>IF(ISBLANK('Tabulation of Bids'!C331),"",'Tabulation of Bids'!C331)</f>
        <v/>
      </c>
      <c r="E607" s="124" t="str">
        <f t="shared" si="77"/>
        <v/>
      </c>
      <c r="F607" s="125" t="str">
        <f t="shared" si="74"/>
        <v/>
      </c>
      <c r="G607" s="139" t="str">
        <f t="shared" si="78"/>
        <v/>
      </c>
      <c r="H607" s="82"/>
      <c r="I607" s="65" t="str">
        <f t="shared" si="75"/>
        <v/>
      </c>
      <c r="J607" s="63" t="str">
        <f>IF(ISBLANK('Tabulation of Bids'!G499),"",'Tabulation of Bids'!G499)</f>
        <v/>
      </c>
      <c r="K607" s="63" t="str">
        <f t="shared" si="76"/>
        <v/>
      </c>
    </row>
    <row r="608" spans="1:11" ht="20.25" customHeight="1" x14ac:dyDescent="0.2">
      <c r="A608" s="148" t="str">
        <f>IF(ISBLANK('Tabulation of Bids'!A332),"",'Tabulation of Bids'!A332)</f>
        <v/>
      </c>
      <c r="B608" s="149" t="str">
        <f>IF(ISBLANK('Tabulation of Bids'!B332),"",'Tabulation of Bids'!B332)</f>
        <v/>
      </c>
      <c r="C608" s="146" t="str">
        <f>IF('Tabulation of Bids'!D332=0,"",'Tabulation of Bids'!D332)</f>
        <v/>
      </c>
      <c r="D608" s="150" t="str">
        <f>IF(ISBLANK('Tabulation of Bids'!C332),"",'Tabulation of Bids'!C332)</f>
        <v/>
      </c>
      <c r="E608" s="124" t="str">
        <f t="shared" si="77"/>
        <v/>
      </c>
      <c r="F608" s="125" t="str">
        <f t="shared" si="74"/>
        <v/>
      </c>
      <c r="G608" s="139" t="str">
        <f t="shared" si="78"/>
        <v/>
      </c>
      <c r="H608" s="82"/>
      <c r="I608" s="65" t="str">
        <f t="shared" si="75"/>
        <v/>
      </c>
      <c r="J608" s="63" t="str">
        <f>IF(ISBLANK('Tabulation of Bids'!G500),"",'Tabulation of Bids'!G500)</f>
        <v/>
      </c>
      <c r="K608" s="63" t="str">
        <f t="shared" si="76"/>
        <v/>
      </c>
    </row>
    <row r="609" spans="1:11" ht="20.25" customHeight="1" x14ac:dyDescent="0.2">
      <c r="A609" s="148" t="str">
        <f>IF(ISBLANK('Tabulation of Bids'!A333),"",'Tabulation of Bids'!A333)</f>
        <v/>
      </c>
      <c r="B609" s="149" t="str">
        <f>IF(ISBLANK('Tabulation of Bids'!B333),"",'Tabulation of Bids'!B333)</f>
        <v/>
      </c>
      <c r="C609" s="146" t="str">
        <f>IF('Tabulation of Bids'!D333=0,"",'Tabulation of Bids'!D333)</f>
        <v/>
      </c>
      <c r="D609" s="150" t="str">
        <f>IF(ISBLANK('Tabulation of Bids'!C333),"",'Tabulation of Bids'!C333)</f>
        <v/>
      </c>
      <c r="E609" s="124" t="str">
        <f t="shared" si="77"/>
        <v/>
      </c>
      <c r="F609" s="125" t="str">
        <f t="shared" si="74"/>
        <v/>
      </c>
      <c r="G609" s="139" t="str">
        <f t="shared" si="78"/>
        <v/>
      </c>
      <c r="H609" s="82"/>
      <c r="I609" s="65" t="str">
        <f t="shared" si="75"/>
        <v/>
      </c>
      <c r="J609" s="63" t="str">
        <f>IF(ISBLANK('Tabulation of Bids'!G501),"",'Tabulation of Bids'!G501)</f>
        <v/>
      </c>
      <c r="K609" s="63" t="str">
        <f t="shared" si="76"/>
        <v/>
      </c>
    </row>
    <row r="610" spans="1:11" ht="20.25" customHeight="1" x14ac:dyDescent="0.2">
      <c r="A610" s="148" t="str">
        <f>IF(ISBLANK('Tabulation of Bids'!A334),"",'Tabulation of Bids'!A334)</f>
        <v/>
      </c>
      <c r="B610" s="149" t="str">
        <f>IF(ISBLANK('Tabulation of Bids'!B334),"",'Tabulation of Bids'!B334)</f>
        <v/>
      </c>
      <c r="C610" s="146" t="str">
        <f>IF('Tabulation of Bids'!D334=0,"",'Tabulation of Bids'!D334)</f>
        <v/>
      </c>
      <c r="D610" s="150" t="str">
        <f>IF(ISBLANK('Tabulation of Bids'!C334),"",'Tabulation of Bids'!C334)</f>
        <v/>
      </c>
      <c r="E610" s="124" t="str">
        <f t="shared" si="77"/>
        <v/>
      </c>
      <c r="F610" s="125" t="str">
        <f t="shared" si="74"/>
        <v/>
      </c>
      <c r="G610" s="139" t="str">
        <f t="shared" si="78"/>
        <v/>
      </c>
      <c r="H610" s="82"/>
      <c r="I610" s="65" t="str">
        <f t="shared" si="75"/>
        <v/>
      </c>
      <c r="J610" s="63" t="str">
        <f>IF(ISBLANK('Tabulation of Bids'!G502),"",'Tabulation of Bids'!G502)</f>
        <v/>
      </c>
      <c r="K610" s="63" t="str">
        <f t="shared" si="76"/>
        <v/>
      </c>
    </row>
    <row r="611" spans="1:11" ht="20.25" customHeight="1" x14ac:dyDescent="0.2">
      <c r="A611" s="148" t="str">
        <f>IF(ISBLANK('Tabulation of Bids'!A335),"",'Tabulation of Bids'!A335)</f>
        <v/>
      </c>
      <c r="B611" s="149" t="str">
        <f>IF(ISBLANK('Tabulation of Bids'!B335),"",'Tabulation of Bids'!B335)</f>
        <v/>
      </c>
      <c r="C611" s="146" t="str">
        <f>IF('Tabulation of Bids'!D335=0,"",'Tabulation of Bids'!D335)</f>
        <v/>
      </c>
      <c r="D611" s="150" t="str">
        <f>IF(ISBLANK('Tabulation of Bids'!C335),"",'Tabulation of Bids'!C335)</f>
        <v/>
      </c>
      <c r="E611" s="124" t="str">
        <f t="shared" si="77"/>
        <v/>
      </c>
      <c r="F611" s="125" t="str">
        <f t="shared" si="74"/>
        <v/>
      </c>
      <c r="G611" s="139" t="str">
        <f t="shared" si="78"/>
        <v/>
      </c>
      <c r="H611" s="82"/>
      <c r="I611" s="65" t="str">
        <f t="shared" si="75"/>
        <v/>
      </c>
      <c r="J611" s="63" t="str">
        <f>IF(ISBLANK('Tabulation of Bids'!G503),"",'Tabulation of Bids'!G503)</f>
        <v/>
      </c>
      <c r="K611" s="63" t="str">
        <f t="shared" si="76"/>
        <v/>
      </c>
    </row>
    <row r="612" spans="1:11" ht="20.25" customHeight="1" x14ac:dyDescent="0.2">
      <c r="A612" s="148" t="str">
        <f>IF(ISBLANK('Tabulation of Bids'!A336),"",'Tabulation of Bids'!A336)</f>
        <v/>
      </c>
      <c r="B612" s="149" t="str">
        <f>IF(ISBLANK('Tabulation of Bids'!B336),"",'Tabulation of Bids'!B336)</f>
        <v/>
      </c>
      <c r="C612" s="146" t="str">
        <f>IF('Tabulation of Bids'!D336=0,"",'Tabulation of Bids'!D336)</f>
        <v/>
      </c>
      <c r="D612" s="150" t="str">
        <f>IF(ISBLANK('Tabulation of Bids'!C336),"",'Tabulation of Bids'!C336)</f>
        <v/>
      </c>
      <c r="E612" s="124" t="str">
        <f t="shared" si="77"/>
        <v/>
      </c>
      <c r="F612" s="125" t="str">
        <f t="shared" si="74"/>
        <v/>
      </c>
      <c r="G612" s="139" t="str">
        <f t="shared" si="78"/>
        <v/>
      </c>
      <c r="H612" s="82"/>
      <c r="I612" s="65" t="str">
        <f t="shared" si="75"/>
        <v/>
      </c>
      <c r="J612" s="63" t="str">
        <f>IF(ISBLANK('Tabulation of Bids'!G504),"",'Tabulation of Bids'!G504)</f>
        <v/>
      </c>
      <c r="K612" s="63" t="str">
        <f t="shared" si="76"/>
        <v/>
      </c>
    </row>
    <row r="613" spans="1:11" ht="20.25" customHeight="1" x14ac:dyDescent="0.2">
      <c r="A613" s="148" t="str">
        <f>IF(ISBLANK('Tabulation of Bids'!A337),"",'Tabulation of Bids'!A337)</f>
        <v/>
      </c>
      <c r="B613" s="149" t="str">
        <f>IF(ISBLANK('Tabulation of Bids'!B337),"",'Tabulation of Bids'!B337)</f>
        <v/>
      </c>
      <c r="C613" s="146" t="str">
        <f>IF('Tabulation of Bids'!D337=0,"",'Tabulation of Bids'!D337)</f>
        <v/>
      </c>
      <c r="D613" s="150" t="str">
        <f>IF(ISBLANK('Tabulation of Bids'!C337),"",'Tabulation of Bids'!C337)</f>
        <v/>
      </c>
      <c r="E613" s="124" t="str">
        <f t="shared" si="77"/>
        <v/>
      </c>
      <c r="F613" s="125" t="str">
        <f t="shared" si="74"/>
        <v/>
      </c>
      <c r="G613" s="139" t="str">
        <f t="shared" si="78"/>
        <v/>
      </c>
      <c r="H613" s="82"/>
      <c r="I613" s="65" t="str">
        <f t="shared" si="75"/>
        <v/>
      </c>
      <c r="J613" s="63" t="str">
        <f>IF(ISBLANK('Tabulation of Bids'!G505),"",'Tabulation of Bids'!G505)</f>
        <v/>
      </c>
      <c r="K613" s="63" t="str">
        <f t="shared" si="76"/>
        <v/>
      </c>
    </row>
    <row r="614" spans="1:11" ht="20.25" customHeight="1" x14ac:dyDescent="0.2">
      <c r="A614" s="148" t="str">
        <f>IF(ISBLANK('Tabulation of Bids'!A338),"",'Tabulation of Bids'!A338)</f>
        <v/>
      </c>
      <c r="B614" s="149" t="str">
        <f>IF(ISBLANK('Tabulation of Bids'!B338),"",'Tabulation of Bids'!B338)</f>
        <v/>
      </c>
      <c r="C614" s="146" t="str">
        <f>IF('Tabulation of Bids'!D338=0,"",'Tabulation of Bids'!D338)</f>
        <v/>
      </c>
      <c r="D614" s="150" t="str">
        <f>IF(ISBLANK('Tabulation of Bids'!C338),"",'Tabulation of Bids'!C338)</f>
        <v/>
      </c>
      <c r="E614" s="124" t="str">
        <f t="shared" si="77"/>
        <v/>
      </c>
      <c r="F614" s="125" t="str">
        <f t="shared" si="74"/>
        <v/>
      </c>
      <c r="G614" s="139" t="str">
        <f t="shared" si="78"/>
        <v/>
      </c>
      <c r="H614" s="82"/>
      <c r="I614" s="65" t="str">
        <f t="shared" si="75"/>
        <v/>
      </c>
      <c r="J614" s="63" t="str">
        <f>IF(ISBLANK('Tabulation of Bids'!G506),"",'Tabulation of Bids'!G506)</f>
        <v/>
      </c>
      <c r="K614" s="63" t="str">
        <f t="shared" si="76"/>
        <v/>
      </c>
    </row>
    <row r="615" spans="1:11" ht="20.25" customHeight="1" x14ac:dyDescent="0.2">
      <c r="A615" s="148" t="str">
        <f>IF(ISBLANK('Tabulation of Bids'!A339),"",'Tabulation of Bids'!A339)</f>
        <v/>
      </c>
      <c r="B615" s="149" t="str">
        <f>IF(ISBLANK('Tabulation of Bids'!B339),"",'Tabulation of Bids'!B339)</f>
        <v/>
      </c>
      <c r="C615" s="146" t="str">
        <f>IF('Tabulation of Bids'!D339=0,"",'Tabulation of Bids'!D339)</f>
        <v/>
      </c>
      <c r="D615" s="150" t="str">
        <f>IF(ISBLANK('Tabulation of Bids'!C339),"",'Tabulation of Bids'!C339)</f>
        <v/>
      </c>
      <c r="E615" s="124" t="str">
        <f t="shared" si="77"/>
        <v/>
      </c>
      <c r="F615" s="125" t="str">
        <f t="shared" si="74"/>
        <v/>
      </c>
      <c r="G615" s="139" t="str">
        <f t="shared" si="78"/>
        <v/>
      </c>
      <c r="H615" s="82"/>
      <c r="I615" s="65" t="str">
        <f t="shared" si="75"/>
        <v/>
      </c>
      <c r="J615" s="63" t="str">
        <f>IF(ISBLANK('Tabulation of Bids'!G507),"",'Tabulation of Bids'!G507)</f>
        <v/>
      </c>
      <c r="K615" s="63" t="str">
        <f t="shared" si="76"/>
        <v/>
      </c>
    </row>
    <row r="616" spans="1:11" ht="20.25" customHeight="1" thickBot="1" x14ac:dyDescent="0.25">
      <c r="A616" s="148" t="str">
        <f>IF(ISBLANK('Tabulation of Bids'!A340),"",'Tabulation of Bids'!A340)</f>
        <v/>
      </c>
      <c r="B616" s="149" t="str">
        <f>IF(ISBLANK('Tabulation of Bids'!B340),"",'Tabulation of Bids'!B340)</f>
        <v/>
      </c>
      <c r="C616" s="146" t="str">
        <f>IF('Tabulation of Bids'!D340=0,"",'Tabulation of Bids'!D340)</f>
        <v/>
      </c>
      <c r="D616" s="150" t="str">
        <f>IF(ISBLANK('Tabulation of Bids'!C340),"",'Tabulation of Bids'!C340)</f>
        <v/>
      </c>
      <c r="E616" s="124" t="str">
        <f t="shared" si="77"/>
        <v/>
      </c>
      <c r="F616" s="125" t="str">
        <f t="shared" si="74"/>
        <v/>
      </c>
      <c r="G616" s="139" t="str">
        <f t="shared" si="78"/>
        <v/>
      </c>
      <c r="H616" s="82"/>
      <c r="I616" s="65" t="str">
        <f t="shared" si="75"/>
        <v/>
      </c>
      <c r="J616" s="63" t="str">
        <f>IF(ISBLANK('Tabulation of Bids'!G508),"",'Tabulation of Bids'!G508)</f>
        <v/>
      </c>
      <c r="K616" s="63" t="str">
        <f t="shared" si="76"/>
        <v/>
      </c>
    </row>
    <row r="617" spans="1:11" ht="12" thickBot="1" x14ac:dyDescent="0.25">
      <c r="A617" s="62" t="str">
        <f>IF(A643="","Total","Sub Total")</f>
        <v>Total</v>
      </c>
      <c r="B617" s="34"/>
      <c r="C617" s="35"/>
      <c r="D617" s="29"/>
      <c r="E617" s="111">
        <f>SUM(E593:E616)+SUM(E545:E568)+SUM(E497:E520)+SUM(E449:E472)</f>
        <v>1664793030.7650003</v>
      </c>
      <c r="F617" s="24"/>
      <c r="G617" s="29"/>
      <c r="H617" s="35"/>
      <c r="I617" s="29"/>
      <c r="J617" s="23"/>
      <c r="K617" s="23" t="str">
        <f>IF(ISNUMBER(E521),SUM(K449:K472)+SUM(K497:K520)+SUM(K545:K568)+SUM(K593:K616),"")</f>
        <v/>
      </c>
    </row>
    <row r="618" spans="1:11" x14ac:dyDescent="0.2">
      <c r="A618" s="33" t="s">
        <v>267</v>
      </c>
      <c r="B618" s="13"/>
      <c r="C618" s="25"/>
      <c r="D618" s="25"/>
      <c r="E618" s="25"/>
      <c r="F618" s="25"/>
      <c r="G618" s="25"/>
      <c r="H618" s="25"/>
      <c r="I618" s="25"/>
      <c r="J618" s="39" t="s">
        <v>266</v>
      </c>
      <c r="K618" s="30"/>
    </row>
    <row r="619" spans="1:11" x14ac:dyDescent="0.2">
      <c r="A619" s="86"/>
      <c r="B619" s="36"/>
      <c r="C619" s="26"/>
      <c r="D619" s="26"/>
      <c r="E619" s="26"/>
      <c r="F619" s="26"/>
      <c r="G619" s="26"/>
      <c r="H619" s="26"/>
      <c r="I619" s="26"/>
      <c r="J619" s="87"/>
      <c r="K619" s="31"/>
    </row>
    <row r="620" spans="1:11" x14ac:dyDescent="0.2">
      <c r="A620" s="86"/>
      <c r="B620" s="36"/>
      <c r="C620" s="26"/>
      <c r="D620" s="26"/>
      <c r="E620" s="26"/>
      <c r="F620" s="26"/>
      <c r="G620" s="26"/>
      <c r="H620" s="26"/>
      <c r="I620" s="26"/>
      <c r="J620" s="87"/>
      <c r="K620" s="31"/>
    </row>
    <row r="621" spans="1:11" ht="12" thickBot="1" x14ac:dyDescent="0.25">
      <c r="A621" s="86"/>
      <c r="B621" s="36"/>
      <c r="C621" s="26"/>
      <c r="D621" s="26"/>
      <c r="E621" s="26"/>
      <c r="F621" s="26"/>
      <c r="G621" s="26"/>
      <c r="H621" s="26"/>
      <c r="I621" s="26"/>
      <c r="J621" s="87"/>
      <c r="K621" s="31"/>
    </row>
    <row r="622" spans="1:11" ht="12" thickBot="1" x14ac:dyDescent="0.25">
      <c r="A622" s="287"/>
      <c r="B622" s="288"/>
      <c r="C622" s="29"/>
      <c r="D622" s="29"/>
      <c r="E622" s="29"/>
      <c r="F622" s="29"/>
      <c r="G622" s="29"/>
      <c r="H622" s="289"/>
      <c r="I622" s="289" t="s">
        <v>268</v>
      </c>
      <c r="J622" s="29"/>
      <c r="K622" s="128" t="str">
        <f>IF(ISNUMBER(K617),IF(SUM(J619:J621)=0,"",SUM(J619:J621)),"")</f>
        <v/>
      </c>
    </row>
    <row r="623" spans="1:11" x14ac:dyDescent="0.2">
      <c r="A623" s="290"/>
      <c r="B623" s="291"/>
      <c r="C623" s="292"/>
      <c r="D623" s="292"/>
      <c r="E623" s="292"/>
      <c r="F623" s="292"/>
      <c r="G623" s="292"/>
      <c r="H623" s="293"/>
      <c r="I623" s="293" t="s">
        <v>269</v>
      </c>
      <c r="J623" s="294"/>
      <c r="K623" s="133">
        <f>IF(A617="Sub Total","",SUM(K617:K622))</f>
        <v>0</v>
      </c>
    </row>
    <row r="624" spans="1:11" x14ac:dyDescent="0.2">
      <c r="A624" s="290"/>
      <c r="B624" s="291"/>
      <c r="C624" s="292"/>
      <c r="D624" s="292"/>
      <c r="E624" s="292"/>
      <c r="F624" s="292"/>
      <c r="G624" s="292"/>
      <c r="H624" s="293"/>
      <c r="I624" s="293" t="s">
        <v>270</v>
      </c>
      <c r="J624" s="311"/>
      <c r="K624" s="134" t="str">
        <f>IF(ISNUMBER(K617),IF(ISNUMBER(J624),J624*K623,""),"")</f>
        <v/>
      </c>
    </row>
    <row r="625" spans="1:11" ht="12" thickBot="1" x14ac:dyDescent="0.25">
      <c r="A625" s="290"/>
      <c r="B625" s="291"/>
      <c r="C625" s="292"/>
      <c r="D625" s="292"/>
      <c r="E625" s="292"/>
      <c r="F625" s="292"/>
      <c r="G625" s="292"/>
      <c r="H625" s="293"/>
      <c r="I625" s="293" t="s">
        <v>271</v>
      </c>
      <c r="J625" s="296"/>
      <c r="K625" s="132">
        <f>IF(ISNUMBER(K624),K623-K624,K623)</f>
        <v>0</v>
      </c>
    </row>
    <row r="626" spans="1:11" x14ac:dyDescent="0.2">
      <c r="A626" s="17" t="s">
        <v>272</v>
      </c>
      <c r="B626" s="17"/>
      <c r="C626" s="297"/>
      <c r="D626" s="297"/>
      <c r="E626" s="297"/>
      <c r="F626" s="297"/>
      <c r="G626" s="297"/>
      <c r="H626" s="297"/>
      <c r="I626" s="298"/>
      <c r="J626" s="312" t="s">
        <v>266</v>
      </c>
      <c r="K626" s="129"/>
    </row>
    <row r="627" spans="1:11" x14ac:dyDescent="0.2">
      <c r="A627" s="300"/>
      <c r="B627" s="301"/>
      <c r="C627" s="302"/>
      <c r="D627" s="302"/>
      <c r="E627" s="302"/>
      <c r="F627" s="302"/>
      <c r="G627" s="302"/>
      <c r="H627" s="302"/>
      <c r="I627" s="302"/>
      <c r="J627" s="87"/>
      <c r="K627" s="130"/>
    </row>
    <row r="628" spans="1:11" ht="12" thickBot="1" x14ac:dyDescent="0.25">
      <c r="A628" s="304"/>
      <c r="B628" s="305"/>
      <c r="C628" s="306"/>
      <c r="D628" s="306"/>
      <c r="E628" s="306"/>
      <c r="F628" s="306"/>
      <c r="G628" s="306"/>
      <c r="H628" s="306"/>
      <c r="I628" s="306"/>
      <c r="J628" s="313"/>
      <c r="K628" s="131"/>
    </row>
    <row r="629" spans="1:11" ht="12" thickBot="1" x14ac:dyDescent="0.25">
      <c r="A629" s="290"/>
      <c r="B629" s="291"/>
      <c r="C629" s="292"/>
      <c r="D629" s="292"/>
      <c r="E629" s="292"/>
      <c r="F629" s="292"/>
      <c r="G629" s="292"/>
      <c r="H629" s="293"/>
      <c r="I629" s="293" t="s">
        <v>273</v>
      </c>
      <c r="J629" s="292"/>
      <c r="K629" s="128" t="str">
        <f>IF(ISNUMBER(K617),IF(SUM(J627:J628)=0,"",SUM(J627:J628)),"")</f>
        <v/>
      </c>
    </row>
    <row r="630" spans="1:11" ht="12" thickBot="1" x14ac:dyDescent="0.25">
      <c r="A630" s="287"/>
      <c r="B630" s="288"/>
      <c r="C630" s="29"/>
      <c r="D630" s="29"/>
      <c r="E630" s="29"/>
      <c r="F630" s="29"/>
      <c r="G630" s="29"/>
      <c r="H630" s="289"/>
      <c r="I630" s="289" t="s">
        <v>274</v>
      </c>
      <c r="J630" s="29"/>
      <c r="K630" s="128">
        <f>IF(ISNUMBER(K629),K625-K629,K625)</f>
        <v>0</v>
      </c>
    </row>
    <row r="631" spans="1:11" ht="18" customHeight="1" x14ac:dyDescent="0.2">
      <c r="A631" s="36"/>
      <c r="B631" s="36" t="s">
        <v>275</v>
      </c>
      <c r="C631" s="36" t="s">
        <v>276</v>
      </c>
      <c r="D631" s="27"/>
      <c r="E631" s="27"/>
      <c r="F631" s="27"/>
      <c r="G631" s="27"/>
      <c r="H631" s="27"/>
      <c r="I631" s="27"/>
      <c r="J631" s="27"/>
      <c r="K631" s="27"/>
    </row>
    <row r="632" spans="1:11" x14ac:dyDescent="0.2">
      <c r="A632" s="308"/>
      <c r="B632" s="37"/>
      <c r="C632" s="50"/>
      <c r="D632" s="38" t="s">
        <v>275</v>
      </c>
      <c r="E632" s="28"/>
      <c r="F632" s="28"/>
      <c r="G632" s="28"/>
      <c r="H632" s="28"/>
      <c r="I632" s="28"/>
      <c r="J632" s="28"/>
      <c r="K632" s="28" t="s">
        <v>277</v>
      </c>
    </row>
    <row r="633" spans="1:11" x14ac:dyDescent="0.2">
      <c r="A633" s="36"/>
      <c r="B633" s="36" t="s">
        <v>278</v>
      </c>
      <c r="C633" s="36" t="s">
        <v>276</v>
      </c>
      <c r="D633" s="32"/>
      <c r="E633" s="27"/>
      <c r="F633" s="27"/>
      <c r="G633" s="27"/>
      <c r="H633" s="27"/>
      <c r="I633" s="27"/>
      <c r="J633" s="27"/>
      <c r="K633" s="32"/>
    </row>
    <row r="634" spans="1:11" x14ac:dyDescent="0.2">
      <c r="A634" s="310"/>
      <c r="B634" s="37"/>
      <c r="C634" s="50"/>
      <c r="D634" s="38" t="s">
        <v>275</v>
      </c>
      <c r="E634" s="28"/>
      <c r="F634" s="28"/>
      <c r="G634" s="28"/>
      <c r="H634" s="28"/>
      <c r="I634" s="28"/>
      <c r="J634" s="28"/>
      <c r="K634" s="28" t="s">
        <v>277</v>
      </c>
    </row>
    <row r="635" spans="1:1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11" t="str">
        <f>IF(A296="ENGINEER'S FINAL PAYMENT ESTIMATE","BLR 6303","BLR 6302")</f>
        <v>BLR 6302</v>
      </c>
    </row>
  </sheetData>
  <mergeCells count="26">
    <mergeCell ref="A587:K587"/>
    <mergeCell ref="I590:K590"/>
    <mergeCell ref="I443:K443"/>
    <mergeCell ref="A489:K489"/>
    <mergeCell ref="I492:K492"/>
    <mergeCell ref="A538:K538"/>
    <mergeCell ref="I541:K541"/>
    <mergeCell ref="A342:K342"/>
    <mergeCell ref="I345:K345"/>
    <mergeCell ref="A391:K391"/>
    <mergeCell ref="I394:K394"/>
    <mergeCell ref="A440:K440"/>
    <mergeCell ref="I149:K149"/>
    <mergeCell ref="I51:K51"/>
    <mergeCell ref="I4:K4"/>
    <mergeCell ref="I100:K100"/>
    <mergeCell ref="A1:K1"/>
    <mergeCell ref="A48:K48"/>
    <mergeCell ref="A97:K97"/>
    <mergeCell ref="A146:K146"/>
    <mergeCell ref="I296:K296"/>
    <mergeCell ref="A195:K195"/>
    <mergeCell ref="I198:K198"/>
    <mergeCell ref="A244:K244"/>
    <mergeCell ref="I247:K247"/>
    <mergeCell ref="A293:K293"/>
  </mergeCells>
  <phoneticPr fontId="6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7" max="10" man="1"/>
    <brk id="14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topLeftCell="A13" zoomScaleNormal="100" workbookViewId="0">
      <selection activeCell="F8" sqref="F8:G8"/>
    </sheetView>
  </sheetViews>
  <sheetFormatPr defaultColWidth="9.140625" defaultRowHeight="12.75" x14ac:dyDescent="0.2"/>
  <cols>
    <col min="1" max="1" width="3" style="4" customWidth="1"/>
    <col min="2" max="2" width="40.7109375" style="4" customWidth="1"/>
    <col min="3" max="3" width="9.140625" style="4"/>
    <col min="4" max="4" width="3.5703125" style="4" customWidth="1"/>
    <col min="5" max="7" width="14.7109375" style="4" customWidth="1"/>
    <col min="8" max="16384" width="9.140625" style="4"/>
  </cols>
  <sheetData>
    <row r="1" spans="1:7" s="5" customFormat="1" ht="18" x14ac:dyDescent="0.25">
      <c r="A1" s="40"/>
      <c r="B1" s="40"/>
      <c r="C1" s="40"/>
      <c r="D1" s="40"/>
      <c r="E1" s="40"/>
      <c r="F1" s="40"/>
      <c r="G1" s="42" t="s">
        <v>279</v>
      </c>
    </row>
    <row r="2" spans="1:7" s="5" customFormat="1" ht="18" x14ac:dyDescent="0.25">
      <c r="A2" s="40"/>
      <c r="B2" s="40"/>
      <c r="C2" s="40"/>
      <c r="D2" s="40"/>
      <c r="E2" s="40"/>
      <c r="F2" s="40"/>
      <c r="G2" s="42" t="s">
        <v>280</v>
      </c>
    </row>
    <row r="3" spans="1:7" s="3" customFormat="1" ht="15" x14ac:dyDescent="0.2">
      <c r="A3" s="41"/>
      <c r="B3" s="41"/>
      <c r="C3" s="41"/>
      <c r="D3" s="41"/>
      <c r="E3" s="41"/>
      <c r="F3" s="41"/>
      <c r="G3" s="41"/>
    </row>
    <row r="4" spans="1:7" x14ac:dyDescent="0.2">
      <c r="A4" s="271"/>
      <c r="B4" s="271"/>
      <c r="C4" s="271"/>
      <c r="D4" s="271"/>
      <c r="E4" s="314" t="s">
        <v>240</v>
      </c>
      <c r="F4" s="273" t="s">
        <v>217</v>
      </c>
      <c r="G4" s="273"/>
    </row>
    <row r="5" spans="1:7" x14ac:dyDescent="0.2">
      <c r="A5" s="271"/>
      <c r="B5" s="271"/>
      <c r="C5" s="271"/>
      <c r="D5" s="271"/>
      <c r="E5" s="314" t="s">
        <v>281</v>
      </c>
      <c r="F5" s="372"/>
      <c r="G5" s="372"/>
    </row>
    <row r="6" spans="1:7" x14ac:dyDescent="0.2">
      <c r="A6" s="271"/>
      <c r="B6" s="271"/>
      <c r="C6" s="271"/>
      <c r="D6" s="271"/>
      <c r="E6" s="314" t="s">
        <v>242</v>
      </c>
      <c r="F6" s="273" t="s">
        <v>243</v>
      </c>
      <c r="G6" s="273"/>
    </row>
    <row r="7" spans="1:7" x14ac:dyDescent="0.2">
      <c r="A7" s="271" t="s">
        <v>282</v>
      </c>
      <c r="B7" s="315"/>
      <c r="C7" s="271"/>
      <c r="D7" s="271"/>
      <c r="E7" s="314" t="s">
        <v>245</v>
      </c>
      <c r="F7" s="370" t="s">
        <v>283</v>
      </c>
      <c r="G7" s="370"/>
    </row>
    <row r="8" spans="1:7" x14ac:dyDescent="0.2">
      <c r="A8" s="271" t="s">
        <v>284</v>
      </c>
      <c r="B8" s="271"/>
      <c r="C8" s="271"/>
      <c r="D8" s="271"/>
      <c r="E8" s="314" t="s">
        <v>285</v>
      </c>
      <c r="F8" s="372">
        <v>1</v>
      </c>
      <c r="G8" s="372"/>
    </row>
    <row r="9" spans="1:7" x14ac:dyDescent="0.2">
      <c r="A9" s="271"/>
      <c r="B9" s="271"/>
      <c r="C9" s="271"/>
      <c r="D9" s="271"/>
      <c r="E9" s="314" t="s">
        <v>254</v>
      </c>
      <c r="F9" s="381"/>
      <c r="G9" s="381"/>
    </row>
    <row r="10" spans="1:7" x14ac:dyDescent="0.2">
      <c r="A10" s="271" t="s">
        <v>286</v>
      </c>
      <c r="B10" s="271"/>
      <c r="C10" s="271"/>
      <c r="D10" s="271"/>
      <c r="E10" s="314" t="s">
        <v>287</v>
      </c>
      <c r="F10" s="374" t="str">
        <f>'Tabulation of Bids'!G1</f>
        <v>William Charles</v>
      </c>
      <c r="G10" s="374"/>
    </row>
    <row r="11" spans="1:7" x14ac:dyDescent="0.2">
      <c r="A11" s="271"/>
      <c r="B11" s="271"/>
      <c r="C11" s="271"/>
      <c r="D11" s="271"/>
      <c r="E11" s="271"/>
      <c r="F11" s="271"/>
      <c r="G11" s="271"/>
    </row>
    <row r="12" spans="1:7" x14ac:dyDescent="0.2">
      <c r="A12" s="315" t="s">
        <v>288</v>
      </c>
      <c r="B12" s="271"/>
      <c r="C12" s="271"/>
      <c r="D12" s="271"/>
      <c r="E12" s="271"/>
      <c r="F12" s="271"/>
      <c r="G12" s="271"/>
    </row>
    <row r="13" spans="1:7" x14ac:dyDescent="0.2">
      <c r="A13" s="271"/>
      <c r="B13" s="271"/>
      <c r="C13" s="271"/>
      <c r="D13" s="271"/>
      <c r="E13" s="271"/>
      <c r="F13" s="271"/>
      <c r="G13" s="271"/>
    </row>
    <row r="14" spans="1:7" x14ac:dyDescent="0.2">
      <c r="A14" s="315" t="s">
        <v>289</v>
      </c>
      <c r="B14" s="271"/>
      <c r="C14" s="271"/>
      <c r="D14" s="271"/>
      <c r="E14" s="271"/>
      <c r="F14" s="271"/>
      <c r="G14" s="271"/>
    </row>
    <row r="15" spans="1:7" s="6" customFormat="1" ht="15" x14ac:dyDescent="0.2">
      <c r="A15" s="44" t="s">
        <v>290</v>
      </c>
      <c r="B15" s="43"/>
      <c r="C15" s="43"/>
      <c r="D15" s="43"/>
      <c r="E15" s="43"/>
      <c r="F15" s="41"/>
      <c r="G15" s="41"/>
    </row>
    <row r="16" spans="1:7" s="7" customFormat="1" x14ac:dyDescent="0.2">
      <c r="A16" s="271" t="s">
        <v>291</v>
      </c>
      <c r="B16" s="271"/>
      <c r="C16" s="271"/>
      <c r="D16" s="271"/>
      <c r="E16" s="271"/>
      <c r="F16" s="271"/>
      <c r="G16" s="271"/>
    </row>
    <row r="17" spans="1:7" s="7" customFormat="1" ht="13.5" thickBot="1" x14ac:dyDescent="0.25">
      <c r="A17" s="271" t="s">
        <v>292</v>
      </c>
      <c r="B17" s="271"/>
      <c r="C17" s="271"/>
      <c r="D17" s="271"/>
      <c r="E17" s="271"/>
      <c r="F17" s="271"/>
      <c r="G17" s="271"/>
    </row>
    <row r="18" spans="1:7" s="7" customFormat="1" ht="13.5" thickBot="1" x14ac:dyDescent="0.25">
      <c r="A18" s="316" t="s">
        <v>220</v>
      </c>
      <c r="B18" s="317"/>
      <c r="C18" s="318" t="s">
        <v>221</v>
      </c>
      <c r="D18" s="319"/>
      <c r="E18" s="320" t="s">
        <v>4</v>
      </c>
      <c r="F18" s="320" t="s">
        <v>293</v>
      </c>
      <c r="G18" s="321" t="s">
        <v>294</v>
      </c>
    </row>
    <row r="19" spans="1:7" x14ac:dyDescent="0.2">
      <c r="A19" s="322"/>
      <c r="B19" s="323"/>
      <c r="C19" s="324"/>
      <c r="D19" s="325"/>
      <c r="E19" s="326"/>
      <c r="F19" s="327">
        <f>IF(C19&gt;0,C19*E19,0)</f>
        <v>0</v>
      </c>
      <c r="G19" s="328">
        <f>IF(C19&lt;0,(ABS(C19))*E19,0)</f>
        <v>0</v>
      </c>
    </row>
    <row r="20" spans="1:7" x14ac:dyDescent="0.2">
      <c r="A20" s="322"/>
      <c r="B20" s="329"/>
      <c r="C20" s="324"/>
      <c r="D20" s="325"/>
      <c r="E20" s="326"/>
      <c r="F20" s="327">
        <f t="shared" ref="F20:F35" si="0">IF(C20&gt;0,C20*E20,0)</f>
        <v>0</v>
      </c>
      <c r="G20" s="328">
        <f t="shared" ref="G20:G35" si="1">IF(C20&lt;0,(ABS(C20))*E20,0)</f>
        <v>0</v>
      </c>
    </row>
    <row r="21" spans="1:7" x14ac:dyDescent="0.2">
      <c r="A21" s="322"/>
      <c r="B21" s="329"/>
      <c r="C21" s="324"/>
      <c r="D21" s="325"/>
      <c r="E21" s="326"/>
      <c r="F21" s="327">
        <f t="shared" si="0"/>
        <v>0</v>
      </c>
      <c r="G21" s="328">
        <f t="shared" si="1"/>
        <v>0</v>
      </c>
    </row>
    <row r="22" spans="1:7" x14ac:dyDescent="0.2">
      <c r="A22" s="322"/>
      <c r="B22" s="329"/>
      <c r="C22" s="324"/>
      <c r="D22" s="325"/>
      <c r="E22" s="326"/>
      <c r="F22" s="327">
        <f t="shared" si="0"/>
        <v>0</v>
      </c>
      <c r="G22" s="328">
        <f t="shared" si="1"/>
        <v>0</v>
      </c>
    </row>
    <row r="23" spans="1:7" x14ac:dyDescent="0.2">
      <c r="A23" s="322"/>
      <c r="B23" s="329"/>
      <c r="C23" s="324"/>
      <c r="D23" s="325"/>
      <c r="E23" s="326"/>
      <c r="F23" s="327">
        <f t="shared" si="0"/>
        <v>0</v>
      </c>
      <c r="G23" s="328">
        <f t="shared" si="1"/>
        <v>0</v>
      </c>
    </row>
    <row r="24" spans="1:7" x14ac:dyDescent="0.2">
      <c r="A24" s="322"/>
      <c r="B24" s="329"/>
      <c r="C24" s="324"/>
      <c r="D24" s="325"/>
      <c r="E24" s="326"/>
      <c r="F24" s="327">
        <f t="shared" si="0"/>
        <v>0</v>
      </c>
      <c r="G24" s="328">
        <f t="shared" si="1"/>
        <v>0</v>
      </c>
    </row>
    <row r="25" spans="1:7" x14ac:dyDescent="0.2">
      <c r="A25" s="322"/>
      <c r="B25" s="329"/>
      <c r="C25" s="324"/>
      <c r="D25" s="325"/>
      <c r="E25" s="326"/>
      <c r="F25" s="327">
        <f t="shared" si="0"/>
        <v>0</v>
      </c>
      <c r="G25" s="328">
        <f t="shared" si="1"/>
        <v>0</v>
      </c>
    </row>
    <row r="26" spans="1:7" x14ac:dyDescent="0.2">
      <c r="A26" s="322"/>
      <c r="B26" s="329"/>
      <c r="C26" s="324"/>
      <c r="D26" s="325"/>
      <c r="E26" s="326"/>
      <c r="F26" s="327">
        <f t="shared" si="0"/>
        <v>0</v>
      </c>
      <c r="G26" s="328">
        <f t="shared" si="1"/>
        <v>0</v>
      </c>
    </row>
    <row r="27" spans="1:7" x14ac:dyDescent="0.2">
      <c r="A27" s="322"/>
      <c r="B27" s="329"/>
      <c r="C27" s="324"/>
      <c r="D27" s="325"/>
      <c r="E27" s="326"/>
      <c r="F27" s="327">
        <f t="shared" si="0"/>
        <v>0</v>
      </c>
      <c r="G27" s="328">
        <f t="shared" si="1"/>
        <v>0</v>
      </c>
    </row>
    <row r="28" spans="1:7" x14ac:dyDescent="0.2">
      <c r="A28" s="322"/>
      <c r="B28" s="329"/>
      <c r="C28" s="324"/>
      <c r="D28" s="325"/>
      <c r="E28" s="326"/>
      <c r="F28" s="327">
        <f t="shared" si="0"/>
        <v>0</v>
      </c>
      <c r="G28" s="328">
        <f t="shared" si="1"/>
        <v>0</v>
      </c>
    </row>
    <row r="29" spans="1:7" x14ac:dyDescent="0.2">
      <c r="A29" s="322"/>
      <c r="B29" s="329"/>
      <c r="C29" s="324"/>
      <c r="D29" s="325"/>
      <c r="E29" s="326"/>
      <c r="F29" s="327">
        <f t="shared" si="0"/>
        <v>0</v>
      </c>
      <c r="G29" s="328">
        <f t="shared" si="1"/>
        <v>0</v>
      </c>
    </row>
    <row r="30" spans="1:7" x14ac:dyDescent="0.2">
      <c r="A30" s="322"/>
      <c r="B30" s="329"/>
      <c r="C30" s="324"/>
      <c r="D30" s="325"/>
      <c r="E30" s="326"/>
      <c r="F30" s="327">
        <f t="shared" si="0"/>
        <v>0</v>
      </c>
      <c r="G30" s="328">
        <f t="shared" si="1"/>
        <v>0</v>
      </c>
    </row>
    <row r="31" spans="1:7" x14ac:dyDescent="0.2">
      <c r="A31" s="322"/>
      <c r="B31" s="329"/>
      <c r="C31" s="324"/>
      <c r="D31" s="325"/>
      <c r="E31" s="326"/>
      <c r="F31" s="327">
        <f t="shared" si="0"/>
        <v>0</v>
      </c>
      <c r="G31" s="328">
        <f t="shared" si="1"/>
        <v>0</v>
      </c>
    </row>
    <row r="32" spans="1:7" x14ac:dyDescent="0.2">
      <c r="A32" s="322"/>
      <c r="B32" s="329"/>
      <c r="C32" s="324"/>
      <c r="D32" s="325"/>
      <c r="E32" s="326"/>
      <c r="F32" s="327">
        <f t="shared" si="0"/>
        <v>0</v>
      </c>
      <c r="G32" s="328">
        <f t="shared" si="1"/>
        <v>0</v>
      </c>
    </row>
    <row r="33" spans="1:7" x14ac:dyDescent="0.2">
      <c r="A33" s="322"/>
      <c r="B33" s="329"/>
      <c r="C33" s="324"/>
      <c r="D33" s="325"/>
      <c r="E33" s="326"/>
      <c r="F33" s="327">
        <f t="shared" si="0"/>
        <v>0</v>
      </c>
      <c r="G33" s="328">
        <f t="shared" si="1"/>
        <v>0</v>
      </c>
    </row>
    <row r="34" spans="1:7" x14ac:dyDescent="0.2">
      <c r="A34" s="322"/>
      <c r="B34" s="329"/>
      <c r="C34" s="324"/>
      <c r="D34" s="330"/>
      <c r="E34" s="326"/>
      <c r="F34" s="327">
        <f t="shared" si="0"/>
        <v>0</v>
      </c>
      <c r="G34" s="328">
        <f t="shared" si="1"/>
        <v>0</v>
      </c>
    </row>
    <row r="35" spans="1:7" x14ac:dyDescent="0.2">
      <c r="A35" s="322"/>
      <c r="B35" s="329"/>
      <c r="C35" s="324"/>
      <c r="D35" s="330"/>
      <c r="E35" s="326"/>
      <c r="F35" s="327">
        <f t="shared" si="0"/>
        <v>0</v>
      </c>
      <c r="G35" s="328">
        <f t="shared" si="1"/>
        <v>0</v>
      </c>
    </row>
    <row r="36" spans="1:7" x14ac:dyDescent="0.2">
      <c r="A36" s="322"/>
      <c r="B36" s="329"/>
      <c r="C36" s="324"/>
      <c r="D36" s="330"/>
      <c r="E36" s="326"/>
      <c r="F36" s="327">
        <f t="shared" ref="F36:F51" si="2">IF(C36&gt;0,C36*E36,0)</f>
        <v>0</v>
      </c>
      <c r="G36" s="328">
        <f t="shared" ref="G36:G51" si="3">IF(C36&lt;0,(ABS(C36))*E36,0)</f>
        <v>0</v>
      </c>
    </row>
    <row r="37" spans="1:7" x14ac:dyDescent="0.2">
      <c r="A37" s="322"/>
      <c r="B37" s="329"/>
      <c r="C37" s="324"/>
      <c r="D37" s="330"/>
      <c r="E37" s="326"/>
      <c r="F37" s="327">
        <f t="shared" si="2"/>
        <v>0</v>
      </c>
      <c r="G37" s="328">
        <f t="shared" si="3"/>
        <v>0</v>
      </c>
    </row>
    <row r="38" spans="1:7" x14ac:dyDescent="0.2">
      <c r="A38" s="322"/>
      <c r="B38" s="329"/>
      <c r="C38" s="324"/>
      <c r="D38" s="330"/>
      <c r="E38" s="326"/>
      <c r="F38" s="327">
        <f t="shared" si="2"/>
        <v>0</v>
      </c>
      <c r="G38" s="328">
        <f t="shared" si="3"/>
        <v>0</v>
      </c>
    </row>
    <row r="39" spans="1:7" x14ac:dyDescent="0.2">
      <c r="A39" s="322"/>
      <c r="B39" s="329"/>
      <c r="C39" s="324"/>
      <c r="D39" s="330"/>
      <c r="E39" s="326"/>
      <c r="F39" s="327">
        <f t="shared" si="2"/>
        <v>0</v>
      </c>
      <c r="G39" s="328">
        <f t="shared" si="3"/>
        <v>0</v>
      </c>
    </row>
    <row r="40" spans="1:7" x14ac:dyDescent="0.2">
      <c r="A40" s="322"/>
      <c r="B40" s="329"/>
      <c r="C40" s="324"/>
      <c r="D40" s="330"/>
      <c r="E40" s="326"/>
      <c r="F40" s="327">
        <f t="shared" si="2"/>
        <v>0</v>
      </c>
      <c r="G40" s="328">
        <f t="shared" si="3"/>
        <v>0</v>
      </c>
    </row>
    <row r="41" spans="1:7" x14ac:dyDescent="0.2">
      <c r="A41" s="322"/>
      <c r="B41" s="329"/>
      <c r="C41" s="324"/>
      <c r="D41" s="330"/>
      <c r="E41" s="326"/>
      <c r="F41" s="327">
        <f t="shared" si="2"/>
        <v>0</v>
      </c>
      <c r="G41" s="328">
        <f t="shared" si="3"/>
        <v>0</v>
      </c>
    </row>
    <row r="42" spans="1:7" x14ac:dyDescent="0.2">
      <c r="A42" s="322"/>
      <c r="B42" s="329"/>
      <c r="C42" s="324"/>
      <c r="D42" s="330"/>
      <c r="E42" s="326"/>
      <c r="F42" s="327">
        <f t="shared" si="2"/>
        <v>0</v>
      </c>
      <c r="G42" s="328">
        <f t="shared" si="3"/>
        <v>0</v>
      </c>
    </row>
    <row r="43" spans="1:7" x14ac:dyDescent="0.2">
      <c r="A43" s="322"/>
      <c r="B43" s="329"/>
      <c r="C43" s="324"/>
      <c r="D43" s="330"/>
      <c r="E43" s="326"/>
      <c r="F43" s="327">
        <f t="shared" si="2"/>
        <v>0</v>
      </c>
      <c r="G43" s="328">
        <f t="shared" si="3"/>
        <v>0</v>
      </c>
    </row>
    <row r="44" spans="1:7" x14ac:dyDescent="0.2">
      <c r="A44" s="331"/>
      <c r="B44" s="329"/>
      <c r="C44" s="324"/>
      <c r="D44" s="330"/>
      <c r="E44" s="326"/>
      <c r="F44" s="327">
        <f t="shared" si="2"/>
        <v>0</v>
      </c>
      <c r="G44" s="328">
        <f t="shared" si="3"/>
        <v>0</v>
      </c>
    </row>
    <row r="45" spans="1:7" x14ac:dyDescent="0.2">
      <c r="A45" s="331"/>
      <c r="B45" s="329"/>
      <c r="C45" s="324"/>
      <c r="D45" s="330"/>
      <c r="E45" s="326"/>
      <c r="F45" s="327">
        <f t="shared" si="2"/>
        <v>0</v>
      </c>
      <c r="G45" s="328">
        <f t="shared" si="3"/>
        <v>0</v>
      </c>
    </row>
    <row r="46" spans="1:7" x14ac:dyDescent="0.2">
      <c r="A46" s="331"/>
      <c r="B46" s="329"/>
      <c r="C46" s="324"/>
      <c r="D46" s="330"/>
      <c r="E46" s="326"/>
      <c r="F46" s="327">
        <f t="shared" si="2"/>
        <v>0</v>
      </c>
      <c r="G46" s="328">
        <f t="shared" si="3"/>
        <v>0</v>
      </c>
    </row>
    <row r="47" spans="1:7" x14ac:dyDescent="0.2">
      <c r="A47" s="331"/>
      <c r="B47" s="329"/>
      <c r="C47" s="324"/>
      <c r="D47" s="330"/>
      <c r="E47" s="326"/>
      <c r="F47" s="327">
        <f t="shared" si="2"/>
        <v>0</v>
      </c>
      <c r="G47" s="328">
        <f t="shared" si="3"/>
        <v>0</v>
      </c>
    </row>
    <row r="48" spans="1:7" x14ac:dyDescent="0.2">
      <c r="A48" s="331"/>
      <c r="B48" s="329"/>
      <c r="C48" s="324"/>
      <c r="D48" s="330"/>
      <c r="E48" s="326"/>
      <c r="F48" s="327">
        <f t="shared" si="2"/>
        <v>0</v>
      </c>
      <c r="G48" s="328">
        <f t="shared" si="3"/>
        <v>0</v>
      </c>
    </row>
    <row r="49" spans="1:7" x14ac:dyDescent="0.2">
      <c r="A49" s="331"/>
      <c r="B49" s="329"/>
      <c r="C49" s="324"/>
      <c r="D49" s="330"/>
      <c r="E49" s="326"/>
      <c r="F49" s="327">
        <f t="shared" si="2"/>
        <v>0</v>
      </c>
      <c r="G49" s="328">
        <f t="shared" si="3"/>
        <v>0</v>
      </c>
    </row>
    <row r="50" spans="1:7" x14ac:dyDescent="0.2">
      <c r="A50" s="331"/>
      <c r="B50" s="329"/>
      <c r="C50" s="324"/>
      <c r="D50" s="330"/>
      <c r="E50" s="326"/>
      <c r="F50" s="327">
        <f t="shared" si="2"/>
        <v>0</v>
      </c>
      <c r="G50" s="328">
        <f t="shared" si="3"/>
        <v>0</v>
      </c>
    </row>
    <row r="51" spans="1:7" x14ac:dyDescent="0.2">
      <c r="A51" s="331"/>
      <c r="B51" s="329"/>
      <c r="C51" s="324"/>
      <c r="D51" s="330"/>
      <c r="E51" s="326"/>
      <c r="F51" s="327">
        <f t="shared" si="2"/>
        <v>0</v>
      </c>
      <c r="G51" s="328">
        <f t="shared" si="3"/>
        <v>0</v>
      </c>
    </row>
    <row r="52" spans="1:7" x14ac:dyDescent="0.2">
      <c r="A52" s="331"/>
      <c r="B52" s="329"/>
      <c r="C52" s="324"/>
      <c r="D52" s="330"/>
      <c r="E52" s="326"/>
      <c r="F52" s="327">
        <f>IF(C52&gt;0,C52*E52,0)</f>
        <v>0</v>
      </c>
      <c r="G52" s="328">
        <f>IF(C52&lt;0,(ABS(C52))*E52,0)</f>
        <v>0</v>
      </c>
    </row>
    <row r="53" spans="1:7" x14ac:dyDescent="0.2">
      <c r="A53" s="331"/>
      <c r="B53" s="329"/>
      <c r="C53" s="324"/>
      <c r="D53" s="330"/>
      <c r="E53" s="326"/>
      <c r="F53" s="327">
        <f>IF(C53&gt;0,C53*E53,0)</f>
        <v>0</v>
      </c>
      <c r="G53" s="328">
        <f>IF(C53&lt;0,(ABS(C53))*E53,0)</f>
        <v>0</v>
      </c>
    </row>
    <row r="54" spans="1:7" x14ac:dyDescent="0.2">
      <c r="A54" s="331"/>
      <c r="B54" s="329"/>
      <c r="C54" s="324"/>
      <c r="D54" s="330"/>
      <c r="E54" s="326"/>
      <c r="F54" s="327">
        <f>IF(C54&gt;0,C54*E54,0)</f>
        <v>0</v>
      </c>
      <c r="G54" s="328">
        <f>IF(C54&lt;0,(ABS(C54))*E54,0)</f>
        <v>0</v>
      </c>
    </row>
    <row r="55" spans="1:7" x14ac:dyDescent="0.2">
      <c r="A55" s="331"/>
      <c r="B55" s="329"/>
      <c r="C55" s="324"/>
      <c r="D55" s="330"/>
      <c r="E55" s="326"/>
      <c r="F55" s="327">
        <f>IF(C55&gt;0,C55*E55,0)</f>
        <v>0</v>
      </c>
      <c r="G55" s="328">
        <f>IF(C55&lt;0,(ABS(C55))*E55,0)</f>
        <v>0</v>
      </c>
    </row>
    <row r="56" spans="1:7" ht="13.5" thickBot="1" x14ac:dyDescent="0.25">
      <c r="A56" s="332"/>
      <c r="B56" s="333"/>
      <c r="C56" s="334"/>
      <c r="D56" s="335"/>
      <c r="E56" s="336"/>
      <c r="F56" s="337">
        <f>IF(C56&gt;0,C56*E56,0)</f>
        <v>0</v>
      </c>
      <c r="G56" s="328">
        <f>IF(C56&lt;0,(ABS(C56))*E56,0)</f>
        <v>0</v>
      </c>
    </row>
    <row r="57" spans="1:7" ht="15.75" customHeight="1" x14ac:dyDescent="0.2">
      <c r="A57" s="382" t="s">
        <v>295</v>
      </c>
      <c r="B57" s="383"/>
      <c r="C57" s="383"/>
      <c r="D57" s="384"/>
      <c r="E57" s="338" t="s">
        <v>296</v>
      </c>
      <c r="F57" s="339">
        <f>SUM(F19:F56)</f>
        <v>0</v>
      </c>
      <c r="G57" s="340">
        <f>SUM(G19:G56)</f>
        <v>0</v>
      </c>
    </row>
    <row r="58" spans="1:7" ht="13.5" thickBot="1" x14ac:dyDescent="0.25">
      <c r="A58" s="385"/>
      <c r="B58" s="386"/>
      <c r="C58" s="386"/>
      <c r="D58" s="387"/>
      <c r="E58" s="341" t="s">
        <v>297</v>
      </c>
      <c r="F58" s="342">
        <f>IF(F57&gt;G57,F57-G57,0)</f>
        <v>0</v>
      </c>
      <c r="G58" s="343">
        <f>IF(F57&lt;G57,G57-F57,0)</f>
        <v>0</v>
      </c>
    </row>
    <row r="59" spans="1:7" x14ac:dyDescent="0.2">
      <c r="A59" s="271"/>
      <c r="B59" s="271"/>
      <c r="C59" s="271"/>
      <c r="D59" s="271"/>
      <c r="E59" s="271"/>
      <c r="F59" s="271"/>
      <c r="G59" s="11" t="s">
        <v>298</v>
      </c>
    </row>
    <row r="60" spans="1:7" x14ac:dyDescent="0.2">
      <c r="A60" s="271"/>
      <c r="B60" s="271"/>
      <c r="C60" s="271"/>
      <c r="D60" s="271"/>
      <c r="E60" s="271"/>
      <c r="F60" s="271"/>
      <c r="G60" s="271"/>
    </row>
    <row r="61" spans="1:7" x14ac:dyDescent="0.2">
      <c r="A61" s="45" t="s">
        <v>299</v>
      </c>
      <c r="B61" s="45"/>
      <c r="C61" s="45"/>
      <c r="D61" s="45"/>
      <c r="E61" s="88" t="s">
        <v>216</v>
      </c>
      <c r="F61" s="46"/>
      <c r="G61" s="46"/>
    </row>
    <row r="62" spans="1:7" x14ac:dyDescent="0.2">
      <c r="A62" s="88"/>
      <c r="B62" s="46"/>
      <c r="C62" s="46"/>
      <c r="D62" s="46"/>
      <c r="E62" s="46"/>
      <c r="F62" s="46"/>
      <c r="G62" s="46"/>
    </row>
    <row r="63" spans="1:7" x14ac:dyDescent="0.2">
      <c r="A63" s="45"/>
      <c r="B63" s="45"/>
      <c r="C63" s="45"/>
      <c r="D63" s="45"/>
      <c r="E63" s="45"/>
      <c r="F63" s="45"/>
      <c r="G63" s="45"/>
    </row>
    <row r="64" spans="1:7" x14ac:dyDescent="0.2">
      <c r="A64" s="45" t="s">
        <v>300</v>
      </c>
      <c r="B64" s="45"/>
      <c r="C64" s="45"/>
      <c r="D64" s="45"/>
      <c r="E64" s="45"/>
      <c r="F64" s="45"/>
      <c r="G64" s="45"/>
    </row>
    <row r="65" spans="1:7" x14ac:dyDescent="0.2">
      <c r="A65" s="45" t="s">
        <v>301</v>
      </c>
      <c r="B65" s="45"/>
      <c r="C65" s="45"/>
      <c r="D65" s="45"/>
      <c r="E65" s="45"/>
      <c r="F65" s="45"/>
      <c r="G65" s="45"/>
    </row>
    <row r="66" spans="1:7" x14ac:dyDescent="0.2">
      <c r="A66" s="45"/>
      <c r="B66" s="45"/>
      <c r="C66" s="45"/>
      <c r="D66" s="45"/>
      <c r="E66" s="45"/>
      <c r="F66" s="45"/>
      <c r="G66" s="45"/>
    </row>
    <row r="67" spans="1:7" x14ac:dyDescent="0.2">
      <c r="A67" s="379"/>
      <c r="B67" s="45" t="s">
        <v>302</v>
      </c>
      <c r="C67" s="45"/>
      <c r="D67" s="45"/>
      <c r="E67" s="45"/>
      <c r="F67" s="45"/>
      <c r="G67" s="45"/>
    </row>
    <row r="68" spans="1:7" x14ac:dyDescent="0.2">
      <c r="A68" s="380"/>
      <c r="B68" s="45" t="s">
        <v>303</v>
      </c>
      <c r="C68" s="45"/>
      <c r="D68" s="45"/>
      <c r="E68" s="45"/>
      <c r="F68" s="45"/>
      <c r="G68" s="45"/>
    </row>
    <row r="69" spans="1:7" x14ac:dyDescent="0.2">
      <c r="A69" s="45"/>
      <c r="B69" s="45"/>
      <c r="C69" s="45"/>
      <c r="D69" s="45"/>
      <c r="E69" s="45"/>
      <c r="F69" s="45"/>
      <c r="G69" s="45"/>
    </row>
    <row r="70" spans="1:7" ht="12.75" customHeight="1" x14ac:dyDescent="0.2">
      <c r="A70" s="379"/>
      <c r="B70" s="45" t="s">
        <v>302</v>
      </c>
      <c r="C70" s="45"/>
      <c r="D70" s="45"/>
      <c r="E70" s="45"/>
      <c r="F70" s="45"/>
      <c r="G70" s="45"/>
    </row>
    <row r="71" spans="1:7" ht="12.75" customHeight="1" x14ac:dyDescent="0.2">
      <c r="A71" s="380"/>
      <c r="B71" s="45" t="s">
        <v>304</v>
      </c>
      <c r="C71" s="45"/>
      <c r="D71" s="45"/>
      <c r="E71" s="45"/>
      <c r="F71" s="45"/>
      <c r="G71" s="45"/>
    </row>
    <row r="72" spans="1:7" x14ac:dyDescent="0.2">
      <c r="A72" s="45"/>
      <c r="B72" s="45"/>
      <c r="C72" s="45"/>
      <c r="D72" s="45"/>
      <c r="E72" s="45"/>
      <c r="F72" s="45"/>
      <c r="G72" s="45"/>
    </row>
    <row r="73" spans="1:7" x14ac:dyDescent="0.2">
      <c r="A73" s="379"/>
      <c r="B73" s="45" t="s">
        <v>305</v>
      </c>
      <c r="C73" s="45"/>
      <c r="D73" s="45"/>
      <c r="E73" s="45"/>
      <c r="F73" s="45"/>
      <c r="G73" s="45"/>
    </row>
    <row r="74" spans="1:7" x14ac:dyDescent="0.2">
      <c r="A74" s="380"/>
      <c r="B74" s="45" t="s">
        <v>306</v>
      </c>
      <c r="C74" s="45"/>
      <c r="D74" s="45"/>
      <c r="E74" s="45"/>
      <c r="F74" s="45"/>
      <c r="G74" s="45"/>
    </row>
    <row r="75" spans="1:7" x14ac:dyDescent="0.2">
      <c r="A75" s="45"/>
      <c r="B75" s="45"/>
      <c r="C75" s="45"/>
      <c r="D75" s="45"/>
      <c r="E75" s="45"/>
      <c r="F75" s="45"/>
      <c r="G75" s="45"/>
    </row>
    <row r="76" spans="1:7" x14ac:dyDescent="0.2">
      <c r="A76" s="45"/>
      <c r="B76" s="45"/>
      <c r="C76" s="45"/>
      <c r="D76" s="45"/>
      <c r="E76" s="45"/>
      <c r="F76" s="45"/>
      <c r="G76" s="45"/>
    </row>
    <row r="77" spans="1:7" x14ac:dyDescent="0.2">
      <c r="A77" s="47" t="s">
        <v>307</v>
      </c>
      <c r="B77" s="46"/>
      <c r="C77" s="48" t="s">
        <v>308</v>
      </c>
      <c r="D77" s="135"/>
      <c r="E77" s="47" t="s">
        <v>307</v>
      </c>
      <c r="F77" s="46"/>
      <c r="G77" s="48" t="s">
        <v>308</v>
      </c>
    </row>
    <row r="78" spans="1:7" x14ac:dyDescent="0.2">
      <c r="A78" s="46"/>
      <c r="B78" s="46"/>
      <c r="C78" s="46"/>
      <c r="D78" s="45"/>
      <c r="E78" s="46"/>
      <c r="F78" s="46"/>
      <c r="G78" s="46"/>
    </row>
    <row r="79" spans="1:7" x14ac:dyDescent="0.2">
      <c r="A79" s="49" t="s">
        <v>309</v>
      </c>
      <c r="B79" s="49"/>
      <c r="C79" s="49"/>
      <c r="D79" s="49"/>
      <c r="E79" s="49" t="s">
        <v>310</v>
      </c>
      <c r="F79" s="49"/>
      <c r="G79" s="49"/>
    </row>
    <row r="80" spans="1:7" x14ac:dyDescent="0.2">
      <c r="A80" s="45"/>
      <c r="B80" s="45"/>
      <c r="C80" s="45"/>
      <c r="D80" s="45"/>
      <c r="E80" s="45"/>
      <c r="F80" s="45"/>
      <c r="G80" s="45"/>
    </row>
    <row r="81" spans="1:7" x14ac:dyDescent="0.2">
      <c r="A81" s="45" t="s">
        <v>311</v>
      </c>
      <c r="B81" s="45"/>
      <c r="C81" s="45"/>
      <c r="D81" s="45"/>
      <c r="E81" s="45"/>
      <c r="F81" s="45"/>
      <c r="G81" s="45"/>
    </row>
    <row r="82" spans="1:7" x14ac:dyDescent="0.2">
      <c r="A82" s="45" t="s">
        <v>312</v>
      </c>
      <c r="B82" s="46"/>
      <c r="C82" s="46"/>
      <c r="D82" s="45"/>
      <c r="E82" s="46"/>
      <c r="F82" s="46"/>
      <c r="G82" s="46"/>
    </row>
    <row r="83" spans="1:7" x14ac:dyDescent="0.2">
      <c r="A83" s="49"/>
      <c r="B83" s="49" t="s">
        <v>313</v>
      </c>
      <c r="C83" s="49"/>
      <c r="D83" s="49"/>
      <c r="E83" s="49" t="s">
        <v>314</v>
      </c>
      <c r="F83" s="49"/>
      <c r="G83" s="49"/>
    </row>
    <row r="84" spans="1:7" x14ac:dyDescent="0.2">
      <c r="A84" s="45"/>
      <c r="B84" s="45"/>
      <c r="C84" s="45"/>
      <c r="D84" s="45"/>
      <c r="E84" s="45"/>
      <c r="F84" s="45"/>
      <c r="G84" s="45"/>
    </row>
    <row r="85" spans="1:7" x14ac:dyDescent="0.2">
      <c r="A85" s="49" t="s">
        <v>315</v>
      </c>
      <c r="B85" s="45"/>
      <c r="C85" s="45"/>
      <c r="D85" s="45"/>
      <c r="E85" s="45" t="s">
        <v>311</v>
      </c>
      <c r="F85" s="46"/>
      <c r="G85" s="48" t="s">
        <v>308</v>
      </c>
    </row>
    <row r="86" spans="1:7" x14ac:dyDescent="0.2">
      <c r="A86" s="49" t="s">
        <v>316</v>
      </c>
      <c r="B86" s="45"/>
      <c r="C86" s="45"/>
      <c r="D86" s="45"/>
      <c r="E86" s="45"/>
      <c r="F86" s="45"/>
      <c r="G86" s="45"/>
    </row>
    <row r="87" spans="1:7" x14ac:dyDescent="0.2">
      <c r="A87" s="49" t="s">
        <v>317</v>
      </c>
      <c r="B87" s="45"/>
      <c r="C87" s="45"/>
      <c r="D87" s="45"/>
      <c r="E87" s="46"/>
      <c r="F87" s="46"/>
      <c r="G87" s="46"/>
    </row>
    <row r="88" spans="1:7" x14ac:dyDescent="0.2">
      <c r="A88" s="49" t="s">
        <v>318</v>
      </c>
      <c r="B88" s="271"/>
      <c r="C88" s="271"/>
      <c r="D88" s="271"/>
      <c r="E88" s="50" t="s">
        <v>319</v>
      </c>
      <c r="F88" s="271"/>
      <c r="G88" s="271"/>
    </row>
    <row r="89" spans="1:7" x14ac:dyDescent="0.2">
      <c r="A89" s="49" t="s">
        <v>320</v>
      </c>
      <c r="B89" s="45"/>
      <c r="C89" s="45"/>
      <c r="D89" s="45"/>
      <c r="E89" s="45"/>
      <c r="F89" s="45"/>
      <c r="G89" s="45"/>
    </row>
    <row r="120" spans="1:7" x14ac:dyDescent="0.2">
      <c r="A120" s="168"/>
      <c r="B120" s="168"/>
      <c r="C120" s="168"/>
      <c r="D120" s="168"/>
      <c r="E120" s="168"/>
      <c r="F120" s="168"/>
      <c r="G120" s="168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6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'Estimate of Cost'!Print_Area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subject/>
  <dc:creator>Dean Kurth</dc:creator>
  <cp:keywords/>
  <dc:description>COPIED FROM BLR6302</dc:description>
  <cp:lastModifiedBy>Larry Graham</cp:lastModifiedBy>
  <cp:revision/>
  <dcterms:created xsi:type="dcterms:W3CDTF">2000-03-30T15:03:44Z</dcterms:created>
  <dcterms:modified xsi:type="dcterms:W3CDTF">2022-09-01T19:24:59Z</dcterms:modified>
  <cp:category/>
  <cp:contentStatus/>
</cp:coreProperties>
</file>