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B36" i="1"/>
  <c r="B37" i="1"/>
  <c r="A37" i="1" s="1"/>
  <c r="A36" i="2" s="1"/>
  <c r="B38" i="1"/>
  <c r="B39" i="1"/>
  <c r="A39" i="1" s="1"/>
  <c r="B40" i="1"/>
  <c r="B41" i="1"/>
  <c r="B42" i="1"/>
  <c r="B43" i="1"/>
  <c r="A43" i="1" s="1"/>
  <c r="B44" i="1"/>
  <c r="B45" i="1"/>
  <c r="A45" i="1" s="1"/>
  <c r="A74" i="3" s="1"/>
  <c r="B46" i="1"/>
  <c r="B47" i="1"/>
  <c r="A47" i="1" s="1"/>
  <c r="B48" i="1"/>
  <c r="B49" i="1"/>
  <c r="B50" i="1"/>
  <c r="B51" i="1"/>
  <c r="A51" i="1" s="1"/>
  <c r="B52" i="1"/>
  <c r="B53" i="1"/>
  <c r="A53" i="1" s="1"/>
  <c r="A52" i="2" s="1"/>
  <c r="B54" i="1"/>
  <c r="B55" i="1"/>
  <c r="A55" i="1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C12" i="5"/>
  <c r="F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B70" i="1"/>
  <c r="A70" i="1" s="1"/>
  <c r="A69" i="2" s="1"/>
  <c r="B71" i="1"/>
  <c r="B127" i="5" s="1"/>
  <c r="B72" i="1"/>
  <c r="A72" i="1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A5" i="2" s="1"/>
  <c r="B6" i="1"/>
  <c r="C6" i="1"/>
  <c r="C5" i="2" s="1"/>
  <c r="C7" i="1"/>
  <c r="B8" i="1"/>
  <c r="B7" i="2" s="1"/>
  <c r="C8" i="1"/>
  <c r="C18" i="3" s="1"/>
  <c r="B9" i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A20" i="1" s="1"/>
  <c r="A22" i="5" s="1"/>
  <c r="C20" i="1"/>
  <c r="D22" i="5" s="1"/>
  <c r="B21" i="1"/>
  <c r="A21" i="1" s="1"/>
  <c r="A20" i="2" s="1"/>
  <c r="C21" i="1"/>
  <c r="D23" i="5" s="1"/>
  <c r="B22" i="1"/>
  <c r="C22" i="1"/>
  <c r="C32" i="3" s="1"/>
  <c r="B23" i="1"/>
  <c r="A23" i="1" s="1"/>
  <c r="A22" i="2" s="1"/>
  <c r="C23" i="1"/>
  <c r="C33" i="3" s="1"/>
  <c r="B24" i="1"/>
  <c r="C24" i="1"/>
  <c r="C34" i="3" s="1"/>
  <c r="B25" i="1"/>
  <c r="A25" i="1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75" i="3"/>
  <c r="C74" i="3"/>
  <c r="C68" i="3"/>
  <c r="C67" i="3"/>
  <c r="C64" i="3"/>
  <c r="C37" i="3"/>
  <c r="C35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A84" i="3"/>
  <c r="B82" i="3"/>
  <c r="B80" i="3"/>
  <c r="A80" i="3"/>
  <c r="B78" i="3"/>
  <c r="B76" i="3"/>
  <c r="A76" i="3"/>
  <c r="B74" i="3"/>
  <c r="B72" i="3"/>
  <c r="A72" i="3"/>
  <c r="B70" i="3"/>
  <c r="B68" i="3"/>
  <c r="A68" i="3"/>
  <c r="B66" i="3"/>
  <c r="B64" i="3"/>
  <c r="A64" i="3"/>
  <c r="B33" i="3"/>
  <c r="B63" i="3"/>
  <c r="B61" i="3"/>
  <c r="B38" i="3"/>
  <c r="B35" i="3"/>
  <c r="B31" i="3"/>
  <c r="B26" i="3"/>
  <c r="B20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E61" i="5"/>
  <c r="B9" i="5"/>
  <c r="B10" i="5"/>
  <c r="B11" i="5"/>
  <c r="B12" i="5"/>
  <c r="B15" i="5"/>
  <c r="B16" i="5"/>
  <c r="B18" i="5"/>
  <c r="B20" i="5"/>
  <c r="B21" i="5"/>
  <c r="B22" i="5"/>
  <c r="B23" i="5"/>
  <c r="B26" i="5"/>
  <c r="B27" i="5"/>
  <c r="B29" i="5"/>
  <c r="B30" i="5"/>
  <c r="B31" i="5"/>
  <c r="B61" i="5"/>
  <c r="B63" i="5"/>
  <c r="B25" i="5"/>
  <c r="A63" i="5"/>
  <c r="B64" i="5"/>
  <c r="A64" i="5"/>
  <c r="B65" i="5"/>
  <c r="B66" i="5"/>
  <c r="B67" i="5"/>
  <c r="B68" i="5"/>
  <c r="A68" i="5"/>
  <c r="B69" i="5"/>
  <c r="B71" i="5"/>
  <c r="B72" i="5"/>
  <c r="A72" i="5"/>
  <c r="B73" i="5"/>
  <c r="B74" i="5"/>
  <c r="B75" i="5"/>
  <c r="B76" i="5"/>
  <c r="A76" i="5"/>
  <c r="B77" i="5"/>
  <c r="B79" i="5"/>
  <c r="B80" i="5"/>
  <c r="A80" i="5"/>
  <c r="B81" i="5"/>
  <c r="B82" i="5"/>
  <c r="B83" i="5"/>
  <c r="B84" i="5"/>
  <c r="A84" i="5"/>
  <c r="B114" i="5"/>
  <c r="A114" i="5"/>
  <c r="A85" i="5" s="1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B171" i="5"/>
  <c r="A173" i="5"/>
  <c r="B173" i="5"/>
  <c r="B175" i="5"/>
  <c r="A177" i="5"/>
  <c r="B177" i="5"/>
  <c r="B179" i="5"/>
  <c r="B181" i="5"/>
  <c r="B183" i="5"/>
  <c r="B186" i="5"/>
  <c r="B188" i="5"/>
  <c r="B190" i="5"/>
  <c r="G167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0" i="5"/>
  <c r="F13" i="5"/>
  <c r="F17" i="5"/>
  <c r="F23" i="5"/>
  <c r="F24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/>
  <c r="C62" i="5"/>
  <c r="F62" i="5" s="1"/>
  <c r="D11" i="5"/>
  <c r="D13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39" i="2"/>
  <c r="C38" i="2"/>
  <c r="C37" i="2"/>
  <c r="C35" i="2"/>
  <c r="C34" i="2"/>
  <c r="C33" i="2"/>
  <c r="C31" i="2"/>
  <c r="C28" i="2"/>
  <c r="C26" i="2"/>
  <c r="C24" i="2"/>
  <c r="C23" i="2"/>
  <c r="C22" i="2"/>
  <c r="C20" i="2"/>
  <c r="C18" i="2"/>
  <c r="C16" i="2"/>
  <c r="C12" i="2"/>
  <c r="C10" i="2"/>
  <c r="C8" i="2"/>
  <c r="C6" i="2"/>
  <c r="C14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D19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58" i="2"/>
  <c r="F61" i="2"/>
  <c r="F65" i="2"/>
  <c r="F66" i="2"/>
  <c r="F69" i="2"/>
  <c r="F73" i="2"/>
  <c r="F77" i="2"/>
  <c r="F40" i="2"/>
  <c r="F52" i="2"/>
  <c r="F18" i="2"/>
  <c r="F19" i="2"/>
  <c r="F26" i="2"/>
  <c r="B106" i="2"/>
  <c r="B105" i="2"/>
  <c r="B104" i="2"/>
  <c r="B103" i="2"/>
  <c r="B102" i="2"/>
  <c r="B101" i="2"/>
  <c r="B99" i="2"/>
  <c r="A99" i="2"/>
  <c r="B97" i="2"/>
  <c r="B95" i="2"/>
  <c r="A95" i="2"/>
  <c r="B93" i="2"/>
  <c r="B91" i="2"/>
  <c r="A91" i="2"/>
  <c r="B89" i="2"/>
  <c r="B87" i="2"/>
  <c r="A87" i="2"/>
  <c r="B85" i="2"/>
  <c r="B84" i="2"/>
  <c r="B83" i="2"/>
  <c r="A83" i="2"/>
  <c r="C82" i="2" s="1"/>
  <c r="B80" i="2"/>
  <c r="B79" i="2"/>
  <c r="B77" i="2"/>
  <c r="B76" i="2"/>
  <c r="A76" i="2"/>
  <c r="B75" i="2"/>
  <c r="B73" i="2"/>
  <c r="B72" i="2"/>
  <c r="B71" i="2"/>
  <c r="A71" i="2"/>
  <c r="B69" i="2"/>
  <c r="B68" i="2"/>
  <c r="A68" i="2"/>
  <c r="B67" i="2"/>
  <c r="B65" i="2"/>
  <c r="B64" i="2"/>
  <c r="B63" i="2"/>
  <c r="B61" i="2"/>
  <c r="B60" i="2"/>
  <c r="B59" i="2"/>
  <c r="A59" i="2"/>
  <c r="B57" i="2"/>
  <c r="A57" i="2"/>
  <c r="C55" i="2" s="1"/>
  <c r="B54" i="2"/>
  <c r="A54" i="2"/>
  <c r="B53" i="2"/>
  <c r="B52" i="2"/>
  <c r="B51" i="2"/>
  <c r="B50" i="2"/>
  <c r="A50" i="2"/>
  <c r="B49" i="2"/>
  <c r="B48" i="2"/>
  <c r="B47" i="2"/>
  <c r="B46" i="2"/>
  <c r="A46" i="2"/>
  <c r="B45" i="2"/>
  <c r="B44" i="2"/>
  <c r="B43" i="2"/>
  <c r="B42" i="2"/>
  <c r="A42" i="2"/>
  <c r="B41" i="2"/>
  <c r="B40" i="2"/>
  <c r="B39" i="2"/>
  <c r="B38" i="2"/>
  <c r="A38" i="2"/>
  <c r="B37" i="2"/>
  <c r="B36" i="2"/>
  <c r="B35" i="2"/>
  <c r="B34" i="2"/>
  <c r="A34" i="2"/>
  <c r="A33" i="2"/>
  <c r="A24" i="2"/>
  <c r="B22" i="2"/>
  <c r="B33" i="2"/>
  <c r="B32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L57" i="1" s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B109" i="1"/>
  <c r="B83" i="1"/>
  <c r="B57" i="1"/>
  <c r="B31" i="1"/>
  <c r="C83" i="1"/>
  <c r="C82" i="1"/>
  <c r="C57" i="1"/>
  <c r="C56" i="1"/>
  <c r="C31" i="1"/>
  <c r="C109" i="1"/>
  <c r="C108" i="1"/>
  <c r="B6" i="2" l="1"/>
  <c r="B18" i="3"/>
  <c r="A30" i="3"/>
  <c r="A19" i="2"/>
  <c r="A66" i="3"/>
  <c r="A82" i="5"/>
  <c r="A66" i="5"/>
  <c r="A31" i="2"/>
  <c r="C29" i="2" s="1"/>
  <c r="A44" i="2"/>
  <c r="A89" i="2"/>
  <c r="A175" i="5"/>
  <c r="A82" i="3"/>
  <c r="A85" i="2"/>
  <c r="A93" i="2"/>
  <c r="A183" i="5"/>
  <c r="A179" i="5"/>
  <c r="A171" i="5"/>
  <c r="C30" i="1"/>
  <c r="A97" i="2"/>
  <c r="A181" i="5"/>
  <c r="A74" i="5"/>
  <c r="A61" i="5"/>
  <c r="A170" i="3"/>
  <c r="A102" i="2"/>
  <c r="A186" i="5"/>
  <c r="R97" i="1"/>
  <c r="B66" i="2"/>
  <c r="C19" i="2"/>
  <c r="B184" i="5"/>
  <c r="C14" i="5"/>
  <c r="F14" i="5" s="1"/>
  <c r="P56" i="1"/>
  <c r="F83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N82" i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H31" i="1" s="1"/>
  <c r="J6" i="1"/>
  <c r="J30" i="1" s="1"/>
  <c r="L6" i="1"/>
  <c r="L30" i="1" s="1"/>
  <c r="N6" i="1"/>
  <c r="N31" i="1" s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70" i="5"/>
  <c r="A86" i="2"/>
  <c r="J82" i="1"/>
  <c r="H57" i="1"/>
  <c r="H82" i="1"/>
  <c r="P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F29" i="2" s="1"/>
  <c r="F55" i="2" s="1"/>
  <c r="F81" i="2" s="1"/>
  <c r="C8" i="5"/>
  <c r="F8" i="5" s="1"/>
  <c r="A55" i="5"/>
  <c r="K105" i="5" s="1"/>
  <c r="G78" i="5" s="1"/>
  <c r="C30" i="2"/>
  <c r="C56" i="2"/>
  <c r="A108" i="5"/>
  <c r="K158" i="5" s="1"/>
  <c r="G134" i="5" s="1"/>
  <c r="A7" i="1"/>
  <c r="A8" i="1" s="1"/>
  <c r="F56" i="1"/>
  <c r="H56" i="1"/>
  <c r="F30" i="1"/>
  <c r="L31" i="1"/>
  <c r="J57" i="1"/>
  <c r="N57" i="1"/>
  <c r="R57" i="1"/>
  <c r="J56" i="1"/>
  <c r="R56" i="1"/>
  <c r="F82" i="1"/>
  <c r="N83" i="1"/>
  <c r="A164" i="3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A11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F31" i="1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N30" i="1" l="1"/>
  <c r="J31" i="1"/>
  <c r="G121" i="5"/>
  <c r="A172" i="5"/>
  <c r="A124" i="5"/>
  <c r="A107" i="3"/>
  <c r="A168" i="5"/>
  <c r="A152" i="3"/>
  <c r="A123" i="5"/>
  <c r="A160" i="3"/>
  <c r="A116" i="3"/>
  <c r="A156" i="3"/>
  <c r="A176" i="5"/>
  <c r="A32" i="5"/>
  <c r="A2" i="5"/>
  <c r="K52" i="5" s="1"/>
  <c r="G8" i="5" s="1"/>
  <c r="H30" i="1"/>
  <c r="G67" i="5"/>
  <c r="R109" i="1"/>
  <c r="G70" i="5"/>
  <c r="G83" i="5"/>
  <c r="G74" i="5"/>
  <c r="G79" i="5"/>
  <c r="G65" i="5"/>
  <c r="P109" i="1"/>
  <c r="G68" i="5"/>
  <c r="G75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22" i="5" l="1"/>
  <c r="G9" i="5"/>
  <c r="G31" i="5"/>
  <c r="G27" i="5"/>
  <c r="G19" i="5"/>
  <c r="G28" i="5"/>
  <c r="G25" i="5"/>
  <c r="G12" i="5"/>
  <c r="G15" i="5"/>
  <c r="G26" i="5"/>
  <c r="G29" i="5"/>
  <c r="G20" i="5"/>
  <c r="G23" i="5"/>
  <c r="G30" i="5"/>
  <c r="G10" i="5"/>
  <c r="G13" i="5"/>
  <c r="G24" i="5"/>
  <c r="G16" i="5"/>
  <c r="G11" i="5"/>
  <c r="G18" i="5"/>
  <c r="G21" i="5"/>
  <c r="G14" i="5"/>
  <c r="G17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<sst xmlns="http://schemas.openxmlformats.org/spreadsheetml/2006/main" count="380" uniqueCount="124">
  <si>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</si>
  <si>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</si>
  <si>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</si>
  <si>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</si>
  <si>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</si>
  <si>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</si>
  <si>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</si>
  <si>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</si>
  <si>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</si>
  <si>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</si>
  <si>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</si>
  <si>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</si>
  <si>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</si>
  <si>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</si>
  <si>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</si>
  <si>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</si>
  <si>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</si>
  <si>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</si>
  <si>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</si>
  <si>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</si>
  <si>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</si>
  <si>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</si>
  <si>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</si>
  <si>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</si>
  <si>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</si>
  <si>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</si>
  <si>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</si>
  <si>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</si>
  <si>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</si>
  <si>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</si>
  <si>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</si>
  <si>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</si>
  <si>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</si>
  <si>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</si>
  <si>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</si>
  <si>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</si>
  <si>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</si>
  <si>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</si>
  <si>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</si>
  <si>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</si>
  <si>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</si>
  <si>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</si>
  <si>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</si>
  <si>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</si>
  <si>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</si>
  <si>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</si>
  <si>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</si>
  <si>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</si>
  <si>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</si>
  <si>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</si>
  <si>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</si>
  <si>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</si>
  <si>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</si>
  <si>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</si>
  <si>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</si>
  <si>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</si>
  <si>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</si>
  <si>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</si>
  <si>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</si>
  <si>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</si>
  <si>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</si>
  <si>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</si>
  <si>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</si>
  <si>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</si>
  <si>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</si>
  <si>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</si>
  <si>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</si>
  <si>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</si>
  <si>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</si>
  <si>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</si>
  <si>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</si>
  <si>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</si>
  <si>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</si>
  <si>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</si>
  <si>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</si>
  <si>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</si>
  <si>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</si>
  <si>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</si>
  <si>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</si>
  <si>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</si>
  <si>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</si>
  <si>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</si>
  <si>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</si>
  <si>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</si>
  <si>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</si>
  <si>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</si>
  <si>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</si>
  <si>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</si>
  <si>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</si>
  <si>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</si>
  <si>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</si>
  <si>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</si>
  <si>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</si>
  <si>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</si>
  <si>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</si>
  <si>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</si>
  <si>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</si>
  <si>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</si>
  <si>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</si>
  <si>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</si>
  <si>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</si>
  <si>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</si>
  <si>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</si>
  <si>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</si>
  <si>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</si>
  <si>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</si>
  <si>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</si>
  <si>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</si>
  <si>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</si>
  <si>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</si>
  <si>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</si>
  <si>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Drainage Ditch Repair</t>
  </si>
  <si>
    <t>L Sum</t>
  </si>
  <si>
    <t>Bid No.: 722-PW-078  VENDORS NOTIFIED: 89</t>
  </si>
  <si>
    <t>Colorado Ave. Drainage Ditch Repairs</t>
  </si>
  <si>
    <t>DPI CONSTRUCTION</t>
  </si>
  <si>
    <t>PECATONICA, IL</t>
  </si>
  <si>
    <t>BID BOND</t>
  </si>
  <si>
    <t>STENSTROM EXCAVATION</t>
  </si>
  <si>
    <t>ROCKFORD, IL</t>
  </si>
  <si>
    <t>N-TRAK GROUP</t>
  </si>
  <si>
    <t>LOVES PARK, IL</t>
  </si>
  <si>
    <t>MARTIN &amp; COMPANY</t>
  </si>
  <si>
    <t>OREGON,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</si>
</sst>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24" sqref="B2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50000</v>
      </c>
    </row>
    <row r="2" spans="1:6" s="216" customFormat="1" ht="18" x14ac:dyDescent="0.25">
      <c r="A2" s="347" t="s">
        <v>93</v>
      </c>
      <c r="B2" s="347"/>
      <c r="C2" s="347"/>
      <c r="D2" s="347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46" t="s">
        <v>112</v>
      </c>
      <c r="D4" s="307">
        <v>1</v>
      </c>
      <c r="E4" s="308">
        <v>50000</v>
      </c>
      <c r="F4" s="303">
        <f t="shared" ref="F4:F67" si="0">IF(AND(ISNUMBER(D4),ISNUMBER(E4)),D4*E4,"")</f>
        <v>50000</v>
      </c>
    </row>
    <row r="5" spans="1:6" x14ac:dyDescent="0.2">
      <c r="A5" s="304">
        <v>2</v>
      </c>
      <c r="B5" s="345"/>
      <c r="C5" s="306"/>
      <c r="D5" s="307"/>
      <c r="E5" s="308"/>
      <c r="F5" s="303" t="str">
        <f t="shared" si="0"/>
        <v/>
      </c>
    </row>
    <row r="6" spans="1:6" x14ac:dyDescent="0.2">
      <c r="A6" s="304">
        <v>3</v>
      </c>
      <c r="B6" s="345"/>
      <c r="C6" s="306"/>
      <c r="D6" s="307"/>
      <c r="E6" s="308"/>
      <c r="F6" s="303" t="str">
        <f t="shared" si="0"/>
        <v/>
      </c>
    </row>
    <row r="7" spans="1:6" x14ac:dyDescent="0.2">
      <c r="A7" s="304">
        <v>4</v>
      </c>
      <c r="B7" s="345"/>
      <c r="C7" s="306"/>
      <c r="D7" s="307"/>
      <c r="E7" s="308"/>
      <c r="F7" s="303" t="str">
        <f t="shared" si="0"/>
        <v/>
      </c>
    </row>
    <row r="8" spans="1:6" x14ac:dyDescent="0.2">
      <c r="A8" s="304">
        <v>5</v>
      </c>
      <c r="B8" s="345"/>
      <c r="C8" s="306"/>
      <c r="D8" s="307"/>
      <c r="E8" s="308"/>
      <c r="F8" s="303" t="str">
        <f t="shared" si="0"/>
        <v/>
      </c>
    </row>
    <row r="9" spans="1:6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6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M7" sqref="M7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2" t="s">
        <v>99</v>
      </c>
      <c r="F1" s="353"/>
      <c r="G1" s="359" t="s">
        <v>115</v>
      </c>
      <c r="H1" s="360"/>
      <c r="I1" s="356" t="s">
        <v>118</v>
      </c>
      <c r="J1" s="357"/>
      <c r="K1" s="225" t="s">
        <v>120</v>
      </c>
      <c r="L1" s="226"/>
      <c r="M1" s="225" t="s">
        <v>122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4"/>
      <c r="F2" s="355"/>
      <c r="G2" s="361" t="s">
        <v>116</v>
      </c>
      <c r="H2" s="362"/>
      <c r="I2" s="383" t="s">
        <v>119</v>
      </c>
      <c r="J2" s="358"/>
      <c r="K2" s="384" t="s">
        <v>121</v>
      </c>
      <c r="L2" s="229"/>
      <c r="M2" s="384" t="s">
        <v>123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114</v>
      </c>
      <c r="B3" s="291"/>
      <c r="C3" s="291"/>
      <c r="D3" s="292"/>
      <c r="E3" s="354"/>
      <c r="F3" s="355"/>
      <c r="G3" s="361" t="s">
        <v>117</v>
      </c>
      <c r="H3" s="363"/>
      <c r="I3" s="361" t="s">
        <v>117</v>
      </c>
      <c r="J3" s="363"/>
      <c r="K3" s="361" t="s">
        <v>117</v>
      </c>
      <c r="L3" s="363"/>
      <c r="M3" s="361" t="s">
        <v>117</v>
      </c>
      <c r="N3" s="363"/>
      <c r="O3" s="228"/>
      <c r="P3" s="229"/>
      <c r="Q3" s="228"/>
      <c r="R3" s="229"/>
    </row>
    <row r="4" spans="1:18" ht="12" thickBot="1" x14ac:dyDescent="0.25">
      <c r="A4" s="193" t="s">
        <v>113</v>
      </c>
      <c r="B4" s="291"/>
      <c r="C4" s="291"/>
      <c r="D4" s="292"/>
      <c r="E4" s="293"/>
      <c r="F4" s="294"/>
      <c r="G4" s="350"/>
      <c r="H4" s="351"/>
      <c r="I4" s="348"/>
      <c r="J4" s="34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 t="str">
        <f>IF(B7="","",1)</f>
        <v/>
      </c>
      <c r="B6" s="295" t="str">
        <f>IF(ISBLANK('Item List'!B4),"",'Item List'!B4)</f>
        <v>Drainage Ditch Repair</v>
      </c>
      <c r="C6" s="295" t="str">
        <f>IF(ISBLANK('Item List'!C4),"",'Item List'!C4)</f>
        <v>L Sum</v>
      </c>
      <c r="D6" s="296">
        <f>IF(ISBLANK('Item List'!D4),0,'Item List'!D4)</f>
        <v>1</v>
      </c>
      <c r="E6" s="146">
        <f>IF(ISBLANK('Item List'!E4),0,'Item List'!E4)</f>
        <v>50000</v>
      </c>
      <c r="F6" s="146">
        <f>IF(AND(ISNUMBER($D6),ISNUMBER(E6)),$D6*E6,0)</f>
        <v>50000</v>
      </c>
      <c r="G6" s="168">
        <v>44712</v>
      </c>
      <c r="H6" s="103">
        <f>IF(AND(ISNUMBER($D6),ISNUMBER(G6)),$D6*G6,0)</f>
        <v>44712</v>
      </c>
      <c r="I6" s="169">
        <v>48450</v>
      </c>
      <c r="J6" s="103">
        <f t="shared" ref="J6:J29" si="0">IF(AND(ISNUMBER($D6),ISNUMBER(I6)),$D6*I6,0)</f>
        <v>48450</v>
      </c>
      <c r="K6" s="169">
        <v>68750</v>
      </c>
      <c r="L6" s="103">
        <f t="shared" ref="L6:L29" si="1">IF(AND(ISNUMBER($D6),ISNUMBER(K6)),$D6*K6,0)</f>
        <v>68750</v>
      </c>
      <c r="M6" s="169">
        <v>110049</v>
      </c>
      <c r="N6" s="103">
        <f t="shared" ref="N6:N29" si="2">IF(AND(ISNUMBER($D6),ISNUMBER(M6)),$D6*M6,0)</f>
        <v>110049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 t="str">
        <f>IF(B7="","",A6+1)</f>
        <v/>
      </c>
      <c r="B7" s="295" t="str">
        <f>IF(ISBLANK('Item List'!B5),"",'Item List'!B5)</f>
        <v/>
      </c>
      <c r="C7" s="295" t="str">
        <f>IF(ISBLANK('Item List'!C5),"",'Item List'!C5)</f>
        <v/>
      </c>
      <c r="D7" s="296">
        <f>IF(ISBLANK('Item List'!D5),0,'Item List'!D5)</f>
        <v>0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/>
      <c r="H7" s="103">
        <f t="shared" si="5"/>
        <v>0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50000</v>
      </c>
      <c r="G30" s="110"/>
      <c r="H30" s="104">
        <f>IF(SUM(H6:H29)=0,"",SUM(H6:H29))</f>
        <v>44712</v>
      </c>
      <c r="I30" s="110"/>
      <c r="J30" s="104">
        <f>IF(SUM(J6:J29)=0,"",SUM(J6:J29))</f>
        <v>48450</v>
      </c>
      <c r="K30" s="110"/>
      <c r="L30" s="104">
        <f>IF(SUM(L6:L29)=0,"",SUM(L6:L29))</f>
        <v>68750</v>
      </c>
      <c r="M30" s="110"/>
      <c r="N30" s="104">
        <f>IF(SUM(N6:N29)=0,"",SUM(N6:N29))</f>
        <v>110049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50000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44712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48450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68750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110049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B5" sqref="A5:B5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Colorado Ave. Drainage Ditch Repairs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 t="str">
        <f>'Tabulation of Bids'!A6</f>
        <v/>
      </c>
      <c r="B5" s="160" t="str">
        <f>'Tabulation of Bids'!B6</f>
        <v>Drainage Ditch Repair</v>
      </c>
      <c r="C5" s="145" t="str">
        <f>'Tabulation of Bids'!C6</f>
        <v>L Sum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 t="str">
        <f>'Tabulation of Bids'!A7</f>
        <v/>
      </c>
      <c r="B6" s="160" t="str">
        <f>'Tabulation of Bids'!B7</f>
        <v/>
      </c>
      <c r="C6" s="145" t="str">
        <f>'Tabulation of Bids'!C7</f>
        <v/>
      </c>
      <c r="D6" s="145">
        <f>'Tabulation of Bids'!D7</f>
        <v>0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8"/>
      <c r="F2" s="369"/>
    </row>
    <row r="3" spans="1:6" s="98" customFormat="1" ht="15.75" customHeight="1" x14ac:dyDescent="0.2">
      <c r="A3" s="123"/>
      <c r="B3" s="126"/>
      <c r="C3" s="125" t="s">
        <v>14</v>
      </c>
      <c r="D3" s="370" t="s">
        <v>15</v>
      </c>
      <c r="E3" s="370"/>
      <c r="F3" s="371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6" t="str">
        <f>'Tabulation of Bids'!$A$3</f>
        <v>Colorado Ave. Drainage Ditch Repairs</v>
      </c>
      <c r="E4" s="366"/>
      <c r="F4" s="367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 t="str">
        <f>'Tabulation of Bids'!$A6</f>
        <v/>
      </c>
      <c r="B16" s="210" t="str">
        <f>'Tabulation of Bids'!$B6</f>
        <v>Drainage Ditch Repair</v>
      </c>
      <c r="C16" s="96" t="str">
        <f>'Tabulation of Bids'!$C6</f>
        <v>L Sum</v>
      </c>
      <c r="D16" s="211">
        <f>'Tabulation of Bids'!$D6</f>
        <v>1</v>
      </c>
      <c r="E16" s="246">
        <f>'Tabulation of Bids'!$E6</f>
        <v>50000</v>
      </c>
      <c r="F16" s="334">
        <f>D16*E16</f>
        <v>50000</v>
      </c>
    </row>
    <row r="17" spans="1:6" s="102" customFormat="1" ht="20.45" customHeight="1" x14ac:dyDescent="0.2">
      <c r="A17" s="95" t="str">
        <f>'Tabulation of Bids'!$A7</f>
        <v/>
      </c>
      <c r="B17" s="106" t="str">
        <f>'Tabulation of Bids'!$B7</f>
        <v/>
      </c>
      <c r="C17" s="96" t="str">
        <f>'Tabulation of Bids'!$C7</f>
        <v/>
      </c>
      <c r="D17" s="97">
        <f>'Tabulation of Bids'!$D7</f>
        <v>0</v>
      </c>
      <c r="E17" s="241">
        <f>'Tabulation of Bids'!$E7</f>
        <v>0</v>
      </c>
      <c r="F17" s="335">
        <f t="shared" ref="F17:F32" si="0">D17*E17</f>
        <v>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50000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4">
        <f>E2</f>
        <v>0</v>
      </c>
      <c r="F47" s="365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6" t="str">
        <f>D4</f>
        <v>Colorado Ave. Drainage Ditch Repairs</v>
      </c>
      <c r="E49" s="366"/>
      <c r="F49" s="367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50000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4">
        <f>E47</f>
        <v>0</v>
      </c>
      <c r="F92" s="365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6" t="str">
        <f>D49</f>
        <v>Colorado Ave. Drainage Ditch Repairs</v>
      </c>
      <c r="E94" s="366"/>
      <c r="F94" s="367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50000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4">
        <f>E92</f>
        <v>0</v>
      </c>
      <c r="F137" s="365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6" t="str">
        <f>D94</f>
        <v>Colorado Ave. Drainage Ditch Repairs</v>
      </c>
      <c r="E139" s="366"/>
      <c r="F139" s="367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50000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3" t="s">
        <v>103</v>
      </c>
      <c r="J1" s="373"/>
      <c r="K1" s="37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DPI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PECATONICA, IL BID BOND</v>
      </c>
      <c r="C5" s="12"/>
      <c r="D5" s="12"/>
      <c r="E5" s="12"/>
      <c r="F5" s="12"/>
      <c r="G5" s="12"/>
      <c r="H5" s="14" t="s">
        <v>32</v>
      </c>
      <c r="I5" s="372" t="str">
        <f>'Tabulation of Bids'!$A$3</f>
        <v>Colorado Ave. Drainage Ditch Repairs</v>
      </c>
      <c r="J5" s="372"/>
      <c r="K5" s="37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 t="str">
        <f>IF(ISBLANK('Tabulation of Bids'!A6),"",'Tabulation of Bids'!A6)</f>
        <v/>
      </c>
      <c r="B8" s="310" t="str">
        <f>IF(ISBLANK('Tabulation of Bids'!B6),"",'Tabulation of Bids'!B6)</f>
        <v>Drainage Ditch Repair</v>
      </c>
      <c r="C8" s="311">
        <f>IF('Tabulation of Bids'!D6=0,"",'Tabulation of Bids'!D6)</f>
        <v>1</v>
      </c>
      <c r="D8" s="312" t="str">
        <f>IF(ISBLANK('Tabulation of Bids'!C6),"",'Tabulation of Bids'!C6)</f>
        <v>L Sum</v>
      </c>
      <c r="E8" s="263">
        <f>IF(J8 = "","",J8*C8)</f>
        <v>44712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44712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 t="str">
        <f>IF(ISBLANK('Tabulation of Bids'!A7),"",'Tabulation of Bids'!A7)</f>
        <v/>
      </c>
      <c r="B9" s="314" t="str">
        <f>IF(ISBLANK('Tabulation of Bids'!B7),"",'Tabulation of Bids'!B7)</f>
        <v/>
      </c>
      <c r="C9" s="311" t="str">
        <f>IF('Tabulation of Bids'!D7=0,"",'Tabulation of Bids'!D7)</f>
        <v/>
      </c>
      <c r="D9" s="315" t="str">
        <f>IF(ISBLANK('Tabulation of Bids'!C7),"",'Tabulation of Bids'!C7)</f>
        <v/>
      </c>
      <c r="E9" s="267" t="str">
        <f t="shared" ref="E9:E24" si="1">IF(J9 = "","",J9*C9)</f>
        <v/>
      </c>
      <c r="F9" s="268" t="str">
        <f t="shared" si="0"/>
        <v/>
      </c>
      <c r="G9" s="296" t="str">
        <f t="shared" ref="G9:G31" si="2">IF($K$52="BLR 6303",IF(C9&gt;H9,C9-H9,""),"")</f>
        <v/>
      </c>
      <c r="H9" s="167"/>
      <c r="I9" s="136" t="str">
        <f t="shared" ref="I9:I24" si="3">IF(ISBLANK(H9),"",D9)</f>
        <v/>
      </c>
      <c r="J9" s="134" t="str">
        <f>IF(ISBLANK('Tabulation of Bids'!G7),"",'Tabulation of Bids'!G7)</f>
        <v/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 t="str">
        <f>IF(ISBLANK('Tabulation of Bids'!A8),"",'Tabulation of Bids'!A8)</f>
        <v/>
      </c>
      <c r="B10" s="314" t="str">
        <f>IF(ISBLANK('Tabulation of Bids'!B8),"",'Tabulation of Bids'!B8)</f>
        <v/>
      </c>
      <c r="C10" s="311" t="str">
        <f>IF('Tabulation of Bids'!D8=0,"",'Tabulation of Bids'!D8)</f>
        <v/>
      </c>
      <c r="D10" s="315" t="str">
        <f>IF(ISBLANK('Tabulation of Bids'!C8),"",'Tabulation of Bids'!C8)</f>
        <v/>
      </c>
      <c r="E10" s="267" t="str">
        <f t="shared" si="1"/>
        <v/>
      </c>
      <c r="F10" s="268" t="str">
        <f t="shared" si="0"/>
        <v/>
      </c>
      <c r="G10" s="296" t="str">
        <f t="shared" si="2"/>
        <v/>
      </c>
      <c r="H10" s="167"/>
      <c r="I10" s="136" t="str">
        <f t="shared" si="3"/>
        <v/>
      </c>
      <c r="J10" s="134" t="str">
        <f>IF(ISBLANK('Tabulation of Bids'!G8),"",'Tabulation of Bids'!G8)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 t="str">
        <f>IF(ISBLANK('Tabulation of Bids'!A9),"",'Tabulation of Bids'!A9)</f>
        <v/>
      </c>
      <c r="B11" s="314" t="str">
        <f>IF(ISBLANK('Tabulation of Bids'!B9),"",'Tabulation of Bids'!B9)</f>
        <v/>
      </c>
      <c r="C11" s="311" t="str">
        <f>IF('Tabulation of Bids'!D9=0,"",'Tabulation of Bids'!D9)</f>
        <v/>
      </c>
      <c r="D11" s="315" t="str">
        <f>IF(ISBLANK('Tabulation of Bids'!C9),"",'Tabulation of Bids'!C9)</f>
        <v/>
      </c>
      <c r="E11" s="267" t="str">
        <f t="shared" si="1"/>
        <v/>
      </c>
      <c r="F11" s="268" t="str">
        <f t="shared" si="0"/>
        <v/>
      </c>
      <c r="G11" s="296" t="str">
        <f t="shared" si="2"/>
        <v/>
      </c>
      <c r="H11" s="167"/>
      <c r="I11" s="136" t="str">
        <f t="shared" si="3"/>
        <v/>
      </c>
      <c r="J11" s="134" t="str">
        <f>IF(ISBLANK('Tabulation of Bids'!G9),"",'Tabulation of Bids'!G9)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 t="str">
        <f>IF(ISBLANK('Tabulation of Bids'!A10),"",'Tabulation of Bids'!A10)</f>
        <v/>
      </c>
      <c r="B12" s="314" t="str">
        <f>IF(ISBLANK('Tabulation of Bids'!B10),"",'Tabulation of Bids'!B10)</f>
        <v/>
      </c>
      <c r="C12" s="311" t="str">
        <f>IF('Tabulation of Bids'!D10=0,"",'Tabulation of Bids'!D10)</f>
        <v/>
      </c>
      <c r="D12" s="315" t="str">
        <f>IF(ISBLANK('Tabulation of Bids'!C10),"",'Tabulation of Bids'!C10)</f>
        <v/>
      </c>
      <c r="E12" s="267" t="str">
        <f t="shared" si="1"/>
        <v/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44712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DPI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PECATONICA, IL BID BOND</v>
      </c>
      <c r="C58" s="12"/>
      <c r="D58" s="12"/>
      <c r="E58" s="12"/>
      <c r="F58" s="12"/>
      <c r="G58" s="12"/>
      <c r="H58" s="14" t="s">
        <v>32</v>
      </c>
      <c r="I58" s="372" t="str">
        <f>I5</f>
        <v>Colorado Ave. Drainage Ditch Repairs</v>
      </c>
      <c r="J58" s="372"/>
      <c r="K58" s="372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44712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DPI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PECATONICA, IL BID BOND</v>
      </c>
      <c r="C111" s="12"/>
      <c r="D111" s="12"/>
      <c r="E111" s="12"/>
      <c r="F111" s="12"/>
      <c r="G111" s="12"/>
      <c r="H111" s="14" t="s">
        <v>32</v>
      </c>
      <c r="I111" s="372" t="str">
        <f>I58</f>
        <v>Colorado Ave. Drainage Ditch Repairs</v>
      </c>
      <c r="J111" s="372"/>
      <c r="K111" s="372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44712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DPI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PECATONICA, IL BID BOND</v>
      </c>
      <c r="C164" s="12"/>
      <c r="D164" s="12"/>
      <c r="E164" s="12"/>
      <c r="F164" s="12"/>
      <c r="G164" s="12"/>
      <c r="H164" s="14" t="s">
        <v>32</v>
      </c>
      <c r="I164" s="372" t="str">
        <f>I111</f>
        <v>Colorado Ave. Drainage Ditch Repairs</v>
      </c>
      <c r="J164" s="372"/>
      <c r="K164" s="372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44712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8"/>
      <c r="G5" s="36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6" t="str">
        <f>'Pay Estimate'!$I$5</f>
        <v>Colorado Ave. Drainage Ditch Repairs</v>
      </c>
      <c r="G7" s="366"/>
    </row>
    <row r="8" spans="1:7" x14ac:dyDescent="0.2">
      <c r="A8" s="67" t="s">
        <v>56</v>
      </c>
      <c r="B8" s="67"/>
      <c r="C8" s="67"/>
      <c r="D8" s="67"/>
      <c r="E8" s="68" t="s">
        <v>57</v>
      </c>
      <c r="F8" s="368">
        <v>1</v>
      </c>
      <c r="G8" s="368"/>
    </row>
    <row r="9" spans="1:7" x14ac:dyDescent="0.2">
      <c r="A9" s="67"/>
      <c r="B9" s="67"/>
      <c r="C9" s="67"/>
      <c r="D9" s="67"/>
      <c r="E9" s="68" t="s">
        <v>25</v>
      </c>
      <c r="F9" s="376"/>
      <c r="G9" s="376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0" t="str">
        <f>'Tabulation of Bids'!G1</f>
        <v>DPI CONSTRUCTION</v>
      </c>
      <c r="G10" s="37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7" t="s">
        <v>105</v>
      </c>
      <c r="B57" s="378"/>
      <c r="C57" s="378"/>
      <c r="D57" s="379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0"/>
      <c r="B58" s="381"/>
      <c r="C58" s="381"/>
      <c r="D58" s="382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4"/>
      <c r="B67" s="86" t="s">
        <v>71</v>
      </c>
      <c r="C67" s="86"/>
      <c r="D67" s="86"/>
      <c r="E67" s="86"/>
      <c r="F67" s="86"/>
      <c r="G67" s="86"/>
    </row>
    <row r="68" spans="1:7" x14ac:dyDescent="0.2">
      <c r="A68" s="375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4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5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4"/>
      <c r="B73" s="86" t="s">
        <v>74</v>
      </c>
      <c r="C73" s="86"/>
      <c r="D73" s="86"/>
      <c r="E73" s="86"/>
      <c r="F73" s="86"/>
      <c r="G73" s="86"/>
    </row>
    <row r="74" spans="1:7" x14ac:dyDescent="0.2">
      <c r="A74" s="375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2022-07-08T20:13:23Z</cp:lastPrinted>
  <dcterms:created xsi:type="dcterms:W3CDTF">2000-03-30T15:03:44Z</dcterms:created>
  <dcterms:modified xsi:type="dcterms:W3CDTF">2022-08-02T16:14:57Z</dcterms:modified>
</cp:coreProperties>
</file>