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B36" i="1"/>
  <c r="B37" i="1"/>
  <c r="A37" i="1" s="1"/>
  <c r="B38" i="1"/>
  <c r="B39" i="1"/>
  <c r="A39" i="1" s="1"/>
  <c r="B40" i="1"/>
  <c r="B69" i="5" s="1"/>
  <c r="B41" i="1"/>
  <c r="B42" i="1"/>
  <c r="B71" i="5" s="1"/>
  <c r="B43" i="1"/>
  <c r="A43" i="1" s="1"/>
  <c r="B44" i="1"/>
  <c r="B43" i="2" s="1"/>
  <c r="B45" i="1"/>
  <c r="A45" i="1" s="1"/>
  <c r="A74" i="3" s="1"/>
  <c r="B46" i="1"/>
  <c r="B47" i="1"/>
  <c r="A47" i="1" s="1"/>
  <c r="B48" i="1"/>
  <c r="B49" i="1"/>
  <c r="B78" i="3" s="1"/>
  <c r="B50" i="1"/>
  <c r="B51" i="1"/>
  <c r="A51" i="1" s="1"/>
  <c r="B52" i="1"/>
  <c r="B53" i="1"/>
  <c r="A53" i="1" s="1"/>
  <c r="A82" i="5" s="1"/>
  <c r="B54" i="1"/>
  <c r="B55" i="1"/>
  <c r="A55" i="1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J23" i="1" s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C130" i="5" s="1"/>
  <c r="F130" i="5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F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B62" i="1"/>
  <c r="A62" i="1" s="1"/>
  <c r="B63" i="1"/>
  <c r="B119" i="5" s="1"/>
  <c r="B64" i="1"/>
  <c r="B65" i="1"/>
  <c r="A65" i="1" s="1"/>
  <c r="A64" i="2" s="1"/>
  <c r="B66" i="1"/>
  <c r="A66" i="1" s="1"/>
  <c r="B67" i="1"/>
  <c r="B123" i="5" s="1"/>
  <c r="B68" i="1"/>
  <c r="B69" i="1"/>
  <c r="A69" i="1" s="1"/>
  <c r="B70" i="1"/>
  <c r="A70" i="1" s="1"/>
  <c r="B71" i="1"/>
  <c r="B127" i="5" s="1"/>
  <c r="B72" i="1"/>
  <c r="A72" i="1" s="1"/>
  <c r="A71" i="2" s="1"/>
  <c r="B73" i="1"/>
  <c r="A73" i="1" s="1"/>
  <c r="B74" i="1"/>
  <c r="A74" i="1" s="1"/>
  <c r="A73" i="2" s="1"/>
  <c r="B75" i="1"/>
  <c r="B131" i="5" s="1"/>
  <c r="B76" i="1"/>
  <c r="A76" i="1" s="1"/>
  <c r="B77" i="1"/>
  <c r="A77" i="1" s="1"/>
  <c r="A76" i="2" s="1"/>
  <c r="B78" i="1"/>
  <c r="A78" i="1" s="1"/>
  <c r="B79" i="1"/>
  <c r="B135" i="5" s="1"/>
  <c r="B80" i="1"/>
  <c r="B81" i="1"/>
  <c r="A81" i="1" s="1"/>
  <c r="B7" i="1"/>
  <c r="A6" i="1" s="1"/>
  <c r="B6" i="1"/>
  <c r="C6" i="1"/>
  <c r="C5" i="2" s="1"/>
  <c r="C7" i="1"/>
  <c r="B8" i="1"/>
  <c r="B10" i="5" s="1"/>
  <c r="C8" i="1"/>
  <c r="C18" i="3" s="1"/>
  <c r="B9" i="1"/>
  <c r="B19" i="3" s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B26" i="3" s="1"/>
  <c r="C16" i="1"/>
  <c r="C15" i="2" s="1"/>
  <c r="B17" i="1"/>
  <c r="B16" i="2" s="1"/>
  <c r="C17" i="1"/>
  <c r="C27" i="3" s="1"/>
  <c r="B18" i="1"/>
  <c r="B20" i="5" s="1"/>
  <c r="C18" i="1"/>
  <c r="C17" i="2" s="1"/>
  <c r="B19" i="1"/>
  <c r="C19" i="1"/>
  <c r="C29" i="3" s="1"/>
  <c r="B20" i="1"/>
  <c r="A20" i="1" s="1"/>
  <c r="A30" i="3" s="1"/>
  <c r="C20" i="1"/>
  <c r="D22" i="5" s="1"/>
  <c r="B21" i="1"/>
  <c r="A21" i="1" s="1"/>
  <c r="C21" i="1"/>
  <c r="D23" i="5" s="1"/>
  <c r="B22" i="1"/>
  <c r="C22" i="1"/>
  <c r="C32" i="3" s="1"/>
  <c r="B23" i="1"/>
  <c r="A23" i="1" s="1"/>
  <c r="C23" i="1"/>
  <c r="C33" i="3" s="1"/>
  <c r="B24" i="1"/>
  <c r="C24" i="1"/>
  <c r="C34" i="3" s="1"/>
  <c r="B25" i="1"/>
  <c r="A25" i="1" s="1"/>
  <c r="A24" i="2" s="1"/>
  <c r="C25" i="1"/>
  <c r="B26" i="1"/>
  <c r="B36" i="3" s="1"/>
  <c r="C26" i="1"/>
  <c r="C25" i="2" s="1"/>
  <c r="B27" i="1"/>
  <c r="B37" i="3" s="1"/>
  <c r="C27" i="1"/>
  <c r="B28" i="1"/>
  <c r="A28" i="1" s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37" i="2" s="1"/>
  <c r="C39" i="1"/>
  <c r="C40" i="1"/>
  <c r="C39" i="2" s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D83" i="5" s="1"/>
  <c r="C55" i="1"/>
  <c r="C84" i="3" s="1"/>
  <c r="C58" i="1"/>
  <c r="C57" i="2" s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120" i="3" s="1"/>
  <c r="C73" i="1"/>
  <c r="C121" i="3" s="1"/>
  <c r="C74" i="1"/>
  <c r="C73" i="2" s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C154" i="3" s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162" i="3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C169" i="3" s="1"/>
  <c r="B103" i="1"/>
  <c r="A103" i="1" s="1"/>
  <c r="C103" i="1"/>
  <c r="C170" i="3" s="1"/>
  <c r="B104" i="1"/>
  <c r="C104" i="1"/>
  <c r="C171" i="3" s="1"/>
  <c r="B105" i="1"/>
  <c r="B188" i="5" s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8" i="3"/>
  <c r="C160" i="3"/>
  <c r="C158" i="3"/>
  <c r="C152" i="3"/>
  <c r="C125" i="3"/>
  <c r="C116" i="3"/>
  <c r="C112" i="3"/>
  <c r="C109" i="3"/>
  <c r="C80" i="3"/>
  <c r="C75" i="3"/>
  <c r="C74" i="3"/>
  <c r="C68" i="3"/>
  <c r="C64" i="3"/>
  <c r="C37" i="3"/>
  <c r="C35" i="3"/>
  <c r="C17" i="3"/>
  <c r="B174" i="3"/>
  <c r="B161" i="3"/>
  <c r="B153" i="3"/>
  <c r="B151" i="3"/>
  <c r="B126" i="3"/>
  <c r="B125" i="3"/>
  <c r="B121" i="3"/>
  <c r="B118" i="3"/>
  <c r="B110" i="3"/>
  <c r="B109" i="3"/>
  <c r="B106" i="3"/>
  <c r="B84" i="3"/>
  <c r="A84" i="3"/>
  <c r="B82" i="3"/>
  <c r="B80" i="3"/>
  <c r="A80" i="3"/>
  <c r="B76" i="3"/>
  <c r="A76" i="3"/>
  <c r="B72" i="3"/>
  <c r="A72" i="3"/>
  <c r="B70" i="3"/>
  <c r="B68" i="3"/>
  <c r="A68" i="3"/>
  <c r="B66" i="3"/>
  <c r="A66" i="3"/>
  <c r="B64" i="3"/>
  <c r="A64" i="3"/>
  <c r="B33" i="3"/>
  <c r="B63" i="3"/>
  <c r="B61" i="3"/>
  <c r="B38" i="3"/>
  <c r="B31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I15" i="5"/>
  <c r="I16" i="5"/>
  <c r="I17" i="5"/>
  <c r="I8" i="5"/>
  <c r="C174" i="5"/>
  <c r="F174" i="5" s="1"/>
  <c r="C175" i="5"/>
  <c r="F175" i="5" s="1"/>
  <c r="C177" i="5"/>
  <c r="F177" i="5" s="1"/>
  <c r="C180" i="5"/>
  <c r="C182" i="5"/>
  <c r="G182" i="5" s="1"/>
  <c r="C183" i="5"/>
  <c r="F183" i="5" s="1"/>
  <c r="C184" i="5"/>
  <c r="G184" i="5" s="1"/>
  <c r="C185" i="5"/>
  <c r="F185" i="5" s="1"/>
  <c r="C188" i="5"/>
  <c r="F188" i="5" s="1"/>
  <c r="C190" i="5"/>
  <c r="E74" i="5"/>
  <c r="E76" i="5"/>
  <c r="E82" i="5"/>
  <c r="E137" i="5"/>
  <c r="C171" i="5"/>
  <c r="F171" i="5" s="1"/>
  <c r="C172" i="5"/>
  <c r="F172" i="5" s="1"/>
  <c r="C167" i="5"/>
  <c r="G167" i="5" s="1"/>
  <c r="E61" i="5"/>
  <c r="B9" i="5"/>
  <c r="B15" i="5"/>
  <c r="B18" i="5"/>
  <c r="B21" i="5"/>
  <c r="B22" i="5"/>
  <c r="A22" i="5"/>
  <c r="B23" i="5"/>
  <c r="B26" i="5"/>
  <c r="B29" i="5"/>
  <c r="B30" i="5"/>
  <c r="B31" i="5"/>
  <c r="B61" i="5"/>
  <c r="B63" i="5"/>
  <c r="B25" i="5"/>
  <c r="A63" i="5"/>
  <c r="B64" i="5"/>
  <c r="A64" i="5"/>
  <c r="B65" i="5"/>
  <c r="B66" i="5"/>
  <c r="A66" i="5"/>
  <c r="B67" i="5"/>
  <c r="B68" i="5"/>
  <c r="A68" i="5"/>
  <c r="B72" i="5"/>
  <c r="A72" i="5"/>
  <c r="B73" i="5"/>
  <c r="B74" i="5"/>
  <c r="B75" i="5"/>
  <c r="B76" i="5"/>
  <c r="A76" i="5"/>
  <c r="B77" i="5"/>
  <c r="B79" i="5"/>
  <c r="B80" i="5"/>
  <c r="A80" i="5"/>
  <c r="B81" i="5"/>
  <c r="B82" i="5"/>
  <c r="B83" i="5"/>
  <c r="B84" i="5"/>
  <c r="A84" i="5"/>
  <c r="B114" i="5"/>
  <c r="A114" i="5"/>
  <c r="A85" i="5" s="1"/>
  <c r="B116" i="5"/>
  <c r="B117" i="5"/>
  <c r="B118" i="5"/>
  <c r="B120" i="5"/>
  <c r="B122" i="5"/>
  <c r="B124" i="5"/>
  <c r="B125" i="5"/>
  <c r="B126" i="5"/>
  <c r="B129" i="5"/>
  <c r="B132" i="5"/>
  <c r="B133" i="5"/>
  <c r="B134" i="5"/>
  <c r="B136" i="5"/>
  <c r="B167" i="5"/>
  <c r="A167" i="5"/>
  <c r="A138" i="5" s="1"/>
  <c r="A169" i="5"/>
  <c r="B169" i="5"/>
  <c r="B171" i="5"/>
  <c r="A173" i="5"/>
  <c r="B173" i="5"/>
  <c r="A177" i="5"/>
  <c r="B177" i="5"/>
  <c r="B179" i="5"/>
  <c r="B181" i="5"/>
  <c r="A181" i="5"/>
  <c r="B186" i="5"/>
  <c r="B190" i="5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4" i="5"/>
  <c r="F74" i="5" s="1"/>
  <c r="C73" i="5"/>
  <c r="F73" i="5" s="1"/>
  <c r="C72" i="5"/>
  <c r="F72" i="5" s="1"/>
  <c r="C71" i="5"/>
  <c r="F71" i="5" s="1"/>
  <c r="C70" i="5"/>
  <c r="F70" i="5" s="1"/>
  <c r="C118" i="5"/>
  <c r="F118" i="5" s="1"/>
  <c r="C119" i="5"/>
  <c r="F119" i="5" s="1"/>
  <c r="C120" i="5"/>
  <c r="F120" i="5" s="1"/>
  <c r="C125" i="5"/>
  <c r="F125" i="5" s="1"/>
  <c r="C127" i="5"/>
  <c r="F127" i="5" s="1"/>
  <c r="C128" i="5"/>
  <c r="F128" i="5" s="1"/>
  <c r="C132" i="5"/>
  <c r="F132" i="5" s="1"/>
  <c r="C133" i="5"/>
  <c r="F133" i="5" s="1"/>
  <c r="C135" i="5"/>
  <c r="F135" i="5" s="1"/>
  <c r="C136" i="5"/>
  <c r="F136" i="5" s="1"/>
  <c r="C67" i="5"/>
  <c r="F67" i="5" s="1"/>
  <c r="C66" i="5"/>
  <c r="F66" i="5" s="1"/>
  <c r="C65" i="5"/>
  <c r="F65" i="5" s="1"/>
  <c r="C64" i="5"/>
  <c r="F64" i="5" s="1"/>
  <c r="C63" i="5"/>
  <c r="F63" i="5" s="1"/>
  <c r="D19" i="5"/>
  <c r="D21" i="5"/>
  <c r="D26" i="5"/>
  <c r="D29" i="5"/>
  <c r="D63" i="5"/>
  <c r="D64" i="5"/>
  <c r="D68" i="5"/>
  <c r="D71" i="5"/>
  <c r="D72" i="5"/>
  <c r="D75" i="5"/>
  <c r="D79" i="5"/>
  <c r="D80" i="5"/>
  <c r="D84" i="5"/>
  <c r="D116" i="5"/>
  <c r="D117" i="5"/>
  <c r="D120" i="5"/>
  <c r="D124" i="5"/>
  <c r="D125" i="5"/>
  <c r="D129" i="5"/>
  <c r="D132" i="5"/>
  <c r="D133" i="5"/>
  <c r="D134" i="5"/>
  <c r="D136" i="5"/>
  <c r="D167" i="5"/>
  <c r="D168" i="5"/>
  <c r="D169" i="5"/>
  <c r="D172" i="5"/>
  <c r="D173" i="5"/>
  <c r="D174" i="5"/>
  <c r="D175" i="5"/>
  <c r="D176" i="5"/>
  <c r="D177" i="5"/>
  <c r="D180" i="5"/>
  <c r="D181" i="5"/>
  <c r="D182" i="5"/>
  <c r="D183" i="5"/>
  <c r="D184" i="5"/>
  <c r="D185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3" i="2"/>
  <c r="C92" i="2"/>
  <c r="C91" i="2"/>
  <c r="C90" i="2"/>
  <c r="C89" i="2"/>
  <c r="C88" i="2"/>
  <c r="C86" i="2"/>
  <c r="C85" i="2"/>
  <c r="C84" i="2"/>
  <c r="C83" i="2"/>
  <c r="C79" i="2"/>
  <c r="C77" i="2"/>
  <c r="C76" i="2"/>
  <c r="C75" i="2"/>
  <c r="C72" i="2"/>
  <c r="C69" i="2"/>
  <c r="C68" i="2"/>
  <c r="C67" i="2"/>
  <c r="C65" i="2"/>
  <c r="C63" i="2"/>
  <c r="C61" i="2"/>
  <c r="C60" i="2"/>
  <c r="C59" i="2"/>
  <c r="C54" i="2"/>
  <c r="C51" i="2"/>
  <c r="C50" i="2"/>
  <c r="C49" i="2"/>
  <c r="C47" i="2"/>
  <c r="C45" i="2"/>
  <c r="C43" i="2"/>
  <c r="C42" i="2"/>
  <c r="C41" i="2"/>
  <c r="C38" i="2"/>
  <c r="C35" i="2"/>
  <c r="C34" i="2"/>
  <c r="C33" i="2"/>
  <c r="C31" i="2"/>
  <c r="C26" i="2"/>
  <c r="C24" i="2"/>
  <c r="C23" i="2"/>
  <c r="C22" i="2"/>
  <c r="C18" i="2"/>
  <c r="C16" i="2"/>
  <c r="C8" i="2"/>
  <c r="C6" i="2"/>
  <c r="D8" i="2"/>
  <c r="F8" i="2" s="1"/>
  <c r="D10" i="2"/>
  <c r="F10" i="2" s="1"/>
  <c r="D12" i="2"/>
  <c r="F12" i="2" s="1"/>
  <c r="D13" i="2"/>
  <c r="F13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3" i="2"/>
  <c r="F33" i="2" s="1"/>
  <c r="D34" i="2"/>
  <c r="F34" i="2" s="1"/>
  <c r="D35" i="2"/>
  <c r="F35" i="2" s="1"/>
  <c r="D36" i="2"/>
  <c r="F36" i="2" s="1"/>
  <c r="D37" i="2"/>
  <c r="F37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D53" i="2"/>
  <c r="F53" i="2" s="1"/>
  <c r="D57" i="2"/>
  <c r="F57" i="2" s="1"/>
  <c r="D60" i="2"/>
  <c r="F60" i="2" s="1"/>
  <c r="D61" i="2"/>
  <c r="D62" i="2"/>
  <c r="F62" i="2" s="1"/>
  <c r="D63" i="2"/>
  <c r="F63" i="2" s="1"/>
  <c r="D64" i="2"/>
  <c r="F64" i="2" s="1"/>
  <c r="D65" i="2"/>
  <c r="F65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6" i="2"/>
  <c r="F76" i="2" s="1"/>
  <c r="D77" i="2"/>
  <c r="F77" i="2" s="1"/>
  <c r="D78" i="2"/>
  <c r="F78" i="2" s="1"/>
  <c r="D79" i="2"/>
  <c r="F79" i="2" s="1"/>
  <c r="D80" i="2"/>
  <c r="F80" i="2" s="1"/>
  <c r="D83" i="2"/>
  <c r="F83" i="2" s="1"/>
  <c r="D85" i="2"/>
  <c r="F85" i="2" s="1"/>
  <c r="D86" i="2"/>
  <c r="F86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D106" i="2"/>
  <c r="F106" i="2" s="1"/>
  <c r="F61" i="2"/>
  <c r="F52" i="2"/>
  <c r="B106" i="2"/>
  <c r="B105" i="2"/>
  <c r="B104" i="2"/>
  <c r="B103" i="2"/>
  <c r="B102" i="2"/>
  <c r="B101" i="2"/>
  <c r="A97" i="2"/>
  <c r="B97" i="2"/>
  <c r="B95" i="2"/>
  <c r="A95" i="2"/>
  <c r="B93" i="2"/>
  <c r="B89" i="2"/>
  <c r="A89" i="2"/>
  <c r="B87" i="2"/>
  <c r="B85" i="2"/>
  <c r="A85" i="2"/>
  <c r="B84" i="2"/>
  <c r="B83" i="2"/>
  <c r="A83" i="2"/>
  <c r="C82" i="2" s="1"/>
  <c r="B80" i="2"/>
  <c r="A80" i="2"/>
  <c r="B79" i="2"/>
  <c r="B77" i="2"/>
  <c r="A77" i="2"/>
  <c r="B76" i="2"/>
  <c r="B75" i="2"/>
  <c r="A75" i="2"/>
  <c r="B72" i="2"/>
  <c r="A72" i="2"/>
  <c r="B69" i="2"/>
  <c r="A69" i="2"/>
  <c r="B68" i="2"/>
  <c r="A68" i="2"/>
  <c r="B67" i="2"/>
  <c r="B65" i="2"/>
  <c r="A65" i="2"/>
  <c r="B64" i="2"/>
  <c r="B63" i="2"/>
  <c r="B61" i="2"/>
  <c r="A61" i="2"/>
  <c r="B60" i="2"/>
  <c r="A60" i="2"/>
  <c r="B59" i="2"/>
  <c r="A59" i="2"/>
  <c r="B57" i="2"/>
  <c r="A57" i="2"/>
  <c r="C55" i="2" s="1"/>
  <c r="B54" i="2"/>
  <c r="A54" i="2"/>
  <c r="B53" i="2"/>
  <c r="B52" i="2"/>
  <c r="B51" i="2"/>
  <c r="B50" i="2"/>
  <c r="A50" i="2"/>
  <c r="B49" i="2"/>
  <c r="B48" i="2"/>
  <c r="B47" i="2"/>
  <c r="B46" i="2"/>
  <c r="A46" i="2"/>
  <c r="B45" i="2"/>
  <c r="B44" i="2"/>
  <c r="A44" i="2"/>
  <c r="B42" i="2"/>
  <c r="A42" i="2"/>
  <c r="B41" i="2"/>
  <c r="B40" i="2"/>
  <c r="B39" i="2"/>
  <c r="B38" i="2"/>
  <c r="A38" i="2"/>
  <c r="B37" i="2"/>
  <c r="B36" i="2"/>
  <c r="A36" i="2"/>
  <c r="B35" i="2"/>
  <c r="B34" i="2"/>
  <c r="A34" i="2"/>
  <c r="A33" i="2"/>
  <c r="A31" i="2"/>
  <c r="C29" i="2" s="1"/>
  <c r="A27" i="2"/>
  <c r="B22" i="2"/>
  <c r="A22" i="2"/>
  <c r="B33" i="2"/>
  <c r="B32" i="2"/>
  <c r="B31" i="2"/>
  <c r="B28" i="2"/>
  <c r="B27" i="2"/>
  <c r="B26" i="2"/>
  <c r="B25" i="2"/>
  <c r="B23" i="2"/>
  <c r="B21" i="2"/>
  <c r="B20" i="2"/>
  <c r="A20" i="2"/>
  <c r="B19" i="2"/>
  <c r="A19" i="2"/>
  <c r="B18" i="2"/>
  <c r="B17" i="2"/>
  <c r="B15" i="2"/>
  <c r="B14" i="2"/>
  <c r="B13" i="2"/>
  <c r="B12" i="2"/>
  <c r="B11" i="2"/>
  <c r="B10" i="2"/>
  <c r="B7" i="2"/>
  <c r="B6" i="2"/>
  <c r="A5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P86" i="1"/>
  <c r="L86" i="1"/>
  <c r="P85" i="1"/>
  <c r="L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N76" i="1"/>
  <c r="L76" i="1"/>
  <c r="N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P68" i="1"/>
  <c r="L68" i="1"/>
  <c r="P67" i="1"/>
  <c r="L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N60" i="1"/>
  <c r="L60" i="1"/>
  <c r="N59" i="1"/>
  <c r="R58" i="1"/>
  <c r="P58" i="1"/>
  <c r="N58" i="1"/>
  <c r="L58" i="1"/>
  <c r="J58" i="1"/>
  <c r="H58" i="1"/>
  <c r="F58" i="1"/>
  <c r="J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L48" i="1"/>
  <c r="H48" i="1"/>
  <c r="L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N40" i="1"/>
  <c r="L40" i="1"/>
  <c r="J40" i="1"/>
  <c r="H40" i="1"/>
  <c r="J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P33" i="1"/>
  <c r="N33" i="1"/>
  <c r="L33" i="1"/>
  <c r="J33" i="1"/>
  <c r="F33" i="1"/>
  <c r="R32" i="1"/>
  <c r="P32" i="1"/>
  <c r="N32" i="1"/>
  <c r="L32" i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4" i="1"/>
  <c r="R13" i="1"/>
  <c r="R11" i="1"/>
  <c r="R10" i="1"/>
  <c r="R9" i="1"/>
  <c r="R8" i="1"/>
  <c r="P29" i="1"/>
  <c r="P28" i="1"/>
  <c r="P27" i="1"/>
  <c r="P26" i="1"/>
  <c r="P25" i="1"/>
  <c r="P22" i="1"/>
  <c r="P21" i="1"/>
  <c r="P20" i="1"/>
  <c r="P19" i="1"/>
  <c r="P18" i="1"/>
  <c r="P17" i="1"/>
  <c r="P15" i="1"/>
  <c r="P14" i="1"/>
  <c r="P13" i="1"/>
  <c r="P12" i="1"/>
  <c r="P11" i="1"/>
  <c r="P9" i="1"/>
  <c r="P8" i="1"/>
  <c r="N29" i="1"/>
  <c r="N28" i="1"/>
  <c r="N27" i="1"/>
  <c r="N26" i="1"/>
  <c r="N25" i="1"/>
  <c r="N24" i="1"/>
  <c r="N22" i="1"/>
  <c r="N21" i="1"/>
  <c r="N20" i="1"/>
  <c r="N19" i="1"/>
  <c r="N18" i="1"/>
  <c r="N17" i="1"/>
  <c r="N14" i="1"/>
  <c r="N13" i="1"/>
  <c r="N12" i="1"/>
  <c r="N11" i="1"/>
  <c r="N9" i="1"/>
  <c r="N8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4" i="1"/>
  <c r="L13" i="1"/>
  <c r="L11" i="1"/>
  <c r="L10" i="1"/>
  <c r="L9" i="1"/>
  <c r="L8" i="1"/>
  <c r="J29" i="1"/>
  <c r="J28" i="1"/>
  <c r="J27" i="1"/>
  <c r="J26" i="1"/>
  <c r="J25" i="1"/>
  <c r="J22" i="1"/>
  <c r="J21" i="1"/>
  <c r="J20" i="1"/>
  <c r="J19" i="1"/>
  <c r="J18" i="1"/>
  <c r="J17" i="1"/>
  <c r="J15" i="1"/>
  <c r="J14" i="1"/>
  <c r="J13" i="1"/>
  <c r="J11" i="1"/>
  <c r="J10" i="1"/>
  <c r="J9" i="1"/>
  <c r="J8" i="1"/>
  <c r="H29" i="1"/>
  <c r="H28" i="1"/>
  <c r="H27" i="1"/>
  <c r="H26" i="1"/>
  <c r="H25" i="1"/>
  <c r="H24" i="1"/>
  <c r="H22" i="1"/>
  <c r="H21" i="1"/>
  <c r="H20" i="1"/>
  <c r="H19" i="1"/>
  <c r="H18" i="1"/>
  <c r="H17" i="1"/>
  <c r="H14" i="1"/>
  <c r="H13" i="1"/>
  <c r="H12" i="1"/>
  <c r="H11" i="1"/>
  <c r="H10" i="1"/>
  <c r="H9" i="1"/>
  <c r="H8" i="1"/>
  <c r="F8" i="1"/>
  <c r="F9" i="1"/>
  <c r="F11" i="1"/>
  <c r="F13" i="1"/>
  <c r="F14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C83" i="1"/>
  <c r="C82" i="1"/>
  <c r="C57" i="1"/>
  <c r="C56" i="1"/>
  <c r="C31" i="1"/>
  <c r="C30" i="1"/>
  <c r="C109" i="1"/>
  <c r="C108" i="1"/>
  <c r="J67" i="1" l="1"/>
  <c r="J85" i="1"/>
  <c r="C53" i="2"/>
  <c r="D67" i="5"/>
  <c r="C10" i="5"/>
  <c r="F10" i="5" s="1"/>
  <c r="L7" i="1"/>
  <c r="R7" i="1"/>
  <c r="J47" i="1"/>
  <c r="P60" i="1"/>
  <c r="N67" i="1"/>
  <c r="P76" i="1"/>
  <c r="N85" i="1"/>
  <c r="B8" i="2"/>
  <c r="B24" i="2"/>
  <c r="B73" i="2"/>
  <c r="D84" i="2"/>
  <c r="F84" i="2" s="1"/>
  <c r="D66" i="2"/>
  <c r="F66" i="2" s="1"/>
  <c r="D32" i="2"/>
  <c r="F32" i="2" s="1"/>
  <c r="D14" i="2"/>
  <c r="F14" i="2" s="1"/>
  <c r="D178" i="5"/>
  <c r="D128" i="5"/>
  <c r="B128" i="5"/>
  <c r="C67" i="3"/>
  <c r="J16" i="1"/>
  <c r="P16" i="1"/>
  <c r="R33" i="1"/>
  <c r="P40" i="1"/>
  <c r="P56" i="1" s="1"/>
  <c r="N47" i="1"/>
  <c r="R67" i="1"/>
  <c r="R85" i="1"/>
  <c r="D46" i="2"/>
  <c r="F46" i="2" s="1"/>
  <c r="C131" i="5"/>
  <c r="F131" i="5" s="1"/>
  <c r="C77" i="5"/>
  <c r="F77" i="5" s="1"/>
  <c r="B175" i="5"/>
  <c r="F7" i="1"/>
  <c r="H23" i="1"/>
  <c r="N23" i="1"/>
  <c r="P47" i="1"/>
  <c r="F68" i="1"/>
  <c r="F86" i="1"/>
  <c r="B11" i="5"/>
  <c r="B120" i="3"/>
  <c r="H7" i="1"/>
  <c r="R47" i="1"/>
  <c r="F59" i="1"/>
  <c r="H68" i="1"/>
  <c r="F75" i="1"/>
  <c r="H86" i="1"/>
  <c r="N7" i="1"/>
  <c r="F48" i="1"/>
  <c r="H59" i="1"/>
  <c r="J68" i="1"/>
  <c r="J82" i="1" s="1"/>
  <c r="H75" i="1"/>
  <c r="J86" i="1"/>
  <c r="D7" i="2"/>
  <c r="F7" i="2" s="1"/>
  <c r="C62" i="5"/>
  <c r="F62" i="5" s="1"/>
  <c r="C83" i="3"/>
  <c r="D6" i="2"/>
  <c r="F6" i="2" s="1"/>
  <c r="C124" i="5"/>
  <c r="F124" i="5" s="1"/>
  <c r="F39" i="1"/>
  <c r="F55" i="1"/>
  <c r="J59" i="1"/>
  <c r="J75" i="1"/>
  <c r="L15" i="1"/>
  <c r="R15" i="1"/>
  <c r="H39" i="1"/>
  <c r="J48" i="1"/>
  <c r="H55" i="1"/>
  <c r="H57" i="1" s="1"/>
  <c r="L59" i="1"/>
  <c r="N68" i="1"/>
  <c r="L75" i="1"/>
  <c r="N86" i="1"/>
  <c r="D75" i="2"/>
  <c r="F75" i="2" s="1"/>
  <c r="D59" i="2"/>
  <c r="F59" i="2" s="1"/>
  <c r="D23" i="2"/>
  <c r="F23" i="2" s="1"/>
  <c r="D170" i="5"/>
  <c r="C123" i="5"/>
  <c r="F123" i="5" s="1"/>
  <c r="B74" i="3"/>
  <c r="D22" i="2"/>
  <c r="F22" i="2" s="1"/>
  <c r="P23" i="1"/>
  <c r="L39" i="1"/>
  <c r="N48" i="1"/>
  <c r="L55" i="1"/>
  <c r="P59" i="1"/>
  <c r="P82" i="1" s="1"/>
  <c r="R68" i="1"/>
  <c r="P75" i="1"/>
  <c r="R86" i="1"/>
  <c r="D39" i="2"/>
  <c r="F39" i="2" s="1"/>
  <c r="C46" i="2"/>
  <c r="D186" i="5"/>
  <c r="C84" i="5"/>
  <c r="F84" i="5" s="1"/>
  <c r="C169" i="5"/>
  <c r="F169" i="5" s="1"/>
  <c r="B35" i="3"/>
  <c r="B155" i="3"/>
  <c r="D58" i="2"/>
  <c r="F58" i="2" s="1"/>
  <c r="C71" i="2"/>
  <c r="J7" i="1"/>
  <c r="J24" i="1"/>
  <c r="P7" i="1"/>
  <c r="P24" i="1"/>
  <c r="N39" i="1"/>
  <c r="P48" i="1"/>
  <c r="N55" i="1"/>
  <c r="R75" i="1"/>
  <c r="D54" i="2"/>
  <c r="F54" i="2" s="1"/>
  <c r="D38" i="2"/>
  <c r="F38" i="2" s="1"/>
  <c r="B137" i="5"/>
  <c r="P39" i="1"/>
  <c r="R48" i="1"/>
  <c r="P55" i="1"/>
  <c r="F60" i="1"/>
  <c r="F76" i="1"/>
  <c r="C68" i="5"/>
  <c r="F68" i="5" s="1"/>
  <c r="C116" i="5"/>
  <c r="F116" i="5" s="1"/>
  <c r="B27" i="5"/>
  <c r="H15" i="1"/>
  <c r="N15" i="1"/>
  <c r="R39" i="1"/>
  <c r="R55" i="1"/>
  <c r="H60" i="1"/>
  <c r="F67" i="1"/>
  <c r="H76" i="1"/>
  <c r="F85" i="1"/>
  <c r="C69" i="5"/>
  <c r="F69" i="5" s="1"/>
  <c r="D74" i="2"/>
  <c r="F74" i="2" s="1"/>
  <c r="C94" i="2"/>
  <c r="F15" i="1"/>
  <c r="H33" i="1"/>
  <c r="F40" i="1"/>
  <c r="J60" i="1"/>
  <c r="H67" i="1"/>
  <c r="J76" i="1"/>
  <c r="H85" i="1"/>
  <c r="B71" i="2"/>
  <c r="C28" i="2"/>
  <c r="F182" i="5"/>
  <c r="C95" i="2"/>
  <c r="D171" i="5"/>
  <c r="B121" i="5"/>
  <c r="B159" i="3"/>
  <c r="B12" i="5"/>
  <c r="L83" i="1"/>
  <c r="C114" i="5"/>
  <c r="F114" i="5" s="1"/>
  <c r="B170" i="3"/>
  <c r="B9" i="2"/>
  <c r="C80" i="2"/>
  <c r="D122" i="3"/>
  <c r="A91" i="2"/>
  <c r="D137" i="5"/>
  <c r="B183" i="5"/>
  <c r="C61" i="5"/>
  <c r="F61" i="5" s="1"/>
  <c r="B113" i="3"/>
  <c r="C16" i="5"/>
  <c r="F16" i="5" s="1"/>
  <c r="B91" i="2"/>
  <c r="D76" i="5"/>
  <c r="C12" i="2"/>
  <c r="C64" i="2"/>
  <c r="C87" i="2"/>
  <c r="D179" i="5"/>
  <c r="C75" i="5"/>
  <c r="F75" i="5" s="1"/>
  <c r="B130" i="5"/>
  <c r="B122" i="3"/>
  <c r="L57" i="1"/>
  <c r="C20" i="2"/>
  <c r="C24" i="5"/>
  <c r="F24" i="5" s="1"/>
  <c r="B99" i="2"/>
  <c r="A175" i="5"/>
  <c r="B129" i="3"/>
  <c r="C122" i="5"/>
  <c r="F122" i="5" s="1"/>
  <c r="D15" i="5"/>
  <c r="D121" i="5"/>
  <c r="D31" i="5"/>
  <c r="F167" i="5"/>
  <c r="F10" i="1"/>
  <c r="F16" i="1"/>
  <c r="L12" i="1"/>
  <c r="J12" i="1"/>
  <c r="R16" i="1"/>
  <c r="C18" i="5"/>
  <c r="F18" i="5" s="1"/>
  <c r="F12" i="1"/>
  <c r="N16" i="1"/>
  <c r="C10" i="2"/>
  <c r="C17" i="5"/>
  <c r="F17" i="5" s="1"/>
  <c r="L16" i="1"/>
  <c r="H16" i="1"/>
  <c r="D11" i="2"/>
  <c r="F11" i="2" s="1"/>
  <c r="P10" i="1"/>
  <c r="D9" i="2"/>
  <c r="F9" i="2" s="1"/>
  <c r="D13" i="5"/>
  <c r="D17" i="5"/>
  <c r="N10" i="1"/>
  <c r="R12" i="1"/>
  <c r="D11" i="5"/>
  <c r="C13" i="5"/>
  <c r="F13" i="5" s="1"/>
  <c r="C12" i="5"/>
  <c r="F12" i="5" s="1"/>
  <c r="C14" i="2"/>
  <c r="A87" i="2"/>
  <c r="A99" i="2"/>
  <c r="A183" i="5"/>
  <c r="A171" i="5"/>
  <c r="A82" i="3"/>
  <c r="A74" i="5"/>
  <c r="A61" i="5"/>
  <c r="A52" i="2"/>
  <c r="A93" i="2"/>
  <c r="A179" i="5"/>
  <c r="A170" i="3"/>
  <c r="A102" i="2"/>
  <c r="A186" i="5"/>
  <c r="R97" i="1"/>
  <c r="B66" i="2"/>
  <c r="C19" i="2"/>
  <c r="B184" i="5"/>
  <c r="C14" i="5"/>
  <c r="F14" i="5" s="1"/>
  <c r="F83" i="1"/>
  <c r="L82" i="1"/>
  <c r="D135" i="5"/>
  <c r="D187" i="5"/>
  <c r="B114" i="3"/>
  <c r="B157" i="3"/>
  <c r="C173" i="3"/>
  <c r="F102" i="1"/>
  <c r="B100" i="2"/>
  <c r="C103" i="2"/>
  <c r="B117" i="3"/>
  <c r="C26" i="5"/>
  <c r="F26" i="5" s="1"/>
  <c r="N82" i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R30" i="1" s="1"/>
  <c r="A99" i="1"/>
  <c r="B166" i="3"/>
  <c r="B182" i="5"/>
  <c r="C115" i="3"/>
  <c r="D123" i="5"/>
  <c r="C62" i="3"/>
  <c r="D62" i="5"/>
  <c r="B8" i="5"/>
  <c r="B16" i="3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F163" i="3" s="1"/>
  <c r="C179" i="5"/>
  <c r="F179" i="5" s="1"/>
  <c r="D154" i="3"/>
  <c r="C170" i="5"/>
  <c r="D129" i="3"/>
  <c r="C137" i="5"/>
  <c r="F137" i="5" s="1"/>
  <c r="D121" i="3"/>
  <c r="F121" i="3" s="1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H83" i="1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F160" i="3" s="1"/>
  <c r="C176" i="5"/>
  <c r="H88" i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F37" i="3" s="1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54" i="3"/>
  <c r="A170" i="5"/>
  <c r="A86" i="2"/>
  <c r="H82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A19" i="1"/>
  <c r="B29" i="3"/>
  <c r="B17" i="5"/>
  <c r="B21" i="3"/>
  <c r="C16" i="3"/>
  <c r="D8" i="5"/>
  <c r="F113" i="3"/>
  <c r="F109" i="3"/>
  <c r="F39" i="3"/>
  <c r="F35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7" i="3"/>
  <c r="C19" i="5"/>
  <c r="F19" i="5" s="1"/>
  <c r="F26" i="3"/>
  <c r="F24" i="3"/>
  <c r="F22" i="3"/>
  <c r="F20" i="3"/>
  <c r="C9" i="5"/>
  <c r="F9" i="5" s="1"/>
  <c r="N30" i="1"/>
  <c r="F16" i="3"/>
  <c r="D5" i="2"/>
  <c r="F5" i="2" s="1"/>
  <c r="C8" i="5"/>
  <c r="F8" i="5" s="1"/>
  <c r="A55" i="5"/>
  <c r="K105" i="5" s="1"/>
  <c r="G78" i="5" s="1"/>
  <c r="C30" i="2"/>
  <c r="C56" i="2"/>
  <c r="A108" i="5"/>
  <c r="K158" i="5" s="1"/>
  <c r="G134" i="5" s="1"/>
  <c r="A7" i="1"/>
  <c r="A8" i="1" s="1"/>
  <c r="F56" i="1"/>
  <c r="J57" i="1"/>
  <c r="N57" i="1"/>
  <c r="R57" i="1"/>
  <c r="J56" i="1"/>
  <c r="R56" i="1"/>
  <c r="F82" i="1"/>
  <c r="N83" i="1"/>
  <c r="A164" i="3"/>
  <c r="A156" i="3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160" i="3"/>
  <c r="A176" i="5"/>
  <c r="A35" i="3"/>
  <c r="A27" i="5"/>
  <c r="A137" i="5"/>
  <c r="A129" i="3"/>
  <c r="A133" i="5"/>
  <c r="A125" i="3"/>
  <c r="A121" i="3"/>
  <c r="A129" i="5"/>
  <c r="A117" i="3"/>
  <c r="A125" i="5"/>
  <c r="A123" i="5"/>
  <c r="A113" i="3"/>
  <c r="A121" i="5"/>
  <c r="A109" i="3"/>
  <c r="A117" i="5"/>
  <c r="G169" i="5"/>
  <c r="F1" i="16"/>
  <c r="F173" i="3"/>
  <c r="F169" i="3"/>
  <c r="F161" i="3"/>
  <c r="F153" i="3"/>
  <c r="F129" i="3"/>
  <c r="F125" i="3"/>
  <c r="F117" i="3"/>
  <c r="F174" i="3"/>
  <c r="F172" i="3"/>
  <c r="F170" i="3"/>
  <c r="F168" i="3"/>
  <c r="F166" i="3"/>
  <c r="F164" i="3"/>
  <c r="F162" i="3"/>
  <c r="F158" i="3"/>
  <c r="F156" i="3"/>
  <c r="F154" i="3"/>
  <c r="F128" i="3"/>
  <c r="F126" i="3"/>
  <c r="F124" i="3"/>
  <c r="F122" i="3"/>
  <c r="F120" i="3"/>
  <c r="F116" i="3"/>
  <c r="N56" i="1"/>
  <c r="G183" i="5"/>
  <c r="G179" i="5"/>
  <c r="G175" i="5"/>
  <c r="C81" i="2"/>
  <c r="B28" i="3"/>
  <c r="B30" i="3"/>
  <c r="B32" i="3"/>
  <c r="B165" i="3"/>
  <c r="F171" i="3"/>
  <c r="F167" i="3"/>
  <c r="F159" i="3"/>
  <c r="F155" i="3"/>
  <c r="F151" i="3"/>
  <c r="F127" i="3"/>
  <c r="F123" i="3"/>
  <c r="F119" i="3"/>
  <c r="F115" i="3"/>
  <c r="F111" i="3"/>
  <c r="F107" i="3"/>
  <c r="F29" i="3"/>
  <c r="F25" i="3"/>
  <c r="F21" i="3"/>
  <c r="F17" i="3"/>
  <c r="F65" i="3"/>
  <c r="F84" i="3"/>
  <c r="F80" i="3"/>
  <c r="F76" i="3"/>
  <c r="F72" i="3"/>
  <c r="F68" i="3"/>
  <c r="L31" i="1" l="1"/>
  <c r="P83" i="1"/>
  <c r="H56" i="1"/>
  <c r="P31" i="1"/>
  <c r="G121" i="5"/>
  <c r="J83" i="1"/>
  <c r="P57" i="1"/>
  <c r="A115" i="5"/>
  <c r="A168" i="5"/>
  <c r="A152" i="3"/>
  <c r="J31" i="1"/>
  <c r="H109" i="1"/>
  <c r="G173" i="5"/>
  <c r="F109" i="1"/>
  <c r="N31" i="1"/>
  <c r="H108" i="1"/>
  <c r="J109" i="1"/>
  <c r="J30" i="1"/>
  <c r="F31" i="1"/>
  <c r="H30" i="1"/>
  <c r="L109" i="1"/>
  <c r="F30" i="1"/>
  <c r="L30" i="1"/>
  <c r="H31" i="1"/>
  <c r="F29" i="2"/>
  <c r="F55" i="2" s="1"/>
  <c r="F81" i="2" s="1"/>
  <c r="F107" i="2" s="1"/>
  <c r="A107" i="3"/>
  <c r="A124" i="5"/>
  <c r="A116" i="3"/>
  <c r="A32" i="5"/>
  <c r="A2" i="5"/>
  <c r="K52" i="5" s="1"/>
  <c r="G8" i="5" s="1"/>
  <c r="A172" i="5"/>
  <c r="G67" i="5"/>
  <c r="R109" i="1"/>
  <c r="G70" i="5"/>
  <c r="G83" i="5"/>
  <c r="G74" i="5"/>
  <c r="G79" i="5"/>
  <c r="G65" i="5"/>
  <c r="P109" i="1"/>
  <c r="G68" i="5"/>
  <c r="G75" i="5"/>
  <c r="G82" i="5"/>
  <c r="G69" i="5"/>
  <c r="A115" i="3"/>
  <c r="G81" i="5"/>
  <c r="G84" i="5"/>
  <c r="L108" i="1"/>
  <c r="F108" i="1"/>
  <c r="P30" i="1"/>
  <c r="G62" i="5"/>
  <c r="G73" i="5"/>
  <c r="A131" i="5"/>
  <c r="A39" i="3"/>
  <c r="J108" i="1"/>
  <c r="G7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G30" i="5" l="1"/>
  <c r="G24" i="5"/>
  <c r="G26" i="5"/>
  <c r="G18" i="5"/>
  <c r="G14" i="5"/>
  <c r="G23" i="5"/>
  <c r="G10" i="5"/>
  <c r="G20" i="5"/>
  <c r="G12" i="5"/>
  <c r="G17" i="5"/>
  <c r="G13" i="5"/>
  <c r="G16" i="5"/>
  <c r="G15" i="5"/>
  <c r="G29" i="5"/>
  <c r="G11" i="5"/>
  <c r="G21" i="5"/>
  <c r="G22" i="5"/>
  <c r="G9" i="5"/>
  <c r="G27" i="5"/>
  <c r="G19" i="5"/>
  <c r="G25" i="5"/>
  <c r="G31" i="5"/>
  <c r="G28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<sst xmlns="http://schemas.openxmlformats.org/spreadsheetml/2006/main" count="401" uniqueCount="140">
  <si>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</si>
  <si>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</si>
  <si>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</si>
  <si>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</si>
  <si>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</si>
  <si>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</si>
  <si>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</si>
  <si>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</si>
  <si>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</si>
  <si>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</si>
  <si>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</si>
  <si>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</si>
  <si>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</si>
  <si>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</si>
  <si>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</si>
  <si>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</si>
  <si>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</si>
  <si>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</si>
  <si>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</si>
  <si>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</si>
  <si>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</si>
  <si>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</si>
  <si>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</si>
  <si>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</si>
  <si>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</si>
  <si>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</si>
  <si>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</si>
  <si>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</si>
  <si>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</si>
  <si>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</si>
  <si>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</si>
  <si>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</si>
  <si>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</si>
  <si>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</si>
  <si>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</si>
  <si>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</si>
  <si>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</si>
  <si>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</si>
  <si>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</si>
  <si>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</si>
  <si>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</si>
  <si>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</si>
  <si>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</si>
  <si>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</si>
  <si>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</si>
  <si>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</si>
  <si>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</si>
  <si>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</si>
  <si>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</si>
  <si>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</si>
  <si>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</si>
  <si>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</si>
  <si>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</si>
  <si>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</si>
  <si>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</si>
  <si>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</si>
  <si>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</si>
  <si>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</si>
  <si>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</si>
  <si>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</si>
  <si>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</si>
  <si>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</si>
  <si>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</si>
  <si>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</si>
  <si>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</si>
  <si>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</si>
  <si>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</si>
  <si>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</si>
  <si>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</si>
  <si>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</si>
  <si>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</si>
  <si>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</si>
  <si>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</si>
  <si>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</si>
  <si>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</si>
  <si>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</si>
  <si>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</si>
  <si>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</si>
  <si>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</si>
  <si>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</si>
  <si>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</si>
  <si>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</si>
  <si>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</si>
  <si>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</si>
  <si>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</si>
  <si>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</si>
  <si>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</si>
  <si>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</si>
  <si>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</si>
  <si>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</si>
  <si>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</si>
  <si>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</si>
  <si>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</si>
  <si>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</si>
  <si>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</si>
  <si>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</si>
  <si>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</si>
  <si>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</si>
  <si>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</si>
  <si>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</si>
  <si>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</si>
  <si>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</si>
  <si>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</si>
  <si>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</si>
  <si>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</si>
  <si>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</si>
  <si>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</si>
  <si>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</si>
  <si>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</si>
  <si>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</si>
  <si>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</si>
  <si>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PCC SIDEWALK REMOVAL</t>
  </si>
  <si>
    <t>TREE REMOVAL</t>
  </si>
  <si>
    <t>SEA WALL REMOVAL AND REPLACEMENT</t>
  </si>
  <si>
    <t>PERIMETER EROSION BARRIER</t>
  </si>
  <si>
    <t xml:space="preserve">PCC SIDEWALK, 4" </t>
  </si>
  <si>
    <t>HAND RAILING</t>
  </si>
  <si>
    <t>SITE RESTORATION</t>
  </si>
  <si>
    <t>ON-SITE MONITORING OF REGULATED SUBSTANCES</t>
  </si>
  <si>
    <t>NON-SPECIAL WASTE SOIL DISPOSAL</t>
  </si>
  <si>
    <t>SPECIAL WASTE GROUNDWATER DISPOSAL</t>
  </si>
  <si>
    <t>HAZARDOUS WASTE GROUNDWATER DISPOSAL</t>
  </si>
  <si>
    <t>SILT CURTAIN AND OIL BOOM CONTAINMENT SYSTEM</t>
  </si>
  <si>
    <t>SF</t>
  </si>
  <si>
    <t xml:space="preserve">UNITS </t>
  </si>
  <si>
    <t>LF</t>
  </si>
  <si>
    <t>LS</t>
  </si>
  <si>
    <t>CAL DAY</t>
  </si>
  <si>
    <t>CY</t>
  </si>
  <si>
    <t>GALLON</t>
  </si>
  <si>
    <t>LSUM</t>
  </si>
  <si>
    <t>Bid No.: 822-PW-087</t>
  </si>
  <si>
    <t>Davis Park Boat Dock ALTERNATE BID</t>
  </si>
  <si>
    <t>Martin &amp; Company</t>
  </si>
  <si>
    <t>Oregon, IL</t>
  </si>
  <si>
    <t>Bid Bond</t>
  </si>
  <si>
    <t>Sjostrom &amp; Sons</t>
  </si>
  <si>
    <t>Rockford, IL</t>
  </si>
  <si>
    <t>Helm Civil</t>
  </si>
  <si>
    <t>Freeport,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</si>
</sst>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1"/>
      <name val="Times New Roman"/>
      <family val="1"/>
    </font>
    <font>
      <sz val="11"/>
      <name val="Trebuchet MS"/>
      <family val="2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0" fontId="21" fillId="0" borderId="17" xfId="4" applyFont="1" applyFill="1" applyBorder="1" applyAlignment="1">
      <alignment vertical="center" wrapText="1"/>
    </xf>
    <xf numFmtId="1" fontId="21" fillId="0" borderId="17" xfId="4" applyNumberFormat="1" applyFont="1" applyFill="1" applyBorder="1" applyAlignment="1">
      <alignment horizontal="center" vertical="center"/>
    </xf>
    <xf numFmtId="44" fontId="20" fillId="0" borderId="17" xfId="4" applyNumberFormat="1" applyFont="1" applyBorder="1" applyAlignment="1">
      <alignment horizontal="left" vertical="center"/>
    </xf>
    <xf numFmtId="44" fontId="20" fillId="0" borderId="17" xfId="5" applyFont="1" applyBorder="1"/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2" fillId="3" borderId="38" xfId="2" applyFont="1" applyFill="1" applyBorder="1" applyAlignment="1" applyProtection="1">
      <alignment horizontal="centerContinuous" vertical="center"/>
      <protection locked="0"/>
    </xf>
  </cellXfs>
  <cellStyles count="6">
    <cellStyle name="Currency" xfId="1" builtinId="4"/>
    <cellStyle name="Currency 2" xfId="5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17" sqref="E1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825210</v>
      </c>
    </row>
    <row r="2" spans="1:6" s="216" customFormat="1" ht="18" x14ac:dyDescent="0.25">
      <c r="A2" s="350" t="s">
        <v>93</v>
      </c>
      <c r="B2" s="350"/>
      <c r="C2" s="350"/>
      <c r="D2" s="350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ht="16.5" x14ac:dyDescent="0.2">
      <c r="A4" s="304">
        <v>1</v>
      </c>
      <c r="B4" s="346" t="s">
        <v>111</v>
      </c>
      <c r="C4" s="347" t="s">
        <v>123</v>
      </c>
      <c r="D4" s="347">
        <v>360</v>
      </c>
      <c r="E4" s="348">
        <v>5</v>
      </c>
      <c r="F4" s="303">
        <f t="shared" ref="F4:F67" si="0">IF(AND(ISNUMBER(D4),ISNUMBER(E4)),D4*E4,"")</f>
        <v>1800</v>
      </c>
    </row>
    <row r="5" spans="1:6" ht="16.5" x14ac:dyDescent="0.2">
      <c r="A5" s="304">
        <v>2</v>
      </c>
      <c r="B5" s="346" t="s">
        <v>112</v>
      </c>
      <c r="C5" s="347" t="s">
        <v>124</v>
      </c>
      <c r="D5" s="347">
        <v>78</v>
      </c>
      <c r="E5" s="348">
        <v>65</v>
      </c>
      <c r="F5" s="303">
        <f t="shared" si="0"/>
        <v>5070</v>
      </c>
    </row>
    <row r="6" spans="1:6" ht="16.5" x14ac:dyDescent="0.2">
      <c r="A6" s="304">
        <v>3</v>
      </c>
      <c r="B6" s="346" t="s">
        <v>113</v>
      </c>
      <c r="C6" s="347" t="s">
        <v>125</v>
      </c>
      <c r="D6" s="347">
        <v>130</v>
      </c>
      <c r="E6" s="348">
        <v>1500</v>
      </c>
      <c r="F6" s="303">
        <f t="shared" si="0"/>
        <v>195000</v>
      </c>
    </row>
    <row r="7" spans="1:6" ht="16.5" x14ac:dyDescent="0.2">
      <c r="A7" s="304">
        <v>4</v>
      </c>
      <c r="B7" s="346" t="s">
        <v>114</v>
      </c>
      <c r="C7" s="347" t="s">
        <v>125</v>
      </c>
      <c r="D7" s="347">
        <v>30</v>
      </c>
      <c r="E7" s="348">
        <v>8</v>
      </c>
      <c r="F7" s="303">
        <f t="shared" si="0"/>
        <v>240</v>
      </c>
    </row>
    <row r="8" spans="1:6" ht="16.5" x14ac:dyDescent="0.3">
      <c r="A8" s="304">
        <v>5</v>
      </c>
      <c r="B8" s="346" t="s">
        <v>115</v>
      </c>
      <c r="C8" s="347" t="s">
        <v>123</v>
      </c>
      <c r="D8" s="347">
        <v>360</v>
      </c>
      <c r="E8" s="349">
        <v>10</v>
      </c>
      <c r="F8" s="303">
        <f t="shared" si="0"/>
        <v>3600</v>
      </c>
    </row>
    <row r="9" spans="1:6" ht="16.5" x14ac:dyDescent="0.3">
      <c r="A9" s="304">
        <v>6</v>
      </c>
      <c r="B9" s="346" t="s">
        <v>116</v>
      </c>
      <c r="C9" s="347" t="s">
        <v>125</v>
      </c>
      <c r="D9" s="347">
        <v>130</v>
      </c>
      <c r="E9" s="349">
        <v>150</v>
      </c>
      <c r="F9" s="303">
        <f t="shared" si="0"/>
        <v>19500</v>
      </c>
    </row>
    <row r="10" spans="1:6" ht="16.5" x14ac:dyDescent="0.3">
      <c r="A10" s="304">
        <v>7</v>
      </c>
      <c r="B10" s="346" t="s">
        <v>117</v>
      </c>
      <c r="C10" s="347" t="s">
        <v>126</v>
      </c>
      <c r="D10" s="347">
        <v>1</v>
      </c>
      <c r="E10" s="349">
        <v>2500</v>
      </c>
      <c r="F10" s="303">
        <f t="shared" si="0"/>
        <v>2500</v>
      </c>
    </row>
    <row r="11" spans="1:6" ht="16.5" x14ac:dyDescent="0.3">
      <c r="A11" s="304">
        <v>8</v>
      </c>
      <c r="B11" s="346" t="s">
        <v>118</v>
      </c>
      <c r="C11" s="347" t="s">
        <v>127</v>
      </c>
      <c r="D11" s="347">
        <v>4</v>
      </c>
      <c r="E11" s="349">
        <v>750</v>
      </c>
      <c r="F11" s="303">
        <f t="shared" si="0"/>
        <v>3000</v>
      </c>
    </row>
    <row r="12" spans="1:6" ht="16.5" x14ac:dyDescent="0.3">
      <c r="A12" s="304">
        <v>9</v>
      </c>
      <c r="B12" s="346" t="s">
        <v>119</v>
      </c>
      <c r="C12" s="347" t="s">
        <v>128</v>
      </c>
      <c r="D12" s="347">
        <v>500</v>
      </c>
      <c r="E12" s="349">
        <v>110</v>
      </c>
      <c r="F12" s="303">
        <f t="shared" si="0"/>
        <v>55000</v>
      </c>
    </row>
    <row r="13" spans="1:6" ht="16.5" x14ac:dyDescent="0.3">
      <c r="A13" s="304">
        <v>10</v>
      </c>
      <c r="B13" s="346" t="s">
        <v>120</v>
      </c>
      <c r="C13" s="347" t="s">
        <v>129</v>
      </c>
      <c r="D13" s="347">
        <v>80000</v>
      </c>
      <c r="E13" s="349">
        <v>2.15</v>
      </c>
      <c r="F13" s="303">
        <f t="shared" si="0"/>
        <v>172000</v>
      </c>
    </row>
    <row r="14" spans="1:6" ht="16.5" x14ac:dyDescent="0.2">
      <c r="A14" s="304">
        <v>11</v>
      </c>
      <c r="B14" s="346" t="s">
        <v>121</v>
      </c>
      <c r="C14" s="347" t="s">
        <v>129</v>
      </c>
      <c r="D14" s="347">
        <v>80000</v>
      </c>
      <c r="E14" s="348">
        <v>4.5</v>
      </c>
      <c r="F14" s="303">
        <f t="shared" si="0"/>
        <v>360000</v>
      </c>
    </row>
    <row r="15" spans="1:6" ht="16.5" x14ac:dyDescent="0.2">
      <c r="A15" s="304">
        <v>12</v>
      </c>
      <c r="B15" s="346" t="s">
        <v>122</v>
      </c>
      <c r="C15" s="347" t="s">
        <v>130</v>
      </c>
      <c r="D15" s="347">
        <v>1</v>
      </c>
      <c r="E15" s="348">
        <v>7500</v>
      </c>
      <c r="F15" s="303">
        <f t="shared" si="0"/>
        <v>7500</v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K18" sqref="K1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99</v>
      </c>
      <c r="F1" s="356"/>
      <c r="G1" s="359" t="s">
        <v>133</v>
      </c>
      <c r="H1" s="360"/>
      <c r="I1" s="361" t="s">
        <v>136</v>
      </c>
      <c r="J1" s="362"/>
      <c r="K1" s="225" t="s">
        <v>138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84" t="s">
        <v>134</v>
      </c>
      <c r="H2" s="385"/>
      <c r="I2" s="363" t="s">
        <v>137</v>
      </c>
      <c r="J2" s="364"/>
      <c r="K2" s="386" t="s">
        <v>139</v>
      </c>
      <c r="L2" s="387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132</v>
      </c>
      <c r="B3" s="291"/>
      <c r="C3" s="291"/>
      <c r="D3" s="292"/>
      <c r="E3" s="357"/>
      <c r="F3" s="358"/>
      <c r="G3" s="363" t="s">
        <v>135</v>
      </c>
      <c r="H3" s="364"/>
      <c r="I3" s="363" t="s">
        <v>135</v>
      </c>
      <c r="J3" s="364"/>
      <c r="K3" s="363" t="s">
        <v>135</v>
      </c>
      <c r="L3" s="364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131</v>
      </c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PCC SIDEWALK REMOVAL</v>
      </c>
      <c r="C6" s="295" t="str">
        <f>IF(ISBLANK('Item List'!C4),"",'Item List'!C4)</f>
        <v>SF</v>
      </c>
      <c r="D6" s="296">
        <f>IF(ISBLANK('Item List'!D4),0,'Item List'!D4)</f>
        <v>360</v>
      </c>
      <c r="E6" s="146">
        <f>IF(ISBLANK('Item List'!E4),0,'Item List'!E4)</f>
        <v>5</v>
      </c>
      <c r="F6" s="146">
        <f>IF(AND(ISNUMBER($D6),ISNUMBER(E6)),$D6*E6,0)</f>
        <v>1800</v>
      </c>
      <c r="G6" s="168">
        <v>12.35</v>
      </c>
      <c r="H6" s="103">
        <f>IF(AND(ISNUMBER($D6),ISNUMBER(G6)),$D6*G6,0)</f>
        <v>4446</v>
      </c>
      <c r="I6" s="169">
        <v>5</v>
      </c>
      <c r="J6" s="103">
        <f t="shared" ref="J6:J29" si="0">IF(AND(ISNUMBER($D6),ISNUMBER(I6)),$D6*I6,0)</f>
        <v>1800</v>
      </c>
      <c r="K6" s="169">
        <v>6</v>
      </c>
      <c r="L6" s="103">
        <f t="shared" ref="L6:L29" si="1">IF(AND(ISNUMBER($D6),ISNUMBER(K6)),$D6*K6,0)</f>
        <v>2160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TREE REMOVAL</v>
      </c>
      <c r="C7" s="295" t="str">
        <f>IF(ISBLANK('Item List'!C5),"",'Item List'!C5)</f>
        <v xml:space="preserve">UNITS </v>
      </c>
      <c r="D7" s="296">
        <f>IF(ISBLANK('Item List'!D5),0,'Item List'!D5)</f>
        <v>78</v>
      </c>
      <c r="E7" s="146">
        <f>IF(ISBLANK('Item List'!E5),0,'Item List'!E5)</f>
        <v>65</v>
      </c>
      <c r="F7" s="146">
        <f t="shared" ref="F7:H29" si="5">IF(AND(ISNUMBER($D7),ISNUMBER(E7)),$D7*E7,0)</f>
        <v>5070</v>
      </c>
      <c r="G7" s="168">
        <v>36</v>
      </c>
      <c r="H7" s="103">
        <f t="shared" si="5"/>
        <v>2808</v>
      </c>
      <c r="I7" s="169">
        <v>85</v>
      </c>
      <c r="J7" s="103">
        <f t="shared" si="0"/>
        <v>6630</v>
      </c>
      <c r="K7" s="169">
        <v>70</v>
      </c>
      <c r="L7" s="103">
        <f t="shared" si="1"/>
        <v>5460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SEA WALL REMOVAL AND REPLACEMENT</v>
      </c>
      <c r="C8" s="295" t="str">
        <f>IF(ISBLANK('Item List'!C6),"",'Item List'!C6)</f>
        <v>LF</v>
      </c>
      <c r="D8" s="296">
        <f>IF(ISBLANK('Item List'!D6),0,'Item List'!D6)</f>
        <v>130</v>
      </c>
      <c r="E8" s="146">
        <f>IF(ISBLANK('Item List'!E6),0,'Item List'!E6)</f>
        <v>1500</v>
      </c>
      <c r="F8" s="146">
        <f t="shared" si="5"/>
        <v>195000</v>
      </c>
      <c r="G8" s="168">
        <v>737</v>
      </c>
      <c r="H8" s="103">
        <f t="shared" si="5"/>
        <v>95810</v>
      </c>
      <c r="I8" s="169">
        <v>3140</v>
      </c>
      <c r="J8" s="103">
        <f t="shared" si="0"/>
        <v>408200</v>
      </c>
      <c r="K8" s="169">
        <v>4350</v>
      </c>
      <c r="L8" s="103">
        <f t="shared" si="1"/>
        <v>565500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PERIMETER EROSION BARRIER</v>
      </c>
      <c r="C9" s="295" t="str">
        <f>IF(ISBLANK('Item List'!C7),"",'Item List'!C7)</f>
        <v>LF</v>
      </c>
      <c r="D9" s="296">
        <f>IF(ISBLANK('Item List'!D7),0,'Item List'!D7)</f>
        <v>30</v>
      </c>
      <c r="E9" s="146">
        <f>IF(ISBLANK('Item List'!E7),0,'Item List'!E7)</f>
        <v>8</v>
      </c>
      <c r="F9" s="146">
        <f t="shared" si="5"/>
        <v>240</v>
      </c>
      <c r="G9" s="168">
        <v>10</v>
      </c>
      <c r="H9" s="103">
        <f t="shared" si="5"/>
        <v>300</v>
      </c>
      <c r="I9" s="169">
        <v>10</v>
      </c>
      <c r="J9" s="103">
        <f t="shared" si="0"/>
        <v>300</v>
      </c>
      <c r="K9" s="169">
        <v>10</v>
      </c>
      <c r="L9" s="103">
        <f t="shared" si="1"/>
        <v>300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 xml:space="preserve">PCC SIDEWALK, 4" </v>
      </c>
      <c r="C10" s="295" t="str">
        <f>IF(ISBLANK('Item List'!C8),"",'Item List'!C8)</f>
        <v>SF</v>
      </c>
      <c r="D10" s="296">
        <f>IF(ISBLANK('Item List'!D8),0,'Item List'!D8)</f>
        <v>360</v>
      </c>
      <c r="E10" s="146">
        <f>IF(ISBLANK('Item List'!E8),0,'Item List'!E8)</f>
        <v>10</v>
      </c>
      <c r="F10" s="146">
        <f t="shared" si="5"/>
        <v>3600</v>
      </c>
      <c r="G10" s="168">
        <v>13.66</v>
      </c>
      <c r="H10" s="103">
        <f t="shared" si="5"/>
        <v>4917.6000000000004</v>
      </c>
      <c r="I10" s="169">
        <v>15</v>
      </c>
      <c r="J10" s="103">
        <f t="shared" si="0"/>
        <v>5400</v>
      </c>
      <c r="K10" s="169">
        <v>16</v>
      </c>
      <c r="L10" s="103">
        <f t="shared" si="1"/>
        <v>5760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HAND RAILING</v>
      </c>
      <c r="C11" s="295" t="str">
        <f>IF(ISBLANK('Item List'!C9),"",'Item List'!C9)</f>
        <v>LF</v>
      </c>
      <c r="D11" s="296">
        <f>IF(ISBLANK('Item List'!D9),0,'Item List'!D9)</f>
        <v>130</v>
      </c>
      <c r="E11" s="146">
        <f>IF(ISBLANK('Item List'!E9),0,'Item List'!E9)</f>
        <v>150</v>
      </c>
      <c r="F11" s="146">
        <f t="shared" si="5"/>
        <v>19500</v>
      </c>
      <c r="G11" s="168">
        <v>485</v>
      </c>
      <c r="H11" s="103">
        <f t="shared" si="5"/>
        <v>63050</v>
      </c>
      <c r="I11" s="169">
        <v>430</v>
      </c>
      <c r="J11" s="103">
        <f t="shared" si="0"/>
        <v>55900</v>
      </c>
      <c r="K11" s="169">
        <v>440</v>
      </c>
      <c r="L11" s="103">
        <f t="shared" si="1"/>
        <v>57200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SITE RESTORATION</v>
      </c>
      <c r="C12" s="295" t="str">
        <f>IF(ISBLANK('Item List'!C10),"",'Item List'!C10)</f>
        <v>LS</v>
      </c>
      <c r="D12" s="296">
        <f>IF(ISBLANK('Item List'!D10),0,'Item List'!D10)</f>
        <v>1</v>
      </c>
      <c r="E12" s="146">
        <f>IF(ISBLANK('Item List'!E10),0,'Item List'!E10)</f>
        <v>2500</v>
      </c>
      <c r="F12" s="146">
        <f t="shared" si="5"/>
        <v>2500</v>
      </c>
      <c r="G12" s="168">
        <v>5400</v>
      </c>
      <c r="H12" s="103">
        <f t="shared" si="5"/>
        <v>5400</v>
      </c>
      <c r="I12" s="169">
        <v>7000</v>
      </c>
      <c r="J12" s="103">
        <f t="shared" si="0"/>
        <v>7000</v>
      </c>
      <c r="K12" s="169">
        <v>2800</v>
      </c>
      <c r="L12" s="103">
        <f t="shared" si="1"/>
        <v>2800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ON-SITE MONITORING OF REGULATED SUBSTANCES</v>
      </c>
      <c r="C13" s="295" t="str">
        <f>IF(ISBLANK('Item List'!C11),"",'Item List'!C11)</f>
        <v>CAL DAY</v>
      </c>
      <c r="D13" s="296">
        <f>IF(ISBLANK('Item List'!D11),0,'Item List'!D11)</f>
        <v>4</v>
      </c>
      <c r="E13" s="146">
        <f>IF(ISBLANK('Item List'!E11),0,'Item List'!E11)</f>
        <v>750</v>
      </c>
      <c r="F13" s="146">
        <f t="shared" si="5"/>
        <v>3000</v>
      </c>
      <c r="G13" s="168">
        <v>1460</v>
      </c>
      <c r="H13" s="103">
        <f t="shared" si="5"/>
        <v>5840</v>
      </c>
      <c r="I13" s="169">
        <v>1000</v>
      </c>
      <c r="J13" s="103">
        <f t="shared" si="0"/>
        <v>4000</v>
      </c>
      <c r="K13" s="169">
        <v>900</v>
      </c>
      <c r="L13" s="103">
        <f t="shared" si="1"/>
        <v>3600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NON-SPECIAL WASTE SOIL DISPOSAL</v>
      </c>
      <c r="C14" s="295" t="str">
        <f>IF(ISBLANK('Item List'!C12),"",'Item List'!C12)</f>
        <v>CY</v>
      </c>
      <c r="D14" s="296">
        <f>IF(ISBLANK('Item List'!D12),0,'Item List'!D12)</f>
        <v>500</v>
      </c>
      <c r="E14" s="146">
        <f>IF(ISBLANK('Item List'!E12),0,'Item List'!E12)</f>
        <v>110</v>
      </c>
      <c r="F14" s="146">
        <f t="shared" si="5"/>
        <v>55000</v>
      </c>
      <c r="G14" s="168">
        <v>91</v>
      </c>
      <c r="H14" s="103">
        <f t="shared" si="5"/>
        <v>45500</v>
      </c>
      <c r="I14" s="169">
        <v>110</v>
      </c>
      <c r="J14" s="103">
        <f t="shared" si="0"/>
        <v>55000</v>
      </c>
      <c r="K14" s="169">
        <v>53</v>
      </c>
      <c r="L14" s="103">
        <f t="shared" si="1"/>
        <v>26500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SPECIAL WASTE GROUNDWATER DISPOSAL</v>
      </c>
      <c r="C15" s="295" t="str">
        <f>IF(ISBLANK('Item List'!C13),"",'Item List'!C13)</f>
        <v>GALLON</v>
      </c>
      <c r="D15" s="296">
        <f>IF(ISBLANK('Item List'!D13),0,'Item List'!D13)</f>
        <v>80000</v>
      </c>
      <c r="E15" s="146">
        <f>IF(ISBLANK('Item List'!E13),0,'Item List'!E13)</f>
        <v>2.15</v>
      </c>
      <c r="F15" s="146">
        <f t="shared" si="5"/>
        <v>172000</v>
      </c>
      <c r="G15" s="168">
        <v>2.42</v>
      </c>
      <c r="H15" s="103">
        <f t="shared" si="5"/>
        <v>193600</v>
      </c>
      <c r="I15" s="169">
        <v>1.25</v>
      </c>
      <c r="J15" s="103">
        <f t="shared" si="0"/>
        <v>100000</v>
      </c>
      <c r="K15" s="169">
        <v>0.84</v>
      </c>
      <c r="L15" s="103">
        <f t="shared" si="1"/>
        <v>67200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HAZARDOUS WASTE GROUNDWATER DISPOSAL</v>
      </c>
      <c r="C16" s="295" t="str">
        <f>IF(ISBLANK('Item List'!C14),"",'Item List'!C14)</f>
        <v>GALLON</v>
      </c>
      <c r="D16" s="296">
        <f>IF(ISBLANK('Item List'!D14),0,'Item List'!D14)</f>
        <v>80000</v>
      </c>
      <c r="E16" s="146">
        <f>IF(ISBLANK('Item List'!E14),0,'Item List'!E14)</f>
        <v>4.5</v>
      </c>
      <c r="F16" s="146">
        <f t="shared" si="5"/>
        <v>360000</v>
      </c>
      <c r="G16" s="168">
        <v>4.45</v>
      </c>
      <c r="H16" s="103">
        <f t="shared" si="5"/>
        <v>356000</v>
      </c>
      <c r="I16" s="170">
        <v>3.45</v>
      </c>
      <c r="J16" s="103">
        <f t="shared" si="0"/>
        <v>276000</v>
      </c>
      <c r="K16" s="170">
        <v>2.8</v>
      </c>
      <c r="L16" s="103">
        <f t="shared" si="1"/>
        <v>224000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SILT CURTAIN AND OIL BOOM CONTAINMENT SYSTEM</v>
      </c>
      <c r="C17" s="295" t="str">
        <f>IF(ISBLANK('Item List'!C15),"",'Item List'!C15)</f>
        <v>LSUM</v>
      </c>
      <c r="D17" s="296">
        <f>IF(ISBLANK('Item List'!D15),0,'Item List'!D15)</f>
        <v>1</v>
      </c>
      <c r="E17" s="146">
        <f>IF(ISBLANK('Item List'!E15),0,'Item List'!E15)</f>
        <v>7500</v>
      </c>
      <c r="F17" s="146">
        <f t="shared" si="5"/>
        <v>7500</v>
      </c>
      <c r="G17" s="168">
        <v>16000</v>
      </c>
      <c r="H17" s="103">
        <f t="shared" si="5"/>
        <v>16000</v>
      </c>
      <c r="I17" s="170">
        <v>25000</v>
      </c>
      <c r="J17" s="103">
        <f t="shared" si="0"/>
        <v>25000</v>
      </c>
      <c r="K17" s="170">
        <v>45000</v>
      </c>
      <c r="L17" s="103">
        <f t="shared" si="1"/>
        <v>45000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825210</v>
      </c>
      <c r="G30" s="110"/>
      <c r="H30" s="104">
        <f>IF(SUM(H6:H29)=0,"",SUM(H6:H29))</f>
        <v>793671.6</v>
      </c>
      <c r="I30" s="110"/>
      <c r="J30" s="104">
        <f>IF(SUM(J6:J29)=0,"",SUM(J6:J29))</f>
        <v>945230</v>
      </c>
      <c r="K30" s="110"/>
      <c r="L30" s="104">
        <f>IF(SUM(L6:L29)=0,"",SUM(L6:L29))</f>
        <v>1005480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/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825210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793671.6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945230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1005480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/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/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/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0"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E2" sqref="E2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Davis Park Boat Dock ALTERNATE BID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PCC SIDEWALK REMOVAL</v>
      </c>
      <c r="C5" s="145" t="str">
        <f>'Tabulation of Bids'!C6</f>
        <v>SF</v>
      </c>
      <c r="D5" s="145">
        <f>'Tabulation of Bids'!D6</f>
        <v>360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TREE REMOVAL</v>
      </c>
      <c r="C6" s="145" t="str">
        <f>'Tabulation of Bids'!C7</f>
        <v xml:space="preserve">UNITS </v>
      </c>
      <c r="D6" s="145">
        <f>'Tabulation of Bids'!D7</f>
        <v>78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SEA WALL REMOVAL AND REPLACEMENT</v>
      </c>
      <c r="C7" s="145" t="str">
        <f>'Tabulation of Bids'!C8</f>
        <v>LF</v>
      </c>
      <c r="D7" s="145">
        <f>'Tabulation of Bids'!D8</f>
        <v>130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PERIMETER EROSION BARRIER</v>
      </c>
      <c r="C8" s="145" t="str">
        <f>'Tabulation of Bids'!C9</f>
        <v>LF</v>
      </c>
      <c r="D8" s="145">
        <f>'Tabulation of Bids'!D9</f>
        <v>30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 xml:space="preserve">PCC SIDEWALK, 4" </v>
      </c>
      <c r="C9" s="145" t="str">
        <f>'Tabulation of Bids'!C10</f>
        <v>SF</v>
      </c>
      <c r="D9" s="145">
        <f>'Tabulation of Bids'!D10</f>
        <v>360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HAND RAILING</v>
      </c>
      <c r="C10" s="145" t="str">
        <f>'Tabulation of Bids'!C11</f>
        <v>LF</v>
      </c>
      <c r="D10" s="145">
        <f>'Tabulation of Bids'!D11</f>
        <v>130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SITE RESTORATION</v>
      </c>
      <c r="C11" s="145" t="str">
        <f>'Tabulation of Bids'!C12</f>
        <v>LS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ON-SITE MONITORING OF REGULATED SUBSTANCES</v>
      </c>
      <c r="C12" s="145" t="str">
        <f>'Tabulation of Bids'!C13</f>
        <v>CAL DAY</v>
      </c>
      <c r="D12" s="145">
        <f>'Tabulation of Bids'!D13</f>
        <v>4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NON-SPECIAL WASTE SOIL DISPOSAL</v>
      </c>
      <c r="C13" s="145" t="str">
        <f>'Tabulation of Bids'!C14</f>
        <v>CY</v>
      </c>
      <c r="D13" s="145">
        <f>'Tabulation of Bids'!D14</f>
        <v>500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SPECIAL WASTE GROUNDWATER DISPOSAL</v>
      </c>
      <c r="C14" s="145" t="str">
        <f>'Tabulation of Bids'!C15</f>
        <v>GALLON</v>
      </c>
      <c r="D14" s="145">
        <f>'Tabulation of Bids'!D15</f>
        <v>80000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HAZARDOUS WASTE GROUNDWATER DISPOSAL</v>
      </c>
      <c r="C15" s="145" t="str">
        <f>'Tabulation of Bids'!C16</f>
        <v>GALLON</v>
      </c>
      <c r="D15" s="145">
        <f>'Tabulation of Bids'!D16</f>
        <v>80000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SILT CURTAIN AND OIL BOOM CONTAINMENT SYSTEM</v>
      </c>
      <c r="C16" s="145" t="str">
        <f>'Tabulation of Bids'!C17</f>
        <v>LSUM</v>
      </c>
      <c r="D16" s="145">
        <f>'Tabulation of Bids'!D17</f>
        <v>1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9"/>
      <c r="F2" s="370"/>
    </row>
    <row r="3" spans="1:6" s="98" customFormat="1" ht="15.75" customHeight="1" x14ac:dyDescent="0.2">
      <c r="A3" s="123"/>
      <c r="B3" s="126"/>
      <c r="C3" s="125" t="s">
        <v>14</v>
      </c>
      <c r="D3" s="371" t="s">
        <v>15</v>
      </c>
      <c r="E3" s="371"/>
      <c r="F3" s="37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7" t="str">
        <f>'Tabulation of Bids'!$A$3</f>
        <v>Davis Park Boat Dock ALTERNATE BID</v>
      </c>
      <c r="E4" s="367"/>
      <c r="F4" s="368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PCC SIDEWALK REMOVAL</v>
      </c>
      <c r="C16" s="96" t="str">
        <f>'Tabulation of Bids'!$C6</f>
        <v>SF</v>
      </c>
      <c r="D16" s="211">
        <f>'Tabulation of Bids'!$D6</f>
        <v>360</v>
      </c>
      <c r="E16" s="246">
        <f>'Tabulation of Bids'!$E6</f>
        <v>5</v>
      </c>
      <c r="F16" s="334">
        <f>D16*E16</f>
        <v>1800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TREE REMOVAL</v>
      </c>
      <c r="C17" s="96" t="str">
        <f>'Tabulation of Bids'!$C7</f>
        <v xml:space="preserve">UNITS </v>
      </c>
      <c r="D17" s="97">
        <f>'Tabulation of Bids'!$D7</f>
        <v>78</v>
      </c>
      <c r="E17" s="241">
        <f>'Tabulation of Bids'!$E7</f>
        <v>65</v>
      </c>
      <c r="F17" s="335">
        <f t="shared" ref="F17:F32" si="0">D17*E17</f>
        <v>5070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SEA WALL REMOVAL AND REPLACEMENT</v>
      </c>
      <c r="C18" s="96" t="str">
        <f>'Tabulation of Bids'!$C8</f>
        <v>LF</v>
      </c>
      <c r="D18" s="97">
        <f>'Tabulation of Bids'!$D8</f>
        <v>130</v>
      </c>
      <c r="E18" s="241">
        <f>'Tabulation of Bids'!$E8</f>
        <v>1500</v>
      </c>
      <c r="F18" s="335">
        <f t="shared" si="0"/>
        <v>195000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PERIMETER EROSION BARRIER</v>
      </c>
      <c r="C19" s="96" t="str">
        <f>'Tabulation of Bids'!$C9</f>
        <v>LF</v>
      </c>
      <c r="D19" s="97">
        <f>'Tabulation of Bids'!$D9</f>
        <v>30</v>
      </c>
      <c r="E19" s="241">
        <f>'Tabulation of Bids'!$E9</f>
        <v>8</v>
      </c>
      <c r="F19" s="335">
        <f t="shared" si="0"/>
        <v>240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 xml:space="preserve">PCC SIDEWALK, 4" </v>
      </c>
      <c r="C20" s="96" t="str">
        <f>'Tabulation of Bids'!$C10</f>
        <v>SF</v>
      </c>
      <c r="D20" s="97">
        <f>'Tabulation of Bids'!$D10</f>
        <v>360</v>
      </c>
      <c r="E20" s="241">
        <f>'Tabulation of Bids'!$E10</f>
        <v>10</v>
      </c>
      <c r="F20" s="335">
        <f t="shared" si="0"/>
        <v>3600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HAND RAILING</v>
      </c>
      <c r="C21" s="96" t="str">
        <f>'Tabulation of Bids'!$C11</f>
        <v>LF</v>
      </c>
      <c r="D21" s="97">
        <f>'Tabulation of Bids'!$D11</f>
        <v>130</v>
      </c>
      <c r="E21" s="241">
        <f>'Tabulation of Bids'!$E11</f>
        <v>150</v>
      </c>
      <c r="F21" s="335">
        <f t="shared" si="0"/>
        <v>19500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SITE RESTORATION</v>
      </c>
      <c r="C22" s="96" t="str">
        <f>'Tabulation of Bids'!$C12</f>
        <v>LS</v>
      </c>
      <c r="D22" s="97">
        <f>'Tabulation of Bids'!$D12</f>
        <v>1</v>
      </c>
      <c r="E22" s="241">
        <f>'Tabulation of Bids'!$E12</f>
        <v>2500</v>
      </c>
      <c r="F22" s="335">
        <f t="shared" si="0"/>
        <v>2500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ON-SITE MONITORING OF REGULATED SUBSTANCES</v>
      </c>
      <c r="C23" s="96" t="str">
        <f>'Tabulation of Bids'!$C13</f>
        <v>CAL DAY</v>
      </c>
      <c r="D23" s="97">
        <f>'Tabulation of Bids'!$D13</f>
        <v>4</v>
      </c>
      <c r="E23" s="241">
        <f>'Tabulation of Bids'!$E13</f>
        <v>750</v>
      </c>
      <c r="F23" s="335">
        <f t="shared" si="0"/>
        <v>3000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NON-SPECIAL WASTE SOIL DISPOSAL</v>
      </c>
      <c r="C24" s="96" t="str">
        <f>'Tabulation of Bids'!$C14</f>
        <v>CY</v>
      </c>
      <c r="D24" s="97">
        <f>'Tabulation of Bids'!$D14</f>
        <v>500</v>
      </c>
      <c r="E24" s="241">
        <f>'Tabulation of Bids'!$E14</f>
        <v>110</v>
      </c>
      <c r="F24" s="335">
        <f t="shared" si="0"/>
        <v>55000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SPECIAL WASTE GROUNDWATER DISPOSAL</v>
      </c>
      <c r="C25" s="96" t="str">
        <f>'Tabulation of Bids'!$C15</f>
        <v>GALLON</v>
      </c>
      <c r="D25" s="97">
        <f>'Tabulation of Bids'!$D15</f>
        <v>80000</v>
      </c>
      <c r="E25" s="241">
        <f>'Tabulation of Bids'!$E15</f>
        <v>2.15</v>
      </c>
      <c r="F25" s="335">
        <f t="shared" si="0"/>
        <v>172000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HAZARDOUS WASTE GROUNDWATER DISPOSAL</v>
      </c>
      <c r="C26" s="96" t="str">
        <f>'Tabulation of Bids'!$C16</f>
        <v>GALLON</v>
      </c>
      <c r="D26" s="97">
        <f>'Tabulation of Bids'!$D16</f>
        <v>80000</v>
      </c>
      <c r="E26" s="241">
        <f>'Tabulation of Bids'!$E16</f>
        <v>4.5</v>
      </c>
      <c r="F26" s="335">
        <f t="shared" si="0"/>
        <v>360000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SILT CURTAIN AND OIL BOOM CONTAINMENT SYSTEM</v>
      </c>
      <c r="C27" s="96" t="str">
        <f>'Tabulation of Bids'!$C17</f>
        <v>LSUM</v>
      </c>
      <c r="D27" s="97">
        <f>'Tabulation of Bids'!$D17</f>
        <v>1</v>
      </c>
      <c r="E27" s="241">
        <f>'Tabulation of Bids'!$E17</f>
        <v>7500</v>
      </c>
      <c r="F27" s="335">
        <f t="shared" si="0"/>
        <v>7500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825210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5">
        <f>E2</f>
        <v>0</v>
      </c>
      <c r="F47" s="36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7" t="str">
        <f>D4</f>
        <v>Davis Park Boat Dock ALTERNATE BID</v>
      </c>
      <c r="E49" s="367"/>
      <c r="F49" s="368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825210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5">
        <f>E47</f>
        <v>0</v>
      </c>
      <c r="F92" s="36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7" t="str">
        <f>D49</f>
        <v>Davis Park Boat Dock ALTERNATE BID</v>
      </c>
      <c r="E94" s="367"/>
      <c r="F94" s="368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825210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5">
        <f>E92</f>
        <v>0</v>
      </c>
      <c r="F137" s="36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7" t="str">
        <f>D94</f>
        <v>Davis Park Boat Dock ALTERNATE BID</v>
      </c>
      <c r="E139" s="367"/>
      <c r="F139" s="368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825210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4" t="s">
        <v>103</v>
      </c>
      <c r="J1" s="374"/>
      <c r="K1" s="3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Martin &amp; Company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Oregon, IL Bid Bond</v>
      </c>
      <c r="C5" s="12"/>
      <c r="D5" s="12"/>
      <c r="E5" s="12"/>
      <c r="F5" s="12"/>
      <c r="G5" s="12"/>
      <c r="H5" s="14" t="s">
        <v>32</v>
      </c>
      <c r="I5" s="373" t="str">
        <f>'Tabulation of Bids'!$A$3</f>
        <v>Davis Park Boat Dock ALTERNATE BID</v>
      </c>
      <c r="J5" s="373"/>
      <c r="K5" s="37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PCC SIDEWALK REMOVAL</v>
      </c>
      <c r="C8" s="311">
        <f>IF('Tabulation of Bids'!D6=0,"",'Tabulation of Bids'!D6)</f>
        <v>360</v>
      </c>
      <c r="D8" s="312" t="str">
        <f>IF(ISBLANK('Tabulation of Bids'!C6),"",'Tabulation of Bids'!C6)</f>
        <v>SF</v>
      </c>
      <c r="E8" s="263">
        <f>IF(J8 = "","",J8*C8)</f>
        <v>4446</v>
      </c>
      <c r="F8" s="264" t="str">
        <f t="shared" ref="F8:F24" si="0">IF((H8&gt;C8),H8-C8,"")</f>
        <v/>
      </c>
      <c r="G8" s="296">
        <f>IF($K$52="BLR 6303",IF(C8&gt;H8,C8-H8,""),"")</f>
        <v>360</v>
      </c>
      <c r="H8" s="167"/>
      <c r="I8" s="136" t="str">
        <f>IF(ISBLANK(H8),"",D8)</f>
        <v/>
      </c>
      <c r="J8" s="134">
        <f>IF(ISBLANK('Tabulation of Bids'!G6),"",'Tabulation of Bids'!G6)</f>
        <v>12.35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TREE REMOVAL</v>
      </c>
      <c r="C9" s="311">
        <f>IF('Tabulation of Bids'!D7=0,"",'Tabulation of Bids'!D7)</f>
        <v>78</v>
      </c>
      <c r="D9" s="315" t="str">
        <f>IF(ISBLANK('Tabulation of Bids'!C7),"",'Tabulation of Bids'!C7)</f>
        <v xml:space="preserve">UNITS </v>
      </c>
      <c r="E9" s="267">
        <f t="shared" ref="E9:E24" si="1">IF(J9 = "","",J9*C9)</f>
        <v>2808</v>
      </c>
      <c r="F9" s="268" t="str">
        <f t="shared" si="0"/>
        <v/>
      </c>
      <c r="G9" s="296">
        <f t="shared" ref="G9:G31" si="2">IF($K$52="BLR 6303",IF(C9&gt;H9,C9-H9,""),"")</f>
        <v>78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36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SEA WALL REMOVAL AND REPLACEMENT</v>
      </c>
      <c r="C10" s="311">
        <f>IF('Tabulation of Bids'!D8=0,"",'Tabulation of Bids'!D8)</f>
        <v>130</v>
      </c>
      <c r="D10" s="315" t="str">
        <f>IF(ISBLANK('Tabulation of Bids'!C8),"",'Tabulation of Bids'!C8)</f>
        <v>LF</v>
      </c>
      <c r="E10" s="267">
        <f t="shared" si="1"/>
        <v>95810</v>
      </c>
      <c r="F10" s="268" t="str">
        <f t="shared" si="0"/>
        <v/>
      </c>
      <c r="G10" s="296">
        <f t="shared" si="2"/>
        <v>130</v>
      </c>
      <c r="H10" s="167"/>
      <c r="I10" s="136" t="str">
        <f t="shared" si="3"/>
        <v/>
      </c>
      <c r="J10" s="134">
        <f>IF(ISBLANK('Tabulation of Bids'!G8),"",'Tabulation of Bids'!G8)</f>
        <v>737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PERIMETER EROSION BARRIER</v>
      </c>
      <c r="C11" s="311">
        <f>IF('Tabulation of Bids'!D9=0,"",'Tabulation of Bids'!D9)</f>
        <v>30</v>
      </c>
      <c r="D11" s="315" t="str">
        <f>IF(ISBLANK('Tabulation of Bids'!C9),"",'Tabulation of Bids'!C9)</f>
        <v>LF</v>
      </c>
      <c r="E11" s="267">
        <f t="shared" si="1"/>
        <v>300</v>
      </c>
      <c r="F11" s="268" t="str">
        <f t="shared" si="0"/>
        <v/>
      </c>
      <c r="G11" s="296">
        <f t="shared" si="2"/>
        <v>30</v>
      </c>
      <c r="H11" s="167"/>
      <c r="I11" s="136" t="str">
        <f t="shared" si="3"/>
        <v/>
      </c>
      <c r="J11" s="134">
        <f>IF(ISBLANK('Tabulation of Bids'!G9),"",'Tabulation of Bids'!G9)</f>
        <v>10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 xml:space="preserve">PCC SIDEWALK, 4" </v>
      </c>
      <c r="C12" s="311">
        <f>IF('Tabulation of Bids'!D10=0,"",'Tabulation of Bids'!D10)</f>
        <v>360</v>
      </c>
      <c r="D12" s="315" t="str">
        <f>IF(ISBLANK('Tabulation of Bids'!C10),"",'Tabulation of Bids'!C10)</f>
        <v>SF</v>
      </c>
      <c r="E12" s="267">
        <f t="shared" si="1"/>
        <v>4917.6000000000004</v>
      </c>
      <c r="F12" s="268" t="str">
        <f t="shared" si="0"/>
        <v/>
      </c>
      <c r="G12" s="296">
        <f t="shared" si="2"/>
        <v>360</v>
      </c>
      <c r="H12" s="167"/>
      <c r="I12" s="136" t="str">
        <f t="shared" si="3"/>
        <v/>
      </c>
      <c r="J12" s="134">
        <f>IF(ISBLANK('Tabulation of Bids'!G10),"",'Tabulation of Bids'!G10)</f>
        <v>13.66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HAND RAILING</v>
      </c>
      <c r="C13" s="311">
        <f>IF('Tabulation of Bids'!D11=0,"",'Tabulation of Bids'!D11)</f>
        <v>130</v>
      </c>
      <c r="D13" s="315" t="str">
        <f>IF(ISBLANK('Tabulation of Bids'!C11),"",'Tabulation of Bids'!C11)</f>
        <v>LF</v>
      </c>
      <c r="E13" s="267">
        <f t="shared" si="1"/>
        <v>63050</v>
      </c>
      <c r="F13" s="268" t="str">
        <f t="shared" si="0"/>
        <v/>
      </c>
      <c r="G13" s="296">
        <f t="shared" si="2"/>
        <v>130</v>
      </c>
      <c r="H13" s="167"/>
      <c r="I13" s="136" t="str">
        <f t="shared" si="3"/>
        <v/>
      </c>
      <c r="J13" s="134">
        <f>IF(ISBLANK('Tabulation of Bids'!G11),"",'Tabulation of Bids'!G11)</f>
        <v>485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SITE RESTORATION</v>
      </c>
      <c r="C14" s="311">
        <f>IF('Tabulation of Bids'!D12=0,"",'Tabulation of Bids'!D12)</f>
        <v>1</v>
      </c>
      <c r="D14" s="315" t="str">
        <f>IF(ISBLANK('Tabulation of Bids'!C12),"",'Tabulation of Bids'!C12)</f>
        <v>LS</v>
      </c>
      <c r="E14" s="267">
        <f t="shared" si="1"/>
        <v>5400</v>
      </c>
      <c r="F14" s="268" t="str">
        <f t="shared" si="0"/>
        <v/>
      </c>
      <c r="G14" s="296">
        <f t="shared" si="2"/>
        <v>1</v>
      </c>
      <c r="H14" s="167"/>
      <c r="I14" s="136" t="str">
        <f t="shared" si="3"/>
        <v/>
      </c>
      <c r="J14" s="134">
        <f>IF(ISBLANK('Tabulation of Bids'!G12),"",'Tabulation of Bids'!G12)</f>
        <v>5400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ON-SITE MONITORING OF REGULATED SUBSTANCES</v>
      </c>
      <c r="C15" s="311">
        <f>IF('Tabulation of Bids'!D13=0,"",'Tabulation of Bids'!D13)</f>
        <v>4</v>
      </c>
      <c r="D15" s="315" t="str">
        <f>IF(ISBLANK('Tabulation of Bids'!C13),"",'Tabulation of Bids'!C13)</f>
        <v>CAL DAY</v>
      </c>
      <c r="E15" s="267">
        <f t="shared" si="1"/>
        <v>5840</v>
      </c>
      <c r="F15" s="268" t="str">
        <f t="shared" si="0"/>
        <v/>
      </c>
      <c r="G15" s="296">
        <f t="shared" si="2"/>
        <v>4</v>
      </c>
      <c r="H15" s="167"/>
      <c r="I15" s="136" t="str">
        <f t="shared" si="3"/>
        <v/>
      </c>
      <c r="J15" s="134">
        <f>IF(ISBLANK('Tabulation of Bids'!G13),"",'Tabulation of Bids'!G13)</f>
        <v>1460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NON-SPECIAL WASTE SOIL DISPOSAL</v>
      </c>
      <c r="C16" s="311">
        <f>IF('Tabulation of Bids'!D14=0,"",'Tabulation of Bids'!D14)</f>
        <v>500</v>
      </c>
      <c r="D16" s="315" t="str">
        <f>IF(ISBLANK('Tabulation of Bids'!C14),"",'Tabulation of Bids'!C14)</f>
        <v>CY</v>
      </c>
      <c r="E16" s="267">
        <f t="shared" si="1"/>
        <v>45500</v>
      </c>
      <c r="F16" s="268" t="str">
        <f t="shared" si="0"/>
        <v/>
      </c>
      <c r="G16" s="296">
        <f t="shared" si="2"/>
        <v>500</v>
      </c>
      <c r="H16" s="167"/>
      <c r="I16" s="136" t="str">
        <f t="shared" si="3"/>
        <v/>
      </c>
      <c r="J16" s="134">
        <f>IF(ISBLANK('Tabulation of Bids'!G14),"",'Tabulation of Bids'!G14)</f>
        <v>91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SPECIAL WASTE GROUNDWATER DISPOSAL</v>
      </c>
      <c r="C17" s="311">
        <f>IF('Tabulation of Bids'!D15=0,"",'Tabulation of Bids'!D15)</f>
        <v>80000</v>
      </c>
      <c r="D17" s="315" t="str">
        <f>IF(ISBLANK('Tabulation of Bids'!C15),"",'Tabulation of Bids'!C15)</f>
        <v>GALLON</v>
      </c>
      <c r="E17" s="267">
        <f t="shared" si="1"/>
        <v>193600</v>
      </c>
      <c r="F17" s="268" t="str">
        <f t="shared" si="0"/>
        <v/>
      </c>
      <c r="G17" s="296">
        <f t="shared" si="2"/>
        <v>80000</v>
      </c>
      <c r="H17" s="167"/>
      <c r="I17" s="136" t="str">
        <f t="shared" si="3"/>
        <v/>
      </c>
      <c r="J17" s="134">
        <f>IF(ISBLANK('Tabulation of Bids'!G15),"",'Tabulation of Bids'!G15)</f>
        <v>2.42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HAZARDOUS WASTE GROUNDWATER DISPOSAL</v>
      </c>
      <c r="C18" s="311">
        <f>IF('Tabulation of Bids'!D16=0,"",'Tabulation of Bids'!D16)</f>
        <v>80000</v>
      </c>
      <c r="D18" s="315" t="str">
        <f>IF(ISBLANK('Tabulation of Bids'!C16),"",'Tabulation of Bids'!C16)</f>
        <v>GALLON</v>
      </c>
      <c r="E18" s="267">
        <f t="shared" si="1"/>
        <v>356000</v>
      </c>
      <c r="F18" s="268" t="str">
        <f t="shared" si="0"/>
        <v/>
      </c>
      <c r="G18" s="296">
        <f t="shared" si="2"/>
        <v>80000</v>
      </c>
      <c r="H18" s="167"/>
      <c r="I18" s="136" t="str">
        <f t="shared" si="3"/>
        <v/>
      </c>
      <c r="J18" s="134">
        <f>IF(ISBLANK('Tabulation of Bids'!G16),"",'Tabulation of Bids'!G16)</f>
        <v>4.45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SILT CURTAIN AND OIL BOOM CONTAINMENT SYSTEM</v>
      </c>
      <c r="C19" s="311">
        <f>IF('Tabulation of Bids'!D17=0,"",'Tabulation of Bids'!D17)</f>
        <v>1</v>
      </c>
      <c r="D19" s="315" t="str">
        <f>IF(ISBLANK('Tabulation of Bids'!C17),"",'Tabulation of Bids'!C17)</f>
        <v>LSUM</v>
      </c>
      <c r="E19" s="267">
        <f t="shared" si="1"/>
        <v>16000</v>
      </c>
      <c r="F19" s="268" t="str">
        <f t="shared" si="0"/>
        <v/>
      </c>
      <c r="G19" s="296">
        <f t="shared" si="2"/>
        <v>1</v>
      </c>
      <c r="H19" s="167"/>
      <c r="I19" s="136" t="str">
        <f t="shared" si="3"/>
        <v/>
      </c>
      <c r="J19" s="134">
        <f>IF(ISBLANK('Tabulation of Bids'!G17),"",'Tabulation of Bids'!G17)</f>
        <v>16000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793671.6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Martin &amp; Company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Oregon, IL Bid Bond</v>
      </c>
      <c r="C58" s="12"/>
      <c r="D58" s="12"/>
      <c r="E58" s="12"/>
      <c r="F58" s="12"/>
      <c r="G58" s="12"/>
      <c r="H58" s="14" t="s">
        <v>32</v>
      </c>
      <c r="I58" s="373" t="str">
        <f>I5</f>
        <v>Davis Park Boat Dock ALTERNATE BID</v>
      </c>
      <c r="J58" s="373"/>
      <c r="K58" s="373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793671.6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Martin &amp; Company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Oregon, IL Bid Bond</v>
      </c>
      <c r="C111" s="12"/>
      <c r="D111" s="12"/>
      <c r="E111" s="12"/>
      <c r="F111" s="12"/>
      <c r="G111" s="12"/>
      <c r="H111" s="14" t="s">
        <v>32</v>
      </c>
      <c r="I111" s="373" t="str">
        <f>I58</f>
        <v>Davis Park Boat Dock ALTERNATE BID</v>
      </c>
      <c r="J111" s="373"/>
      <c r="K111" s="373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793671.6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Martin &amp; Company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Oregon, IL Bid Bond</v>
      </c>
      <c r="C164" s="12"/>
      <c r="D164" s="12"/>
      <c r="E164" s="12"/>
      <c r="F164" s="12"/>
      <c r="G164" s="12"/>
      <c r="H164" s="14" t="s">
        <v>32</v>
      </c>
      <c r="I164" s="373" t="str">
        <f>I111</f>
        <v>Davis Park Boat Dock ALTERNATE BID</v>
      </c>
      <c r="J164" s="373"/>
      <c r="K164" s="373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793671.6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9"/>
      <c r="G5" s="36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7" t="str">
        <f>'Pay Estimate'!$I$5</f>
        <v>Davis Park Boat Dock ALTERNATE BID</v>
      </c>
      <c r="G7" s="367"/>
    </row>
    <row r="8" spans="1:7" x14ac:dyDescent="0.2">
      <c r="A8" s="67" t="s">
        <v>56</v>
      </c>
      <c r="B8" s="67"/>
      <c r="C8" s="67"/>
      <c r="D8" s="67"/>
      <c r="E8" s="68" t="s">
        <v>57</v>
      </c>
      <c r="F8" s="369">
        <v>1</v>
      </c>
      <c r="G8" s="369"/>
    </row>
    <row r="9" spans="1:7" x14ac:dyDescent="0.2">
      <c r="A9" s="67"/>
      <c r="B9" s="67"/>
      <c r="C9" s="67"/>
      <c r="D9" s="67"/>
      <c r="E9" s="68" t="s">
        <v>25</v>
      </c>
      <c r="F9" s="377"/>
      <c r="G9" s="377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1" t="str">
        <f>'Tabulation of Bids'!G1</f>
        <v>Martin &amp; Company</v>
      </c>
      <c r="G10" s="37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8" t="s">
        <v>105</v>
      </c>
      <c r="B57" s="379"/>
      <c r="C57" s="379"/>
      <c r="D57" s="380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1"/>
      <c r="B58" s="382"/>
      <c r="C58" s="382"/>
      <c r="D58" s="383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5"/>
      <c r="B67" s="86" t="s">
        <v>71</v>
      </c>
      <c r="C67" s="86"/>
      <c r="D67" s="86"/>
      <c r="E67" s="86"/>
      <c r="F67" s="86"/>
      <c r="G67" s="86"/>
    </row>
    <row r="68" spans="1:7" x14ac:dyDescent="0.2">
      <c r="A68" s="376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5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6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5"/>
      <c r="B73" s="86" t="s">
        <v>74</v>
      </c>
      <c r="C73" s="86"/>
      <c r="D73" s="86"/>
      <c r="E73" s="86"/>
      <c r="F73" s="86"/>
      <c r="G73" s="86"/>
    </row>
    <row r="74" spans="1:7" x14ac:dyDescent="0.2">
      <c r="A74" s="376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2022-09-06T19:37:01Z</dcterms:modified>
</cp:coreProperties>
</file>