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3" s="1"/>
  <c r="B36" i="1"/>
  <c r="B37" i="1"/>
  <c r="A37" i="1" s="1"/>
  <c r="B38" i="1"/>
  <c r="B39" i="1"/>
  <c r="A39" i="1" s="1"/>
  <c r="B40" i="1"/>
  <c r="B41" i="1"/>
  <c r="B42" i="1"/>
  <c r="B43" i="1"/>
  <c r="A43" i="1" s="1"/>
  <c r="A72" i="3" s="1"/>
  <c r="B44" i="1"/>
  <c r="B45" i="1"/>
  <c r="A45" i="1" s="1"/>
  <c r="B46" i="1"/>
  <c r="B47" i="1"/>
  <c r="A47" i="1" s="1"/>
  <c r="A76" i="3" s="1"/>
  <c r="B48" i="1"/>
  <c r="B49" i="1"/>
  <c r="B50" i="1"/>
  <c r="B51" i="1"/>
  <c r="A51" i="1" s="1"/>
  <c r="B52" i="1"/>
  <c r="B53" i="1"/>
  <c r="A53" i="1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B66" i="1"/>
  <c r="A66" i="1" s="1"/>
  <c r="B67" i="1"/>
  <c r="B123" i="5" s="1"/>
  <c r="B68" i="1"/>
  <c r="B69" i="1"/>
  <c r="A69" i="1" s="1"/>
  <c r="B70" i="1"/>
  <c r="A70" i="1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B77" i="1"/>
  <c r="A77" i="1" s="1"/>
  <c r="B78" i="1"/>
  <c r="A78" i="1" s="1"/>
  <c r="B79" i="1"/>
  <c r="B135" i="5" s="1"/>
  <c r="B80" i="1"/>
  <c r="B81" i="1"/>
  <c r="A81" i="1" s="1"/>
  <c r="B7" i="1"/>
  <c r="A6" i="1" s="1"/>
  <c r="B6" i="1"/>
  <c r="C6" i="1"/>
  <c r="C5" i="2" s="1"/>
  <c r="C7" i="1"/>
  <c r="B8" i="1"/>
  <c r="C8" i="1"/>
  <c r="C18" i="3" s="1"/>
  <c r="B9" i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8" i="5" s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C21" i="1"/>
  <c r="D23" i="5" s="1"/>
  <c r="B22" i="1"/>
  <c r="C22" i="1"/>
  <c r="C32" i="3" s="1"/>
  <c r="B23" i="1"/>
  <c r="B33" i="3" s="1"/>
  <c r="C23" i="1"/>
  <c r="C33" i="3" s="1"/>
  <c r="B24" i="1"/>
  <c r="C24" i="1"/>
  <c r="C34" i="3" s="1"/>
  <c r="B25" i="1"/>
  <c r="C25" i="1"/>
  <c r="B26" i="1"/>
  <c r="B36" i="3" s="1"/>
  <c r="C26" i="1"/>
  <c r="C25" i="2" s="1"/>
  <c r="B27" i="1"/>
  <c r="B37" i="3" s="1"/>
  <c r="C27" i="1"/>
  <c r="C37" i="3" s="1"/>
  <c r="B28" i="1"/>
  <c r="A28" i="1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68" i="3"/>
  <c r="C67" i="3"/>
  <c r="C64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B82" i="3"/>
  <c r="A82" i="3"/>
  <c r="B80" i="3"/>
  <c r="A80" i="3"/>
  <c r="B78" i="3"/>
  <c r="B76" i="3"/>
  <c r="B74" i="3"/>
  <c r="A74" i="3"/>
  <c r="B72" i="3"/>
  <c r="B70" i="3"/>
  <c r="B68" i="3"/>
  <c r="A68" i="3"/>
  <c r="B66" i="3"/>
  <c r="A66" i="3"/>
  <c r="B64" i="3"/>
  <c r="B63" i="3"/>
  <c r="B61" i="3"/>
  <c r="B38" i="3"/>
  <c r="B35" i="3"/>
  <c r="B31" i="3"/>
  <c r="B26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9" i="5"/>
  <c r="B10" i="5"/>
  <c r="B11" i="5"/>
  <c r="B15" i="5"/>
  <c r="B16" i="5"/>
  <c r="B20" i="5"/>
  <c r="B21" i="5"/>
  <c r="B22" i="5"/>
  <c r="B23" i="5"/>
  <c r="B26" i="5"/>
  <c r="B27" i="5"/>
  <c r="B29" i="5"/>
  <c r="B30" i="5"/>
  <c r="B31" i="5"/>
  <c r="B61" i="5"/>
  <c r="B63" i="5"/>
  <c r="B25" i="5"/>
  <c r="A63" i="5"/>
  <c r="B64" i="5"/>
  <c r="A64" i="5"/>
  <c r="B65" i="5"/>
  <c r="B66" i="5"/>
  <c r="A66" i="5"/>
  <c r="B67" i="5"/>
  <c r="B68" i="5"/>
  <c r="A68" i="5"/>
  <c r="B69" i="5"/>
  <c r="B71" i="5"/>
  <c r="B72" i="5"/>
  <c r="A72" i="5"/>
  <c r="B73" i="5"/>
  <c r="B74" i="5"/>
  <c r="A74" i="5"/>
  <c r="B75" i="5"/>
  <c r="B76" i="5"/>
  <c r="A76" i="5"/>
  <c r="B77" i="5"/>
  <c r="B79" i="5"/>
  <c r="B80" i="5"/>
  <c r="A80" i="5"/>
  <c r="B81" i="5"/>
  <c r="B82" i="5"/>
  <c r="A82" i="5"/>
  <c r="B83" i="5"/>
  <c r="B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A171" i="5"/>
  <c r="B171" i="5"/>
  <c r="A173" i="5"/>
  <c r="B173" i="5"/>
  <c r="A175" i="5"/>
  <c r="B175" i="5"/>
  <c r="A177" i="5"/>
  <c r="B177" i="5"/>
  <c r="A179" i="5"/>
  <c r="B179" i="5"/>
  <c r="B181" i="5"/>
  <c r="A181" i="5"/>
  <c r="A183" i="5"/>
  <c r="B183" i="5"/>
  <c r="B186" i="5"/>
  <c r="B188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0" i="5"/>
  <c r="F13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D11" i="5"/>
  <c r="D13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6" i="2"/>
  <c r="C24" i="2"/>
  <c r="C23" i="2"/>
  <c r="C22" i="2"/>
  <c r="C20" i="2"/>
  <c r="C18" i="2"/>
  <c r="C16" i="2"/>
  <c r="C12" i="2"/>
  <c r="C10" i="2"/>
  <c r="C8" i="2"/>
  <c r="C6" i="2"/>
  <c r="C14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58" i="2"/>
  <c r="F61" i="2"/>
  <c r="F65" i="2"/>
  <c r="F66" i="2"/>
  <c r="F69" i="2"/>
  <c r="F73" i="2"/>
  <c r="F77" i="2"/>
  <c r="F40" i="2"/>
  <c r="F52" i="2"/>
  <c r="F18" i="2"/>
  <c r="F19" i="2"/>
  <c r="F26" i="2"/>
  <c r="B106" i="2"/>
  <c r="B105" i="2"/>
  <c r="B104" i="2"/>
  <c r="B103" i="2"/>
  <c r="B102" i="2"/>
  <c r="B101" i="2"/>
  <c r="B99" i="2"/>
  <c r="A99" i="2"/>
  <c r="A97" i="2"/>
  <c r="B97" i="2"/>
  <c r="B95" i="2"/>
  <c r="A95" i="2"/>
  <c r="B93" i="2"/>
  <c r="A93" i="2"/>
  <c r="B91" i="2"/>
  <c r="A91" i="2"/>
  <c r="B89" i="2"/>
  <c r="A89" i="2"/>
  <c r="B87" i="2"/>
  <c r="A87" i="2"/>
  <c r="B85" i="2"/>
  <c r="A85" i="2"/>
  <c r="B84" i="2"/>
  <c r="B83" i="2"/>
  <c r="A83" i="2"/>
  <c r="C82" i="2" s="1"/>
  <c r="B80" i="2"/>
  <c r="A80" i="2"/>
  <c r="B79" i="2"/>
  <c r="B77" i="2"/>
  <c r="A77" i="2"/>
  <c r="B76" i="2"/>
  <c r="A76" i="2"/>
  <c r="B75" i="2"/>
  <c r="A75" i="2"/>
  <c r="B73" i="2"/>
  <c r="A73" i="2"/>
  <c r="B72" i="2"/>
  <c r="A72" i="2"/>
  <c r="B71" i="2"/>
  <c r="A71" i="2"/>
  <c r="B69" i="2"/>
  <c r="A69" i="2"/>
  <c r="B68" i="2"/>
  <c r="A68" i="2"/>
  <c r="B67" i="2"/>
  <c r="B65" i="2"/>
  <c r="A65" i="2"/>
  <c r="B64" i="2"/>
  <c r="A64" i="2"/>
  <c r="B63" i="2"/>
  <c r="B61" i="2"/>
  <c r="A61" i="2"/>
  <c r="B60" i="2"/>
  <c r="A60" i="2"/>
  <c r="B59" i="2"/>
  <c r="A59" i="2"/>
  <c r="B57" i="2"/>
  <c r="A57" i="2"/>
  <c r="C55" i="2" s="1"/>
  <c r="B54" i="2"/>
  <c r="B53" i="2"/>
  <c r="B52" i="2"/>
  <c r="A52" i="2"/>
  <c r="B51" i="2"/>
  <c r="B50" i="2"/>
  <c r="A50" i="2"/>
  <c r="B49" i="2"/>
  <c r="B48" i="2"/>
  <c r="B47" i="2"/>
  <c r="B46" i="2"/>
  <c r="A46" i="2"/>
  <c r="B45" i="2"/>
  <c r="B44" i="2"/>
  <c r="A44" i="2"/>
  <c r="B43" i="2"/>
  <c r="B42" i="2"/>
  <c r="B41" i="2"/>
  <c r="B40" i="2"/>
  <c r="B39" i="2"/>
  <c r="B38" i="2"/>
  <c r="A38" i="2"/>
  <c r="B37" i="2"/>
  <c r="B36" i="2"/>
  <c r="A36" i="2"/>
  <c r="B35" i="2"/>
  <c r="B34" i="2"/>
  <c r="A34" i="2"/>
  <c r="A33" i="2"/>
  <c r="A31" i="2"/>
  <c r="C29" i="2" s="1"/>
  <c r="A27" i="2"/>
  <c r="B22" i="2"/>
  <c r="B33" i="2"/>
  <c r="B32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8" i="1"/>
  <c r="F9" i="1"/>
  <c r="F10" i="1"/>
  <c r="F11" i="1"/>
  <c r="F13" i="1"/>
  <c r="F14" i="1"/>
  <c r="F17" i="1"/>
  <c r="F18" i="1"/>
  <c r="F19" i="1"/>
  <c r="F20" i="1"/>
  <c r="F21" i="1"/>
  <c r="F23" i="1"/>
  <c r="F25" i="1"/>
  <c r="F26" i="1"/>
  <c r="F28" i="1"/>
  <c r="F29" i="1"/>
  <c r="B109" i="1"/>
  <c r="B83" i="1"/>
  <c r="B57" i="1"/>
  <c r="B31" i="1"/>
  <c r="C83" i="1"/>
  <c r="C82" i="1"/>
  <c r="C57" i="1"/>
  <c r="C56" i="1"/>
  <c r="C31" i="1"/>
  <c r="C30" i="1"/>
  <c r="C109" i="1"/>
  <c r="C108" i="1"/>
  <c r="F22" i="1" l="1"/>
  <c r="F16" i="1"/>
  <c r="F27" i="1"/>
  <c r="F15" i="1"/>
  <c r="F24" i="1"/>
  <c r="F12" i="1"/>
  <c r="C18" i="5"/>
  <c r="F18" i="5" s="1"/>
  <c r="C17" i="5"/>
  <c r="F17" i="5" s="1"/>
  <c r="C24" i="5"/>
  <c r="F24" i="5" s="1"/>
  <c r="C23" i="5"/>
  <c r="F23" i="5" s="1"/>
  <c r="C12" i="5"/>
  <c r="F12" i="5" s="1"/>
  <c r="A54" i="2"/>
  <c r="B12" i="5"/>
  <c r="A84" i="5"/>
  <c r="A42" i="2"/>
  <c r="A61" i="5"/>
  <c r="A170" i="3"/>
  <c r="A102" i="2"/>
  <c r="A186" i="5"/>
  <c r="R97" i="1"/>
  <c r="B66" i="2"/>
  <c r="C19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H31" i="1" s="1"/>
  <c r="J6" i="1"/>
  <c r="J30" i="1" s="1"/>
  <c r="L6" i="1"/>
  <c r="L30" i="1" s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70" i="5"/>
  <c r="A86" i="2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F29" i="2" s="1"/>
  <c r="F55" i="2" s="1"/>
  <c r="F81" i="2" s="1"/>
  <c r="C8" i="5"/>
  <c r="F8" i="5" s="1"/>
  <c r="A55" i="5"/>
  <c r="K105" i="5" s="1"/>
  <c r="G78" i="5" s="1"/>
  <c r="C30" i="2"/>
  <c r="C56" i="2"/>
  <c r="A108" i="5"/>
  <c r="K158" i="5" s="1"/>
  <c r="G134" i="5" s="1"/>
  <c r="A7" i="1"/>
  <c r="A8" i="1" s="1"/>
  <c r="F56" i="1"/>
  <c r="H56" i="1"/>
  <c r="J57" i="1"/>
  <c r="N57" i="1"/>
  <c r="R57" i="1"/>
  <c r="J56" i="1"/>
  <c r="R56" i="1"/>
  <c r="F82" i="1"/>
  <c r="N83" i="1"/>
  <c r="A164" i="3"/>
  <c r="A156" i="3"/>
  <c r="A172" i="5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52" i="3"/>
  <c r="A168" i="5"/>
  <c r="A137" i="5"/>
  <c r="A129" i="3"/>
  <c r="A133" i="5"/>
  <c r="A125" i="3"/>
  <c r="A121" i="3"/>
  <c r="A129" i="5"/>
  <c r="A117" i="3"/>
  <c r="A125" i="5"/>
  <c r="A123" i="5"/>
  <c r="A113" i="3"/>
  <c r="A121" i="5"/>
  <c r="A109" i="3"/>
  <c r="A117" i="5"/>
  <c r="A11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21" i="5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L31" i="1" l="1"/>
  <c r="J31" i="1"/>
  <c r="F31" i="1"/>
  <c r="F30" i="1"/>
  <c r="H30" i="1"/>
  <c r="A107" i="3"/>
  <c r="A124" i="5"/>
  <c r="A32" i="5"/>
  <c r="A2" i="5"/>
  <c r="K52" i="5" s="1"/>
  <c r="A176" i="5"/>
  <c r="A116" i="3"/>
  <c r="A160" i="3"/>
  <c r="G67" i="5"/>
  <c r="R109" i="1"/>
  <c r="G70" i="5"/>
  <c r="G83" i="5"/>
  <c r="G74" i="5"/>
  <c r="G79" i="5"/>
  <c r="G65" i="5"/>
  <c r="P109" i="1"/>
  <c r="G68" i="5"/>
  <c r="G75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169" i="3"/>
  <c r="A185" i="5"/>
  <c r="A101" i="2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12" i="5" l="1"/>
  <c r="G30" i="5"/>
  <c r="G24" i="5"/>
  <c r="G26" i="5"/>
  <c r="G23" i="5"/>
  <c r="G18" i="5"/>
  <c r="G14" i="5"/>
  <c r="G10" i="5"/>
  <c r="G16" i="5"/>
  <c r="G15" i="5"/>
  <c r="G29" i="5"/>
  <c r="G11" i="5"/>
  <c r="G21" i="5"/>
  <c r="G17" i="5"/>
  <c r="G20" i="5"/>
  <c r="G13" i="5"/>
  <c r="G8" i="5"/>
  <c r="G28" i="5"/>
  <c r="G22" i="5"/>
  <c r="G9" i="5"/>
  <c r="G31" i="5"/>
  <c r="G27" i="5"/>
  <c r="G19" i="5"/>
  <c r="G25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22" i="5" l="1"/>
  <c r="A30" i="3"/>
  <c r="A19" i="2"/>
  <c r="A21" i="1"/>
  <c r="A20" i="2" l="1"/>
  <c r="A23" i="5"/>
  <c r="A31" i="3"/>
  <c r="A22" i="1"/>
  <c r="A23" i="1" l="1"/>
  <c r="A21" i="2"/>
  <c r="A24" i="5"/>
  <c r="A32" i="3"/>
  <c r="A22" i="2" l="1"/>
  <c r="A25" i="5"/>
  <c r="A24" i="1"/>
  <c r="A33" i="3"/>
  <c r="A25" i="1" l="1"/>
  <c r="A34" i="3"/>
  <c r="A23" i="2"/>
  <c r="A26" i="5"/>
  <c r="A24" i="2" l="1"/>
  <c r="A26" i="1"/>
  <c r="A35" i="3"/>
  <c r="A27" i="5"/>
  <c r="A27" i="1" l="1"/>
  <c r="A36" i="3"/>
  <c r="A25" i="2"/>
  <c r="A28" i="5"/>
  <c r="A29" i="5" l="1"/>
  <c r="A37" i="3"/>
  <c r="A26" i="2"/>
</calcChain>
</file>

<file path=xl/sharedStrings.xml><?xml version="1.0" encoding="utf-8"?>
<sst xmlns="http://schemas.openxmlformats.org/spreadsheetml/2006/main" count="421" uniqueCount="150">
  <si>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</si>
  <si>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</si>
  <si>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</si>
  <si>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</si>
  <si>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</si>
  <si>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</si>
  <si>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</si>
  <si>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</si>
  <si>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</si>
  <si>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</si>
  <si>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</si>
  <si>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</si>
  <si>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</si>
  <si>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</si>
  <si>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</si>
  <si>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</si>
  <si>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</si>
  <si>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</si>
  <si>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</si>
  <si>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</si>
  <si>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</si>
  <si>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</si>
  <si>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</si>
  <si>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</si>
  <si>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</si>
  <si>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</si>
  <si>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</si>
  <si>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</si>
  <si>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</si>
  <si>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</si>
  <si>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</si>
  <si>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</si>
  <si>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</si>
  <si>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</si>
  <si>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</si>
  <si>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</si>
  <si>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</si>
  <si>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</si>
  <si>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</si>
  <si>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</si>
  <si>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</si>
  <si>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</si>
  <si>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</si>
  <si>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</si>
  <si>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</si>
  <si>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</si>
  <si>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</si>
  <si>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</si>
  <si>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</si>
  <si>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</si>
  <si>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</si>
  <si>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</si>
  <si>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</si>
  <si>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</si>
  <si>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</si>
  <si>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</si>
  <si>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</si>
  <si>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</si>
  <si>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</si>
  <si>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</si>
  <si>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</si>
  <si>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</si>
  <si>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</si>
  <si>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</si>
  <si>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</si>
  <si>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</si>
  <si>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</si>
  <si>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</si>
  <si>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</si>
  <si>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</si>
  <si>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</si>
  <si>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</si>
  <si>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</si>
  <si>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</si>
  <si>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</si>
  <si>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</si>
  <si>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</si>
  <si>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</si>
  <si>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</si>
  <si>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</si>
  <si>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</si>
  <si>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</si>
  <si>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</si>
  <si>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</si>
  <si>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</si>
  <si>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</si>
  <si>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</si>
  <si>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</si>
  <si>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</si>
  <si>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</si>
  <si>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</si>
  <si>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</si>
  <si>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</si>
  <si>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</si>
  <si>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</si>
  <si>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</si>
  <si>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</si>
  <si>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</si>
  <si>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</si>
  <si>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</si>
  <si>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</si>
  <si>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</si>
  <si>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</si>
  <si>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</si>
  <si>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</si>
  <si>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</si>
  <si>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</si>
  <si>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</si>
  <si>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</si>
  <si>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</si>
  <si>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</si>
  <si>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PCC SIDEWALK REMOVAL</t>
  </si>
  <si>
    <t>SEA WALL REMOVAL AND REPLACEMENT</t>
  </si>
  <si>
    <t>INLET FILTER</t>
  </si>
  <si>
    <t>PERIMETER EROSION BARRIER</t>
  </si>
  <si>
    <t>CONCRETE TRUCK WASHOUT</t>
  </si>
  <si>
    <t>EXISTING RAILING REMOVAL</t>
  </si>
  <si>
    <t xml:space="preserve">PCC SIDEWALK, 6" </t>
  </si>
  <si>
    <t xml:space="preserve">PCC SIDEWALK, 4" </t>
  </si>
  <si>
    <t>HAND RAILING</t>
  </si>
  <si>
    <t>DOUBLE SWING GATE</t>
  </si>
  <si>
    <t>FLOATING BOAT DOCK, 12' GANGWAY &amp; MISC. ACCESSORIES</t>
  </si>
  <si>
    <t>DOCK AND GANGWAY INSTALLATION</t>
  </si>
  <si>
    <t>SITE RESTORATION</t>
  </si>
  <si>
    <t>CONNECTION OF GANGWAY TO SEA WALL</t>
  </si>
  <si>
    <t>REGULATED SUBSTANCES PRE-CONSTRUCTION PLAN</t>
  </si>
  <si>
    <t>ON-SITE MONITORING OF REGULATED SUBSTANCES</t>
  </si>
  <si>
    <t>REGULATED SUBSTANCE FINAL CONSTRUCTION PLAN</t>
  </si>
  <si>
    <t>NON-SPECIAL WASTE SOIL DISPOSAL</t>
  </si>
  <si>
    <t>SPECIAL WASTE GROUNDWATER DISPOSAL</t>
  </si>
  <si>
    <t>HAZARDOUS WASTE GROUNDWATER DISPOSAL</t>
  </si>
  <si>
    <t>PRIORITY POLLUTANTS GROUNDWATER ANALYSIS</t>
  </si>
  <si>
    <t>SILT CURTAIN AND OIL BOOM CONTAINMENT SYSTEM</t>
  </si>
  <si>
    <t>SF</t>
  </si>
  <si>
    <t>LF</t>
  </si>
  <si>
    <t>EACH</t>
  </si>
  <si>
    <t>LS</t>
  </si>
  <si>
    <t>CAL DAY</t>
  </si>
  <si>
    <t>CY</t>
  </si>
  <si>
    <t>GALLON</t>
  </si>
  <si>
    <t>LSUM</t>
  </si>
  <si>
    <t>Bid No.: 822-PW-087</t>
  </si>
  <si>
    <t>Davis Park Boat Dock BASE BID</t>
  </si>
  <si>
    <t>Sjostrom &amp; Sons</t>
  </si>
  <si>
    <t>Rockford, IL</t>
  </si>
  <si>
    <t>Bid Bond</t>
  </si>
  <si>
    <t>Martin &amp; Company</t>
  </si>
  <si>
    <t>Oregon, IL</t>
  </si>
  <si>
    <t>Helm Civil</t>
  </si>
  <si>
    <t>Freeport,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</si>
</sst>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1"/>
      <name val="Times New Roman"/>
      <family val="1"/>
    </font>
    <font>
      <sz val="11"/>
      <name val="Trebuchet MS"/>
      <family val="2"/>
    </font>
    <font>
      <sz val="10"/>
      <name val="Trebuchet MS"/>
      <family val="2"/>
    </font>
    <font>
      <sz val="11"/>
      <name val="Times New Roman"/>
      <family val="1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9" fillId="0" borderId="0"/>
    <xf numFmtId="44" fontId="22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21" fillId="0" borderId="17" xfId="4" applyFont="1" applyFill="1" applyBorder="1" applyAlignment="1">
      <alignment vertical="center" wrapText="1"/>
    </xf>
    <xf numFmtId="1" fontId="21" fillId="0" borderId="17" xfId="4" applyNumberFormat="1" applyFont="1" applyFill="1" applyBorder="1" applyAlignment="1">
      <alignment horizontal="center" vertical="center"/>
    </xf>
    <xf numFmtId="44" fontId="20" fillId="0" borderId="17" xfId="4" applyNumberFormat="1" applyFont="1" applyBorder="1" applyAlignment="1">
      <alignment horizontal="left" vertical="center"/>
    </xf>
    <xf numFmtId="44" fontId="23" fillId="0" borderId="17" xfId="4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6">
    <cellStyle name="Currency" xfId="1" builtinId="4"/>
    <cellStyle name="Currency 2" xfId="5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C11" sqref="C11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3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323660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6" t="s">
        <v>111</v>
      </c>
      <c r="C4" s="347" t="s">
        <v>133</v>
      </c>
      <c r="D4" s="347">
        <v>751</v>
      </c>
      <c r="E4" s="348">
        <v>5</v>
      </c>
      <c r="F4" s="303">
        <f t="shared" ref="F4:F67" si="0">IF(AND(ISNUMBER(D4),ISNUMBER(E4)),D4*E4,"")</f>
        <v>3755</v>
      </c>
    </row>
    <row r="5" spans="1:6" ht="16.5" x14ac:dyDescent="0.2">
      <c r="A5" s="304">
        <v>2</v>
      </c>
      <c r="B5" s="346" t="s">
        <v>112</v>
      </c>
      <c r="C5" s="347" t="s">
        <v>134</v>
      </c>
      <c r="D5" s="347">
        <v>20</v>
      </c>
      <c r="E5" s="348">
        <v>2500</v>
      </c>
      <c r="F5" s="303">
        <f t="shared" si="0"/>
        <v>50000</v>
      </c>
    </row>
    <row r="6" spans="1:6" ht="16.5" x14ac:dyDescent="0.2">
      <c r="A6" s="304">
        <v>3</v>
      </c>
      <c r="B6" s="346" t="s">
        <v>113</v>
      </c>
      <c r="C6" s="347" t="s">
        <v>135</v>
      </c>
      <c r="D6" s="347">
        <v>1</v>
      </c>
      <c r="E6" s="348">
        <v>500</v>
      </c>
      <c r="F6" s="303">
        <f t="shared" si="0"/>
        <v>500</v>
      </c>
    </row>
    <row r="7" spans="1:6" ht="16.5" x14ac:dyDescent="0.2">
      <c r="A7" s="304">
        <v>4</v>
      </c>
      <c r="B7" s="346" t="s">
        <v>114</v>
      </c>
      <c r="C7" s="347" t="s">
        <v>134</v>
      </c>
      <c r="D7" s="347">
        <v>110</v>
      </c>
      <c r="E7" s="348">
        <v>8</v>
      </c>
      <c r="F7" s="303">
        <f t="shared" si="0"/>
        <v>880</v>
      </c>
    </row>
    <row r="8" spans="1:6" ht="16.5" x14ac:dyDescent="0.2">
      <c r="A8" s="304">
        <v>5</v>
      </c>
      <c r="B8" s="346" t="s">
        <v>115</v>
      </c>
      <c r="C8" s="347" t="s">
        <v>136</v>
      </c>
      <c r="D8" s="347">
        <v>1</v>
      </c>
      <c r="E8" s="348">
        <v>500</v>
      </c>
      <c r="F8" s="303">
        <f t="shared" si="0"/>
        <v>500</v>
      </c>
    </row>
    <row r="9" spans="1:6" ht="16.5" x14ac:dyDescent="0.2">
      <c r="A9" s="304">
        <v>6</v>
      </c>
      <c r="B9" s="346" t="s">
        <v>116</v>
      </c>
      <c r="C9" s="347" t="s">
        <v>134</v>
      </c>
      <c r="D9" s="347">
        <v>9</v>
      </c>
      <c r="E9" s="348">
        <v>100</v>
      </c>
      <c r="F9" s="303">
        <f t="shared" si="0"/>
        <v>900</v>
      </c>
    </row>
    <row r="10" spans="1:6" ht="16.5" x14ac:dyDescent="0.2">
      <c r="A10" s="304">
        <v>7</v>
      </c>
      <c r="B10" s="346" t="s">
        <v>117</v>
      </c>
      <c r="C10" s="347" t="s">
        <v>133</v>
      </c>
      <c r="D10" s="347">
        <v>81</v>
      </c>
      <c r="E10" s="348">
        <v>15</v>
      </c>
      <c r="F10" s="303">
        <f t="shared" si="0"/>
        <v>1215</v>
      </c>
    </row>
    <row r="11" spans="1:6" ht="16.5" x14ac:dyDescent="0.2">
      <c r="A11" s="304">
        <v>8</v>
      </c>
      <c r="B11" s="346" t="s">
        <v>118</v>
      </c>
      <c r="C11" s="347" t="s">
        <v>133</v>
      </c>
      <c r="D11" s="347">
        <v>1316</v>
      </c>
      <c r="E11" s="348">
        <v>10</v>
      </c>
      <c r="F11" s="303">
        <f t="shared" si="0"/>
        <v>13160</v>
      </c>
    </row>
    <row r="12" spans="1:6" ht="16.5" x14ac:dyDescent="0.2">
      <c r="A12" s="304">
        <v>9</v>
      </c>
      <c r="B12" s="346" t="s">
        <v>119</v>
      </c>
      <c r="C12" s="347" t="s">
        <v>134</v>
      </c>
      <c r="D12" s="347">
        <v>20</v>
      </c>
      <c r="E12" s="348">
        <v>150</v>
      </c>
      <c r="F12" s="303">
        <f t="shared" si="0"/>
        <v>3000</v>
      </c>
    </row>
    <row r="13" spans="1:6" ht="16.5" x14ac:dyDescent="0.2">
      <c r="A13" s="304">
        <v>10</v>
      </c>
      <c r="B13" s="346" t="s">
        <v>120</v>
      </c>
      <c r="C13" s="347" t="s">
        <v>136</v>
      </c>
      <c r="D13" s="347">
        <v>1</v>
      </c>
      <c r="E13" s="348">
        <v>7500</v>
      </c>
      <c r="F13" s="303">
        <f t="shared" si="0"/>
        <v>7500</v>
      </c>
    </row>
    <row r="14" spans="1:6" ht="18" x14ac:dyDescent="0.2">
      <c r="A14" s="304">
        <v>11</v>
      </c>
      <c r="B14" s="346" t="s">
        <v>121</v>
      </c>
      <c r="C14" s="347" t="s">
        <v>136</v>
      </c>
      <c r="D14" s="347">
        <v>1</v>
      </c>
      <c r="E14" s="349">
        <v>50000</v>
      </c>
      <c r="F14" s="303">
        <f t="shared" si="0"/>
        <v>50000</v>
      </c>
    </row>
    <row r="15" spans="1:6" ht="16.5" x14ac:dyDescent="0.2">
      <c r="A15" s="304">
        <v>12</v>
      </c>
      <c r="B15" s="346" t="s">
        <v>122</v>
      </c>
      <c r="C15" s="347" t="s">
        <v>136</v>
      </c>
      <c r="D15" s="347">
        <v>1</v>
      </c>
      <c r="E15" s="348">
        <v>25000</v>
      </c>
      <c r="F15" s="303">
        <f t="shared" si="0"/>
        <v>25000</v>
      </c>
    </row>
    <row r="16" spans="1:6" ht="16.5" x14ac:dyDescent="0.2">
      <c r="A16" s="304">
        <v>13</v>
      </c>
      <c r="B16" s="346" t="s">
        <v>123</v>
      </c>
      <c r="C16" s="347" t="s">
        <v>136</v>
      </c>
      <c r="D16" s="347">
        <v>1</v>
      </c>
      <c r="E16" s="348">
        <v>5000</v>
      </c>
      <c r="F16" s="303">
        <f t="shared" si="0"/>
        <v>5000</v>
      </c>
    </row>
    <row r="17" spans="1:6" ht="16.5" x14ac:dyDescent="0.2">
      <c r="A17" s="304">
        <v>14</v>
      </c>
      <c r="B17" s="346" t="s">
        <v>124</v>
      </c>
      <c r="C17" s="347" t="s">
        <v>136</v>
      </c>
      <c r="D17" s="347">
        <v>1</v>
      </c>
      <c r="E17" s="348">
        <v>7500</v>
      </c>
      <c r="F17" s="303">
        <f t="shared" si="0"/>
        <v>7500</v>
      </c>
    </row>
    <row r="18" spans="1:6" ht="16.5" x14ac:dyDescent="0.2">
      <c r="A18" s="304">
        <v>15</v>
      </c>
      <c r="B18" s="346" t="s">
        <v>125</v>
      </c>
      <c r="C18" s="347" t="s">
        <v>136</v>
      </c>
      <c r="D18" s="347">
        <v>1</v>
      </c>
      <c r="E18" s="348">
        <v>2000</v>
      </c>
      <c r="F18" s="303">
        <f t="shared" si="0"/>
        <v>2000</v>
      </c>
    </row>
    <row r="19" spans="1:6" ht="16.5" x14ac:dyDescent="0.2">
      <c r="A19" s="304">
        <v>16</v>
      </c>
      <c r="B19" s="346" t="s">
        <v>126</v>
      </c>
      <c r="C19" s="347" t="s">
        <v>137</v>
      </c>
      <c r="D19" s="347">
        <v>1</v>
      </c>
      <c r="E19" s="348">
        <v>750</v>
      </c>
      <c r="F19" s="303">
        <f t="shared" si="0"/>
        <v>750</v>
      </c>
    </row>
    <row r="20" spans="1:6" ht="16.5" x14ac:dyDescent="0.2">
      <c r="A20" s="304">
        <v>17</v>
      </c>
      <c r="B20" s="346" t="s">
        <v>127</v>
      </c>
      <c r="C20" s="347" t="s">
        <v>136</v>
      </c>
      <c r="D20" s="347">
        <v>1</v>
      </c>
      <c r="E20" s="348">
        <v>2000</v>
      </c>
      <c r="F20" s="303">
        <f t="shared" si="0"/>
        <v>2000</v>
      </c>
    </row>
    <row r="21" spans="1:6" ht="16.5" x14ac:dyDescent="0.2">
      <c r="A21" s="304">
        <v>18</v>
      </c>
      <c r="B21" s="346" t="s">
        <v>128</v>
      </c>
      <c r="C21" s="347" t="s">
        <v>138</v>
      </c>
      <c r="D21" s="347">
        <v>100</v>
      </c>
      <c r="E21" s="348">
        <v>110</v>
      </c>
      <c r="F21" s="303">
        <f t="shared" si="0"/>
        <v>11000</v>
      </c>
    </row>
    <row r="22" spans="1:6" ht="16.5" x14ac:dyDescent="0.2">
      <c r="A22" s="304">
        <v>19</v>
      </c>
      <c r="B22" s="346" t="s">
        <v>129</v>
      </c>
      <c r="C22" s="347" t="s">
        <v>139</v>
      </c>
      <c r="D22" s="347">
        <v>20000</v>
      </c>
      <c r="E22" s="348">
        <v>2.15</v>
      </c>
      <c r="F22" s="303">
        <f t="shared" si="0"/>
        <v>43000</v>
      </c>
    </row>
    <row r="23" spans="1:6" ht="16.5" x14ac:dyDescent="0.2">
      <c r="A23" s="304">
        <v>20</v>
      </c>
      <c r="B23" s="346" t="s">
        <v>130</v>
      </c>
      <c r="C23" s="347" t="s">
        <v>139</v>
      </c>
      <c r="D23" s="347">
        <v>20000</v>
      </c>
      <c r="E23" s="348">
        <v>4.5</v>
      </c>
      <c r="F23" s="303">
        <f t="shared" si="0"/>
        <v>90000</v>
      </c>
    </row>
    <row r="24" spans="1:6" ht="16.5" x14ac:dyDescent="0.2">
      <c r="A24" s="304">
        <v>21</v>
      </c>
      <c r="B24" s="346" t="s">
        <v>131</v>
      </c>
      <c r="C24" s="347" t="s">
        <v>135</v>
      </c>
      <c r="D24" s="347">
        <v>1</v>
      </c>
      <c r="E24" s="348">
        <v>1000</v>
      </c>
      <c r="F24" s="303">
        <f t="shared" si="0"/>
        <v>1000</v>
      </c>
    </row>
    <row r="25" spans="1:6" ht="16.5" x14ac:dyDescent="0.2">
      <c r="A25" s="304">
        <v>22</v>
      </c>
      <c r="B25" s="346" t="s">
        <v>132</v>
      </c>
      <c r="C25" s="347" t="s">
        <v>140</v>
      </c>
      <c r="D25" s="347">
        <v>1</v>
      </c>
      <c r="E25" s="348">
        <v>5000</v>
      </c>
      <c r="F25" s="303">
        <f t="shared" si="0"/>
        <v>5000</v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K28" sqref="K2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62" t="s">
        <v>143</v>
      </c>
      <c r="H1" s="363"/>
      <c r="I1" s="359" t="s">
        <v>146</v>
      </c>
      <c r="J1" s="360"/>
      <c r="K1" s="225" t="s">
        <v>148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64" t="s">
        <v>144</v>
      </c>
      <c r="H2" s="365"/>
      <c r="I2" s="386" t="s">
        <v>147</v>
      </c>
      <c r="J2" s="361"/>
      <c r="K2" s="387" t="s">
        <v>149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142</v>
      </c>
      <c r="B3" s="291"/>
      <c r="C3" s="291"/>
      <c r="D3" s="292"/>
      <c r="E3" s="357"/>
      <c r="F3" s="358"/>
      <c r="G3" s="364" t="s">
        <v>145</v>
      </c>
      <c r="H3" s="366"/>
      <c r="I3" s="364" t="s">
        <v>145</v>
      </c>
      <c r="J3" s="366"/>
      <c r="K3" s="364" t="s">
        <v>145</v>
      </c>
      <c r="L3" s="366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141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PCC SIDEWALK REMOVAL</v>
      </c>
      <c r="C6" s="295" t="str">
        <f>IF(ISBLANK('Item List'!C4),"",'Item List'!C4)</f>
        <v>SF</v>
      </c>
      <c r="D6" s="296">
        <f>IF(ISBLANK('Item List'!D4),0,'Item List'!D4)</f>
        <v>751</v>
      </c>
      <c r="E6" s="146">
        <f>IF(ISBLANK('Item List'!E4),0,'Item List'!E4)</f>
        <v>5</v>
      </c>
      <c r="F6" s="146">
        <f>IF(AND(ISNUMBER($D6),ISNUMBER(E6)),$D6*E6,0)</f>
        <v>3755</v>
      </c>
      <c r="G6" s="168">
        <v>5</v>
      </c>
      <c r="H6" s="103">
        <f>IF(AND(ISNUMBER($D6),ISNUMBER(G6)),$D6*G6,0)</f>
        <v>3755</v>
      </c>
      <c r="I6" s="169">
        <v>12.35</v>
      </c>
      <c r="J6" s="103">
        <f t="shared" ref="J6:J29" si="0">IF(AND(ISNUMBER($D6),ISNUMBER(I6)),$D6*I6,0)</f>
        <v>9274.85</v>
      </c>
      <c r="K6" s="169">
        <v>6</v>
      </c>
      <c r="L6" s="103">
        <f t="shared" ref="L6:L29" si="1">IF(AND(ISNUMBER($D6),ISNUMBER(K6)),$D6*K6,0)</f>
        <v>4506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SEA WALL REMOVAL AND REPLACEMENT</v>
      </c>
      <c r="C7" s="295" t="str">
        <f>IF(ISBLANK('Item List'!C5),"",'Item List'!C5)</f>
        <v>LF</v>
      </c>
      <c r="D7" s="296">
        <f>IF(ISBLANK('Item List'!D5),0,'Item List'!D5)</f>
        <v>20</v>
      </c>
      <c r="E7" s="146">
        <f>IF(ISBLANK('Item List'!E5),0,'Item List'!E5)</f>
        <v>2500</v>
      </c>
      <c r="F7" s="146">
        <f t="shared" ref="F7:H29" si="5">IF(AND(ISNUMBER($D7),ISNUMBER(E7)),$D7*E7,0)</f>
        <v>50000</v>
      </c>
      <c r="G7" s="168">
        <v>3645</v>
      </c>
      <c r="H7" s="103">
        <f t="shared" si="5"/>
        <v>72900</v>
      </c>
      <c r="I7" s="169">
        <v>1070</v>
      </c>
      <c r="J7" s="103">
        <f t="shared" si="0"/>
        <v>21400</v>
      </c>
      <c r="K7" s="169">
        <v>12800</v>
      </c>
      <c r="L7" s="103">
        <f t="shared" si="1"/>
        <v>256000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FILTER</v>
      </c>
      <c r="C8" s="295" t="str">
        <f>IF(ISBLANK('Item List'!C6),"",'Item List'!C6)</f>
        <v>EACH</v>
      </c>
      <c r="D8" s="296">
        <f>IF(ISBLANK('Item List'!D6),0,'Item List'!D6)</f>
        <v>1</v>
      </c>
      <c r="E8" s="146">
        <f>IF(ISBLANK('Item List'!E6),0,'Item List'!E6)</f>
        <v>500</v>
      </c>
      <c r="F8" s="146">
        <f t="shared" si="5"/>
        <v>500</v>
      </c>
      <c r="G8" s="168">
        <v>250</v>
      </c>
      <c r="H8" s="103">
        <f t="shared" si="5"/>
        <v>250</v>
      </c>
      <c r="I8" s="169">
        <v>660</v>
      </c>
      <c r="J8" s="103">
        <f t="shared" si="0"/>
        <v>660</v>
      </c>
      <c r="K8" s="169">
        <v>300</v>
      </c>
      <c r="L8" s="103">
        <f t="shared" si="1"/>
        <v>300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PERIMETER EROSION BARRIER</v>
      </c>
      <c r="C9" s="295" t="str">
        <f>IF(ISBLANK('Item List'!C7),"",'Item List'!C7)</f>
        <v>LF</v>
      </c>
      <c r="D9" s="296">
        <f>IF(ISBLANK('Item List'!D7),0,'Item List'!D7)</f>
        <v>110</v>
      </c>
      <c r="E9" s="146">
        <f>IF(ISBLANK('Item List'!E7),0,'Item List'!E7)</f>
        <v>8</v>
      </c>
      <c r="F9" s="146">
        <f t="shared" si="5"/>
        <v>880</v>
      </c>
      <c r="G9" s="168">
        <v>10</v>
      </c>
      <c r="H9" s="103">
        <f t="shared" si="5"/>
        <v>1100</v>
      </c>
      <c r="I9" s="169">
        <v>12</v>
      </c>
      <c r="J9" s="103">
        <f t="shared" si="0"/>
        <v>1320</v>
      </c>
      <c r="K9" s="169">
        <v>8</v>
      </c>
      <c r="L9" s="103">
        <f t="shared" si="1"/>
        <v>880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CONCRETE TRUCK WASHOUT</v>
      </c>
      <c r="C10" s="295" t="str">
        <f>IF(ISBLANK('Item List'!C8),"",'Item List'!C8)</f>
        <v>LS</v>
      </c>
      <c r="D10" s="296">
        <f>IF(ISBLANK('Item List'!D8),0,'Item List'!D8)</f>
        <v>1</v>
      </c>
      <c r="E10" s="146">
        <f>IF(ISBLANK('Item List'!E8),0,'Item List'!E8)</f>
        <v>500</v>
      </c>
      <c r="F10" s="146">
        <f t="shared" si="5"/>
        <v>500</v>
      </c>
      <c r="G10" s="168">
        <v>2000</v>
      </c>
      <c r="H10" s="103">
        <f t="shared" si="5"/>
        <v>2000</v>
      </c>
      <c r="I10" s="169">
        <v>650</v>
      </c>
      <c r="J10" s="103">
        <f t="shared" si="0"/>
        <v>650</v>
      </c>
      <c r="K10" s="169">
        <v>1600</v>
      </c>
      <c r="L10" s="103">
        <f t="shared" si="1"/>
        <v>1600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EXISTING RAILING REMOVAL</v>
      </c>
      <c r="C11" s="295" t="str">
        <f>IF(ISBLANK('Item List'!C9),"",'Item List'!C9)</f>
        <v>LF</v>
      </c>
      <c r="D11" s="296">
        <f>IF(ISBLANK('Item List'!D9),0,'Item List'!D9)</f>
        <v>9</v>
      </c>
      <c r="E11" s="146">
        <f>IF(ISBLANK('Item List'!E9),0,'Item List'!E9)</f>
        <v>100</v>
      </c>
      <c r="F11" s="146">
        <f t="shared" si="5"/>
        <v>900</v>
      </c>
      <c r="G11" s="168">
        <v>100</v>
      </c>
      <c r="H11" s="103">
        <f t="shared" si="5"/>
        <v>900</v>
      </c>
      <c r="I11" s="169">
        <v>105</v>
      </c>
      <c r="J11" s="103">
        <f t="shared" si="0"/>
        <v>945</v>
      </c>
      <c r="K11" s="169">
        <v>49</v>
      </c>
      <c r="L11" s="103">
        <f t="shared" si="1"/>
        <v>441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 xml:space="preserve">PCC SIDEWALK, 6" </v>
      </c>
      <c r="C12" s="295" t="str">
        <f>IF(ISBLANK('Item List'!C10),"",'Item List'!C10)</f>
        <v>SF</v>
      </c>
      <c r="D12" s="296">
        <f>IF(ISBLANK('Item List'!D10),0,'Item List'!D10)</f>
        <v>81</v>
      </c>
      <c r="E12" s="146">
        <f>IF(ISBLANK('Item List'!E10),0,'Item List'!E10)</f>
        <v>15</v>
      </c>
      <c r="F12" s="146">
        <f t="shared" si="5"/>
        <v>1215</v>
      </c>
      <c r="G12" s="168">
        <v>22</v>
      </c>
      <c r="H12" s="103">
        <f t="shared" si="5"/>
        <v>1782</v>
      </c>
      <c r="I12" s="169">
        <v>17.25</v>
      </c>
      <c r="J12" s="103">
        <f t="shared" si="0"/>
        <v>1397.25</v>
      </c>
      <c r="K12" s="169">
        <v>23</v>
      </c>
      <c r="L12" s="103">
        <f t="shared" si="1"/>
        <v>1863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 xml:space="preserve">PCC SIDEWALK, 4" </v>
      </c>
      <c r="C13" s="295" t="str">
        <f>IF(ISBLANK('Item List'!C11),"",'Item List'!C11)</f>
        <v>SF</v>
      </c>
      <c r="D13" s="296">
        <f>IF(ISBLANK('Item List'!D11),0,'Item List'!D11)</f>
        <v>1316</v>
      </c>
      <c r="E13" s="146">
        <f>IF(ISBLANK('Item List'!E11),0,'Item List'!E11)</f>
        <v>10</v>
      </c>
      <c r="F13" s="146">
        <f t="shared" si="5"/>
        <v>13160</v>
      </c>
      <c r="G13" s="168">
        <v>15</v>
      </c>
      <c r="H13" s="103">
        <f t="shared" si="5"/>
        <v>19740</v>
      </c>
      <c r="I13" s="169">
        <v>15.55</v>
      </c>
      <c r="J13" s="103">
        <f t="shared" si="0"/>
        <v>20463.8</v>
      </c>
      <c r="K13" s="169">
        <v>16</v>
      </c>
      <c r="L13" s="103">
        <f t="shared" si="1"/>
        <v>21056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HAND RAILING</v>
      </c>
      <c r="C14" s="295" t="str">
        <f>IF(ISBLANK('Item List'!C12),"",'Item List'!C12)</f>
        <v>LF</v>
      </c>
      <c r="D14" s="296">
        <f>IF(ISBLANK('Item List'!D12),0,'Item List'!D12)</f>
        <v>20</v>
      </c>
      <c r="E14" s="146">
        <f>IF(ISBLANK('Item List'!E12),0,'Item List'!E12)</f>
        <v>150</v>
      </c>
      <c r="F14" s="146">
        <f t="shared" si="5"/>
        <v>3000</v>
      </c>
      <c r="G14" s="168">
        <v>430</v>
      </c>
      <c r="H14" s="103">
        <f t="shared" si="5"/>
        <v>8600</v>
      </c>
      <c r="I14" s="169">
        <v>485</v>
      </c>
      <c r="J14" s="103">
        <f t="shared" si="0"/>
        <v>9700</v>
      </c>
      <c r="K14" s="169">
        <v>550</v>
      </c>
      <c r="L14" s="103">
        <f t="shared" si="1"/>
        <v>11000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DOUBLE SWING GATE</v>
      </c>
      <c r="C15" s="295" t="str">
        <f>IF(ISBLANK('Item List'!C13),"",'Item List'!C13)</f>
        <v>LS</v>
      </c>
      <c r="D15" s="296">
        <f>IF(ISBLANK('Item List'!D13),0,'Item List'!D13)</f>
        <v>1</v>
      </c>
      <c r="E15" s="146">
        <f>IF(ISBLANK('Item List'!E13),0,'Item List'!E13)</f>
        <v>7500</v>
      </c>
      <c r="F15" s="146">
        <f t="shared" si="5"/>
        <v>7500</v>
      </c>
      <c r="G15" s="168">
        <v>8000</v>
      </c>
      <c r="H15" s="103">
        <f t="shared" si="5"/>
        <v>8000</v>
      </c>
      <c r="I15" s="169">
        <v>9600</v>
      </c>
      <c r="J15" s="103">
        <f t="shared" si="0"/>
        <v>9600</v>
      </c>
      <c r="K15" s="169">
        <v>5800</v>
      </c>
      <c r="L15" s="103">
        <f t="shared" si="1"/>
        <v>5800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FLOATING BOAT DOCK, 12' GANGWAY &amp; MISC. ACCESSORIES</v>
      </c>
      <c r="C16" s="295" t="str">
        <f>IF(ISBLANK('Item List'!C14),"",'Item List'!C14)</f>
        <v>LS</v>
      </c>
      <c r="D16" s="296">
        <f>IF(ISBLANK('Item List'!D14),0,'Item List'!D14)</f>
        <v>1</v>
      </c>
      <c r="E16" s="146">
        <f>IF(ISBLANK('Item List'!E14),0,'Item List'!E14)</f>
        <v>50000</v>
      </c>
      <c r="F16" s="146">
        <f t="shared" si="5"/>
        <v>50000</v>
      </c>
      <c r="G16" s="168">
        <v>135000</v>
      </c>
      <c r="H16" s="103">
        <f t="shared" si="5"/>
        <v>135000</v>
      </c>
      <c r="I16" s="170">
        <v>187000</v>
      </c>
      <c r="J16" s="103">
        <f t="shared" si="0"/>
        <v>187000</v>
      </c>
      <c r="K16" s="170">
        <v>140000</v>
      </c>
      <c r="L16" s="103">
        <f t="shared" si="1"/>
        <v>140000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DOCK AND GANGWAY INSTALLATION</v>
      </c>
      <c r="C17" s="295" t="str">
        <f>IF(ISBLANK('Item List'!C15),"",'Item List'!C15)</f>
        <v>LS</v>
      </c>
      <c r="D17" s="296">
        <f>IF(ISBLANK('Item List'!D15),0,'Item List'!D15)</f>
        <v>1</v>
      </c>
      <c r="E17" s="146">
        <f>IF(ISBLANK('Item List'!E15),0,'Item List'!E15)</f>
        <v>25000</v>
      </c>
      <c r="F17" s="146">
        <f t="shared" si="5"/>
        <v>25000</v>
      </c>
      <c r="G17" s="168">
        <v>27000</v>
      </c>
      <c r="H17" s="103">
        <f t="shared" si="5"/>
        <v>27000</v>
      </c>
      <c r="I17" s="170">
        <v>18500</v>
      </c>
      <c r="J17" s="103">
        <f t="shared" si="0"/>
        <v>18500</v>
      </c>
      <c r="K17" s="170">
        <v>13500</v>
      </c>
      <c r="L17" s="103">
        <f t="shared" si="1"/>
        <v>13500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SITE RESTORATION</v>
      </c>
      <c r="C18" s="295" t="str">
        <f>IF(ISBLANK('Item List'!C16),"",'Item List'!C16)</f>
        <v>LS</v>
      </c>
      <c r="D18" s="296">
        <f>IF(ISBLANK('Item List'!D16),0,'Item List'!D16)</f>
        <v>1</v>
      </c>
      <c r="E18" s="146">
        <f>IF(ISBLANK('Item List'!E16),0,'Item List'!E16)</f>
        <v>5000</v>
      </c>
      <c r="F18" s="146">
        <f t="shared" si="5"/>
        <v>5000</v>
      </c>
      <c r="G18" s="168">
        <v>7000</v>
      </c>
      <c r="H18" s="103">
        <f t="shared" si="5"/>
        <v>7000</v>
      </c>
      <c r="I18" s="170">
        <v>22100</v>
      </c>
      <c r="J18" s="103">
        <f t="shared" si="0"/>
        <v>22100</v>
      </c>
      <c r="K18" s="170">
        <v>5800</v>
      </c>
      <c r="L18" s="103">
        <f t="shared" si="1"/>
        <v>5800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CONNECTION OF GANGWAY TO SEA WALL</v>
      </c>
      <c r="C19" s="295" t="str">
        <f>IF(ISBLANK('Item List'!C17),"",'Item List'!C17)</f>
        <v>LS</v>
      </c>
      <c r="D19" s="296">
        <f>IF(ISBLANK('Item List'!D17),0,'Item List'!D17)</f>
        <v>1</v>
      </c>
      <c r="E19" s="146">
        <f>IF(ISBLANK('Item List'!E17),0,'Item List'!E17)</f>
        <v>7500</v>
      </c>
      <c r="F19" s="146">
        <f t="shared" si="5"/>
        <v>7500</v>
      </c>
      <c r="G19" s="168">
        <v>11000</v>
      </c>
      <c r="H19" s="103">
        <f t="shared" si="5"/>
        <v>11000</v>
      </c>
      <c r="I19" s="170">
        <v>1250</v>
      </c>
      <c r="J19" s="103">
        <f t="shared" si="0"/>
        <v>1250</v>
      </c>
      <c r="K19" s="170">
        <v>1350</v>
      </c>
      <c r="L19" s="103">
        <f t="shared" si="1"/>
        <v>1350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REGULATED SUBSTANCES PRE-CONSTRUCTION PLAN</v>
      </c>
      <c r="C20" s="295" t="str">
        <f>IF(ISBLANK('Item List'!C18),"",'Item List'!C18)</f>
        <v>LS</v>
      </c>
      <c r="D20" s="296">
        <f>IF(ISBLANK('Item List'!D18),0,'Item List'!D18)</f>
        <v>1</v>
      </c>
      <c r="E20" s="146">
        <f>IF(ISBLANK('Item List'!E18),0,'Item List'!E18)</f>
        <v>2000</v>
      </c>
      <c r="F20" s="146">
        <f t="shared" si="5"/>
        <v>2000</v>
      </c>
      <c r="G20" s="168">
        <v>2700</v>
      </c>
      <c r="H20" s="103">
        <f t="shared" si="5"/>
        <v>2700</v>
      </c>
      <c r="I20" s="170">
        <v>3200</v>
      </c>
      <c r="J20" s="103">
        <f t="shared" si="0"/>
        <v>3200</v>
      </c>
      <c r="K20" s="170">
        <v>4500</v>
      </c>
      <c r="L20" s="103">
        <f t="shared" si="1"/>
        <v>4500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ON-SITE MONITORING OF REGULATED SUBSTANCES</v>
      </c>
      <c r="C21" s="295" t="str">
        <f>IF(ISBLANK('Item List'!C19),"",'Item List'!C19)</f>
        <v>CAL DAY</v>
      </c>
      <c r="D21" s="296">
        <f>IF(ISBLANK('Item List'!D19),0,'Item List'!D19)</f>
        <v>1</v>
      </c>
      <c r="E21" s="146">
        <f>IF(ISBLANK('Item List'!E19),0,'Item List'!E19)</f>
        <v>750</v>
      </c>
      <c r="F21" s="146">
        <f t="shared" si="5"/>
        <v>750</v>
      </c>
      <c r="G21" s="168">
        <v>1000</v>
      </c>
      <c r="H21" s="103">
        <f t="shared" si="5"/>
        <v>1000</v>
      </c>
      <c r="I21" s="170">
        <v>1460</v>
      </c>
      <c r="J21" s="103">
        <f t="shared" si="0"/>
        <v>1460</v>
      </c>
      <c r="K21" s="170">
        <v>900</v>
      </c>
      <c r="L21" s="103">
        <f t="shared" si="1"/>
        <v>900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REGULATED SUBSTANCE FINAL CONSTRUCTION PLAN</v>
      </c>
      <c r="C22" s="295" t="str">
        <f>IF(ISBLANK('Item List'!C20),"",'Item List'!C20)</f>
        <v>LS</v>
      </c>
      <c r="D22" s="296">
        <f>IF(ISBLANK('Item List'!D20),0,'Item List'!D20)</f>
        <v>1</v>
      </c>
      <c r="E22" s="146">
        <f>IF(ISBLANK('Item List'!E20),0,'Item List'!E20)</f>
        <v>2000</v>
      </c>
      <c r="F22" s="146">
        <f t="shared" si="5"/>
        <v>2000</v>
      </c>
      <c r="G22" s="168">
        <v>2500</v>
      </c>
      <c r="H22" s="103">
        <f t="shared" si="5"/>
        <v>2500</v>
      </c>
      <c r="I22" s="170">
        <v>3450</v>
      </c>
      <c r="J22" s="103">
        <f t="shared" si="0"/>
        <v>3450</v>
      </c>
      <c r="K22" s="170">
        <v>4000</v>
      </c>
      <c r="L22" s="103">
        <f t="shared" si="1"/>
        <v>4000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NON-SPECIAL WASTE SOIL DISPOSAL</v>
      </c>
      <c r="C23" s="295" t="str">
        <f>IF(ISBLANK('Item List'!C21),"",'Item List'!C21)</f>
        <v>CY</v>
      </c>
      <c r="D23" s="296">
        <f>IF(ISBLANK('Item List'!D21),0,'Item List'!D21)</f>
        <v>100</v>
      </c>
      <c r="E23" s="146">
        <f>IF(ISBLANK('Item List'!E21),0,'Item List'!E21)</f>
        <v>110</v>
      </c>
      <c r="F23" s="146">
        <f t="shared" si="5"/>
        <v>11000</v>
      </c>
      <c r="G23" s="168">
        <v>110</v>
      </c>
      <c r="H23" s="103">
        <f t="shared" si="5"/>
        <v>11000</v>
      </c>
      <c r="I23" s="170">
        <v>91</v>
      </c>
      <c r="J23" s="103">
        <f t="shared" si="0"/>
        <v>9100</v>
      </c>
      <c r="K23" s="170">
        <v>60</v>
      </c>
      <c r="L23" s="103">
        <f t="shared" si="1"/>
        <v>6000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SPECIAL WASTE GROUNDWATER DISPOSAL</v>
      </c>
      <c r="C24" s="295" t="str">
        <f>IF(ISBLANK('Item List'!C22),"",'Item List'!C22)</f>
        <v>GALLON</v>
      </c>
      <c r="D24" s="296">
        <f>IF(ISBLANK('Item List'!D22),0,'Item List'!D22)</f>
        <v>20000</v>
      </c>
      <c r="E24" s="146">
        <f>IF(ISBLANK('Item List'!E22),0,'Item List'!E22)</f>
        <v>2.15</v>
      </c>
      <c r="F24" s="146">
        <f t="shared" si="5"/>
        <v>43000</v>
      </c>
      <c r="G24" s="168">
        <v>1.81</v>
      </c>
      <c r="H24" s="103">
        <f t="shared" si="5"/>
        <v>36200</v>
      </c>
      <c r="I24" s="170">
        <v>2.42</v>
      </c>
      <c r="J24" s="103">
        <f t="shared" si="0"/>
        <v>48400</v>
      </c>
      <c r="K24" s="170">
        <v>1</v>
      </c>
      <c r="L24" s="103">
        <f t="shared" si="1"/>
        <v>20000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HAZARDOUS WASTE GROUNDWATER DISPOSAL</v>
      </c>
      <c r="C25" s="295" t="str">
        <f>IF(ISBLANK('Item List'!C23),"",'Item List'!C23)</f>
        <v>GALLON</v>
      </c>
      <c r="D25" s="296">
        <f>IF(ISBLANK('Item List'!D23),0,'Item List'!D23)</f>
        <v>20000</v>
      </c>
      <c r="E25" s="146">
        <f>IF(ISBLANK('Item List'!E23),0,'Item List'!E23)</f>
        <v>4.5</v>
      </c>
      <c r="F25" s="146">
        <f t="shared" si="5"/>
        <v>90000</v>
      </c>
      <c r="G25" s="168">
        <v>4.13</v>
      </c>
      <c r="H25" s="103">
        <f t="shared" si="5"/>
        <v>82600</v>
      </c>
      <c r="I25" s="170">
        <v>4.45</v>
      </c>
      <c r="J25" s="103">
        <f t="shared" si="0"/>
        <v>89000</v>
      </c>
      <c r="K25" s="170">
        <v>3</v>
      </c>
      <c r="L25" s="103">
        <f t="shared" si="1"/>
        <v>60000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PRIORITY POLLUTANTS GROUNDWATER ANALYSIS</v>
      </c>
      <c r="C26" s="295" t="str">
        <f>IF(ISBLANK('Item List'!C24),"",'Item List'!C24)</f>
        <v>EACH</v>
      </c>
      <c r="D26" s="296">
        <f>IF(ISBLANK('Item List'!D24),0,'Item List'!D24)</f>
        <v>1</v>
      </c>
      <c r="E26" s="146">
        <f>IF(ISBLANK('Item List'!E24),0,'Item List'!E24)</f>
        <v>1000</v>
      </c>
      <c r="F26" s="146">
        <f t="shared" si="5"/>
        <v>1000</v>
      </c>
      <c r="G26" s="168">
        <v>1200</v>
      </c>
      <c r="H26" s="103">
        <f t="shared" si="5"/>
        <v>1200</v>
      </c>
      <c r="I26" s="170">
        <v>1600</v>
      </c>
      <c r="J26" s="103">
        <f t="shared" si="0"/>
        <v>1600</v>
      </c>
      <c r="K26" s="170">
        <v>1000</v>
      </c>
      <c r="L26" s="103">
        <f t="shared" si="1"/>
        <v>1000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SILT CURTAIN AND OIL BOOM CONTAINMENT SYSTEM</v>
      </c>
      <c r="C27" s="295" t="str">
        <f>IF(ISBLANK('Item List'!C25),"",'Item List'!C25)</f>
        <v>LSUM</v>
      </c>
      <c r="D27" s="296">
        <f>IF(ISBLANK('Item List'!D25),0,'Item List'!D25)</f>
        <v>1</v>
      </c>
      <c r="E27" s="146">
        <f>IF(ISBLANK('Item List'!E25),0,'Item List'!E25)</f>
        <v>5000</v>
      </c>
      <c r="F27" s="146">
        <f t="shared" si="5"/>
        <v>5000</v>
      </c>
      <c r="G27" s="168">
        <v>25000</v>
      </c>
      <c r="H27" s="103">
        <f t="shared" si="5"/>
        <v>25000</v>
      </c>
      <c r="I27" s="170">
        <v>10800</v>
      </c>
      <c r="J27" s="103">
        <f t="shared" si="0"/>
        <v>10800</v>
      </c>
      <c r="K27" s="170">
        <v>18000</v>
      </c>
      <c r="L27" s="103">
        <f t="shared" si="1"/>
        <v>18000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323660</v>
      </c>
      <c r="G30" s="110"/>
      <c r="H30" s="104">
        <f>IF(SUM(H6:H29)=0,"",SUM(H6:H29))</f>
        <v>461227</v>
      </c>
      <c r="I30" s="110"/>
      <c r="J30" s="104">
        <f>IF(SUM(J6:J29)=0,"",SUM(J6:J29))</f>
        <v>471270.9</v>
      </c>
      <c r="K30" s="110"/>
      <c r="L30" s="104">
        <f>IF(SUM(L6:L29)=0,"",SUM(L6:L29))</f>
        <v>578496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Sjostrom &amp; Sons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323660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461227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471270.9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578496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Sjostrom &amp; Sons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Sjostrom &amp; Sons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Sjostrom &amp; Sons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Davis Park Boat Dock BASE BID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PCC SIDEWALK REMOVAL</v>
      </c>
      <c r="C5" s="145" t="str">
        <f>'Tabulation of Bids'!C6</f>
        <v>SF</v>
      </c>
      <c r="D5" s="145">
        <f>'Tabulation of Bids'!D6</f>
        <v>751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SEA WALL REMOVAL AND REPLACEMENT</v>
      </c>
      <c r="C6" s="145" t="str">
        <f>'Tabulation of Bids'!C7</f>
        <v>LF</v>
      </c>
      <c r="D6" s="145">
        <f>'Tabulation of Bids'!D7</f>
        <v>20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FILTER</v>
      </c>
      <c r="C7" s="145" t="str">
        <f>'Tabulation of Bids'!C8</f>
        <v>EACH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PERIMETER EROSION BARRIER</v>
      </c>
      <c r="C8" s="145" t="str">
        <f>'Tabulation of Bids'!C9</f>
        <v>LF</v>
      </c>
      <c r="D8" s="145">
        <f>'Tabulation of Bids'!D9</f>
        <v>110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CONCRETE TRUCK WASHOUT</v>
      </c>
      <c r="C9" s="145" t="str">
        <f>'Tabulation of Bids'!C10</f>
        <v>LS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EXISTING RAILING REMOVAL</v>
      </c>
      <c r="C10" s="145" t="str">
        <f>'Tabulation of Bids'!C11</f>
        <v>LF</v>
      </c>
      <c r="D10" s="145">
        <f>'Tabulation of Bids'!D11</f>
        <v>9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 xml:space="preserve">PCC SIDEWALK, 6" </v>
      </c>
      <c r="C11" s="145" t="str">
        <f>'Tabulation of Bids'!C12</f>
        <v>SF</v>
      </c>
      <c r="D11" s="145">
        <f>'Tabulation of Bids'!D12</f>
        <v>81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 xml:space="preserve">PCC SIDEWALK, 4" </v>
      </c>
      <c r="C12" s="145" t="str">
        <f>'Tabulation of Bids'!C13</f>
        <v>SF</v>
      </c>
      <c r="D12" s="145">
        <f>'Tabulation of Bids'!D13</f>
        <v>1316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HAND RAILING</v>
      </c>
      <c r="C13" s="145" t="str">
        <f>'Tabulation of Bids'!C14</f>
        <v>LF</v>
      </c>
      <c r="D13" s="145">
        <f>'Tabulation of Bids'!D14</f>
        <v>20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DOUBLE SWING GATE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FLOATING BOAT DOCK, 12' GANGWAY &amp; MISC. ACCESSORIES</v>
      </c>
      <c r="C15" s="145" t="str">
        <f>'Tabulation of Bids'!C16</f>
        <v>LS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DOCK AND GANGWAY INSTALLATION</v>
      </c>
      <c r="C16" s="145" t="str">
        <f>'Tabulation of Bids'!C17</f>
        <v>LS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SITE RESTORATION</v>
      </c>
      <c r="C17" s="145" t="str">
        <f>'Tabulation of Bids'!C18</f>
        <v>LS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CONNECTION OF GANGWAY TO SEA WALL</v>
      </c>
      <c r="C18" s="145" t="str">
        <f>'Tabulation of Bids'!C19</f>
        <v>LS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REGULATED SUBSTANCES PRE-CONSTRUCTION PLAN</v>
      </c>
      <c r="C19" s="145" t="str">
        <f>'Tabulation of Bids'!C20</f>
        <v>LS</v>
      </c>
      <c r="D19" s="145">
        <f>'Tabulation of Bids'!D20</f>
        <v>1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ON-SITE MONITORING OF REGULATED SUBSTANCES</v>
      </c>
      <c r="C20" s="145" t="str">
        <f>'Tabulation of Bids'!C21</f>
        <v>CAL DAY</v>
      </c>
      <c r="D20" s="145">
        <f>'Tabulation of Bids'!D21</f>
        <v>1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REGULATED SUBSTANCE FINAL CONSTRUCTION PLAN</v>
      </c>
      <c r="C21" s="145" t="str">
        <f>'Tabulation of Bids'!C22</f>
        <v>LS</v>
      </c>
      <c r="D21" s="145">
        <f>'Tabulation of Bids'!D22</f>
        <v>1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NON-SPECIAL WASTE SOIL DISPOSAL</v>
      </c>
      <c r="C22" s="145" t="str">
        <f>'Tabulation of Bids'!C23</f>
        <v>CY</v>
      </c>
      <c r="D22" s="145">
        <f>'Tabulation of Bids'!D23</f>
        <v>100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SPECIAL WASTE GROUNDWATER DISPOSAL</v>
      </c>
      <c r="C23" s="145" t="str">
        <f>'Tabulation of Bids'!C24</f>
        <v>GALLON</v>
      </c>
      <c r="D23" s="145">
        <f>'Tabulation of Bids'!D24</f>
        <v>20000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HAZARDOUS WASTE GROUNDWATER DISPOSAL</v>
      </c>
      <c r="C24" s="145" t="str">
        <f>'Tabulation of Bids'!C25</f>
        <v>GALLON</v>
      </c>
      <c r="D24" s="145">
        <f>'Tabulation of Bids'!D25</f>
        <v>20000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PRIORITY POLLUTANTS GROUNDWATER ANALYSIS</v>
      </c>
      <c r="C25" s="145" t="str">
        <f>'Tabulation of Bids'!C26</f>
        <v>EACH</v>
      </c>
      <c r="D25" s="145">
        <f>'Tabulation of Bids'!D26</f>
        <v>1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SILT CURTAIN AND OIL BOOM CONTAINMENT SYSTEM</v>
      </c>
      <c r="C26" s="145" t="str">
        <f>'Tabulation of Bids'!C27</f>
        <v>LSUM</v>
      </c>
      <c r="D26" s="145">
        <f>'Tabulation of Bids'!D27</f>
        <v>1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Davis Park Boat Dock BASE BID</v>
      </c>
      <c r="E4" s="369"/>
      <c r="F4" s="370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PCC SIDEWALK REMOVAL</v>
      </c>
      <c r="C16" s="96" t="str">
        <f>'Tabulation of Bids'!$C6</f>
        <v>SF</v>
      </c>
      <c r="D16" s="211">
        <f>'Tabulation of Bids'!$D6</f>
        <v>751</v>
      </c>
      <c r="E16" s="246">
        <f>'Tabulation of Bids'!$E6</f>
        <v>5</v>
      </c>
      <c r="F16" s="334">
        <f>D16*E16</f>
        <v>3755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SEA WALL REMOVAL AND REPLACEMENT</v>
      </c>
      <c r="C17" s="96" t="str">
        <f>'Tabulation of Bids'!$C7</f>
        <v>LF</v>
      </c>
      <c r="D17" s="97">
        <f>'Tabulation of Bids'!$D7</f>
        <v>20</v>
      </c>
      <c r="E17" s="241">
        <f>'Tabulation of Bids'!$E7</f>
        <v>2500</v>
      </c>
      <c r="F17" s="335">
        <f t="shared" ref="F17:F32" si="0">D17*E17</f>
        <v>50000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FILTER</v>
      </c>
      <c r="C18" s="96" t="str">
        <f>'Tabulation of Bids'!$C8</f>
        <v>EACH</v>
      </c>
      <c r="D18" s="97">
        <f>'Tabulation of Bids'!$D8</f>
        <v>1</v>
      </c>
      <c r="E18" s="241">
        <f>'Tabulation of Bids'!$E8</f>
        <v>500</v>
      </c>
      <c r="F18" s="335">
        <f t="shared" si="0"/>
        <v>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PERIMETER EROSION BARRIER</v>
      </c>
      <c r="C19" s="96" t="str">
        <f>'Tabulation of Bids'!$C9</f>
        <v>LF</v>
      </c>
      <c r="D19" s="97">
        <f>'Tabulation of Bids'!$D9</f>
        <v>110</v>
      </c>
      <c r="E19" s="241">
        <f>'Tabulation of Bids'!$E9</f>
        <v>8</v>
      </c>
      <c r="F19" s="335">
        <f t="shared" si="0"/>
        <v>880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CONCRETE TRUCK WASHOUT</v>
      </c>
      <c r="C20" s="96" t="str">
        <f>'Tabulation of Bids'!$C10</f>
        <v>LS</v>
      </c>
      <c r="D20" s="97">
        <f>'Tabulation of Bids'!$D10</f>
        <v>1</v>
      </c>
      <c r="E20" s="241">
        <f>'Tabulation of Bids'!$E10</f>
        <v>500</v>
      </c>
      <c r="F20" s="335">
        <f t="shared" si="0"/>
        <v>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EXISTING RAILING REMOVAL</v>
      </c>
      <c r="C21" s="96" t="str">
        <f>'Tabulation of Bids'!$C11</f>
        <v>LF</v>
      </c>
      <c r="D21" s="97">
        <f>'Tabulation of Bids'!$D11</f>
        <v>9</v>
      </c>
      <c r="E21" s="241">
        <f>'Tabulation of Bids'!$E11</f>
        <v>100</v>
      </c>
      <c r="F21" s="335">
        <f t="shared" si="0"/>
        <v>900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 xml:space="preserve">PCC SIDEWALK, 6" </v>
      </c>
      <c r="C22" s="96" t="str">
        <f>'Tabulation of Bids'!$C12</f>
        <v>SF</v>
      </c>
      <c r="D22" s="97">
        <f>'Tabulation of Bids'!$D12</f>
        <v>81</v>
      </c>
      <c r="E22" s="241">
        <f>'Tabulation of Bids'!$E12</f>
        <v>15</v>
      </c>
      <c r="F22" s="335">
        <f t="shared" si="0"/>
        <v>1215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 xml:space="preserve">PCC SIDEWALK, 4" </v>
      </c>
      <c r="C23" s="96" t="str">
        <f>'Tabulation of Bids'!$C13</f>
        <v>SF</v>
      </c>
      <c r="D23" s="97">
        <f>'Tabulation of Bids'!$D13</f>
        <v>1316</v>
      </c>
      <c r="E23" s="241">
        <f>'Tabulation of Bids'!$E13</f>
        <v>10</v>
      </c>
      <c r="F23" s="335">
        <f t="shared" si="0"/>
        <v>13160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HAND RAILING</v>
      </c>
      <c r="C24" s="96" t="str">
        <f>'Tabulation of Bids'!$C14</f>
        <v>LF</v>
      </c>
      <c r="D24" s="97">
        <f>'Tabulation of Bids'!$D14</f>
        <v>20</v>
      </c>
      <c r="E24" s="241">
        <f>'Tabulation of Bids'!$E14</f>
        <v>150</v>
      </c>
      <c r="F24" s="335">
        <f t="shared" si="0"/>
        <v>3000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DOUBLE SWING GATE</v>
      </c>
      <c r="C25" s="96" t="str">
        <f>'Tabulation of Bids'!$C15</f>
        <v>LS</v>
      </c>
      <c r="D25" s="97">
        <f>'Tabulation of Bids'!$D15</f>
        <v>1</v>
      </c>
      <c r="E25" s="241">
        <f>'Tabulation of Bids'!$E15</f>
        <v>7500</v>
      </c>
      <c r="F25" s="335">
        <f t="shared" si="0"/>
        <v>7500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FLOATING BOAT DOCK, 12' GANGWAY &amp; MISC. ACCESSORIES</v>
      </c>
      <c r="C26" s="96" t="str">
        <f>'Tabulation of Bids'!$C16</f>
        <v>LS</v>
      </c>
      <c r="D26" s="97">
        <f>'Tabulation of Bids'!$D16</f>
        <v>1</v>
      </c>
      <c r="E26" s="241">
        <f>'Tabulation of Bids'!$E16</f>
        <v>50000</v>
      </c>
      <c r="F26" s="335">
        <f t="shared" si="0"/>
        <v>50000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DOCK AND GANGWAY INSTALLATION</v>
      </c>
      <c r="C27" s="96" t="str">
        <f>'Tabulation of Bids'!$C17</f>
        <v>LS</v>
      </c>
      <c r="D27" s="97">
        <f>'Tabulation of Bids'!$D17</f>
        <v>1</v>
      </c>
      <c r="E27" s="241">
        <f>'Tabulation of Bids'!$E17</f>
        <v>25000</v>
      </c>
      <c r="F27" s="335">
        <f t="shared" si="0"/>
        <v>25000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SITE RESTORATION</v>
      </c>
      <c r="C28" s="96" t="str">
        <f>'Tabulation of Bids'!$C18</f>
        <v>LS</v>
      </c>
      <c r="D28" s="97">
        <f>'Tabulation of Bids'!$D18</f>
        <v>1</v>
      </c>
      <c r="E28" s="241">
        <f>'Tabulation of Bids'!$E18</f>
        <v>5000</v>
      </c>
      <c r="F28" s="335">
        <f t="shared" si="0"/>
        <v>5000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CONNECTION OF GANGWAY TO SEA WALL</v>
      </c>
      <c r="C29" s="96" t="str">
        <f>'Tabulation of Bids'!$C19</f>
        <v>LS</v>
      </c>
      <c r="D29" s="97">
        <f>'Tabulation of Bids'!$D19</f>
        <v>1</v>
      </c>
      <c r="E29" s="241">
        <f>'Tabulation of Bids'!$E19</f>
        <v>7500</v>
      </c>
      <c r="F29" s="335">
        <f t="shared" si="0"/>
        <v>7500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REGULATED SUBSTANCES PRE-CONSTRUCTION PLAN</v>
      </c>
      <c r="C30" s="96" t="str">
        <f>'Tabulation of Bids'!$C20</f>
        <v>LS</v>
      </c>
      <c r="D30" s="97">
        <f>'Tabulation of Bids'!$D20</f>
        <v>1</v>
      </c>
      <c r="E30" s="241">
        <f>'Tabulation of Bids'!$E20</f>
        <v>2000</v>
      </c>
      <c r="F30" s="335">
        <f t="shared" si="0"/>
        <v>2000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ON-SITE MONITORING OF REGULATED SUBSTANCES</v>
      </c>
      <c r="C31" s="96" t="str">
        <f>'Tabulation of Bids'!$C21</f>
        <v>CAL DAY</v>
      </c>
      <c r="D31" s="97">
        <f>'Tabulation of Bids'!$D21</f>
        <v>1</v>
      </c>
      <c r="E31" s="241">
        <f>'Tabulation of Bids'!$E21</f>
        <v>750</v>
      </c>
      <c r="F31" s="335">
        <f t="shared" si="0"/>
        <v>750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REGULATED SUBSTANCE FINAL CONSTRUCTION PLAN</v>
      </c>
      <c r="C32" s="96" t="str">
        <f>'Tabulation of Bids'!$C22</f>
        <v>LS</v>
      </c>
      <c r="D32" s="97">
        <f>'Tabulation of Bids'!$D22</f>
        <v>1</v>
      </c>
      <c r="E32" s="241">
        <f>'Tabulation of Bids'!$E22</f>
        <v>2000</v>
      </c>
      <c r="F32" s="335">
        <f t="shared" si="0"/>
        <v>2000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NON-SPECIAL WASTE SOIL DISPOSAL</v>
      </c>
      <c r="C33" s="99" t="str">
        <f>'Tabulation of Bids'!$C23</f>
        <v>CY</v>
      </c>
      <c r="D33" s="97">
        <f>'Tabulation of Bids'!$D23</f>
        <v>100</v>
      </c>
      <c r="E33" s="241">
        <f>'Tabulation of Bids'!$E23</f>
        <v>110</v>
      </c>
      <c r="F33" s="335">
        <f t="shared" ref="F33:F39" si="1">D33*E33</f>
        <v>11000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SPECIAL WASTE GROUNDWATER DISPOSAL</v>
      </c>
      <c r="C34" s="96" t="str">
        <f>'Tabulation of Bids'!$C24</f>
        <v>GALLON</v>
      </c>
      <c r="D34" s="97">
        <f>'Tabulation of Bids'!$D24</f>
        <v>20000</v>
      </c>
      <c r="E34" s="241">
        <f>'Tabulation of Bids'!$E24</f>
        <v>2.15</v>
      </c>
      <c r="F34" s="335">
        <f t="shared" si="1"/>
        <v>43000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HAZARDOUS WASTE GROUNDWATER DISPOSAL</v>
      </c>
      <c r="C35" s="96" t="str">
        <f>'Tabulation of Bids'!$C25</f>
        <v>GALLON</v>
      </c>
      <c r="D35" s="97">
        <f>'Tabulation of Bids'!$D25</f>
        <v>20000</v>
      </c>
      <c r="E35" s="241">
        <f>'Tabulation of Bids'!$E25</f>
        <v>4.5</v>
      </c>
      <c r="F35" s="335">
        <f t="shared" si="1"/>
        <v>90000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PRIORITY POLLUTANTS GROUNDWATER ANALYSIS</v>
      </c>
      <c r="C36" s="96" t="str">
        <f>'Tabulation of Bids'!$C26</f>
        <v>EACH</v>
      </c>
      <c r="D36" s="97">
        <f>'Tabulation of Bids'!$D26</f>
        <v>1</v>
      </c>
      <c r="E36" s="241">
        <f>'Tabulation of Bids'!$E26</f>
        <v>1000</v>
      </c>
      <c r="F36" s="335">
        <f t="shared" si="1"/>
        <v>1000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SILT CURTAIN AND OIL BOOM CONTAINMENT SYSTEM</v>
      </c>
      <c r="C37" s="96" t="str">
        <f>'Tabulation of Bids'!$C27</f>
        <v>LSUM</v>
      </c>
      <c r="D37" s="97">
        <f>'Tabulation of Bids'!$D27</f>
        <v>1</v>
      </c>
      <c r="E37" s="241">
        <f>'Tabulation of Bids'!$E27</f>
        <v>5000</v>
      </c>
      <c r="F37" s="335">
        <f t="shared" si="1"/>
        <v>5000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323660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Davis Park Boat Dock BASE BID</v>
      </c>
      <c r="E49" s="369"/>
      <c r="F49" s="370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323660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Davis Park Boat Dock BASE BID</v>
      </c>
      <c r="E94" s="369"/>
      <c r="F94" s="370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323660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Davis Park Boat Dock BASE BID</v>
      </c>
      <c r="E139" s="369"/>
      <c r="F139" s="370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323660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Sjostrom &amp; Sons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Davis Park Boat Dock BASE BID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PCC SIDEWALK REMOVAL</v>
      </c>
      <c r="C8" s="311">
        <f>IF('Tabulation of Bids'!D6=0,"",'Tabulation of Bids'!D6)</f>
        <v>751</v>
      </c>
      <c r="D8" s="312" t="str">
        <f>IF(ISBLANK('Tabulation of Bids'!C6),"",'Tabulation of Bids'!C6)</f>
        <v>SF</v>
      </c>
      <c r="E8" s="263">
        <f>IF(J8 = "","",J8*C8)</f>
        <v>3755</v>
      </c>
      <c r="F8" s="264" t="str">
        <f t="shared" ref="F8:F24" si="0">IF((H8&gt;C8),H8-C8,"")</f>
        <v/>
      </c>
      <c r="G8" s="296">
        <f>IF($K$52="BLR 6303",IF(C8&gt;H8,C8-H8,""),"")</f>
        <v>751</v>
      </c>
      <c r="H8" s="167"/>
      <c r="I8" s="136" t="str">
        <f>IF(ISBLANK(H8),"",D8)</f>
        <v/>
      </c>
      <c r="J8" s="134">
        <f>IF(ISBLANK('Tabulation of Bids'!G6),"",'Tabulation of Bids'!G6)</f>
        <v>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SEA WALL REMOVAL AND REPLACEMENT</v>
      </c>
      <c r="C9" s="311">
        <f>IF('Tabulation of Bids'!D7=0,"",'Tabulation of Bids'!D7)</f>
        <v>20</v>
      </c>
      <c r="D9" s="315" t="str">
        <f>IF(ISBLANK('Tabulation of Bids'!C7),"",'Tabulation of Bids'!C7)</f>
        <v>LF</v>
      </c>
      <c r="E9" s="267">
        <f t="shared" ref="E9:E24" si="1">IF(J9 = "","",J9*C9)</f>
        <v>72900</v>
      </c>
      <c r="F9" s="268" t="str">
        <f t="shared" si="0"/>
        <v/>
      </c>
      <c r="G9" s="296">
        <f t="shared" ref="G9:G31" si="2">IF($K$52="BLR 6303",IF(C9&gt;H9,C9-H9,""),"")</f>
        <v>20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3645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INLET FILTER</v>
      </c>
      <c r="C10" s="311">
        <f>IF('Tabulation of Bids'!D8=0,"",'Tabulation of Bids'!D8)</f>
        <v>1</v>
      </c>
      <c r="D10" s="315" t="str">
        <f>IF(ISBLANK('Tabulation of Bids'!C8),"",'Tabulation of Bids'!C8)</f>
        <v>EACH</v>
      </c>
      <c r="E10" s="267">
        <f t="shared" si="1"/>
        <v>250</v>
      </c>
      <c r="F10" s="268" t="str">
        <f t="shared" si="0"/>
        <v/>
      </c>
      <c r="G10" s="296">
        <f t="shared" si="2"/>
        <v>1</v>
      </c>
      <c r="H10" s="167"/>
      <c r="I10" s="136" t="str">
        <f t="shared" si="3"/>
        <v/>
      </c>
      <c r="J10" s="134">
        <f>IF(ISBLANK('Tabulation of Bids'!G8),"",'Tabulation of Bids'!G8)</f>
        <v>250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PERIMETER EROSION BARRIER</v>
      </c>
      <c r="C11" s="311">
        <f>IF('Tabulation of Bids'!D9=0,"",'Tabulation of Bids'!D9)</f>
        <v>110</v>
      </c>
      <c r="D11" s="315" t="str">
        <f>IF(ISBLANK('Tabulation of Bids'!C9),"",'Tabulation of Bids'!C9)</f>
        <v>LF</v>
      </c>
      <c r="E11" s="267">
        <f t="shared" si="1"/>
        <v>1100</v>
      </c>
      <c r="F11" s="268" t="str">
        <f t="shared" si="0"/>
        <v/>
      </c>
      <c r="G11" s="296">
        <f t="shared" si="2"/>
        <v>110</v>
      </c>
      <c r="H11" s="167"/>
      <c r="I11" s="136" t="str">
        <f t="shared" si="3"/>
        <v/>
      </c>
      <c r="J11" s="134">
        <f>IF(ISBLANK('Tabulation of Bids'!G9),"",'Tabulation of Bids'!G9)</f>
        <v>10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CONCRETE TRUCK WASHOUT</v>
      </c>
      <c r="C12" s="311">
        <f>IF('Tabulation of Bids'!D10=0,"",'Tabulation of Bids'!D10)</f>
        <v>1</v>
      </c>
      <c r="D12" s="315" t="str">
        <f>IF(ISBLANK('Tabulation of Bids'!C10),"",'Tabulation of Bids'!C10)</f>
        <v>LS</v>
      </c>
      <c r="E12" s="267">
        <f t="shared" si="1"/>
        <v>2000</v>
      </c>
      <c r="F12" s="268" t="str">
        <f t="shared" si="0"/>
        <v/>
      </c>
      <c r="G12" s="296">
        <f t="shared" si="2"/>
        <v>1</v>
      </c>
      <c r="H12" s="167"/>
      <c r="I12" s="136" t="str">
        <f t="shared" si="3"/>
        <v/>
      </c>
      <c r="J12" s="134">
        <f>IF(ISBLANK('Tabulation of Bids'!G10),"",'Tabulation of Bids'!G10)</f>
        <v>2000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EXISTING RAILING REMOVAL</v>
      </c>
      <c r="C13" s="311">
        <f>IF('Tabulation of Bids'!D11=0,"",'Tabulation of Bids'!D11)</f>
        <v>9</v>
      </c>
      <c r="D13" s="315" t="str">
        <f>IF(ISBLANK('Tabulation of Bids'!C11),"",'Tabulation of Bids'!C11)</f>
        <v>LF</v>
      </c>
      <c r="E13" s="267">
        <f t="shared" si="1"/>
        <v>900</v>
      </c>
      <c r="F13" s="268" t="str">
        <f t="shared" si="0"/>
        <v/>
      </c>
      <c r="G13" s="296">
        <f t="shared" si="2"/>
        <v>9</v>
      </c>
      <c r="H13" s="167"/>
      <c r="I13" s="136" t="str">
        <f t="shared" si="3"/>
        <v/>
      </c>
      <c r="J13" s="134">
        <f>IF(ISBLANK('Tabulation of Bids'!G11),"",'Tabulation of Bids'!G11)</f>
        <v>100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 xml:space="preserve">PCC SIDEWALK, 6" </v>
      </c>
      <c r="C14" s="311">
        <f>IF('Tabulation of Bids'!D12=0,"",'Tabulation of Bids'!D12)</f>
        <v>81</v>
      </c>
      <c r="D14" s="315" t="str">
        <f>IF(ISBLANK('Tabulation of Bids'!C12),"",'Tabulation of Bids'!C12)</f>
        <v>SF</v>
      </c>
      <c r="E14" s="267">
        <f t="shared" si="1"/>
        <v>1782</v>
      </c>
      <c r="F14" s="268" t="str">
        <f t="shared" si="0"/>
        <v/>
      </c>
      <c r="G14" s="296">
        <f t="shared" si="2"/>
        <v>81</v>
      </c>
      <c r="H14" s="167"/>
      <c r="I14" s="136" t="str">
        <f t="shared" si="3"/>
        <v/>
      </c>
      <c r="J14" s="134">
        <f>IF(ISBLANK('Tabulation of Bids'!G12),"",'Tabulation of Bids'!G12)</f>
        <v>22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 xml:space="preserve">PCC SIDEWALK, 4" </v>
      </c>
      <c r="C15" s="311">
        <f>IF('Tabulation of Bids'!D13=0,"",'Tabulation of Bids'!D13)</f>
        <v>1316</v>
      </c>
      <c r="D15" s="315" t="str">
        <f>IF(ISBLANK('Tabulation of Bids'!C13),"",'Tabulation of Bids'!C13)</f>
        <v>SF</v>
      </c>
      <c r="E15" s="267">
        <f t="shared" si="1"/>
        <v>19740</v>
      </c>
      <c r="F15" s="268" t="str">
        <f t="shared" si="0"/>
        <v/>
      </c>
      <c r="G15" s="296">
        <f t="shared" si="2"/>
        <v>1316</v>
      </c>
      <c r="H15" s="167"/>
      <c r="I15" s="136" t="str">
        <f t="shared" si="3"/>
        <v/>
      </c>
      <c r="J15" s="134">
        <f>IF(ISBLANK('Tabulation of Bids'!G13),"",'Tabulation of Bids'!G13)</f>
        <v>15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HAND RAILING</v>
      </c>
      <c r="C16" s="311">
        <f>IF('Tabulation of Bids'!D14=0,"",'Tabulation of Bids'!D14)</f>
        <v>20</v>
      </c>
      <c r="D16" s="315" t="str">
        <f>IF(ISBLANK('Tabulation of Bids'!C14),"",'Tabulation of Bids'!C14)</f>
        <v>LF</v>
      </c>
      <c r="E16" s="267">
        <f t="shared" si="1"/>
        <v>8600</v>
      </c>
      <c r="F16" s="268" t="str">
        <f t="shared" si="0"/>
        <v/>
      </c>
      <c r="G16" s="296">
        <f t="shared" si="2"/>
        <v>20</v>
      </c>
      <c r="H16" s="167"/>
      <c r="I16" s="136" t="str">
        <f t="shared" si="3"/>
        <v/>
      </c>
      <c r="J16" s="134">
        <f>IF(ISBLANK('Tabulation of Bids'!G14),"",'Tabulation of Bids'!G14)</f>
        <v>430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DOUBLE SWING GATE</v>
      </c>
      <c r="C17" s="311">
        <f>IF('Tabulation of Bids'!D15=0,"",'Tabulation of Bids'!D15)</f>
        <v>1</v>
      </c>
      <c r="D17" s="315" t="str">
        <f>IF(ISBLANK('Tabulation of Bids'!C15),"",'Tabulation of Bids'!C15)</f>
        <v>LS</v>
      </c>
      <c r="E17" s="267">
        <f t="shared" si="1"/>
        <v>8000</v>
      </c>
      <c r="F17" s="268" t="str">
        <f t="shared" si="0"/>
        <v/>
      </c>
      <c r="G17" s="296">
        <f t="shared" si="2"/>
        <v>1</v>
      </c>
      <c r="H17" s="167"/>
      <c r="I17" s="136" t="str">
        <f t="shared" si="3"/>
        <v/>
      </c>
      <c r="J17" s="134">
        <f>IF(ISBLANK('Tabulation of Bids'!G15),"",'Tabulation of Bids'!G15)</f>
        <v>8000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FLOATING BOAT DOCK, 12' GANGWAY &amp; MISC. ACCESSORIES</v>
      </c>
      <c r="C18" s="311">
        <f>IF('Tabulation of Bids'!D16=0,"",'Tabulation of Bids'!D16)</f>
        <v>1</v>
      </c>
      <c r="D18" s="315" t="str">
        <f>IF(ISBLANK('Tabulation of Bids'!C16),"",'Tabulation of Bids'!C16)</f>
        <v>LS</v>
      </c>
      <c r="E18" s="267">
        <f t="shared" si="1"/>
        <v>135000</v>
      </c>
      <c r="F18" s="268" t="str">
        <f t="shared" si="0"/>
        <v/>
      </c>
      <c r="G18" s="296">
        <f t="shared" si="2"/>
        <v>1</v>
      </c>
      <c r="H18" s="167"/>
      <c r="I18" s="136" t="str">
        <f t="shared" si="3"/>
        <v/>
      </c>
      <c r="J18" s="134">
        <f>IF(ISBLANK('Tabulation of Bids'!G16),"",'Tabulation of Bids'!G16)</f>
        <v>135000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DOCK AND GANGWAY INSTALLATION</v>
      </c>
      <c r="C19" s="311">
        <f>IF('Tabulation of Bids'!D17=0,"",'Tabulation of Bids'!D17)</f>
        <v>1</v>
      </c>
      <c r="D19" s="315" t="str">
        <f>IF(ISBLANK('Tabulation of Bids'!C17),"",'Tabulation of Bids'!C17)</f>
        <v>LS</v>
      </c>
      <c r="E19" s="267">
        <f t="shared" si="1"/>
        <v>27000</v>
      </c>
      <c r="F19" s="268" t="str">
        <f t="shared" si="0"/>
        <v/>
      </c>
      <c r="G19" s="296">
        <f t="shared" si="2"/>
        <v>1</v>
      </c>
      <c r="H19" s="167"/>
      <c r="I19" s="136" t="str">
        <f t="shared" si="3"/>
        <v/>
      </c>
      <c r="J19" s="134">
        <f>IF(ISBLANK('Tabulation of Bids'!G17),"",'Tabulation of Bids'!G17)</f>
        <v>27000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SITE RESTORATION</v>
      </c>
      <c r="C20" s="311">
        <f>IF('Tabulation of Bids'!D18=0,"",'Tabulation of Bids'!D18)</f>
        <v>1</v>
      </c>
      <c r="D20" s="315" t="str">
        <f>IF(ISBLANK('Tabulation of Bids'!C18),"",'Tabulation of Bids'!C18)</f>
        <v>LS</v>
      </c>
      <c r="E20" s="267">
        <f t="shared" si="1"/>
        <v>7000</v>
      </c>
      <c r="F20" s="268" t="str">
        <f t="shared" si="0"/>
        <v/>
      </c>
      <c r="G20" s="296">
        <f t="shared" si="2"/>
        <v>1</v>
      </c>
      <c r="H20" s="167"/>
      <c r="I20" s="136" t="str">
        <f t="shared" si="3"/>
        <v/>
      </c>
      <c r="J20" s="134">
        <f>IF(ISBLANK('Tabulation of Bids'!G18),"",'Tabulation of Bids'!G18)</f>
        <v>7000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CONNECTION OF GANGWAY TO SEA WALL</v>
      </c>
      <c r="C21" s="311">
        <f>IF('Tabulation of Bids'!D19=0,"",'Tabulation of Bids'!D19)</f>
        <v>1</v>
      </c>
      <c r="D21" s="315" t="str">
        <f>IF(ISBLANK('Tabulation of Bids'!C19),"",'Tabulation of Bids'!C19)</f>
        <v>LS</v>
      </c>
      <c r="E21" s="267">
        <f t="shared" si="1"/>
        <v>11000</v>
      </c>
      <c r="F21" s="268" t="str">
        <f t="shared" si="0"/>
        <v/>
      </c>
      <c r="G21" s="296">
        <f t="shared" si="2"/>
        <v>1</v>
      </c>
      <c r="H21" s="167"/>
      <c r="I21" s="136" t="str">
        <f t="shared" si="3"/>
        <v/>
      </c>
      <c r="J21" s="134">
        <f>IF(ISBLANK('Tabulation of Bids'!G19),"",'Tabulation of Bids'!G19)</f>
        <v>11000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REGULATED SUBSTANCES PRE-CONSTRUCTION PLAN</v>
      </c>
      <c r="C22" s="311">
        <f>IF('Tabulation of Bids'!D20=0,"",'Tabulation of Bids'!D20)</f>
        <v>1</v>
      </c>
      <c r="D22" s="315" t="str">
        <f>IF(ISBLANK('Tabulation of Bids'!C20),"",'Tabulation of Bids'!C20)</f>
        <v>LS</v>
      </c>
      <c r="E22" s="267">
        <f t="shared" si="1"/>
        <v>2700</v>
      </c>
      <c r="F22" s="268" t="str">
        <f t="shared" si="0"/>
        <v/>
      </c>
      <c r="G22" s="296">
        <f t="shared" si="2"/>
        <v>1</v>
      </c>
      <c r="H22" s="167"/>
      <c r="I22" s="136" t="str">
        <f t="shared" si="3"/>
        <v/>
      </c>
      <c r="J22" s="134">
        <f>IF(ISBLANK('Tabulation of Bids'!G20),"",'Tabulation of Bids'!G20)</f>
        <v>2700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ON-SITE MONITORING OF REGULATED SUBSTANCES</v>
      </c>
      <c r="C23" s="311">
        <f>IF('Tabulation of Bids'!D21=0,"",'Tabulation of Bids'!D21)</f>
        <v>1</v>
      </c>
      <c r="D23" s="315" t="str">
        <f>IF(ISBLANK('Tabulation of Bids'!C21),"",'Tabulation of Bids'!C21)</f>
        <v>CAL DAY</v>
      </c>
      <c r="E23" s="267">
        <f t="shared" si="1"/>
        <v>1000</v>
      </c>
      <c r="F23" s="268" t="str">
        <f t="shared" si="0"/>
        <v/>
      </c>
      <c r="G23" s="296">
        <f t="shared" si="2"/>
        <v>1</v>
      </c>
      <c r="H23" s="167"/>
      <c r="I23" s="136" t="str">
        <f t="shared" si="3"/>
        <v/>
      </c>
      <c r="J23" s="134">
        <f>IF(ISBLANK('Tabulation of Bids'!G21),"",'Tabulation of Bids'!G21)</f>
        <v>1000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REGULATED SUBSTANCE FINAL CONSTRUCTION PLAN</v>
      </c>
      <c r="C24" s="311">
        <f>IF('Tabulation of Bids'!D22=0,"",'Tabulation of Bids'!D22)</f>
        <v>1</v>
      </c>
      <c r="D24" s="315" t="str">
        <f>IF(ISBLANK('Tabulation of Bids'!C22),"",'Tabulation of Bids'!C22)</f>
        <v>LS</v>
      </c>
      <c r="E24" s="267">
        <f t="shared" si="1"/>
        <v>2500</v>
      </c>
      <c r="F24" s="268" t="str">
        <f t="shared" si="0"/>
        <v/>
      </c>
      <c r="G24" s="296">
        <f t="shared" si="2"/>
        <v>1</v>
      </c>
      <c r="H24" s="167"/>
      <c r="I24" s="136" t="str">
        <f t="shared" si="3"/>
        <v/>
      </c>
      <c r="J24" s="134">
        <f>IF(ISBLANK('Tabulation of Bids'!G22),"",'Tabulation of Bids'!G22)</f>
        <v>2500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NON-SPECIAL WASTE SOIL DISPOSAL</v>
      </c>
      <c r="C25" s="311">
        <f>IF('Tabulation of Bids'!D23=0,"",'Tabulation of Bids'!D23)</f>
        <v>100</v>
      </c>
      <c r="D25" s="315" t="str">
        <f>IF(ISBLANK('Tabulation of Bids'!C23),"",'Tabulation of Bids'!C23)</f>
        <v>CY</v>
      </c>
      <c r="E25" s="267">
        <f t="shared" ref="E25:E31" si="5">IF(J25 = "","",J25*C25)</f>
        <v>11000</v>
      </c>
      <c r="F25" s="268" t="str">
        <f t="shared" ref="F25:F31" si="6">IF((H25&gt;C25),H25-C25,"")</f>
        <v/>
      </c>
      <c r="G25" s="296">
        <f t="shared" si="2"/>
        <v>100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110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SPECIAL WASTE GROUNDWATER DISPOSAL</v>
      </c>
      <c r="C26" s="311">
        <f>IF('Tabulation of Bids'!D24=0,"",'Tabulation of Bids'!D24)</f>
        <v>20000</v>
      </c>
      <c r="D26" s="315" t="str">
        <f>IF(ISBLANK('Tabulation of Bids'!C24),"",'Tabulation of Bids'!C24)</f>
        <v>GALLON</v>
      </c>
      <c r="E26" s="267">
        <f t="shared" si="5"/>
        <v>36200</v>
      </c>
      <c r="F26" s="268" t="str">
        <f t="shared" si="6"/>
        <v/>
      </c>
      <c r="G26" s="296">
        <f t="shared" si="2"/>
        <v>20000</v>
      </c>
      <c r="H26" s="167"/>
      <c r="I26" s="136" t="str">
        <f t="shared" si="7"/>
        <v/>
      </c>
      <c r="J26" s="134">
        <f>IF(ISBLANK('Tabulation of Bids'!G24),"",'Tabulation of Bids'!G24)</f>
        <v>1.81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HAZARDOUS WASTE GROUNDWATER DISPOSAL</v>
      </c>
      <c r="C27" s="311">
        <f>IF('Tabulation of Bids'!D25=0,"",'Tabulation of Bids'!D25)</f>
        <v>20000</v>
      </c>
      <c r="D27" s="315" t="str">
        <f>IF(ISBLANK('Tabulation of Bids'!C25),"",'Tabulation of Bids'!C25)</f>
        <v>GALLON</v>
      </c>
      <c r="E27" s="267">
        <f t="shared" si="5"/>
        <v>82600</v>
      </c>
      <c r="F27" s="268" t="str">
        <f t="shared" si="6"/>
        <v/>
      </c>
      <c r="G27" s="296">
        <f t="shared" si="2"/>
        <v>20000</v>
      </c>
      <c r="H27" s="167"/>
      <c r="I27" s="136" t="str">
        <f t="shared" si="7"/>
        <v/>
      </c>
      <c r="J27" s="134">
        <f>IF(ISBLANK('Tabulation of Bids'!G25),"",'Tabulation of Bids'!G25)</f>
        <v>4.13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PRIORITY POLLUTANTS GROUNDWATER ANALYSIS</v>
      </c>
      <c r="C28" s="311">
        <f>IF('Tabulation of Bids'!D26=0,"",'Tabulation of Bids'!D26)</f>
        <v>1</v>
      </c>
      <c r="D28" s="315" t="str">
        <f>IF(ISBLANK('Tabulation of Bids'!C26),"",'Tabulation of Bids'!C26)</f>
        <v>EACH</v>
      </c>
      <c r="E28" s="267">
        <f t="shared" si="5"/>
        <v>1200</v>
      </c>
      <c r="F28" s="268" t="str">
        <f t="shared" si="6"/>
        <v/>
      </c>
      <c r="G28" s="296">
        <f t="shared" si="2"/>
        <v>1</v>
      </c>
      <c r="H28" s="167"/>
      <c r="I28" s="136" t="str">
        <f t="shared" si="7"/>
        <v/>
      </c>
      <c r="J28" s="134">
        <f>IF(ISBLANK('Tabulation of Bids'!G26),"",'Tabulation of Bids'!G26)</f>
        <v>1200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SILT CURTAIN AND OIL BOOM CONTAINMENT SYSTEM</v>
      </c>
      <c r="C29" s="311">
        <f>IF('Tabulation of Bids'!D27=0,"",'Tabulation of Bids'!D27)</f>
        <v>1</v>
      </c>
      <c r="D29" s="315" t="str">
        <f>IF(ISBLANK('Tabulation of Bids'!C27),"",'Tabulation of Bids'!C27)</f>
        <v>LSUM</v>
      </c>
      <c r="E29" s="267">
        <f t="shared" si="5"/>
        <v>25000</v>
      </c>
      <c r="F29" s="268" t="str">
        <f t="shared" si="6"/>
        <v/>
      </c>
      <c r="G29" s="296">
        <f t="shared" si="2"/>
        <v>1</v>
      </c>
      <c r="H29" s="167"/>
      <c r="I29" s="136" t="str">
        <f t="shared" si="7"/>
        <v/>
      </c>
      <c r="J29" s="134">
        <f>IF(ISBLANK('Tabulation of Bids'!G27),"",'Tabulation of Bids'!G27)</f>
        <v>25000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461227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Sjostrom &amp; Sons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5" t="str">
        <f>I5</f>
        <v>Davis Park Boat Dock BASE BID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461227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Sjostrom &amp; Sons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5" t="str">
        <f>I58</f>
        <v>Davis Park Boat Dock BASE BID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461227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Sjostrom &amp; Sons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5" t="str">
        <f>I111</f>
        <v>Davis Park Boat Dock BASE BID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461227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9" t="str">
        <f>'Pay Estimate'!$I$5</f>
        <v>Davis Park Boat Dock BASE BID</v>
      </c>
      <c r="G7" s="369"/>
    </row>
    <row r="8" spans="1:7" x14ac:dyDescent="0.2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Sjostrom &amp; Sons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71</v>
      </c>
      <c r="C67" s="86"/>
      <c r="D67" s="86"/>
      <c r="E67" s="86"/>
      <c r="F67" s="86"/>
      <c r="G67" s="86"/>
    </row>
    <row r="68" spans="1:7" x14ac:dyDescent="0.2">
      <c r="A68" s="37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74</v>
      </c>
      <c r="C73" s="86"/>
      <c r="D73" s="86"/>
      <c r="E73" s="86"/>
      <c r="F73" s="86"/>
      <c r="G73" s="86"/>
    </row>
    <row r="74" spans="1:7" x14ac:dyDescent="0.2">
      <c r="A74" s="37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2022-09-06T19:30:41Z</dcterms:modified>
</cp:coreProperties>
</file>