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Bids'!$A$1:$H$19</definedName>
    <definedName name="_xlnm.Print_Titles" localSheetId="0">'Item List'!$1:$3</definedName>
    <definedName name="_xlnm.Print_Titles" localSheetId="2">'Schedule of Prices'!$1:$4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B74" i="1"/>
  <c r="H37" i="1" l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22" i="1"/>
  <c r="H23" i="1"/>
  <c r="H24" i="1"/>
  <c r="H25" i="1"/>
  <c r="H26" i="1"/>
  <c r="H27" i="1"/>
  <c r="H28" i="1"/>
  <c r="H29" i="1"/>
  <c r="H30" i="1"/>
  <c r="H31" i="1"/>
  <c r="H32" i="1"/>
  <c r="H33" i="1"/>
  <c r="J48" i="1"/>
  <c r="L48" i="1"/>
  <c r="N48" i="1"/>
  <c r="J49" i="1"/>
  <c r="L49" i="1"/>
  <c r="N49" i="1"/>
  <c r="J50" i="1"/>
  <c r="L50" i="1"/>
  <c r="N50" i="1"/>
  <c r="J51" i="1"/>
  <c r="L51" i="1"/>
  <c r="N51" i="1"/>
  <c r="J52" i="1"/>
  <c r="L52" i="1"/>
  <c r="N52" i="1"/>
  <c r="J53" i="1"/>
  <c r="L53" i="1"/>
  <c r="N53" i="1"/>
  <c r="J54" i="1"/>
  <c r="L54" i="1"/>
  <c r="N54" i="1"/>
  <c r="J55" i="1"/>
  <c r="L55" i="1"/>
  <c r="N55" i="1"/>
  <c r="J56" i="1"/>
  <c r="L56" i="1"/>
  <c r="N56" i="1"/>
  <c r="J57" i="1"/>
  <c r="L57" i="1"/>
  <c r="N57" i="1"/>
  <c r="J58" i="1"/>
  <c r="L58" i="1"/>
  <c r="N58" i="1"/>
  <c r="J59" i="1"/>
  <c r="L59" i="1"/>
  <c r="N59" i="1"/>
  <c r="J60" i="1"/>
  <c r="L60" i="1"/>
  <c r="N60" i="1"/>
  <c r="J61" i="1"/>
  <c r="L61" i="1"/>
  <c r="N61" i="1"/>
  <c r="J62" i="1"/>
  <c r="L62" i="1"/>
  <c r="N62" i="1"/>
  <c r="J63" i="1"/>
  <c r="L63" i="1"/>
  <c r="N63" i="1"/>
  <c r="J64" i="1"/>
  <c r="L64" i="1"/>
  <c r="N64" i="1"/>
  <c r="J65" i="1"/>
  <c r="L65" i="1"/>
  <c r="N65" i="1"/>
  <c r="J66" i="1"/>
  <c r="L66" i="1"/>
  <c r="N66" i="1"/>
  <c r="J67" i="1"/>
  <c r="L67" i="1"/>
  <c r="N67" i="1"/>
  <c r="J68" i="1"/>
  <c r="L68" i="1"/>
  <c r="N68" i="1"/>
  <c r="J69" i="1"/>
  <c r="L69" i="1"/>
  <c r="N69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B61" i="5" l="1"/>
  <c r="B32" i="2"/>
  <c r="B33" i="2"/>
  <c r="B65" i="5"/>
  <c r="B69" i="3"/>
  <c r="B67" i="5"/>
  <c r="B38" i="2"/>
  <c r="B69" i="5"/>
  <c r="B73" i="3"/>
  <c r="B71" i="5"/>
  <c r="B73" i="5"/>
  <c r="B77" i="3"/>
  <c r="B75" i="5"/>
  <c r="B46" i="2"/>
  <c r="B77" i="5"/>
  <c r="B81" i="3"/>
  <c r="B83" i="3"/>
  <c r="B81" i="5"/>
  <c r="B53" i="2"/>
  <c r="B87" i="3"/>
  <c r="E64" i="3"/>
  <c r="D38" i="2"/>
  <c r="F38" i="2" s="1"/>
  <c r="E71" i="3"/>
  <c r="E72" i="3"/>
  <c r="E73" i="3"/>
  <c r="D74" i="3"/>
  <c r="E74" i="3"/>
  <c r="E75" i="3"/>
  <c r="E76" i="3"/>
  <c r="L23" i="1"/>
  <c r="E77" i="3"/>
  <c r="L24" i="1"/>
  <c r="E78" i="3"/>
  <c r="E79" i="3"/>
  <c r="E80" i="3"/>
  <c r="E81" i="3"/>
  <c r="D49" i="2"/>
  <c r="F49" i="2" s="1"/>
  <c r="E82" i="3"/>
  <c r="E83" i="3"/>
  <c r="E84" i="3"/>
  <c r="D52" i="2"/>
  <c r="F52" i="2" s="1"/>
  <c r="E85" i="3"/>
  <c r="E86" i="3"/>
  <c r="E87" i="3"/>
  <c r="E65" i="3"/>
  <c r="C63" i="5"/>
  <c r="F63" i="5" s="1"/>
  <c r="E66" i="3"/>
  <c r="D67" i="3"/>
  <c r="E67" i="3"/>
  <c r="E68" i="3"/>
  <c r="E69" i="3"/>
  <c r="E70" i="3"/>
  <c r="E16" i="3"/>
  <c r="E17" i="3"/>
  <c r="E18" i="3"/>
  <c r="E19" i="3"/>
  <c r="E20" i="3"/>
  <c r="E21" i="3"/>
  <c r="E22" i="3"/>
  <c r="J16" i="1"/>
  <c r="E23" i="3"/>
  <c r="E24" i="3"/>
  <c r="D18" i="1"/>
  <c r="D17" i="2" s="1"/>
  <c r="F17" i="2" s="1"/>
  <c r="E18" i="1"/>
  <c r="E28" i="3" s="1"/>
  <c r="E29" i="3"/>
  <c r="D19" i="2"/>
  <c r="F19" i="2" s="1"/>
  <c r="E30" i="3"/>
  <c r="E31" i="3"/>
  <c r="E32" i="3"/>
  <c r="E33" i="3"/>
  <c r="E34" i="3"/>
  <c r="E35" i="3"/>
  <c r="E39" i="3"/>
  <c r="E40" i="3"/>
  <c r="E41" i="3"/>
  <c r="E42" i="3"/>
  <c r="L36" i="1"/>
  <c r="E109" i="3"/>
  <c r="E110" i="3"/>
  <c r="L38" i="1"/>
  <c r="E111" i="3"/>
  <c r="D60" i="2"/>
  <c r="F60" i="2" s="1"/>
  <c r="E112" i="3"/>
  <c r="E113" i="3"/>
  <c r="E114" i="3"/>
  <c r="C120" i="5"/>
  <c r="F120" i="5" s="1"/>
  <c r="E115" i="3"/>
  <c r="E116" i="3"/>
  <c r="C122" i="5"/>
  <c r="F122" i="5" s="1"/>
  <c r="E117" i="3"/>
  <c r="E118" i="3"/>
  <c r="L46" i="1"/>
  <c r="E119" i="3"/>
  <c r="E120" i="3"/>
  <c r="E121" i="3"/>
  <c r="E122" i="3"/>
  <c r="E123" i="3"/>
  <c r="E124" i="3"/>
  <c r="E125" i="3"/>
  <c r="E126" i="3"/>
  <c r="D75" i="2"/>
  <c r="F75" i="2" s="1"/>
  <c r="E127" i="3"/>
  <c r="E128" i="3"/>
  <c r="E129" i="3"/>
  <c r="E130" i="3"/>
  <c r="D70" i="1"/>
  <c r="D131" i="3" s="1"/>
  <c r="E70" i="1"/>
  <c r="E131" i="3" s="1"/>
  <c r="E132" i="3"/>
  <c r="D72" i="1"/>
  <c r="C167" i="5" s="1"/>
  <c r="F167" i="5" s="1"/>
  <c r="E72" i="1"/>
  <c r="E154" i="3" s="1"/>
  <c r="E155" i="3"/>
  <c r="D85" i="2"/>
  <c r="F85" i="2" s="1"/>
  <c r="E156" i="3"/>
  <c r="E157" i="3"/>
  <c r="E158" i="3"/>
  <c r="E159" i="3"/>
  <c r="D89" i="2"/>
  <c r="F89" i="2" s="1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D105" i="2"/>
  <c r="F105" i="2" s="1"/>
  <c r="E176" i="3"/>
  <c r="E177" i="3"/>
  <c r="J8" i="5"/>
  <c r="J9" i="5"/>
  <c r="J10" i="5"/>
  <c r="J11" i="5"/>
  <c r="J12" i="5"/>
  <c r="J13" i="5"/>
  <c r="J14" i="5"/>
  <c r="J15" i="5"/>
  <c r="J16" i="5"/>
  <c r="J17" i="5"/>
  <c r="E17" i="5" s="1"/>
  <c r="J18" i="5"/>
  <c r="E18" i="5" s="1"/>
  <c r="J19" i="5"/>
  <c r="E19" i="5" s="1"/>
  <c r="J20" i="5"/>
  <c r="E20" i="5" s="1"/>
  <c r="J21" i="5"/>
  <c r="J22" i="5"/>
  <c r="J23" i="5"/>
  <c r="J24" i="5"/>
  <c r="J25" i="5"/>
  <c r="J26" i="5"/>
  <c r="J27" i="5"/>
  <c r="J28" i="5"/>
  <c r="E28" i="5" s="1"/>
  <c r="J29" i="5"/>
  <c r="J30" i="5"/>
  <c r="J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115" i="5"/>
  <c r="B59" i="2"/>
  <c r="B60" i="2"/>
  <c r="B118" i="5"/>
  <c r="B119" i="5"/>
  <c r="B63" i="2"/>
  <c r="B122" i="5"/>
  <c r="B123" i="5"/>
  <c r="B124" i="5"/>
  <c r="B125" i="5"/>
  <c r="B121" i="3"/>
  <c r="B127" i="5"/>
  <c r="B71" i="2"/>
  <c r="B72" i="2"/>
  <c r="B125" i="3"/>
  <c r="B131" i="5"/>
  <c r="B135" i="5"/>
  <c r="B79" i="2"/>
  <c r="A80" i="2"/>
  <c r="B5" i="2"/>
  <c r="C5" i="2"/>
  <c r="D9" i="5"/>
  <c r="C18" i="3"/>
  <c r="B19" i="3"/>
  <c r="C19" i="3"/>
  <c r="B20" i="3"/>
  <c r="B13" i="5"/>
  <c r="C21" i="3"/>
  <c r="B22" i="3"/>
  <c r="C22" i="3"/>
  <c r="B23" i="3"/>
  <c r="C23" i="3"/>
  <c r="B13" i="2"/>
  <c r="C24" i="3"/>
  <c r="C15" i="2"/>
  <c r="C18" i="1"/>
  <c r="C17" i="2" s="1"/>
  <c r="C29" i="3"/>
  <c r="D22" i="5"/>
  <c r="B20" i="2"/>
  <c r="D23" i="5"/>
  <c r="B21" i="2"/>
  <c r="C32" i="3"/>
  <c r="B22" i="2"/>
  <c r="C33" i="3"/>
  <c r="B26" i="5"/>
  <c r="C34" i="3"/>
  <c r="C24" i="2"/>
  <c r="B39" i="3"/>
  <c r="C25" i="2"/>
  <c r="B26" i="2"/>
  <c r="C26" i="2"/>
  <c r="B27" i="2"/>
  <c r="C41" i="3"/>
  <c r="B31" i="5"/>
  <c r="C42" i="3"/>
  <c r="C31" i="2"/>
  <c r="D63" i="5"/>
  <c r="C34" i="2"/>
  <c r="C35" i="2"/>
  <c r="D67" i="5"/>
  <c r="C71" i="3"/>
  <c r="C39" i="2"/>
  <c r="C40" i="2"/>
  <c r="C74" i="3"/>
  <c r="C75" i="3"/>
  <c r="C43" i="2"/>
  <c r="D74" i="5"/>
  <c r="C78" i="3"/>
  <c r="C79" i="3"/>
  <c r="C47" i="2"/>
  <c r="C82" i="3"/>
  <c r="C83" i="3"/>
  <c r="C51" i="2"/>
  <c r="C52" i="2"/>
  <c r="D83" i="5"/>
  <c r="C87" i="3"/>
  <c r="C57" i="2"/>
  <c r="C111" i="3"/>
  <c r="C60" i="2"/>
  <c r="C61" i="2"/>
  <c r="D119" i="5"/>
  <c r="C115" i="3"/>
  <c r="C116" i="3"/>
  <c r="C65" i="2"/>
  <c r="C119" i="3"/>
  <c r="C120" i="3"/>
  <c r="C69" i="2"/>
  <c r="C123" i="3"/>
  <c r="C124" i="3"/>
  <c r="C73" i="2"/>
  <c r="C126" i="3"/>
  <c r="C127" i="3"/>
  <c r="C128" i="3"/>
  <c r="C129" i="3"/>
  <c r="C130" i="3"/>
  <c r="C70" i="1"/>
  <c r="C131" i="3" s="1"/>
  <c r="C132" i="3"/>
  <c r="C72" i="1"/>
  <c r="C154" i="3" s="1"/>
  <c r="B168" i="5"/>
  <c r="C155" i="3"/>
  <c r="A156" i="3"/>
  <c r="C156" i="3"/>
  <c r="C157" i="3"/>
  <c r="A158" i="3"/>
  <c r="C158" i="3"/>
  <c r="B88" i="2"/>
  <c r="C159" i="3"/>
  <c r="A160" i="3"/>
  <c r="C160" i="3"/>
  <c r="B161" i="3"/>
  <c r="C161" i="3"/>
  <c r="A162" i="3"/>
  <c r="C162" i="3"/>
  <c r="B92" i="2"/>
  <c r="C163" i="3"/>
  <c r="A164" i="3"/>
  <c r="C164" i="3"/>
  <c r="C165" i="3"/>
  <c r="A166" i="3"/>
  <c r="C166" i="3"/>
  <c r="B96" i="2"/>
  <c r="C167" i="3"/>
  <c r="A168" i="3"/>
  <c r="C168" i="3"/>
  <c r="C169" i="3"/>
  <c r="A170" i="3"/>
  <c r="C170" i="3"/>
  <c r="A100" i="2"/>
  <c r="C171" i="3"/>
  <c r="B185" i="5"/>
  <c r="C172" i="3"/>
  <c r="B186" i="5"/>
  <c r="C173" i="3"/>
  <c r="B103" i="2"/>
  <c r="C174" i="3"/>
  <c r="B104" i="2"/>
  <c r="C175" i="3"/>
  <c r="B105" i="2"/>
  <c r="C176" i="3"/>
  <c r="C177" i="3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52" i="3" s="1"/>
  <c r="D97" i="3" s="1"/>
  <c r="D142" i="3" s="1"/>
  <c r="E50" i="3"/>
  <c r="E95" i="3" s="1"/>
  <c r="E140" i="3" s="1"/>
  <c r="A62" i="3"/>
  <c r="A107" i="3" s="1"/>
  <c r="A152" i="3" s="1"/>
  <c r="A61" i="3"/>
  <c r="A106" i="3" s="1"/>
  <c r="A151" i="3" s="1"/>
  <c r="A60" i="3"/>
  <c r="A105" i="3" s="1"/>
  <c r="A150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B154" i="3"/>
  <c r="B109" i="3"/>
  <c r="B67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80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J63" i="5"/>
  <c r="J64" i="5"/>
  <c r="E64" i="5" s="1"/>
  <c r="J65" i="5"/>
  <c r="J66" i="5"/>
  <c r="J67" i="5"/>
  <c r="J68" i="5"/>
  <c r="J69" i="5"/>
  <c r="J70" i="5"/>
  <c r="J71" i="5"/>
  <c r="E71" i="5" s="1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K115" i="5"/>
  <c r="J116" i="5"/>
  <c r="K116" i="5"/>
  <c r="J117" i="5"/>
  <c r="K117" i="5"/>
  <c r="J118" i="5"/>
  <c r="K118" i="5"/>
  <c r="J119" i="5"/>
  <c r="K119" i="5"/>
  <c r="J120" i="5"/>
  <c r="K120" i="5"/>
  <c r="J121" i="5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J128" i="5"/>
  <c r="K128" i="5"/>
  <c r="J129" i="5"/>
  <c r="K129" i="5"/>
  <c r="J130" i="5"/>
  <c r="K130" i="5"/>
  <c r="J131" i="5"/>
  <c r="K131" i="5"/>
  <c r="J132" i="5"/>
  <c r="K132" i="5"/>
  <c r="J133" i="5"/>
  <c r="K133" i="5"/>
  <c r="J134" i="5"/>
  <c r="K134" i="5"/>
  <c r="J135" i="5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E179" i="5" s="1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I14" i="5"/>
  <c r="I15" i="5"/>
  <c r="I16" i="5"/>
  <c r="I17" i="5"/>
  <c r="I8" i="5"/>
  <c r="C182" i="5"/>
  <c r="F182" i="5" s="1"/>
  <c r="C61" i="5"/>
  <c r="F61" i="5" s="1"/>
  <c r="B20" i="5"/>
  <c r="B64" i="5"/>
  <c r="B72" i="5"/>
  <c r="B79" i="5"/>
  <c r="B114" i="5"/>
  <c r="B136" i="5"/>
  <c r="B167" i="5"/>
  <c r="C79" i="5"/>
  <c r="F79" i="5" s="1"/>
  <c r="C73" i="5"/>
  <c r="F73" i="5" s="1"/>
  <c r="C123" i="5"/>
  <c r="F123" i="5" s="1"/>
  <c r="C135" i="5"/>
  <c r="F135" i="5" s="1"/>
  <c r="C68" i="5"/>
  <c r="F68" i="5" s="1"/>
  <c r="C62" i="5"/>
  <c r="F62" i="5" s="1"/>
  <c r="D19" i="5"/>
  <c r="D64" i="5"/>
  <c r="D120" i="5"/>
  <c r="A3" i="2"/>
  <c r="C108" i="2"/>
  <c r="C107" i="2"/>
  <c r="A2" i="2"/>
  <c r="C95" i="2"/>
  <c r="C45" i="2"/>
  <c r="C16" i="2"/>
  <c r="D7" i="2"/>
  <c r="F7" i="2" s="1"/>
  <c r="D11" i="2"/>
  <c r="F11" i="2" s="1"/>
  <c r="D13" i="2"/>
  <c r="F13" i="2" s="1"/>
  <c r="D14" i="2"/>
  <c r="F14" i="2" s="1"/>
  <c r="D16" i="2"/>
  <c r="F16" i="2" s="1"/>
  <c r="D26" i="2"/>
  <c r="F26" i="2" s="1"/>
  <c r="D31" i="2"/>
  <c r="F31" i="2" s="1"/>
  <c r="D32" i="2"/>
  <c r="F32" i="2" s="1"/>
  <c r="D39" i="2"/>
  <c r="F39" i="2" s="1"/>
  <c r="D43" i="2"/>
  <c r="F43" i="2" s="1"/>
  <c r="D66" i="2"/>
  <c r="F66" i="2" s="1"/>
  <c r="D83" i="2"/>
  <c r="F83" i="2" s="1"/>
  <c r="D86" i="2"/>
  <c r="F86" i="2" s="1"/>
  <c r="D98" i="2"/>
  <c r="F98" i="2" s="1"/>
  <c r="D104" i="2"/>
  <c r="F104" i="2" s="1"/>
  <c r="B83" i="2"/>
  <c r="B57" i="2"/>
  <c r="B49" i="2"/>
  <c r="B47" i="2"/>
  <c r="B43" i="2"/>
  <c r="B42" i="2"/>
  <c r="B34" i="2"/>
  <c r="B17" i="2"/>
  <c r="B16" i="2"/>
  <c r="L45" i="1"/>
  <c r="F29" i="1"/>
  <c r="L22" i="1"/>
  <c r="L15" i="1"/>
  <c r="L11" i="1"/>
  <c r="J15" i="1"/>
  <c r="J11" i="1"/>
  <c r="J10" i="1"/>
  <c r="H11" i="1"/>
  <c r="L44" i="1" l="1"/>
  <c r="H36" i="1"/>
  <c r="D65" i="2"/>
  <c r="F65" i="2" s="1"/>
  <c r="D57" i="2"/>
  <c r="F57" i="2" s="1"/>
  <c r="D45" i="2"/>
  <c r="F45" i="2" s="1"/>
  <c r="L28" i="1"/>
  <c r="D72" i="2"/>
  <c r="F72" i="2" s="1"/>
  <c r="F39" i="1"/>
  <c r="L39" i="1"/>
  <c r="F28" i="1"/>
  <c r="B10" i="2"/>
  <c r="C83" i="2"/>
  <c r="D44" i="2"/>
  <c r="F44" i="2" s="1"/>
  <c r="H16" i="1"/>
  <c r="L16" i="1"/>
  <c r="D101" i="2"/>
  <c r="F101" i="2" s="1"/>
  <c r="C132" i="5"/>
  <c r="F132" i="5" s="1"/>
  <c r="B45" i="2"/>
  <c r="C68" i="2"/>
  <c r="D117" i="5"/>
  <c r="L42" i="1"/>
  <c r="D63" i="2"/>
  <c r="F63" i="2" s="1"/>
  <c r="L31" i="1"/>
  <c r="C70" i="5"/>
  <c r="F70" i="5" s="1"/>
  <c r="B76" i="5"/>
  <c r="B37" i="2"/>
  <c r="B173" i="5"/>
  <c r="B23" i="2"/>
  <c r="D185" i="5"/>
  <c r="B79" i="3"/>
  <c r="C89" i="2"/>
  <c r="D181" i="5"/>
  <c r="I58" i="5"/>
  <c r="I111" i="5" s="1"/>
  <c r="I164" i="5" s="1"/>
  <c r="D173" i="5"/>
  <c r="F23" i="1"/>
  <c r="C101" i="2"/>
  <c r="B120" i="5"/>
  <c r="D176" i="5"/>
  <c r="D79" i="5"/>
  <c r="C75" i="2"/>
  <c r="B36" i="2"/>
  <c r="E135" i="5"/>
  <c r="D175" i="3"/>
  <c r="F175" i="3" s="1"/>
  <c r="D171" i="3"/>
  <c r="F171" i="3" s="1"/>
  <c r="D167" i="3"/>
  <c r="F167" i="3" s="1"/>
  <c r="D159" i="3"/>
  <c r="F159" i="3" s="1"/>
  <c r="C168" i="5"/>
  <c r="F168" i="5" s="1"/>
  <c r="D126" i="3"/>
  <c r="F126" i="3" s="1"/>
  <c r="D122" i="3"/>
  <c r="F122" i="3" s="1"/>
  <c r="D118" i="3"/>
  <c r="F118" i="3" s="1"/>
  <c r="J45" i="1"/>
  <c r="N45" i="1"/>
  <c r="D114" i="3"/>
  <c r="F114" i="3" s="1"/>
  <c r="N41" i="1"/>
  <c r="J41" i="1"/>
  <c r="J37" i="1"/>
  <c r="N37" i="1"/>
  <c r="D29" i="3"/>
  <c r="F29" i="3" s="1"/>
  <c r="D22" i="3"/>
  <c r="F22" i="3" s="1"/>
  <c r="N15" i="1"/>
  <c r="D18" i="3"/>
  <c r="F18" i="3" s="1"/>
  <c r="N11" i="1"/>
  <c r="D69" i="3"/>
  <c r="F69" i="3" s="1"/>
  <c r="D65" i="3"/>
  <c r="F65" i="3" s="1"/>
  <c r="D84" i="3"/>
  <c r="F84" i="3" s="1"/>
  <c r="J30" i="1"/>
  <c r="N30" i="1"/>
  <c r="D80" i="3"/>
  <c r="F80" i="3" s="1"/>
  <c r="J26" i="1"/>
  <c r="N26" i="1"/>
  <c r="D76" i="3"/>
  <c r="F76" i="3" s="1"/>
  <c r="J22" i="1"/>
  <c r="N22" i="1"/>
  <c r="D72" i="3"/>
  <c r="F72" i="3" s="1"/>
  <c r="C37" i="2"/>
  <c r="D186" i="5"/>
  <c r="B69" i="2"/>
  <c r="C90" i="2"/>
  <c r="C188" i="5"/>
  <c r="F188" i="5" s="1"/>
  <c r="C126" i="5"/>
  <c r="F126" i="5" s="1"/>
  <c r="D179" i="5"/>
  <c r="B66" i="5"/>
  <c r="B66" i="3"/>
  <c r="D162" i="3"/>
  <c r="F162" i="3" s="1"/>
  <c r="D154" i="3"/>
  <c r="F154" i="3" s="1"/>
  <c r="D117" i="3"/>
  <c r="F117" i="3" s="1"/>
  <c r="J44" i="1"/>
  <c r="N44" i="1"/>
  <c r="D21" i="3"/>
  <c r="F21" i="3" s="1"/>
  <c r="N14" i="1"/>
  <c r="D87" i="3"/>
  <c r="F87" i="3" s="1"/>
  <c r="J33" i="1"/>
  <c r="N33" i="1"/>
  <c r="D71" i="3"/>
  <c r="F71" i="3" s="1"/>
  <c r="B126" i="5"/>
  <c r="D177" i="3"/>
  <c r="F177" i="3" s="1"/>
  <c r="D169" i="3"/>
  <c r="F169" i="3" s="1"/>
  <c r="D94" i="2"/>
  <c r="F94" i="2" s="1"/>
  <c r="D161" i="3"/>
  <c r="F161" i="3" s="1"/>
  <c r="D128" i="3"/>
  <c r="F128" i="3" s="1"/>
  <c r="D120" i="3"/>
  <c r="F120" i="3" s="1"/>
  <c r="N47" i="1"/>
  <c r="J47" i="1"/>
  <c r="J43" i="1"/>
  <c r="N43" i="1"/>
  <c r="J39" i="1"/>
  <c r="N39" i="1"/>
  <c r="D31" i="3"/>
  <c r="F31" i="3" s="1"/>
  <c r="D24" i="3"/>
  <c r="F24" i="3" s="1"/>
  <c r="N17" i="1"/>
  <c r="D20" i="3"/>
  <c r="F20" i="3" s="1"/>
  <c r="N13" i="1"/>
  <c r="D16" i="3"/>
  <c r="F16" i="3" s="1"/>
  <c r="H9" i="1"/>
  <c r="N9" i="1"/>
  <c r="D86" i="3"/>
  <c r="F86" i="3" s="1"/>
  <c r="J32" i="1"/>
  <c r="N32" i="1"/>
  <c r="D82" i="3"/>
  <c r="F82" i="3" s="1"/>
  <c r="J28" i="1"/>
  <c r="N28" i="1"/>
  <c r="D78" i="3"/>
  <c r="F78" i="3" s="1"/>
  <c r="J24" i="1"/>
  <c r="N24" i="1"/>
  <c r="D64" i="3"/>
  <c r="F64" i="3" s="1"/>
  <c r="D170" i="3"/>
  <c r="F170" i="3" s="1"/>
  <c r="D158" i="3"/>
  <c r="F158" i="3" s="1"/>
  <c r="D125" i="3"/>
  <c r="F125" i="3" s="1"/>
  <c r="D109" i="3"/>
  <c r="F109" i="3" s="1"/>
  <c r="J36" i="1"/>
  <c r="N36" i="1"/>
  <c r="D68" i="3"/>
  <c r="F68" i="3" s="1"/>
  <c r="D83" i="3"/>
  <c r="F83" i="3" s="1"/>
  <c r="N29" i="1"/>
  <c r="J29" i="1"/>
  <c r="D75" i="3"/>
  <c r="F75" i="3" s="1"/>
  <c r="N21" i="1"/>
  <c r="J21" i="1"/>
  <c r="D50" i="2"/>
  <c r="F50" i="2" s="1"/>
  <c r="C114" i="5"/>
  <c r="F114" i="5" s="1"/>
  <c r="C134" i="5"/>
  <c r="F134" i="5" s="1"/>
  <c r="D113" i="3"/>
  <c r="F113" i="3" s="1"/>
  <c r="N40" i="1"/>
  <c r="J40" i="1"/>
  <c r="D32" i="3"/>
  <c r="F32" i="3" s="1"/>
  <c r="D17" i="3"/>
  <c r="F17" i="3" s="1"/>
  <c r="N10" i="1"/>
  <c r="D79" i="3"/>
  <c r="F79" i="3" s="1"/>
  <c r="N25" i="1"/>
  <c r="J25" i="1"/>
  <c r="L29" i="1"/>
  <c r="D69" i="2"/>
  <c r="F69" i="2" s="1"/>
  <c r="L25" i="1"/>
  <c r="D46" i="2"/>
  <c r="F46" i="2" s="1"/>
  <c r="D167" i="5"/>
  <c r="C65" i="5"/>
  <c r="F65" i="5" s="1"/>
  <c r="D172" i="3"/>
  <c r="F172" i="3" s="1"/>
  <c r="D164" i="3"/>
  <c r="F164" i="3" s="1"/>
  <c r="D156" i="3"/>
  <c r="F156" i="3" s="1"/>
  <c r="D127" i="3"/>
  <c r="F127" i="3" s="1"/>
  <c r="D123" i="3"/>
  <c r="F123" i="3" s="1"/>
  <c r="D119" i="3"/>
  <c r="F119" i="3" s="1"/>
  <c r="J46" i="1"/>
  <c r="N46" i="1"/>
  <c r="D115" i="3"/>
  <c r="F115" i="3" s="1"/>
  <c r="J42" i="1"/>
  <c r="N42" i="1"/>
  <c r="D111" i="3"/>
  <c r="F111" i="3" s="1"/>
  <c r="J38" i="1"/>
  <c r="N38" i="1"/>
  <c r="D27" i="2"/>
  <c r="F27" i="2" s="1"/>
  <c r="D34" i="3"/>
  <c r="F34" i="3" s="1"/>
  <c r="N16" i="1"/>
  <c r="D19" i="3"/>
  <c r="F19" i="3" s="1"/>
  <c r="N12" i="1"/>
  <c r="D70" i="3"/>
  <c r="F70" i="3" s="1"/>
  <c r="D66" i="3"/>
  <c r="F66" i="3" s="1"/>
  <c r="D85" i="3"/>
  <c r="F85" i="3" s="1"/>
  <c r="N31" i="1"/>
  <c r="J31" i="1"/>
  <c r="D81" i="3"/>
  <c r="F81" i="3" s="1"/>
  <c r="J27" i="1"/>
  <c r="N27" i="1"/>
  <c r="D77" i="3"/>
  <c r="F77" i="3" s="1"/>
  <c r="N23" i="1"/>
  <c r="J23" i="1"/>
  <c r="D73" i="3"/>
  <c r="F73" i="3" s="1"/>
  <c r="D130" i="3"/>
  <c r="F130" i="3" s="1"/>
  <c r="D78" i="2"/>
  <c r="F78" i="2" s="1"/>
  <c r="J17" i="1"/>
  <c r="C75" i="5"/>
  <c r="F75" i="5" s="1"/>
  <c r="D34" i="2"/>
  <c r="F34" i="2" s="1"/>
  <c r="C64" i="5"/>
  <c r="F64" i="5" s="1"/>
  <c r="B120" i="3"/>
  <c r="D88" i="2"/>
  <c r="F88" i="2" s="1"/>
  <c r="C91" i="2"/>
  <c r="D175" i="5"/>
  <c r="C81" i="5"/>
  <c r="F81" i="5" s="1"/>
  <c r="D51" i="2"/>
  <c r="F51" i="2" s="1"/>
  <c r="D169" i="5"/>
  <c r="L17" i="1"/>
  <c r="B68" i="2"/>
  <c r="B137" i="5"/>
  <c r="H17" i="1"/>
  <c r="L30" i="1"/>
  <c r="L41" i="1"/>
  <c r="B80" i="2"/>
  <c r="B68" i="5"/>
  <c r="D24" i="2"/>
  <c r="F24" i="2" s="1"/>
  <c r="C97" i="2"/>
  <c r="C103" i="2"/>
  <c r="F18" i="1"/>
  <c r="C85" i="2"/>
  <c r="D187" i="5"/>
  <c r="B50" i="2"/>
  <c r="D70" i="2"/>
  <c r="F70" i="2" s="1"/>
  <c r="D102" i="2"/>
  <c r="F102" i="2" s="1"/>
  <c r="L43" i="1"/>
  <c r="B113" i="3"/>
  <c r="F37" i="1"/>
  <c r="B61" i="2"/>
  <c r="D18" i="2"/>
  <c r="F18" i="2" s="1"/>
  <c r="B124" i="3"/>
  <c r="D64" i="2"/>
  <c r="F64" i="2" s="1"/>
  <c r="B117" i="5"/>
  <c r="D41" i="2"/>
  <c r="F41" i="2" s="1"/>
  <c r="B73" i="2"/>
  <c r="D84" i="2"/>
  <c r="F84" i="2" s="1"/>
  <c r="C105" i="2"/>
  <c r="B80" i="5"/>
  <c r="L37" i="1"/>
  <c r="D58" i="2"/>
  <c r="F58" i="2" s="1"/>
  <c r="C83" i="5"/>
  <c r="F83" i="5" s="1"/>
  <c r="C133" i="5"/>
  <c r="F133" i="5" s="1"/>
  <c r="B188" i="5"/>
  <c r="F43" i="1"/>
  <c r="D76" i="2"/>
  <c r="F76" i="2" s="1"/>
  <c r="D172" i="5"/>
  <c r="D97" i="2"/>
  <c r="F97" i="2" s="1"/>
  <c r="F33" i="1"/>
  <c r="D91" i="2"/>
  <c r="F91" i="2" s="1"/>
  <c r="D71" i="2"/>
  <c r="F71" i="2" s="1"/>
  <c r="D25" i="2"/>
  <c r="F25" i="2" s="1"/>
  <c r="C128" i="5"/>
  <c r="F128" i="5" s="1"/>
  <c r="C169" i="5"/>
  <c r="F169" i="5" s="1"/>
  <c r="H21" i="1"/>
  <c r="C116" i="5"/>
  <c r="F116" i="5" s="1"/>
  <c r="C175" i="5"/>
  <c r="F175" i="5" s="1"/>
  <c r="D77" i="2"/>
  <c r="F77" i="2" s="1"/>
  <c r="D59" i="2"/>
  <c r="F59" i="2" s="1"/>
  <c r="C80" i="2"/>
  <c r="C125" i="5"/>
  <c r="F125" i="5" s="1"/>
  <c r="B128" i="5"/>
  <c r="B89" i="2"/>
  <c r="D48" i="2"/>
  <c r="F48" i="2" s="1"/>
  <c r="F27" i="1"/>
  <c r="L33" i="1"/>
  <c r="B41" i="2"/>
  <c r="B91" i="2"/>
  <c r="D28" i="2"/>
  <c r="F28" i="2" s="1"/>
  <c r="D10" i="2"/>
  <c r="F10" i="2" s="1"/>
  <c r="C84" i="5"/>
  <c r="F84" i="5" s="1"/>
  <c r="C185" i="5"/>
  <c r="F185" i="5" s="1"/>
  <c r="C35" i="3"/>
  <c r="C46" i="2"/>
  <c r="H14" i="1"/>
  <c r="B95" i="2"/>
  <c r="D137" i="5"/>
  <c r="C67" i="3"/>
  <c r="C13" i="5"/>
  <c r="F13" i="5" s="1"/>
  <c r="B67" i="2"/>
  <c r="D96" i="2"/>
  <c r="F96" i="2" s="1"/>
  <c r="D62" i="2"/>
  <c r="F62" i="2" s="1"/>
  <c r="C54" i="2"/>
  <c r="B97" i="2"/>
  <c r="D129" i="5"/>
  <c r="C119" i="5"/>
  <c r="F119" i="5" s="1"/>
  <c r="B181" i="5"/>
  <c r="C180" i="5"/>
  <c r="G180" i="5" s="1"/>
  <c r="C112" i="3"/>
  <c r="B85" i="2"/>
  <c r="J14" i="1"/>
  <c r="L27" i="1"/>
  <c r="B101" i="2"/>
  <c r="D90" i="2"/>
  <c r="F90" i="2" s="1"/>
  <c r="D74" i="2"/>
  <c r="F74" i="2" s="1"/>
  <c r="C18" i="2"/>
  <c r="D125" i="5"/>
  <c r="C67" i="5"/>
  <c r="F67" i="5" s="1"/>
  <c r="B179" i="5"/>
  <c r="D27" i="5"/>
  <c r="D80" i="2"/>
  <c r="F80" i="2" s="1"/>
  <c r="L14" i="1"/>
  <c r="F21" i="1"/>
  <c r="F47" i="1"/>
  <c r="D42" i="2"/>
  <c r="F42" i="2" s="1"/>
  <c r="D22" i="2"/>
  <c r="F22" i="2" s="1"/>
  <c r="C28" i="2"/>
  <c r="B175" i="5"/>
  <c r="B83" i="5"/>
  <c r="C174" i="5"/>
  <c r="F174" i="5" s="1"/>
  <c r="F41" i="1"/>
  <c r="D106" i="2"/>
  <c r="F106" i="2" s="1"/>
  <c r="D54" i="2"/>
  <c r="F54" i="2" s="1"/>
  <c r="C100" i="2"/>
  <c r="D84" i="5"/>
  <c r="C72" i="5"/>
  <c r="F72" i="5" s="1"/>
  <c r="B169" i="5"/>
  <c r="E68" i="5"/>
  <c r="C172" i="5"/>
  <c r="F172" i="5" s="1"/>
  <c r="L21" i="1"/>
  <c r="L47" i="1"/>
  <c r="C72" i="2"/>
  <c r="D68" i="2"/>
  <c r="F68" i="2" s="1"/>
  <c r="D37" i="2"/>
  <c r="F37" i="2" s="1"/>
  <c r="C42" i="2"/>
  <c r="D72" i="5"/>
  <c r="C131" i="5"/>
  <c r="F131" i="5" s="1"/>
  <c r="B18" i="2"/>
  <c r="F17" i="1"/>
  <c r="B44" i="2"/>
  <c r="B48" i="2"/>
  <c r="C41" i="2"/>
  <c r="C63" i="2"/>
  <c r="C71" i="2"/>
  <c r="C79" i="2"/>
  <c r="C86" i="2"/>
  <c r="C96" i="2"/>
  <c r="C106" i="2"/>
  <c r="D180" i="5"/>
  <c r="D170" i="5"/>
  <c r="D128" i="5"/>
  <c r="D75" i="5"/>
  <c r="B74" i="5"/>
  <c r="B23" i="5"/>
  <c r="E123" i="5"/>
  <c r="E63" i="5"/>
  <c r="B33" i="3"/>
  <c r="B18" i="3"/>
  <c r="A9" i="1"/>
  <c r="A5" i="2" s="1"/>
  <c r="B35" i="2"/>
  <c r="B40" i="3"/>
  <c r="F11" i="1"/>
  <c r="C33" i="2"/>
  <c r="C49" i="2"/>
  <c r="C59" i="2"/>
  <c r="C67" i="2"/>
  <c r="C88" i="2"/>
  <c r="C92" i="2"/>
  <c r="C102" i="2"/>
  <c r="D190" i="5"/>
  <c r="D184" i="5"/>
  <c r="D174" i="5"/>
  <c r="D136" i="5"/>
  <c r="D116" i="5"/>
  <c r="B19" i="2"/>
  <c r="F22" i="1"/>
  <c r="F72" i="1"/>
  <c r="C94" i="2"/>
  <c r="C98" i="2"/>
  <c r="D182" i="5"/>
  <c r="D178" i="5"/>
  <c r="D168" i="5"/>
  <c r="D132" i="5"/>
  <c r="D124" i="5"/>
  <c r="D71" i="5"/>
  <c r="B29" i="5"/>
  <c r="E79" i="5"/>
  <c r="E62" i="5"/>
  <c r="E61" i="5"/>
  <c r="E122" i="5"/>
  <c r="E132" i="5"/>
  <c r="E120" i="5"/>
  <c r="E73" i="5"/>
  <c r="B65" i="2"/>
  <c r="C66" i="5"/>
  <c r="F66" i="5" s="1"/>
  <c r="B190" i="5"/>
  <c r="B134" i="5"/>
  <c r="C77" i="2"/>
  <c r="D99" i="2"/>
  <c r="F99" i="2" s="1"/>
  <c r="D36" i="2"/>
  <c r="F36" i="2" s="1"/>
  <c r="D177" i="5"/>
  <c r="B184" i="5"/>
  <c r="D135" i="5"/>
  <c r="B100" i="2"/>
  <c r="D134" i="5"/>
  <c r="C71" i="5"/>
  <c r="F71" i="5" s="1"/>
  <c r="C183" i="5"/>
  <c r="F183" i="5" s="1"/>
  <c r="L13" i="1"/>
  <c r="B178" i="5"/>
  <c r="B51" i="2"/>
  <c r="D93" i="2"/>
  <c r="F93" i="2" s="1"/>
  <c r="B77" i="2"/>
  <c r="B106" i="2"/>
  <c r="D9" i="2"/>
  <c r="F9" i="2" s="1"/>
  <c r="C171" i="5"/>
  <c r="F171" i="5" s="1"/>
  <c r="C177" i="5"/>
  <c r="F177" i="5" s="1"/>
  <c r="D183" i="5"/>
  <c r="D171" i="5"/>
  <c r="C66" i="3"/>
  <c r="F25" i="1"/>
  <c r="F31" i="1"/>
  <c r="F45" i="1"/>
  <c r="F36" i="1"/>
  <c r="F24" i="1"/>
  <c r="F30" i="1"/>
  <c r="F44" i="1"/>
  <c r="F42" i="1"/>
  <c r="F38" i="1"/>
  <c r="L32" i="1"/>
  <c r="C130" i="5"/>
  <c r="F130" i="5" s="1"/>
  <c r="C127" i="5"/>
  <c r="F127" i="5" s="1"/>
  <c r="D67" i="2"/>
  <c r="F67" i="2" s="1"/>
  <c r="D53" i="2"/>
  <c r="F53" i="2" s="1"/>
  <c r="C124" i="5"/>
  <c r="F124" i="5" s="1"/>
  <c r="C74" i="5"/>
  <c r="L40" i="1"/>
  <c r="C76" i="5"/>
  <c r="F76" i="5" s="1"/>
  <c r="C77" i="5"/>
  <c r="F77" i="5" s="1"/>
  <c r="L26" i="1"/>
  <c r="D73" i="2"/>
  <c r="F73" i="2" s="1"/>
  <c r="D61" i="2"/>
  <c r="F61" i="2" s="1"/>
  <c r="D47" i="2"/>
  <c r="F47" i="2" s="1"/>
  <c r="C118" i="5"/>
  <c r="F118" i="5" s="1"/>
  <c r="D40" i="2"/>
  <c r="F40" i="2" s="1"/>
  <c r="C69" i="5"/>
  <c r="F69" i="5" s="1"/>
  <c r="D31" i="5"/>
  <c r="C27" i="2"/>
  <c r="D20" i="2"/>
  <c r="F20" i="2" s="1"/>
  <c r="C23" i="2"/>
  <c r="D21" i="5"/>
  <c r="F10" i="1"/>
  <c r="F14" i="1"/>
  <c r="H12" i="1"/>
  <c r="L12" i="1"/>
  <c r="D12" i="2"/>
  <c r="F12" i="2" s="1"/>
  <c r="H15" i="1"/>
  <c r="D8" i="2"/>
  <c r="F8" i="2" s="1"/>
  <c r="F15" i="1"/>
  <c r="J12" i="1"/>
  <c r="D6" i="2"/>
  <c r="F6" i="2" s="1"/>
  <c r="H10" i="1"/>
  <c r="L10" i="1"/>
  <c r="B160" i="3"/>
  <c r="C23" i="5"/>
  <c r="F23" i="5" s="1"/>
  <c r="B16" i="5"/>
  <c r="B9" i="5"/>
  <c r="B11" i="2"/>
  <c r="C6" i="2"/>
  <c r="D15" i="5"/>
  <c r="C12" i="2"/>
  <c r="C10" i="2"/>
  <c r="B54" i="2"/>
  <c r="B75" i="2"/>
  <c r="B132" i="5"/>
  <c r="B84" i="5"/>
  <c r="B130" i="5"/>
  <c r="B129" i="5"/>
  <c r="B66" i="2"/>
  <c r="B71" i="3"/>
  <c r="B28" i="2"/>
  <c r="B31" i="2"/>
  <c r="B64" i="3"/>
  <c r="B156" i="3"/>
  <c r="B166" i="3"/>
  <c r="B6" i="2"/>
  <c r="B7" i="2"/>
  <c r="B10" i="5"/>
  <c r="C10" i="5"/>
  <c r="F10" i="5" s="1"/>
  <c r="B162" i="3"/>
  <c r="B25" i="2"/>
  <c r="B25" i="5"/>
  <c r="B22" i="5"/>
  <c r="D25" i="5"/>
  <c r="C22" i="2"/>
  <c r="B39" i="2"/>
  <c r="C86" i="3"/>
  <c r="C53" i="2"/>
  <c r="D76" i="5"/>
  <c r="C78" i="5"/>
  <c r="F78" i="5" s="1"/>
  <c r="C80" i="5"/>
  <c r="F80" i="5" s="1"/>
  <c r="C82" i="5"/>
  <c r="F82" i="5" s="1"/>
  <c r="A169" i="5"/>
  <c r="C70" i="3"/>
  <c r="D35" i="2"/>
  <c r="F35" i="2" s="1"/>
  <c r="D33" i="2"/>
  <c r="F33" i="2" s="1"/>
  <c r="B63" i="5"/>
  <c r="D23" i="2"/>
  <c r="F23" i="2" s="1"/>
  <c r="C21" i="5"/>
  <c r="F21" i="5" s="1"/>
  <c r="D21" i="2"/>
  <c r="F21" i="2" s="1"/>
  <c r="C24" i="5"/>
  <c r="F24" i="5" s="1"/>
  <c r="B21" i="5"/>
  <c r="A85" i="2"/>
  <c r="A181" i="5"/>
  <c r="A91" i="2"/>
  <c r="B35" i="3"/>
  <c r="A97" i="2"/>
  <c r="A175" i="5"/>
  <c r="B24" i="2"/>
  <c r="C84" i="2"/>
  <c r="D189" i="5"/>
  <c r="B116" i="5"/>
  <c r="B117" i="3"/>
  <c r="G182" i="5"/>
  <c r="C26" i="5"/>
  <c r="F26" i="5" s="1"/>
  <c r="C17" i="5"/>
  <c r="F17" i="5" s="1"/>
  <c r="B27" i="5"/>
  <c r="C190" i="5"/>
  <c r="G190" i="5" s="1"/>
  <c r="B132" i="3"/>
  <c r="B31" i="3"/>
  <c r="C16" i="5"/>
  <c r="F16" i="5" s="1"/>
  <c r="F16" i="1"/>
  <c r="F12" i="1"/>
  <c r="H13" i="1"/>
  <c r="C18" i="5"/>
  <c r="F18" i="5" s="1"/>
  <c r="D15" i="2"/>
  <c r="F15" i="2" s="1"/>
  <c r="C12" i="5"/>
  <c r="F12" i="5" s="1"/>
  <c r="J13" i="1"/>
  <c r="D13" i="5"/>
  <c r="A173" i="5"/>
  <c r="A89" i="2"/>
  <c r="A95" i="2"/>
  <c r="A179" i="5"/>
  <c r="B8" i="2"/>
  <c r="B14" i="2"/>
  <c r="A171" i="5"/>
  <c r="B18" i="5"/>
  <c r="B9" i="2"/>
  <c r="B15" i="5"/>
  <c r="B11" i="5"/>
  <c r="B12" i="2"/>
  <c r="B15" i="2"/>
  <c r="D79" i="2"/>
  <c r="F79" i="2" s="1"/>
  <c r="B82" i="5"/>
  <c r="B171" i="3"/>
  <c r="B173" i="3"/>
  <c r="C136" i="5"/>
  <c r="F136" i="5" s="1"/>
  <c r="B177" i="3"/>
  <c r="F32" i="1"/>
  <c r="F46" i="1"/>
  <c r="F70" i="1"/>
  <c r="C19" i="2"/>
  <c r="B40" i="2"/>
  <c r="D16" i="5"/>
  <c r="F13" i="1"/>
  <c r="B85" i="3"/>
  <c r="F26" i="1"/>
  <c r="F40" i="1"/>
  <c r="B52" i="2"/>
  <c r="D131" i="5"/>
  <c r="D121" i="5"/>
  <c r="D68" i="5"/>
  <c r="B133" i="5"/>
  <c r="B41" i="3"/>
  <c r="B75" i="3"/>
  <c r="C17" i="3"/>
  <c r="B128" i="3"/>
  <c r="C87" i="2"/>
  <c r="C99" i="2"/>
  <c r="B30" i="5"/>
  <c r="B12" i="5"/>
  <c r="B112" i="3"/>
  <c r="C14" i="5"/>
  <c r="F14" i="5" s="1"/>
  <c r="A87" i="2"/>
  <c r="A99" i="2"/>
  <c r="C20" i="2"/>
  <c r="C38" i="2"/>
  <c r="B183" i="5"/>
  <c r="D17" i="5"/>
  <c r="B76" i="2"/>
  <c r="B87" i="2"/>
  <c r="B99" i="2"/>
  <c r="D100" i="2"/>
  <c r="F100" i="2" s="1"/>
  <c r="D188" i="5"/>
  <c r="A183" i="5"/>
  <c r="B171" i="5"/>
  <c r="C184" i="5"/>
  <c r="G184" i="5" s="1"/>
  <c r="B116" i="3"/>
  <c r="B158" i="3"/>
  <c r="C40" i="3"/>
  <c r="C14" i="2"/>
  <c r="C76" i="2"/>
  <c r="D133" i="5"/>
  <c r="D29" i="5"/>
  <c r="C104" i="2"/>
  <c r="D80" i="5"/>
  <c r="D26" i="5"/>
  <c r="B164" i="3"/>
  <c r="C8" i="2"/>
  <c r="C93" i="2"/>
  <c r="D14" i="5"/>
  <c r="B123" i="3"/>
  <c r="B165" i="3"/>
  <c r="A93" i="2"/>
  <c r="B102" i="2"/>
  <c r="D95" i="2"/>
  <c r="F95" i="2" s="1"/>
  <c r="C64" i="2"/>
  <c r="G167" i="5"/>
  <c r="B64" i="2"/>
  <c r="B93" i="2"/>
  <c r="B177" i="5"/>
  <c r="B121" i="5"/>
  <c r="C77" i="3"/>
  <c r="A177" i="5"/>
  <c r="B84" i="2"/>
  <c r="C50" i="2"/>
  <c r="D11" i="5"/>
  <c r="B129" i="3"/>
  <c r="F9" i="1"/>
  <c r="J9" i="1"/>
  <c r="L9" i="1"/>
  <c r="B169" i="3"/>
  <c r="B182" i="5"/>
  <c r="C118" i="3"/>
  <c r="D123" i="5"/>
  <c r="C65" i="3"/>
  <c r="D62" i="5"/>
  <c r="B8" i="5"/>
  <c r="B16" i="3"/>
  <c r="B58" i="2"/>
  <c r="B74" i="2"/>
  <c r="B90" i="2"/>
  <c r="B94" i="2"/>
  <c r="B98" i="2"/>
  <c r="D103" i="2"/>
  <c r="F103" i="2" s="1"/>
  <c r="D87" i="2"/>
  <c r="F87" i="2" s="1"/>
  <c r="C21" i="2"/>
  <c r="D30" i="5"/>
  <c r="B174" i="5"/>
  <c r="C30" i="3"/>
  <c r="C114" i="3"/>
  <c r="D173" i="3"/>
  <c r="F173" i="3" s="1"/>
  <c r="C186" i="5"/>
  <c r="F186" i="5" s="1"/>
  <c r="D166" i="3"/>
  <c r="F166" i="3" s="1"/>
  <c r="C179" i="5"/>
  <c r="F179" i="5" s="1"/>
  <c r="D157" i="3"/>
  <c r="F157" i="3" s="1"/>
  <c r="C170" i="5"/>
  <c r="D132" i="3"/>
  <c r="F132" i="3" s="1"/>
  <c r="C137" i="5"/>
  <c r="F137" i="5" s="1"/>
  <c r="D124" i="3"/>
  <c r="F124" i="3" s="1"/>
  <c r="C129" i="5"/>
  <c r="F129" i="5" s="1"/>
  <c r="B78" i="5"/>
  <c r="B70" i="5"/>
  <c r="B65" i="3"/>
  <c r="B62" i="5"/>
  <c r="A96" i="2"/>
  <c r="B167" i="3"/>
  <c r="B180" i="5"/>
  <c r="A92" i="2"/>
  <c r="B163" i="3"/>
  <c r="A170" i="5"/>
  <c r="B170" i="5"/>
  <c r="C122" i="3"/>
  <c r="D127" i="5"/>
  <c r="C110" i="3"/>
  <c r="D115" i="5"/>
  <c r="C81" i="3"/>
  <c r="D78" i="5"/>
  <c r="C69" i="3"/>
  <c r="D66" i="5"/>
  <c r="C39" i="3"/>
  <c r="D28" i="5"/>
  <c r="D12" i="5"/>
  <c r="C20" i="3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B176" i="5"/>
  <c r="B19" i="5"/>
  <c r="B131" i="3"/>
  <c r="B119" i="3"/>
  <c r="B115" i="3"/>
  <c r="D160" i="3"/>
  <c r="F160" i="3" s="1"/>
  <c r="C173" i="5"/>
  <c r="F173" i="5" s="1"/>
  <c r="A165" i="3"/>
  <c r="A178" i="5"/>
  <c r="A88" i="2"/>
  <c r="B159" i="3"/>
  <c r="B172" i="5"/>
  <c r="C85" i="3"/>
  <c r="D82" i="5"/>
  <c r="C73" i="3"/>
  <c r="D70" i="5"/>
  <c r="D18" i="5"/>
  <c r="D174" i="3"/>
  <c r="F174" i="3" s="1"/>
  <c r="C187" i="5"/>
  <c r="F187" i="5" s="1"/>
  <c r="D165" i="3"/>
  <c r="F165" i="3" s="1"/>
  <c r="C178" i="5"/>
  <c r="F178" i="5" s="1"/>
  <c r="D163" i="3"/>
  <c r="F163" i="3" s="1"/>
  <c r="C176" i="5"/>
  <c r="B62" i="2"/>
  <c r="B78" i="2"/>
  <c r="A94" i="2"/>
  <c r="D92" i="2"/>
  <c r="F92" i="2" s="1"/>
  <c r="C7" i="2"/>
  <c r="C11" i="2"/>
  <c r="D24" i="5"/>
  <c r="G57" i="7"/>
  <c r="B176" i="3"/>
  <c r="B189" i="5"/>
  <c r="B174" i="3"/>
  <c r="B187" i="5"/>
  <c r="C125" i="3"/>
  <c r="D130" i="5"/>
  <c r="C121" i="3"/>
  <c r="D126" i="5"/>
  <c r="C117" i="3"/>
  <c r="D122" i="5"/>
  <c r="C113" i="3"/>
  <c r="D118" i="5"/>
  <c r="C109" i="3"/>
  <c r="D114" i="5"/>
  <c r="C84" i="3"/>
  <c r="D81" i="5"/>
  <c r="C80" i="3"/>
  <c r="D77" i="5"/>
  <c r="C76" i="3"/>
  <c r="D73" i="5"/>
  <c r="C72" i="3"/>
  <c r="D69" i="5"/>
  <c r="C68" i="3"/>
  <c r="D65" i="5"/>
  <c r="C64" i="3"/>
  <c r="D61" i="5"/>
  <c r="D129" i="3"/>
  <c r="F129" i="3" s="1"/>
  <c r="D121" i="3"/>
  <c r="F121" i="3" s="1"/>
  <c r="D116" i="3"/>
  <c r="F116" i="3" s="1"/>
  <c r="C121" i="5"/>
  <c r="F121" i="5" s="1"/>
  <c r="D112" i="3"/>
  <c r="F112" i="3" s="1"/>
  <c r="C117" i="5"/>
  <c r="F117" i="5" s="1"/>
  <c r="D110" i="3"/>
  <c r="F110" i="3" s="1"/>
  <c r="C115" i="5"/>
  <c r="F115" i="5" s="1"/>
  <c r="D42" i="3"/>
  <c r="F42" i="3" s="1"/>
  <c r="C31" i="5"/>
  <c r="F31" i="5" s="1"/>
  <c r="D40" i="3"/>
  <c r="F40" i="3" s="1"/>
  <c r="C29" i="5"/>
  <c r="F29" i="5" s="1"/>
  <c r="D35" i="3"/>
  <c r="F35" i="3" s="1"/>
  <c r="C27" i="5"/>
  <c r="F57" i="7"/>
  <c r="F67" i="3"/>
  <c r="F74" i="3"/>
  <c r="B17" i="3"/>
  <c r="C11" i="5"/>
  <c r="F11" i="5" s="1"/>
  <c r="A177" i="3"/>
  <c r="A190" i="5"/>
  <c r="A106" i="2"/>
  <c r="B111" i="3"/>
  <c r="B127" i="3"/>
  <c r="B157" i="3"/>
  <c r="B170" i="3"/>
  <c r="C31" i="3"/>
  <c r="B28" i="5"/>
  <c r="B34" i="3"/>
  <c r="C28" i="3"/>
  <c r="D20" i="5"/>
  <c r="B130" i="3"/>
  <c r="B126" i="3"/>
  <c r="B122" i="3"/>
  <c r="B118" i="3"/>
  <c r="B114" i="3"/>
  <c r="B110" i="3"/>
  <c r="B172" i="3"/>
  <c r="B42" i="3"/>
  <c r="B24" i="5"/>
  <c r="B24" i="3"/>
  <c r="B14" i="5"/>
  <c r="D155" i="3"/>
  <c r="F155" i="3" s="1"/>
  <c r="D41" i="3"/>
  <c r="F41" i="3" s="1"/>
  <c r="C30" i="5"/>
  <c r="F30" i="5" s="1"/>
  <c r="D39" i="3"/>
  <c r="F39" i="3" s="1"/>
  <c r="C28" i="5"/>
  <c r="F28" i="5" s="1"/>
  <c r="D30" i="3"/>
  <c r="F30" i="3" s="1"/>
  <c r="C22" i="5"/>
  <c r="F22" i="5" s="1"/>
  <c r="D28" i="3"/>
  <c r="F28" i="3" s="1"/>
  <c r="C20" i="5"/>
  <c r="F20" i="5" s="1"/>
  <c r="B84" i="3"/>
  <c r="B80" i="3"/>
  <c r="B76" i="3"/>
  <c r="B72" i="3"/>
  <c r="B68" i="3"/>
  <c r="A104" i="2"/>
  <c r="B175" i="3"/>
  <c r="A84" i="2"/>
  <c r="B155" i="3"/>
  <c r="D176" i="3"/>
  <c r="F176" i="3" s="1"/>
  <c r="C189" i="5"/>
  <c r="D168" i="3"/>
  <c r="F168" i="3" s="1"/>
  <c r="C181" i="5"/>
  <c r="B29" i="3"/>
  <c r="B17" i="5"/>
  <c r="B21" i="3"/>
  <c r="C16" i="3"/>
  <c r="D8" i="5"/>
  <c r="D33" i="3"/>
  <c r="F33" i="3" s="1"/>
  <c r="C25" i="5"/>
  <c r="F25" i="5" s="1"/>
  <c r="D23" i="3"/>
  <c r="F23" i="3" s="1"/>
  <c r="C15" i="5"/>
  <c r="F15" i="5" s="1"/>
  <c r="B86" i="3"/>
  <c r="B82" i="3"/>
  <c r="B78" i="3"/>
  <c r="B74" i="3"/>
  <c r="B70" i="3"/>
  <c r="C19" i="5"/>
  <c r="F19" i="5" s="1"/>
  <c r="C9" i="5"/>
  <c r="F9" i="5" s="1"/>
  <c r="D5" i="2"/>
  <c r="F5" i="2" s="1"/>
  <c r="C8" i="5"/>
  <c r="F8" i="5" s="1"/>
  <c r="A184" i="5"/>
  <c r="A171" i="3"/>
  <c r="A137" i="5"/>
  <c r="A132" i="3"/>
  <c r="F1" i="16"/>
  <c r="F131" i="3"/>
  <c r="B28" i="3"/>
  <c r="B30" i="3"/>
  <c r="B32" i="3"/>
  <c r="B168" i="3"/>
  <c r="L18" i="1" l="1"/>
  <c r="L70" i="1"/>
  <c r="H18" i="1"/>
  <c r="N70" i="1"/>
  <c r="H70" i="1"/>
  <c r="E70" i="5"/>
  <c r="J70" i="1"/>
  <c r="E114" i="5"/>
  <c r="E65" i="5"/>
  <c r="G188" i="5"/>
  <c r="E75" i="5"/>
  <c r="G168" i="5"/>
  <c r="N18" i="1"/>
  <c r="E134" i="5"/>
  <c r="E126" i="5"/>
  <c r="E81" i="5"/>
  <c r="G175" i="5"/>
  <c r="F180" i="5"/>
  <c r="G174" i="5"/>
  <c r="E119" i="5"/>
  <c r="A8" i="5"/>
  <c r="E13" i="5"/>
  <c r="A16" i="3"/>
  <c r="A10" i="1"/>
  <c r="A11" i="1" s="1"/>
  <c r="A12" i="1" s="1"/>
  <c r="A13" i="1" s="1"/>
  <c r="A14" i="1" s="1"/>
  <c r="A15" i="1" s="1"/>
  <c r="A16" i="1" s="1"/>
  <c r="A17" i="1" s="1"/>
  <c r="A21" i="1" s="1"/>
  <c r="G172" i="5"/>
  <c r="G169" i="5"/>
  <c r="G177" i="5"/>
  <c r="E133" i="5"/>
  <c r="E83" i="5"/>
  <c r="E128" i="5"/>
  <c r="F190" i="5"/>
  <c r="E125" i="5"/>
  <c r="G185" i="5"/>
  <c r="E116" i="5"/>
  <c r="G171" i="5"/>
  <c r="E131" i="5"/>
  <c r="J18" i="1"/>
  <c r="E72" i="5"/>
  <c r="E84" i="5"/>
  <c r="G58" i="7"/>
  <c r="E67" i="5"/>
  <c r="F74" i="5"/>
  <c r="E74" i="5"/>
  <c r="E11" i="5"/>
  <c r="E29" i="5"/>
  <c r="E77" i="5"/>
  <c r="E118" i="5"/>
  <c r="E130" i="5"/>
  <c r="E10" i="5"/>
  <c r="E15" i="5"/>
  <c r="E66" i="5"/>
  <c r="E9" i="5"/>
  <c r="E31" i="5"/>
  <c r="E129" i="5"/>
  <c r="E14" i="5"/>
  <c r="E21" i="5"/>
  <c r="E23" i="5"/>
  <c r="E121" i="5"/>
  <c r="E22" i="5"/>
  <c r="E69" i="5"/>
  <c r="E124" i="5"/>
  <c r="E76" i="5"/>
  <c r="E30" i="5"/>
  <c r="E78" i="5"/>
  <c r="E16" i="5"/>
  <c r="E115" i="5"/>
  <c r="E25" i="5"/>
  <c r="F27" i="5"/>
  <c r="E27" i="5"/>
  <c r="E26" i="5"/>
  <c r="E12" i="5"/>
  <c r="E82" i="5"/>
  <c r="E24" i="5"/>
  <c r="E117" i="5"/>
  <c r="E127" i="5"/>
  <c r="E80" i="5"/>
  <c r="G183" i="5"/>
  <c r="A167" i="3"/>
  <c r="F29" i="2"/>
  <c r="F55" i="2" s="1"/>
  <c r="F81" i="2" s="1"/>
  <c r="F107" i="2" s="1"/>
  <c r="A157" i="3"/>
  <c r="G173" i="5"/>
  <c r="F184" i="5"/>
  <c r="A176" i="5"/>
  <c r="A86" i="2"/>
  <c r="A163" i="3"/>
  <c r="A172" i="5"/>
  <c r="G179" i="5"/>
  <c r="A173" i="3"/>
  <c r="A102" i="2"/>
  <c r="A186" i="5"/>
  <c r="A159" i="3"/>
  <c r="A168" i="5"/>
  <c r="A155" i="3"/>
  <c r="E8" i="5"/>
  <c r="A174" i="3"/>
  <c r="A187" i="5"/>
  <c r="A103" i="2"/>
  <c r="G176" i="5"/>
  <c r="F176" i="5"/>
  <c r="F170" i="5"/>
  <c r="G170" i="5"/>
  <c r="A180" i="5"/>
  <c r="A176" i="3"/>
  <c r="A189" i="5"/>
  <c r="A105" i="2"/>
  <c r="G186" i="5"/>
  <c r="G187" i="5"/>
  <c r="F58" i="7"/>
  <c r="A175" i="3"/>
  <c r="G178" i="5"/>
  <c r="A169" i="3"/>
  <c r="A182" i="5"/>
  <c r="A98" i="2"/>
  <c r="F189" i="5"/>
  <c r="G189" i="5"/>
  <c r="A174" i="5"/>
  <c r="A90" i="2"/>
  <c r="A161" i="3"/>
  <c r="A188" i="5"/>
  <c r="F30" i="2"/>
  <c r="F56" i="2" s="1"/>
  <c r="F82" i="2" s="1"/>
  <c r="F108" i="2" s="1"/>
  <c r="A172" i="3"/>
  <c r="A185" i="5"/>
  <c r="A101" i="2"/>
  <c r="F181" i="5"/>
  <c r="G181" i="5"/>
  <c r="F43" i="3"/>
  <c r="F88" i="3" s="1"/>
  <c r="F133" i="3" s="1"/>
  <c r="F178" i="3" s="1"/>
  <c r="H72" i="1" l="1"/>
  <c r="J72" i="1"/>
  <c r="N72" i="1"/>
  <c r="A6" i="2"/>
  <c r="A7" i="2"/>
  <c r="A18" i="3"/>
  <c r="A10" i="5"/>
  <c r="A9" i="5"/>
  <c r="A17" i="3"/>
  <c r="A67" i="3"/>
  <c r="A34" i="2"/>
  <c r="A64" i="5"/>
  <c r="E191" i="5"/>
  <c r="E32" i="5"/>
  <c r="K32" i="5" s="1"/>
  <c r="E138" i="5"/>
  <c r="E85" i="5"/>
  <c r="A19" i="3"/>
  <c r="A11" i="5"/>
  <c r="A8" i="2"/>
  <c r="F73" i="1" l="1"/>
  <c r="F74" i="1"/>
  <c r="K191" i="5"/>
  <c r="K85" i="5"/>
  <c r="K138" i="5"/>
  <c r="K46" i="5"/>
  <c r="K41" i="5"/>
  <c r="K39" i="5"/>
  <c r="A9" i="2"/>
  <c r="A20" i="3"/>
  <c r="A12" i="5"/>
  <c r="K147" i="5" l="1"/>
  <c r="K152" i="5"/>
  <c r="K145" i="5"/>
  <c r="K99" i="5"/>
  <c r="K94" i="5"/>
  <c r="K92" i="5"/>
  <c r="K205" i="5"/>
  <c r="K200" i="5"/>
  <c r="K198" i="5"/>
  <c r="K199" i="5" s="1"/>
  <c r="A10" i="2"/>
  <c r="A21" i="3"/>
  <c r="A13" i="5"/>
  <c r="K201" i="5" l="1"/>
  <c r="K206" i="5" s="1"/>
  <c r="A11" i="2"/>
  <c r="A14" i="5"/>
  <c r="A22" i="3"/>
  <c r="A23" i="3" l="1"/>
  <c r="A12" i="2"/>
  <c r="A15" i="5"/>
  <c r="A24" i="3" l="1"/>
  <c r="A16" i="5"/>
  <c r="A13" i="2"/>
  <c r="A17" i="5" l="1"/>
  <c r="A14" i="2"/>
  <c r="A15" i="2" l="1"/>
  <c r="A18" i="5"/>
  <c r="A19" i="5" l="1"/>
  <c r="A16" i="2"/>
  <c r="A29" i="3" l="1"/>
  <c r="A18" i="2"/>
  <c r="A21" i="5"/>
  <c r="A20" i="5"/>
  <c r="A28" i="3"/>
  <c r="A17" i="2"/>
  <c r="A19" i="2" l="1"/>
  <c r="A22" i="5"/>
  <c r="A30" i="3"/>
  <c r="A20" i="2" l="1"/>
  <c r="A23" i="5"/>
  <c r="A31" i="3"/>
  <c r="A32" i="3" l="1"/>
  <c r="A24" i="5"/>
  <c r="A21" i="2"/>
  <c r="A25" i="5" l="1"/>
  <c r="A22" i="2"/>
  <c r="A33" i="3"/>
  <c r="A34" i="3" l="1"/>
  <c r="A23" i="2"/>
  <c r="A26" i="5"/>
  <c r="A40" i="3" l="1"/>
  <c r="A27" i="5"/>
  <c r="A24" i="2"/>
  <c r="A35" i="3"/>
  <c r="A30" i="5" l="1"/>
  <c r="A29" i="5"/>
  <c r="A26" i="2"/>
  <c r="A25" i="2"/>
  <c r="A28" i="5"/>
  <c r="A39" i="3"/>
  <c r="A41" i="3" l="1"/>
  <c r="A28" i="2"/>
  <c r="A27" i="2"/>
  <c r="A42" i="3" l="1"/>
  <c r="A31" i="5"/>
  <c r="A61" i="5"/>
  <c r="A32" i="5" s="1"/>
  <c r="K40" i="5" s="1"/>
  <c r="K42" i="5" s="1"/>
  <c r="K47" i="5" s="1"/>
  <c r="A65" i="3" l="1"/>
  <c r="A31" i="2"/>
  <c r="C30" i="2" s="1"/>
  <c r="A64" i="3"/>
  <c r="E43" i="3" s="1"/>
  <c r="C29" i="2" l="1"/>
  <c r="A62" i="5"/>
  <c r="A32" i="2"/>
  <c r="A66" i="3" l="1"/>
  <c r="A33" i="2"/>
  <c r="A63" i="5"/>
  <c r="A35" i="2"/>
  <c r="A65" i="5"/>
  <c r="A68" i="3"/>
  <c r="A36" i="2" l="1"/>
  <c r="A69" i="3"/>
  <c r="A66" i="5"/>
  <c r="A70" i="3" l="1"/>
  <c r="A37" i="2"/>
  <c r="A67" i="5"/>
  <c r="A68" i="5" l="1"/>
  <c r="A38" i="2"/>
  <c r="A71" i="3"/>
  <c r="A69" i="5" l="1"/>
  <c r="A72" i="3"/>
  <c r="A39" i="2"/>
  <c r="A71" i="5" l="1"/>
  <c r="A74" i="3"/>
  <c r="A41" i="2"/>
  <c r="A73" i="3"/>
  <c r="A70" i="5"/>
  <c r="A40" i="2"/>
  <c r="A22" i="1" l="1"/>
  <c r="A75" i="3"/>
  <c r="A72" i="5"/>
  <c r="A42" i="2"/>
  <c r="A23" i="1" l="1"/>
  <c r="A43" i="2"/>
  <c r="A73" i="5"/>
  <c r="A76" i="3"/>
  <c r="A77" i="3" l="1"/>
  <c r="A44" i="2"/>
  <c r="A74" i="5"/>
  <c r="A24" i="1"/>
  <c r="A25" i="1" l="1"/>
  <c r="A78" i="3"/>
  <c r="A75" i="5"/>
  <c r="A45" i="2"/>
  <c r="A26" i="1" l="1"/>
  <c r="A79" i="3"/>
  <c r="A46" i="2"/>
  <c r="A76" i="5"/>
  <c r="A77" i="5" l="1"/>
  <c r="A47" i="2"/>
  <c r="A80" i="3"/>
  <c r="A27" i="1"/>
  <c r="A28" i="1" l="1"/>
  <c r="A48" i="2"/>
  <c r="A81" i="3"/>
  <c r="A78" i="5"/>
  <c r="A79" i="5" l="1"/>
  <c r="A82" i="3"/>
  <c r="A29" i="1"/>
  <c r="A49" i="2"/>
  <c r="A80" i="5" l="1"/>
  <c r="A83" i="3"/>
  <c r="A50" i="2"/>
  <c r="A30" i="1"/>
  <c r="A51" i="2" l="1"/>
  <c r="A84" i="3"/>
  <c r="A31" i="1"/>
  <c r="A81" i="5"/>
  <c r="A32" i="1" l="1"/>
  <c r="A52" i="2"/>
  <c r="A82" i="5"/>
  <c r="A85" i="3"/>
  <c r="A53" i="2" l="1"/>
  <c r="A86" i="3"/>
  <c r="A83" i="5"/>
  <c r="A33" i="1"/>
  <c r="A54" i="2" l="1"/>
  <c r="A36" i="1"/>
  <c r="A84" i="5"/>
  <c r="A87" i="3"/>
  <c r="A37" i="1" l="1"/>
  <c r="A57" i="2"/>
  <c r="A109" i="3"/>
  <c r="E88" i="3" s="1"/>
  <c r="A114" i="5"/>
  <c r="A85" i="5" l="1"/>
  <c r="K93" i="5" s="1"/>
  <c r="K95" i="5" s="1"/>
  <c r="K100" i="5" s="1"/>
  <c r="C56" i="2"/>
  <c r="C55" i="2"/>
  <c r="A110" i="3"/>
  <c r="A115" i="5"/>
  <c r="A58" i="2"/>
  <c r="A38" i="1"/>
  <c r="A111" i="3" l="1"/>
  <c r="A39" i="1"/>
  <c r="A116" i="5"/>
  <c r="A59" i="2"/>
  <c r="A117" i="5" l="1"/>
  <c r="A112" i="3"/>
  <c r="A40" i="1"/>
  <c r="A60" i="2"/>
  <c r="A61" i="2" l="1"/>
  <c r="A113" i="3"/>
  <c r="A41" i="1"/>
  <c r="A118" i="5"/>
  <c r="A119" i="5" l="1"/>
  <c r="A114" i="3"/>
  <c r="A42" i="1"/>
  <c r="A62" i="2"/>
  <c r="A43" i="1" l="1"/>
  <c r="A115" i="3"/>
  <c r="A120" i="5"/>
  <c r="A63" i="2"/>
  <c r="A44" i="1" l="1"/>
  <c r="A64" i="2"/>
  <c r="A121" i="5"/>
  <c r="A116" i="3"/>
  <c r="A65" i="2" l="1"/>
  <c r="A45" i="1"/>
  <c r="A117" i="3"/>
  <c r="A122" i="5"/>
  <c r="A66" i="2" l="1"/>
  <c r="A123" i="5"/>
  <c r="A46" i="1"/>
  <c r="A118" i="3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67" i="2"/>
  <c r="A124" i="5"/>
  <c r="A119" i="3"/>
  <c r="A68" i="2" l="1"/>
  <c r="A125" i="5"/>
  <c r="A120" i="3"/>
  <c r="A126" i="5" l="1"/>
  <c r="A121" i="3"/>
  <c r="A69" i="2"/>
  <c r="A122" i="3" l="1"/>
  <c r="A70" i="2"/>
  <c r="A127" i="5"/>
  <c r="A71" i="2" l="1"/>
  <c r="A128" i="5"/>
  <c r="A123" i="3"/>
  <c r="A124" i="3" l="1"/>
  <c r="A72" i="2"/>
  <c r="A129" i="5"/>
  <c r="A73" i="2" l="1"/>
  <c r="A130" i="5"/>
  <c r="A125" i="3"/>
  <c r="A74" i="2" l="1"/>
  <c r="A131" i="5"/>
  <c r="A126" i="3"/>
  <c r="A127" i="3" l="1"/>
  <c r="A75" i="2"/>
  <c r="A132" i="5"/>
  <c r="A77" i="2" l="1"/>
  <c r="A129" i="3"/>
  <c r="A134" i="5"/>
  <c r="A128" i="3"/>
  <c r="A76" i="2"/>
  <c r="A133" i="5"/>
  <c r="A78" i="2" l="1"/>
  <c r="A130" i="3"/>
  <c r="A135" i="5"/>
  <c r="A79" i="2" l="1"/>
  <c r="A131" i="3"/>
  <c r="A136" i="5"/>
  <c r="A154" i="3" l="1"/>
  <c r="E133" i="3" s="1"/>
  <c r="A167" i="5"/>
  <c r="A83" i="2"/>
  <c r="A138" i="5" l="1"/>
  <c r="K146" i="5" s="1"/>
  <c r="K148" i="5" s="1"/>
  <c r="K153" i="5" s="1"/>
  <c r="A108" i="5"/>
  <c r="C82" i="2"/>
  <c r="C81" i="2"/>
  <c r="K158" i="5" l="1"/>
  <c r="A55" i="5"/>
  <c r="A2" i="5" l="1"/>
  <c r="K52" i="5" s="1"/>
  <c r="K105" i="5"/>
  <c r="G134" i="5"/>
  <c r="G128" i="5"/>
  <c r="G125" i="5"/>
  <c r="G126" i="5"/>
  <c r="G114" i="5"/>
  <c r="G135" i="5"/>
  <c r="G124" i="5"/>
  <c r="G116" i="5"/>
  <c r="G127" i="5"/>
  <c r="G120" i="5"/>
  <c r="G136" i="5"/>
  <c r="G119" i="5"/>
  <c r="G133" i="5"/>
  <c r="G117" i="5"/>
  <c r="G137" i="5"/>
  <c r="G121" i="5"/>
  <c r="G129" i="5"/>
  <c r="G130" i="5"/>
  <c r="G132" i="5"/>
  <c r="G115" i="5"/>
  <c r="G131" i="5"/>
  <c r="G123" i="5"/>
  <c r="G118" i="5"/>
  <c r="G122" i="5"/>
  <c r="G77" i="5" l="1"/>
  <c r="G81" i="5"/>
  <c r="G83" i="5"/>
  <c r="G63" i="5"/>
  <c r="G61" i="5"/>
  <c r="G82" i="5"/>
  <c r="G62" i="5"/>
  <c r="G64" i="5"/>
  <c r="G65" i="5"/>
  <c r="G67" i="5"/>
  <c r="G76" i="5"/>
  <c r="G72" i="5"/>
  <c r="G66" i="5"/>
  <c r="G79" i="5"/>
  <c r="G74" i="5"/>
  <c r="G78" i="5"/>
  <c r="G73" i="5"/>
  <c r="G70" i="5"/>
  <c r="G68" i="5"/>
  <c r="G75" i="5"/>
  <c r="G71" i="5"/>
  <c r="G80" i="5"/>
  <c r="G69" i="5"/>
  <c r="G84" i="5"/>
  <c r="G28" i="5"/>
  <c r="G17" i="5"/>
  <c r="G8" i="5"/>
  <c r="G14" i="5"/>
  <c r="G22" i="5"/>
  <c r="G29" i="5"/>
  <c r="G25" i="5"/>
  <c r="G10" i="5"/>
  <c r="G19" i="5"/>
  <c r="G15" i="5"/>
  <c r="G21" i="5"/>
  <c r="G16" i="5"/>
  <c r="G27" i="5"/>
  <c r="G11" i="5"/>
  <c r="G13" i="5"/>
  <c r="G23" i="5"/>
  <c r="G9" i="5"/>
  <c r="G18" i="5"/>
  <c r="G20" i="5"/>
  <c r="G12" i="5"/>
  <c r="G30" i="5"/>
  <c r="G24" i="5"/>
  <c r="G31" i="5"/>
  <c r="G26" i="5"/>
  <c r="L72" i="1"/>
</calcChain>
</file>

<file path=xl/sharedStrings.xml><?xml version="1.0" encoding="utf-8"?>
<sst xmlns="http://schemas.openxmlformats.org/spreadsheetml/2006/main" count="616" uniqueCount="232">
  <si>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</si>
  <si>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</si>
  <si>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</si>
  <si>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</si>
  <si>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</si>
  <si>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</si>
  <si>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</si>
  <si>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</si>
  <si>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</si>
  <si>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</si>
  <si>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</si>
  <si>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</si>
  <si>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</si>
  <si>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</si>
  <si>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</si>
  <si>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</si>
  <si>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</si>
  <si>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</si>
  <si>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</si>
  <si>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</si>
  <si>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</si>
  <si>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</si>
  <si>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</si>
  <si>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</si>
  <si>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</si>
  <si>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</si>
  <si>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</si>
  <si>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</si>
  <si>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</si>
  <si>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</si>
  <si>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</si>
  <si>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</si>
  <si>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</si>
  <si>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</si>
  <si>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</si>
  <si>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</si>
  <si>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</si>
  <si>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</si>
  <si>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</si>
  <si>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</si>
  <si>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</si>
  <si>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</si>
  <si>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</si>
  <si>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</si>
  <si>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</si>
  <si>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</si>
  <si>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</si>
  <si>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</si>
  <si>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</si>
  <si>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</si>
  <si>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</si>
  <si>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</si>
  <si>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</si>
  <si>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</si>
  <si>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</si>
  <si>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</si>
  <si>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</si>
  <si>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</si>
  <si>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</si>
  <si>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</si>
  <si>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</si>
  <si>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</si>
  <si>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</si>
  <si>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</si>
  <si>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</si>
  <si>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</si>
  <si>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</si>
  <si>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</si>
  <si>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</si>
  <si>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</si>
  <si>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</si>
  <si>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</si>
  <si>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</si>
  <si>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</si>
  <si>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</si>
  <si>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</si>
  <si>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</si>
  <si>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</si>
  <si>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</si>
  <si>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</si>
  <si>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</si>
  <si>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</si>
  <si>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</si>
  <si>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</si>
  <si>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</si>
  <si>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</si>
  <si>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</si>
  <si>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</si>
  <si>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</si>
  <si>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</si>
  <si>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</si>
  <si>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</si>
  <si>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</si>
  <si>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</si>
  <si>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</si>
  <si>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</si>
  <si>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</si>
  <si>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</si>
  <si>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</si>
  <si>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</si>
  <si>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</si>
  <si>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</si>
  <si>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</si>
  <si>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</si>
  <si>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</si>
  <si>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</si>
  <si>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</si>
  <si>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</si>
  <si>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</si>
  <si>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</si>
  <si>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Sidewalk Removal</t>
  </si>
  <si>
    <t>Pavement Removal</t>
  </si>
  <si>
    <t>Combination Curb &amp; Gutter Removal</t>
  </si>
  <si>
    <t>PCC Sidewalk, 4"</t>
  </si>
  <si>
    <t>Combination Concrete Curb and Gutter, Type M6.18 (Modified)</t>
  </si>
  <si>
    <t>Traffic Control and Protection, Special</t>
  </si>
  <si>
    <t>LF</t>
  </si>
  <si>
    <t>SF</t>
  </si>
  <si>
    <t>SY</t>
  </si>
  <si>
    <t>LS</t>
  </si>
  <si>
    <t>Connection to Water Meter, Complete</t>
  </si>
  <si>
    <t>EA</t>
  </si>
  <si>
    <t>Approach Pavement Removal</t>
  </si>
  <si>
    <t>PCC Pavement, Jointed, 9"</t>
  </si>
  <si>
    <t>Tree Removal (6-15 Units)</t>
  </si>
  <si>
    <t>Tree Removal (Over 15 Units)</t>
  </si>
  <si>
    <t>Rock Excavation</t>
  </si>
  <si>
    <t>PCC Approach Pavement, 6"</t>
  </si>
  <si>
    <t>Hot Mix Asphalt Approach Pavement, 3"</t>
  </si>
  <si>
    <t>Retaining Wall, Modular Block, Complete</t>
  </si>
  <si>
    <t>Retaining Wall, PCC Concrete, Complete</t>
  </si>
  <si>
    <t>Silt Fence</t>
  </si>
  <si>
    <t>Inlet Protection</t>
  </si>
  <si>
    <t>UD</t>
  </si>
  <si>
    <t>CY</t>
  </si>
  <si>
    <t>Pavement Patch, Class D</t>
  </si>
  <si>
    <t>Restoration, Bored, Complete</t>
  </si>
  <si>
    <t>Restoration, Open-Cut, Complete</t>
  </si>
  <si>
    <t>Water Meter Relocation, Complete</t>
  </si>
  <si>
    <t>Additional Set-up Boring Length</t>
  </si>
  <si>
    <t>Public Water Service, Open-Cut, Complete, 1.5"</t>
  </si>
  <si>
    <t>Public Water Service, Open-Cut, Complete, 2"</t>
  </si>
  <si>
    <t>Private Water Service, Open-Cut, Complete, 1.5"</t>
  </si>
  <si>
    <t>Private Water Service, Open-Cut, Complete, 2"</t>
  </si>
  <si>
    <t>Public Water Service, Bored, Complete, 1.5"</t>
  </si>
  <si>
    <t>Public Water Service, Bored, Complete, 2"</t>
  </si>
  <si>
    <t>Private Water Service, Bored, Complete, 1.5"</t>
  </si>
  <si>
    <t>Private Water Service, Bored, Complete, 2"</t>
  </si>
  <si>
    <t>Public Water Service, Bored, Complete, 1" with 2" Casing</t>
  </si>
  <si>
    <t>Public Water Service, Bored, Complete, 1.5" with 2" Casing</t>
  </si>
  <si>
    <t>Public Water Service, Bored, Complete, 2" with 3" Casing</t>
  </si>
  <si>
    <t>Public Water Service, Open-Cut, Complete, 1" with 2" Casing</t>
  </si>
  <si>
    <t>Public Water Service, Open-Cut, Complete, 1.5" with 2" Casing</t>
  </si>
  <si>
    <t>Public Water Service, Open-Cut, Complete, 2" with 3" Casing</t>
  </si>
  <si>
    <t>Public Water Service Bored Through Rock, Complete, 1" with 2" Casing</t>
  </si>
  <si>
    <t>Public Water Service Bored Through Rock, Complete, 1.5" with 2" Casing</t>
  </si>
  <si>
    <t>Public Water Service Bored Through Rock, Complete, 2" with 3" Casing</t>
  </si>
  <si>
    <t>Private Water Service Bored Through Rock, Complete, 1" with 2" Casing</t>
  </si>
  <si>
    <t>Private Water Service Bored Through Rock, Complete, 1.5" with 2" Casing</t>
  </si>
  <si>
    <t>Private Water Service Bored Through Rock, Complete, 2" with 3" Casing</t>
  </si>
  <si>
    <t>Vendors Notified: 89</t>
  </si>
  <si>
    <t>N-TRAK Group</t>
  </si>
  <si>
    <t>Loves Park, IL</t>
  </si>
  <si>
    <t>Stenstrom Excavating</t>
  </si>
  <si>
    <t>Rockford, IL</t>
  </si>
  <si>
    <t>Pecatonica, IL</t>
  </si>
  <si>
    <t>CONTINGENCY BID ITEMS</t>
  </si>
  <si>
    <t>Public Water Service (Open-Cut), Complete</t>
  </si>
  <si>
    <t>Public Water Service (Bored), Complete</t>
  </si>
  <si>
    <t>Private Water Service (Open-Cut), Complete</t>
  </si>
  <si>
    <t>Private Water Service (Bored), Complete</t>
  </si>
  <si>
    <t>Brick Pavement, Complete</t>
  </si>
  <si>
    <t>EEOs:</t>
  </si>
  <si>
    <t>Bid Bond:</t>
  </si>
  <si>
    <t>Apprenticeship:</t>
  </si>
  <si>
    <t xml:space="preserve"> Ø</t>
  </si>
  <si>
    <t>CONTINGENCY BID ITEMS TOTAL:</t>
  </si>
  <si>
    <t xml:space="preserve">Bid On: Lead Service Line Replacement Phase 4 </t>
  </si>
  <si>
    <t>Bid No.: 1221-W-106</t>
  </si>
  <si>
    <t>Bid Opening:  4/14/2022</t>
  </si>
  <si>
    <t>Public Water Service, Bored or Pulled, Copper, Complete, 1"</t>
  </si>
  <si>
    <t>Private Water Service, Bored or Pulled, Copper, Complete, 1"</t>
  </si>
  <si>
    <t>Private Water Service, Bored or Pulled, HDPE, Complete, 1"</t>
  </si>
  <si>
    <t>Sidewalk Removal &amp; Replacement</t>
  </si>
  <si>
    <t>Pavement Removal &amp; Patch Replacement, Class D</t>
  </si>
  <si>
    <t>Combination Curb and Gutter Removal &amp; Replacement</t>
  </si>
  <si>
    <t>Connection to Water Meter (Basement/Crawlspace), Complete</t>
  </si>
  <si>
    <t>Restoration, Complete</t>
  </si>
  <si>
    <t>Traffic Control and Protection</t>
  </si>
  <si>
    <t>BASE BID ITEM #1:</t>
  </si>
  <si>
    <t>PCC Pavement, Jointed, Removal and Replacement, 9"</t>
  </si>
  <si>
    <t>PCC Approach Pavement Removal &amp; Replacement, 6"</t>
  </si>
  <si>
    <t>Hot-Mix Asphalt Approach Pavement Removal &amp; Replacement, 3"</t>
  </si>
  <si>
    <t>Inlet and Pipe Protection</t>
  </si>
  <si>
    <t>Public Water Service, Open-Cut, Copper, Complete, 1"</t>
  </si>
  <si>
    <t>Private Water Service, Open-Cut, Copper, Complete, 1"</t>
  </si>
  <si>
    <t>Private Water Service, Open-Cut, HDPE, Complete, 1"</t>
  </si>
  <si>
    <t>Public Water Service, Open-Cut, Copper, Complete, 1.5"</t>
  </si>
  <si>
    <t>Private Water Service, Open-Cut, Copper, Complete, 1.5"</t>
  </si>
  <si>
    <t>Private Water Service, Open-Cut, HDPE, Complete, 1.5"</t>
  </si>
  <si>
    <t>Public Water Service, Open-Cut, Copper, Complete, 2"</t>
  </si>
  <si>
    <t>Private Water Service, Open-Cut, Copper, Complete, 2"</t>
  </si>
  <si>
    <t>Private Water Service, Open-Cut, HDPE, Complete, 2"</t>
  </si>
  <si>
    <t>Public Water Service, Bored or Pulled, Copper, Complete 1.5"</t>
  </si>
  <si>
    <t>Private Water Service, Bored or Pulled, Copper, Complete 1.5"</t>
  </si>
  <si>
    <t>Private Water Service, Bored or Pulled, HDPE, Complete 1.5"</t>
  </si>
  <si>
    <t>Public Water Service, Bored or Pulled, Copper, Complete 2"</t>
  </si>
  <si>
    <t>Private Water Service, Bored or Pulled, Copper, Complete 2"</t>
  </si>
  <si>
    <t>Private Water Service, Bored or Pulled, HDPE, Complete 2"</t>
  </si>
  <si>
    <t>Water Service Casing</t>
  </si>
  <si>
    <t>Public Water Service Bored Through Rock, Copper, Complete, 1" with 2" Casing</t>
  </si>
  <si>
    <t>Private Water Service Bored Through Rock, Copper, Complete, 1" with 2" Casing</t>
  </si>
  <si>
    <t>Private Water Service Bored Through Rock, HDPE, Complete, 1" with 2" Casing</t>
  </si>
  <si>
    <t>Public Water Service Bored Through Rock, Copper, Complete, 1.5" with 2" Casing</t>
  </si>
  <si>
    <t>Private Water Service Bored Through Rock, Copper, Complete, 1.5" with 2" Casing</t>
  </si>
  <si>
    <t>Private Water Service Bored Through Rock, HDPE, Complete, 1.5" with 2" Casing</t>
  </si>
  <si>
    <t>Public Water Service Bored Through Rock, Copper, Complete, 2" with 3" Casing</t>
  </si>
  <si>
    <t>Private Water Service Bored Through Rock, Copper, Complete, 2" with 3" Casing</t>
  </si>
  <si>
    <t>Private Water Service Bored Through Rock, HDPE, Complete, 2" with 3" Casing</t>
  </si>
  <si>
    <t>Connection to Water Meter (Slab on Grade), Complete</t>
  </si>
  <si>
    <t>Exploratory Excavation, B-Box Service Material Identification</t>
  </si>
  <si>
    <t xml:space="preserve">Exploratory Excavation, Pulling Failure Reconnection </t>
  </si>
  <si>
    <t>Additional Service Line Abandonment</t>
  </si>
  <si>
    <t>Additional Corporation Stop Abandonment</t>
  </si>
  <si>
    <t>Primary Electrical Grounding System Installation</t>
  </si>
  <si>
    <t>Reconnection of Water Service Electrical Jumper Cable</t>
  </si>
  <si>
    <t>DPI Construction</t>
  </si>
  <si>
    <t>Total Bid Item 1 with Contingency:</t>
  </si>
  <si>
    <t>Addendums 1 &amp; 3:</t>
  </si>
  <si>
    <t>x</t>
  </si>
  <si>
    <t>As Corrected</t>
  </si>
  <si>
    <t>As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</si>
</sst>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FFFFCC"/>
        <bgColor indexed="8"/>
      </patternFill>
    </fill>
    <fill>
      <patternFill patternType="solid">
        <fgColor theme="6" tint="0.59999389629810485"/>
        <bgColor indexed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45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4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18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44" fontId="19" fillId="0" borderId="17" xfId="0" applyNumberFormat="1" applyFont="1" applyBorder="1" applyAlignment="1">
      <alignment horizontal="left" vertical="center"/>
    </xf>
    <xf numFmtId="1" fontId="19" fillId="0" borderId="17" xfId="0" applyNumberFormat="1" applyFont="1" applyBorder="1" applyAlignment="1">
      <alignment horizontal="center" vertical="center"/>
    </xf>
    <xf numFmtId="0" fontId="3" fillId="6" borderId="30" xfId="2" applyFont="1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0" fontId="18" fillId="0" borderId="17" xfId="0" applyFont="1" applyFill="1" applyBorder="1" applyAlignment="1">
      <alignment vertical="center" wrapText="1"/>
    </xf>
    <xf numFmtId="8" fontId="2" fillId="0" borderId="17" xfId="2" applyNumberFormat="1" applyFont="1" applyFill="1" applyBorder="1" applyAlignment="1" applyProtection="1">
      <alignment vertical="center"/>
      <protection locked="0"/>
    </xf>
    <xf numFmtId="0" fontId="5" fillId="8" borderId="0" xfId="2" applyFont="1" applyFill="1" applyAlignment="1">
      <alignment vertical="center"/>
    </xf>
    <xf numFmtId="7" fontId="5" fillId="6" borderId="47" xfId="2" applyNumberFormat="1" applyFont="1" applyFill="1" applyBorder="1" applyAlignment="1" applyProtection="1">
      <alignment vertical="center"/>
      <protection locked="0"/>
    </xf>
    <xf numFmtId="8" fontId="2" fillId="6" borderId="17" xfId="2" applyNumberFormat="1" applyFont="1" applyFill="1" applyBorder="1" applyAlignment="1" applyProtection="1">
      <alignment vertical="center"/>
      <protection locked="0"/>
    </xf>
    <xf numFmtId="0" fontId="2" fillId="6" borderId="17" xfId="2" applyNumberFormat="1" applyFont="1" applyFill="1" applyBorder="1" applyAlignment="1">
      <alignment vertical="center"/>
    </xf>
    <xf numFmtId="0" fontId="20" fillId="11" borderId="17" xfId="0" applyFont="1" applyFill="1" applyBorder="1" applyAlignment="1" applyProtection="1">
      <alignment vertical="center" wrapText="1"/>
    </xf>
    <xf numFmtId="0" fontId="3" fillId="3" borderId="35" xfId="2" applyFont="1" applyFill="1" applyBorder="1" applyAlignment="1" applyProtection="1">
      <alignment horizontal="centerContinuous" vertical="center"/>
      <protection locked="0"/>
    </xf>
    <xf numFmtId="0" fontId="3" fillId="3" borderId="36" xfId="2" applyFont="1" applyFill="1" applyBorder="1" applyAlignment="1" applyProtection="1">
      <alignment horizontal="centerContinuous" vertical="center"/>
      <protection locked="0"/>
    </xf>
    <xf numFmtId="0" fontId="3" fillId="3" borderId="37" xfId="2" applyFont="1" applyFill="1" applyBorder="1" applyAlignment="1" applyProtection="1">
      <alignment horizontal="centerContinuous" vertical="center"/>
      <protection locked="0"/>
    </xf>
    <xf numFmtId="0" fontId="3" fillId="3" borderId="38" xfId="2" applyFont="1" applyFill="1" applyBorder="1" applyAlignment="1" applyProtection="1">
      <alignment horizontal="centerContinuous" vertical="center"/>
      <protection locked="0"/>
    </xf>
    <xf numFmtId="0" fontId="3" fillId="2" borderId="44" xfId="0" applyFont="1" applyFill="1" applyBorder="1" applyAlignment="1" applyProtection="1">
      <alignment horizontal="center"/>
    </xf>
    <xf numFmtId="0" fontId="21" fillId="9" borderId="17" xfId="0" applyFont="1" applyFill="1" applyBorder="1" applyAlignment="1" applyProtection="1">
      <alignment horizontal="right" vertical="center" wrapText="1"/>
    </xf>
    <xf numFmtId="0" fontId="3" fillId="6" borderId="3" xfId="2" applyFont="1" applyFill="1" applyBorder="1" applyAlignment="1" applyProtection="1">
      <alignment horizontal="left" vertical="center"/>
      <protection locked="0"/>
    </xf>
    <xf numFmtId="0" fontId="17" fillId="4" borderId="17" xfId="0" applyFont="1" applyFill="1" applyBorder="1" applyAlignment="1" applyProtection="1">
      <alignment vertical="center" wrapText="1"/>
    </xf>
    <xf numFmtId="3" fontId="17" fillId="4" borderId="17" xfId="0" applyNumberFormat="1" applyFont="1" applyFill="1" applyBorder="1" applyAlignment="1" applyProtection="1">
      <alignment horizontal="center" vertical="center" wrapText="1"/>
    </xf>
    <xf numFmtId="8" fontId="17" fillId="2" borderId="17" xfId="2" applyNumberFormat="1" applyFont="1" applyFill="1" applyBorder="1" applyAlignment="1" applyProtection="1">
      <alignment vertical="center"/>
    </xf>
    <xf numFmtId="8" fontId="17" fillId="3" borderId="17" xfId="2" applyNumberFormat="1" applyFont="1" applyFill="1" applyBorder="1" applyAlignment="1" applyProtection="1">
      <alignment vertical="center"/>
      <protection locked="0"/>
    </xf>
    <xf numFmtId="8" fontId="17" fillId="7" borderId="17" xfId="2" applyNumberFormat="1" applyFont="1" applyFill="1" applyBorder="1" applyAlignment="1">
      <alignment vertical="center"/>
    </xf>
    <xf numFmtId="7" fontId="17" fillId="3" borderId="47" xfId="2" applyNumberFormat="1" applyFont="1" applyFill="1" applyBorder="1" applyAlignment="1" applyProtection="1">
      <alignment vertical="center"/>
      <protection locked="0"/>
    </xf>
    <xf numFmtId="8" fontId="17" fillId="6" borderId="17" xfId="2" applyNumberFormat="1" applyFont="1" applyFill="1" applyBorder="1" applyAlignment="1">
      <alignment vertical="center"/>
    </xf>
    <xf numFmtId="7" fontId="17" fillId="6" borderId="47" xfId="2" applyNumberFormat="1" applyFont="1" applyFill="1" applyBorder="1" applyAlignment="1" applyProtection="1">
      <alignment vertical="center"/>
      <protection locked="0"/>
    </xf>
    <xf numFmtId="8" fontId="17" fillId="6" borderId="17" xfId="2" applyNumberFormat="1" applyFont="1" applyFill="1" applyBorder="1" applyAlignment="1" applyProtection="1">
      <alignment vertical="center"/>
      <protection locked="0"/>
    </xf>
    <xf numFmtId="8" fontId="17" fillId="12" borderId="17" xfId="2" applyNumberFormat="1" applyFont="1" applyFill="1" applyBorder="1" applyAlignment="1">
      <alignment vertical="center"/>
    </xf>
    <xf numFmtId="8" fontId="17" fillId="2" borderId="17" xfId="2" applyNumberFormat="1" applyFont="1" applyFill="1" applyBorder="1" applyAlignment="1">
      <alignment vertical="center"/>
    </xf>
    <xf numFmtId="0" fontId="3" fillId="4" borderId="17" xfId="0" applyFont="1" applyFill="1" applyBorder="1" applyAlignment="1" applyProtection="1">
      <alignment vertical="center" wrapText="1"/>
    </xf>
    <xf numFmtId="3" fontId="3" fillId="4" borderId="17" xfId="0" applyNumberFormat="1" applyFont="1" applyFill="1" applyBorder="1" applyAlignment="1" applyProtection="1">
      <alignment horizontal="center" vertical="center" wrapText="1"/>
    </xf>
    <xf numFmtId="8" fontId="3" fillId="2" borderId="17" xfId="2" applyNumberFormat="1" applyFont="1" applyFill="1" applyBorder="1" applyAlignment="1" applyProtection="1">
      <alignment vertical="center"/>
    </xf>
    <xf numFmtId="8" fontId="3" fillId="3" borderId="17" xfId="2" applyNumberFormat="1" applyFont="1" applyFill="1" applyBorder="1" applyAlignment="1" applyProtection="1">
      <alignment vertical="center"/>
      <protection locked="0"/>
    </xf>
    <xf numFmtId="8" fontId="3" fillId="5" borderId="17" xfId="2" applyNumberFormat="1" applyFont="1" applyFill="1" applyBorder="1" applyAlignment="1">
      <alignment vertical="center"/>
    </xf>
    <xf numFmtId="7" fontId="3" fillId="3" borderId="47" xfId="2" applyNumberFormat="1" applyFont="1" applyFill="1" applyBorder="1" applyAlignment="1" applyProtection="1">
      <alignment vertical="center"/>
      <protection locked="0"/>
    </xf>
    <xf numFmtId="0" fontId="24" fillId="10" borderId="17" xfId="0" applyFont="1" applyFill="1" applyBorder="1" applyAlignment="1" applyProtection="1">
      <alignment horizontal="right" vertical="center" wrapText="1"/>
    </xf>
    <xf numFmtId="0" fontId="24" fillId="11" borderId="17" xfId="0" applyFont="1" applyFill="1" applyBorder="1" applyAlignment="1" applyProtection="1">
      <alignment horizontal="right" vertical="center" wrapText="1"/>
    </xf>
    <xf numFmtId="8" fontId="2" fillId="12" borderId="17" xfId="2" applyNumberFormat="1" applyFont="1" applyFill="1" applyBorder="1" applyAlignment="1">
      <alignment vertical="center"/>
    </xf>
    <xf numFmtId="8" fontId="2" fillId="7" borderId="17" xfId="2" applyNumberFormat="1" applyFont="1" applyFill="1" applyBorder="1" applyAlignment="1">
      <alignment vertical="center"/>
    </xf>
    <xf numFmtId="8" fontId="2" fillId="14" borderId="17" xfId="2" applyNumberFormat="1" applyFont="1" applyFill="1" applyBorder="1" applyAlignment="1">
      <alignment vertical="center"/>
    </xf>
    <xf numFmtId="8" fontId="2" fillId="13" borderId="17" xfId="2" applyNumberFormat="1" applyFont="1" applyFill="1" applyBorder="1" applyAlignment="1">
      <alignment vertical="center"/>
    </xf>
    <xf numFmtId="0" fontId="2" fillId="15" borderId="17" xfId="0" applyFont="1" applyFill="1" applyBorder="1" applyAlignment="1" applyProtection="1">
      <alignment vertical="center" wrapText="1"/>
    </xf>
    <xf numFmtId="0" fontId="2" fillId="16" borderId="17" xfId="0" applyFont="1" applyFill="1" applyBorder="1" applyAlignment="1" applyProtection="1">
      <alignment vertical="center" wrapText="1"/>
    </xf>
    <xf numFmtId="0" fontId="2" fillId="17" borderId="17" xfId="0" applyFont="1" applyFill="1" applyBorder="1" applyAlignment="1" applyProtection="1">
      <alignment vertical="center" wrapText="1"/>
    </xf>
    <xf numFmtId="0" fontId="13" fillId="0" borderId="1" xfId="0" applyFont="1" applyBorder="1" applyAlignment="1">
      <alignment horizontal="center"/>
    </xf>
    <xf numFmtId="0" fontId="3" fillId="3" borderId="21" xfId="2" applyFont="1" applyFill="1" applyBorder="1" applyAlignment="1" applyProtection="1">
      <alignment horizontal="center"/>
      <protection locked="0"/>
    </xf>
    <xf numFmtId="0" fontId="22" fillId="0" borderId="55" xfId="0" applyFont="1" applyBorder="1" applyAlignment="1">
      <alignment horizontal="center"/>
    </xf>
    <xf numFmtId="0" fontId="3" fillId="2" borderId="21" xfId="2" applyFont="1" applyFill="1" applyBorder="1" applyAlignment="1" applyProtection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3" fillId="3" borderId="68" xfId="2" applyFont="1" applyFill="1" applyBorder="1" applyAlignment="1" applyProtection="1">
      <alignment horizontal="center"/>
      <protection locked="0"/>
    </xf>
    <xf numFmtId="0" fontId="3" fillId="3" borderId="36" xfId="2" applyFont="1" applyFill="1" applyBorder="1" applyAlignment="1" applyProtection="1">
      <alignment horizontal="center"/>
      <protection locked="0"/>
    </xf>
    <xf numFmtId="0" fontId="3" fillId="3" borderId="69" xfId="2" applyFont="1" applyFill="1" applyBorder="1" applyAlignment="1" applyProtection="1">
      <alignment horizontal="center"/>
      <protection locked="0"/>
    </xf>
    <xf numFmtId="0" fontId="3" fillId="3" borderId="67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3" fillId="3" borderId="35" xfId="2" applyFont="1" applyFill="1" applyBorder="1" applyAlignment="1" applyProtection="1">
      <alignment horizontal="center" vertical="center"/>
      <protection locked="0"/>
    </xf>
    <xf numFmtId="0" fontId="3" fillId="3" borderId="36" xfId="2" applyFont="1" applyFill="1" applyBorder="1" applyAlignment="1" applyProtection="1">
      <alignment horizontal="center" vertical="center"/>
      <protection locked="0"/>
    </xf>
    <xf numFmtId="0" fontId="3" fillId="3" borderId="66" xfId="2" applyFont="1" applyFill="1" applyBorder="1" applyAlignment="1" applyProtection="1">
      <alignment horizontal="center" vertical="center"/>
      <protection locked="0"/>
    </xf>
    <xf numFmtId="0" fontId="3" fillId="3" borderId="67" xfId="2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6" fillId="3" borderId="13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2" borderId="50" xfId="2" applyFont="1" applyFill="1" applyBorder="1" applyAlignment="1" applyProtection="1">
      <alignment horizontal="centerContinuous"/>
    </xf>
    <xf numFmtId="0" fontId="3" fillId="2" borderId="46" xfId="2" applyFont="1" applyFill="1" applyBorder="1" applyAlignment="1" applyProtection="1">
      <alignment horizontal="centerContinuous" vertical="center" wrapText="1"/>
    </xf>
    <xf numFmtId="0" fontId="3" fillId="2" borderId="70" xfId="2" applyFont="1" applyFill="1" applyBorder="1" applyAlignment="1" applyProtection="1">
      <alignment horizontal="center" vertical="center" wrapText="1"/>
    </xf>
    <xf numFmtId="0" fontId="2" fillId="2" borderId="0" xfId="2" applyFont="1" applyFill="1" applyBorder="1" applyAlignment="1" applyProtection="1">
      <alignment horizontal="centerContinuous" vertical="center"/>
    </xf>
    <xf numFmtId="8" fontId="2" fillId="2" borderId="0" xfId="2" applyNumberFormat="1" applyFont="1" applyFill="1" applyBorder="1" applyAlignment="1" applyProtection="1">
      <alignment horizontal="right" vertical="center"/>
    </xf>
    <xf numFmtId="8" fontId="2" fillId="2" borderId="46" xfId="2" applyNumberFormat="1" applyFont="1" applyFill="1" applyBorder="1" applyAlignment="1" applyProtection="1">
      <alignment horizontal="right" vertical="center"/>
    </xf>
    <xf numFmtId="8" fontId="2" fillId="2" borderId="50" xfId="2" applyNumberFormat="1" applyFont="1" applyFill="1" applyBorder="1" applyAlignment="1">
      <alignment horizontal="centerContinuous" vertical="center"/>
    </xf>
    <xf numFmtId="8" fontId="2" fillId="2" borderId="46" xfId="2" applyNumberFormat="1" applyFont="1" applyFill="1" applyBorder="1" applyAlignment="1">
      <alignment horizontal="right" vertical="center"/>
    </xf>
    <xf numFmtId="8" fontId="2" fillId="2" borderId="0" xfId="2" applyNumberFormat="1" applyFont="1" applyFill="1" applyBorder="1" applyAlignment="1">
      <alignment horizontal="centerContinuous" vertical="center"/>
    </xf>
    <xf numFmtId="3" fontId="5" fillId="6" borderId="65" xfId="2" applyNumberFormat="1" applyFont="1" applyFill="1" applyBorder="1" applyAlignment="1">
      <alignment horizontal="center" vertical="center"/>
    </xf>
    <xf numFmtId="0" fontId="5" fillId="6" borderId="65" xfId="2" applyFont="1" applyFill="1" applyBorder="1" applyAlignment="1">
      <alignment horizontal="center" vertical="center"/>
    </xf>
    <xf numFmtId="8" fontId="5" fillId="6" borderId="65" xfId="2" applyNumberFormat="1" applyFont="1" applyFill="1" applyBorder="1" applyAlignment="1">
      <alignment vertical="center"/>
    </xf>
    <xf numFmtId="0" fontId="5" fillId="6" borderId="65" xfId="2" applyFont="1" applyFill="1" applyBorder="1" applyAlignment="1">
      <alignment vertical="center"/>
    </xf>
    <xf numFmtId="0" fontId="5" fillId="6" borderId="29" xfId="2" applyFont="1" applyFill="1" applyBorder="1" applyAlignment="1">
      <alignment vertical="center"/>
    </xf>
    <xf numFmtId="3" fontId="5" fillId="6" borderId="1" xfId="2" applyNumberFormat="1" applyFont="1" applyFill="1" applyBorder="1" applyAlignment="1">
      <alignment horizontal="center" vertical="center"/>
    </xf>
    <xf numFmtId="0" fontId="5" fillId="6" borderId="1" xfId="2" applyFont="1" applyFill="1" applyBorder="1" applyAlignment="1">
      <alignment horizontal="center" vertical="center"/>
    </xf>
    <xf numFmtId="8" fontId="5" fillId="6" borderId="1" xfId="2" applyNumberFormat="1" applyFont="1" applyFill="1" applyBorder="1" applyAlignment="1">
      <alignment vertical="center"/>
    </xf>
    <xf numFmtId="0" fontId="5" fillId="6" borderId="1" xfId="2" applyFont="1" applyFill="1" applyBorder="1" applyAlignment="1">
      <alignment vertical="center"/>
    </xf>
    <xf numFmtId="0" fontId="5" fillId="6" borderId="32" xfId="2" applyFont="1" applyFill="1" applyBorder="1" applyAlignment="1">
      <alignment vertical="center"/>
    </xf>
    <xf numFmtId="0" fontId="3" fillId="6" borderId="68" xfId="2" applyFont="1" applyFill="1" applyBorder="1" applyAlignment="1" applyProtection="1">
      <alignment horizontal="center"/>
      <protection locked="0"/>
    </xf>
    <xf numFmtId="0" fontId="3" fillId="6" borderId="36" xfId="2" applyFont="1" applyFill="1" applyBorder="1" applyAlignment="1" applyProtection="1">
      <alignment horizontal="center"/>
      <protection locked="0"/>
    </xf>
    <xf numFmtId="0" fontId="3" fillId="6" borderId="69" xfId="2" applyFont="1" applyFill="1" applyBorder="1" applyAlignment="1" applyProtection="1">
      <alignment horizontal="center"/>
      <protection locked="0"/>
    </xf>
    <xf numFmtId="0" fontId="3" fillId="6" borderId="67" xfId="2" applyFont="1" applyFill="1" applyBorder="1" applyAlignment="1" applyProtection="1">
      <alignment horizontal="center"/>
      <protection locked="0"/>
    </xf>
    <xf numFmtId="0" fontId="23" fillId="6" borderId="69" xfId="2" applyFont="1" applyFill="1" applyBorder="1" applyAlignment="1">
      <alignment horizontal="center" vertical="center"/>
    </xf>
    <xf numFmtId="0" fontId="23" fillId="6" borderId="67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238125</xdr:rowOff>
    </xdr:from>
    <xdr:to>
      <xdr:col>6</xdr:col>
      <xdr:colOff>0</xdr:colOff>
      <xdr:row>7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</xdr:row>
      <xdr:rowOff>228600</xdr:rowOff>
    </xdr:from>
    <xdr:to>
      <xdr:col>5</xdr:col>
      <xdr:colOff>0</xdr:colOff>
      <xdr:row>7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3</xdr:row>
      <xdr:rowOff>123825</xdr:rowOff>
    </xdr:from>
    <xdr:to>
      <xdr:col>1</xdr:col>
      <xdr:colOff>3014662</xdr:colOff>
      <xdr:row>5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600075"/>
          <a:ext cx="881062" cy="333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48</xdr:row>
      <xdr:rowOff>28575</xdr:rowOff>
    </xdr:from>
    <xdr:to>
      <xdr:col>1</xdr:col>
      <xdr:colOff>1638300</xdr:colOff>
      <xdr:row>50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93</xdr:row>
      <xdr:rowOff>28575</xdr:rowOff>
    </xdr:from>
    <xdr:to>
      <xdr:col>1</xdr:col>
      <xdr:colOff>1628775</xdr:colOff>
      <xdr:row>95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138</xdr:row>
      <xdr:rowOff>19050</xdr:rowOff>
    </xdr:from>
    <xdr:to>
      <xdr:col>1</xdr:col>
      <xdr:colOff>1619250</xdr:colOff>
      <xdr:row>140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pane ySplit="3" topLeftCell="A67" activePane="bottomLeft" state="frozenSplit"/>
      <selection pane="bottomLeft" activeCell="D71" sqref="D71"/>
    </sheetView>
  </sheetViews>
  <sheetFormatPr defaultRowHeight="13.2" x14ac:dyDescent="0.25"/>
  <cols>
    <col min="1" max="1" width="3.88671875" style="219" bestFit="1" customWidth="1"/>
    <col min="2" max="2" width="59" bestFit="1" customWidth="1"/>
    <col min="3" max="3" width="8.109375" customWidth="1"/>
    <col min="4" max="4" width="7.5546875" style="219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87" t="s">
        <v>106</v>
      </c>
      <c r="E1" s="284"/>
      <c r="F1" s="295">
        <f>SUM(F4:F96)</f>
        <v>148553</v>
      </c>
    </row>
    <row r="2" spans="1:6" s="215" customFormat="1" ht="17.399999999999999" x14ac:dyDescent="0.3">
      <c r="A2" s="388" t="s">
        <v>93</v>
      </c>
      <c r="B2" s="388"/>
      <c r="C2" s="388"/>
      <c r="D2" s="388"/>
      <c r="E2" s="285"/>
      <c r="F2" s="296"/>
    </row>
    <row r="3" spans="1:6" x14ac:dyDescent="0.25">
      <c r="A3" s="216" t="s">
        <v>94</v>
      </c>
      <c r="B3" s="217" t="s">
        <v>95</v>
      </c>
      <c r="C3" s="218" t="s">
        <v>4</v>
      </c>
      <c r="D3" s="283" t="s">
        <v>96</v>
      </c>
      <c r="E3" s="286" t="s">
        <v>6</v>
      </c>
      <c r="F3" s="297" t="s">
        <v>7</v>
      </c>
    </row>
    <row r="4" spans="1:6" ht="14.4" x14ac:dyDescent="0.25">
      <c r="A4" s="299">
        <v>1</v>
      </c>
      <c r="B4" s="341" t="s">
        <v>167</v>
      </c>
      <c r="C4" s="342" t="s">
        <v>116</v>
      </c>
      <c r="D4" s="344">
        <v>33</v>
      </c>
      <c r="E4" s="343">
        <v>110</v>
      </c>
      <c r="F4" s="298">
        <f t="shared" ref="F4:F64" si="0">IF(AND(ISNUMBER(D4),ISNUMBER(E4)),D4*E4,"")</f>
        <v>3630</v>
      </c>
    </row>
    <row r="5" spans="1:6" ht="14.4" x14ac:dyDescent="0.25">
      <c r="A5" s="299">
        <v>2</v>
      </c>
      <c r="B5" s="341" t="s">
        <v>110</v>
      </c>
      <c r="C5" s="342" t="s">
        <v>117</v>
      </c>
      <c r="D5" s="344">
        <v>45</v>
      </c>
      <c r="E5" s="343">
        <v>4</v>
      </c>
      <c r="F5" s="298">
        <f t="shared" si="0"/>
        <v>180</v>
      </c>
    </row>
    <row r="6" spans="1:6" ht="14.4" x14ac:dyDescent="0.25">
      <c r="A6" s="299">
        <v>3</v>
      </c>
      <c r="B6" s="341" t="s">
        <v>111</v>
      </c>
      <c r="C6" s="342" t="s">
        <v>118</v>
      </c>
      <c r="D6" s="344">
        <v>15</v>
      </c>
      <c r="E6" s="343">
        <v>10</v>
      </c>
      <c r="F6" s="298">
        <f t="shared" si="0"/>
        <v>150</v>
      </c>
    </row>
    <row r="7" spans="1:6" ht="14.4" x14ac:dyDescent="0.25">
      <c r="A7" s="299">
        <v>4</v>
      </c>
      <c r="B7" s="341" t="s">
        <v>112</v>
      </c>
      <c r="C7" s="342" t="s">
        <v>116</v>
      </c>
      <c r="D7" s="344">
        <v>10</v>
      </c>
      <c r="E7" s="343">
        <v>12</v>
      </c>
      <c r="F7" s="298">
        <f t="shared" si="0"/>
        <v>120</v>
      </c>
    </row>
    <row r="8" spans="1:6" ht="14.4" x14ac:dyDescent="0.25">
      <c r="A8" s="299">
        <v>5</v>
      </c>
      <c r="B8" s="341" t="s">
        <v>135</v>
      </c>
      <c r="C8" s="342" t="s">
        <v>118</v>
      </c>
      <c r="D8" s="344">
        <v>15</v>
      </c>
      <c r="E8" s="343">
        <v>175</v>
      </c>
      <c r="F8" s="298">
        <f t="shared" si="0"/>
        <v>2625</v>
      </c>
    </row>
    <row r="9" spans="1:6" ht="14.4" x14ac:dyDescent="0.25">
      <c r="A9" s="299">
        <v>6</v>
      </c>
      <c r="B9" s="341" t="s">
        <v>113</v>
      </c>
      <c r="C9" s="342" t="s">
        <v>117</v>
      </c>
      <c r="D9" s="344">
        <v>45</v>
      </c>
      <c r="E9" s="343">
        <v>5</v>
      </c>
      <c r="F9" s="298">
        <f t="shared" si="0"/>
        <v>225</v>
      </c>
    </row>
    <row r="10" spans="1:6" ht="14.4" x14ac:dyDescent="0.25">
      <c r="A10" s="299">
        <v>7</v>
      </c>
      <c r="B10" s="341" t="s">
        <v>114</v>
      </c>
      <c r="C10" s="342" t="s">
        <v>116</v>
      </c>
      <c r="D10" s="344">
        <v>10</v>
      </c>
      <c r="E10" s="343">
        <v>45</v>
      </c>
      <c r="F10" s="298">
        <f t="shared" si="0"/>
        <v>450</v>
      </c>
    </row>
    <row r="11" spans="1:6" ht="14.4" x14ac:dyDescent="0.25">
      <c r="A11" s="299">
        <v>8</v>
      </c>
      <c r="B11" s="341" t="s">
        <v>137</v>
      </c>
      <c r="C11" s="342" t="s">
        <v>119</v>
      </c>
      <c r="D11" s="344">
        <v>1</v>
      </c>
      <c r="E11" s="343">
        <v>1000</v>
      </c>
      <c r="F11" s="298">
        <f t="shared" si="0"/>
        <v>1000</v>
      </c>
    </row>
    <row r="12" spans="1:6" ht="14.4" x14ac:dyDescent="0.25">
      <c r="A12" s="299">
        <v>9</v>
      </c>
      <c r="B12" s="341" t="s">
        <v>115</v>
      </c>
      <c r="C12" s="342" t="s">
        <v>119</v>
      </c>
      <c r="D12" s="344">
        <v>1</v>
      </c>
      <c r="E12" s="343">
        <v>500</v>
      </c>
      <c r="F12" s="298">
        <f t="shared" si="0"/>
        <v>500</v>
      </c>
    </row>
    <row r="13" spans="1:6" x14ac:dyDescent="0.25">
      <c r="A13" s="299"/>
      <c r="B13" s="340"/>
      <c r="C13" s="301"/>
      <c r="D13" s="302"/>
      <c r="E13" s="303"/>
      <c r="F13" s="298" t="str">
        <f t="shared" si="0"/>
        <v/>
      </c>
    </row>
    <row r="14" spans="1:6" ht="14.4" x14ac:dyDescent="0.25">
      <c r="A14" s="299">
        <v>10</v>
      </c>
      <c r="B14" s="341" t="s">
        <v>168</v>
      </c>
      <c r="C14" s="342" t="s">
        <v>116</v>
      </c>
      <c r="D14" s="344">
        <v>33</v>
      </c>
      <c r="E14" s="343">
        <v>90</v>
      </c>
      <c r="F14" s="298">
        <f t="shared" si="0"/>
        <v>2970</v>
      </c>
    </row>
    <row r="15" spans="1:6" ht="14.4" x14ac:dyDescent="0.25">
      <c r="A15" s="299">
        <v>11</v>
      </c>
      <c r="B15" s="341" t="s">
        <v>110</v>
      </c>
      <c r="C15" s="342" t="s">
        <v>117</v>
      </c>
      <c r="D15" s="344">
        <v>45</v>
      </c>
      <c r="E15" s="343">
        <v>4</v>
      </c>
      <c r="F15" s="298">
        <f t="shared" si="0"/>
        <v>180</v>
      </c>
    </row>
    <row r="16" spans="1:6" ht="14.4" x14ac:dyDescent="0.25">
      <c r="A16" s="299">
        <v>12</v>
      </c>
      <c r="B16" s="341" t="s">
        <v>111</v>
      </c>
      <c r="C16" s="342" t="s">
        <v>118</v>
      </c>
      <c r="D16" s="344">
        <v>10</v>
      </c>
      <c r="E16" s="343">
        <v>10</v>
      </c>
      <c r="F16" s="298">
        <f t="shared" si="0"/>
        <v>100</v>
      </c>
    </row>
    <row r="17" spans="1:6" ht="14.4" x14ac:dyDescent="0.25">
      <c r="A17" s="299">
        <v>13</v>
      </c>
      <c r="B17" s="341" t="s">
        <v>135</v>
      </c>
      <c r="C17" s="342" t="s">
        <v>118</v>
      </c>
      <c r="D17" s="344">
        <v>10</v>
      </c>
      <c r="E17" s="343">
        <v>175</v>
      </c>
      <c r="F17" s="298">
        <f t="shared" si="0"/>
        <v>1750</v>
      </c>
    </row>
    <row r="18" spans="1:6" ht="14.4" x14ac:dyDescent="0.25">
      <c r="A18" s="299">
        <v>14</v>
      </c>
      <c r="B18" s="341" t="s">
        <v>113</v>
      </c>
      <c r="C18" s="342" t="s">
        <v>117</v>
      </c>
      <c r="D18" s="344">
        <v>45</v>
      </c>
      <c r="E18" s="343">
        <v>5</v>
      </c>
      <c r="F18" s="298">
        <f t="shared" si="0"/>
        <v>225</v>
      </c>
    </row>
    <row r="19" spans="1:6" ht="14.4" x14ac:dyDescent="0.25">
      <c r="A19" s="299">
        <v>15</v>
      </c>
      <c r="B19" s="341" t="s">
        <v>136</v>
      </c>
      <c r="C19" s="342" t="s">
        <v>119</v>
      </c>
      <c r="D19" s="344">
        <v>1</v>
      </c>
      <c r="E19" s="343">
        <v>750</v>
      </c>
      <c r="F19" s="298">
        <f t="shared" si="0"/>
        <v>750</v>
      </c>
    </row>
    <row r="20" spans="1:6" ht="14.4" x14ac:dyDescent="0.25">
      <c r="A20" s="299">
        <v>16</v>
      </c>
      <c r="B20" s="341" t="s">
        <v>115</v>
      </c>
      <c r="C20" s="342" t="s">
        <v>119</v>
      </c>
      <c r="D20" s="344">
        <v>1</v>
      </c>
      <c r="E20" s="343">
        <v>500</v>
      </c>
      <c r="F20" s="298">
        <f t="shared" si="0"/>
        <v>500</v>
      </c>
    </row>
    <row r="21" spans="1:6" x14ac:dyDescent="0.25">
      <c r="A21" s="299"/>
      <c r="B21" s="346"/>
      <c r="C21" s="301"/>
      <c r="D21" s="302"/>
      <c r="E21" s="303"/>
      <c r="F21" s="298" t="str">
        <f t="shared" si="0"/>
        <v/>
      </c>
    </row>
    <row r="22" spans="1:6" ht="14.4" x14ac:dyDescent="0.25">
      <c r="A22" s="299">
        <v>17</v>
      </c>
      <c r="B22" s="341" t="s">
        <v>169</v>
      </c>
      <c r="C22" s="342" t="s">
        <v>116</v>
      </c>
      <c r="D22" s="344">
        <v>33</v>
      </c>
      <c r="E22" s="343">
        <v>110</v>
      </c>
      <c r="F22" s="298">
        <f t="shared" si="0"/>
        <v>3630</v>
      </c>
    </row>
    <row r="23" spans="1:6" ht="14.4" x14ac:dyDescent="0.25">
      <c r="A23" s="299">
        <v>18</v>
      </c>
      <c r="B23" s="341" t="s">
        <v>110</v>
      </c>
      <c r="C23" s="342" t="s">
        <v>117</v>
      </c>
      <c r="D23" s="344">
        <v>45</v>
      </c>
      <c r="E23" s="343">
        <v>4</v>
      </c>
      <c r="F23" s="298">
        <f t="shared" si="0"/>
        <v>180</v>
      </c>
    </row>
    <row r="24" spans="1:6" ht="14.4" x14ac:dyDescent="0.25">
      <c r="A24" s="299">
        <v>19</v>
      </c>
      <c r="B24" s="341" t="s">
        <v>120</v>
      </c>
      <c r="C24" s="342" t="s">
        <v>121</v>
      </c>
      <c r="D24" s="344">
        <v>1</v>
      </c>
      <c r="E24" s="343">
        <v>2000</v>
      </c>
      <c r="F24" s="298">
        <f t="shared" si="0"/>
        <v>2000</v>
      </c>
    </row>
    <row r="25" spans="1:6" ht="14.4" x14ac:dyDescent="0.25">
      <c r="A25" s="299">
        <v>20</v>
      </c>
      <c r="B25" s="341" t="s">
        <v>113</v>
      </c>
      <c r="C25" s="342" t="s">
        <v>117</v>
      </c>
      <c r="D25" s="344">
        <v>45</v>
      </c>
      <c r="E25" s="343">
        <v>5</v>
      </c>
      <c r="F25" s="298">
        <f t="shared" si="0"/>
        <v>225</v>
      </c>
    </row>
    <row r="26" spans="1:6" ht="14.4" x14ac:dyDescent="0.25">
      <c r="A26" s="299">
        <v>21</v>
      </c>
      <c r="B26" s="341" t="s">
        <v>137</v>
      </c>
      <c r="C26" s="342" t="s">
        <v>119</v>
      </c>
      <c r="D26" s="344">
        <v>1</v>
      </c>
      <c r="E26" s="343">
        <v>1000</v>
      </c>
      <c r="F26" s="298">
        <f t="shared" si="0"/>
        <v>1000</v>
      </c>
    </row>
    <row r="27" spans="1:6" ht="14.4" x14ac:dyDescent="0.25">
      <c r="A27" s="299">
        <v>22</v>
      </c>
      <c r="B27" s="341" t="s">
        <v>115</v>
      </c>
      <c r="C27" s="342" t="s">
        <v>119</v>
      </c>
      <c r="D27" s="344">
        <v>1</v>
      </c>
      <c r="E27" s="343">
        <v>500</v>
      </c>
      <c r="F27" s="298">
        <f t="shared" si="0"/>
        <v>500</v>
      </c>
    </row>
    <row r="28" spans="1:6" x14ac:dyDescent="0.25">
      <c r="A28" s="299"/>
      <c r="B28" s="347"/>
      <c r="C28" s="301"/>
      <c r="D28" s="302"/>
      <c r="E28" s="303"/>
      <c r="F28" s="298" t="str">
        <f t="shared" si="0"/>
        <v/>
      </c>
    </row>
    <row r="29" spans="1:6" ht="14.4" x14ac:dyDescent="0.25">
      <c r="A29" s="299">
        <v>23</v>
      </c>
      <c r="B29" s="341" t="s">
        <v>170</v>
      </c>
      <c r="C29" s="342" t="s">
        <v>116</v>
      </c>
      <c r="D29" s="344">
        <v>33</v>
      </c>
      <c r="E29" s="343">
        <v>90</v>
      </c>
      <c r="F29" s="298">
        <f t="shared" si="0"/>
        <v>2970</v>
      </c>
    </row>
    <row r="30" spans="1:6" ht="14.4" x14ac:dyDescent="0.25">
      <c r="A30" s="299">
        <v>24</v>
      </c>
      <c r="B30" s="341" t="s">
        <v>110</v>
      </c>
      <c r="C30" s="342" t="s">
        <v>117</v>
      </c>
      <c r="D30" s="344">
        <v>45</v>
      </c>
      <c r="E30" s="343">
        <v>4</v>
      </c>
      <c r="F30" s="298">
        <f t="shared" si="0"/>
        <v>180</v>
      </c>
    </row>
    <row r="31" spans="1:6" ht="14.4" x14ac:dyDescent="0.25">
      <c r="A31" s="299">
        <v>25</v>
      </c>
      <c r="B31" s="341" t="s">
        <v>120</v>
      </c>
      <c r="C31" s="342" t="s">
        <v>121</v>
      </c>
      <c r="D31" s="344">
        <v>1</v>
      </c>
      <c r="E31" s="343">
        <v>2000</v>
      </c>
      <c r="F31" s="298">
        <f t="shared" si="0"/>
        <v>2000</v>
      </c>
    </row>
    <row r="32" spans="1:6" ht="14.4" x14ac:dyDescent="0.25">
      <c r="A32" s="299">
        <v>26</v>
      </c>
      <c r="B32" s="341" t="s">
        <v>113</v>
      </c>
      <c r="C32" s="342" t="s">
        <v>117</v>
      </c>
      <c r="D32" s="344">
        <v>45</v>
      </c>
      <c r="E32" s="343">
        <v>5</v>
      </c>
      <c r="F32" s="298">
        <f t="shared" si="0"/>
        <v>225</v>
      </c>
    </row>
    <row r="33" spans="1:6" ht="14.4" x14ac:dyDescent="0.25">
      <c r="A33" s="299">
        <v>27</v>
      </c>
      <c r="B33" s="341" t="s">
        <v>136</v>
      </c>
      <c r="C33" s="342" t="s">
        <v>119</v>
      </c>
      <c r="D33" s="344">
        <v>1</v>
      </c>
      <c r="E33" s="343">
        <v>750</v>
      </c>
      <c r="F33" s="298">
        <f t="shared" si="0"/>
        <v>750</v>
      </c>
    </row>
    <row r="34" spans="1:6" ht="14.4" x14ac:dyDescent="0.25">
      <c r="A34" s="299">
        <v>28</v>
      </c>
      <c r="B34" s="341" t="s">
        <v>115</v>
      </c>
      <c r="C34" s="342" t="s">
        <v>119</v>
      </c>
      <c r="D34" s="344">
        <v>1</v>
      </c>
      <c r="E34" s="343">
        <v>500</v>
      </c>
      <c r="F34" s="298">
        <f t="shared" si="0"/>
        <v>500</v>
      </c>
    </row>
    <row r="35" spans="1:6" x14ac:dyDescent="0.25">
      <c r="A35" s="299"/>
      <c r="B35" s="347"/>
      <c r="C35" s="301"/>
      <c r="D35" s="302"/>
      <c r="E35" s="303"/>
      <c r="F35" s="298" t="str">
        <f t="shared" si="0"/>
        <v/>
      </c>
    </row>
    <row r="36" spans="1:6" ht="14.4" x14ac:dyDescent="0.25">
      <c r="A36" s="299">
        <v>29</v>
      </c>
      <c r="B36" s="341" t="s">
        <v>122</v>
      </c>
      <c r="C36" s="342" t="s">
        <v>118</v>
      </c>
      <c r="D36" s="344">
        <v>110</v>
      </c>
      <c r="E36" s="343">
        <v>20</v>
      </c>
      <c r="F36" s="298">
        <f t="shared" si="0"/>
        <v>2200</v>
      </c>
    </row>
    <row r="37" spans="1:6" ht="14.4" x14ac:dyDescent="0.25">
      <c r="A37" s="299">
        <v>30</v>
      </c>
      <c r="B37" s="341" t="s">
        <v>123</v>
      </c>
      <c r="C37" s="342" t="s">
        <v>118</v>
      </c>
      <c r="D37" s="344">
        <v>25</v>
      </c>
      <c r="E37" s="343">
        <v>75</v>
      </c>
      <c r="F37" s="298">
        <f t="shared" si="0"/>
        <v>1875</v>
      </c>
    </row>
    <row r="38" spans="1:6" ht="14.4" x14ac:dyDescent="0.25">
      <c r="A38" s="299">
        <v>31</v>
      </c>
      <c r="B38" s="341" t="s">
        <v>124</v>
      </c>
      <c r="C38" s="342" t="s">
        <v>133</v>
      </c>
      <c r="D38" s="344">
        <v>10</v>
      </c>
      <c r="E38" s="343">
        <v>35</v>
      </c>
      <c r="F38" s="298">
        <f t="shared" si="0"/>
        <v>350</v>
      </c>
    </row>
    <row r="39" spans="1:6" ht="14.4" x14ac:dyDescent="0.25">
      <c r="A39" s="299">
        <v>32</v>
      </c>
      <c r="B39" s="341" t="s">
        <v>125</v>
      </c>
      <c r="C39" s="342" t="s">
        <v>133</v>
      </c>
      <c r="D39" s="344">
        <v>14</v>
      </c>
      <c r="E39" s="343">
        <v>45</v>
      </c>
      <c r="F39" s="298">
        <f t="shared" si="0"/>
        <v>630</v>
      </c>
    </row>
    <row r="40" spans="1:6" ht="14.4" x14ac:dyDescent="0.25">
      <c r="A40" s="299">
        <v>33</v>
      </c>
      <c r="B40" s="341" t="s">
        <v>126</v>
      </c>
      <c r="C40" s="342" t="s">
        <v>134</v>
      </c>
      <c r="D40" s="344">
        <v>30</v>
      </c>
      <c r="E40" s="343">
        <v>150</v>
      </c>
      <c r="F40" s="298">
        <f t="shared" si="0"/>
        <v>4500</v>
      </c>
    </row>
    <row r="41" spans="1:6" ht="14.4" x14ac:dyDescent="0.25">
      <c r="A41" s="299">
        <v>34</v>
      </c>
      <c r="B41" s="341" t="s">
        <v>127</v>
      </c>
      <c r="C41" s="342" t="s">
        <v>118</v>
      </c>
      <c r="D41" s="344">
        <v>55</v>
      </c>
      <c r="E41" s="343">
        <v>65</v>
      </c>
      <c r="F41" s="298">
        <f t="shared" si="0"/>
        <v>3575</v>
      </c>
    </row>
    <row r="42" spans="1:6" ht="14.4" x14ac:dyDescent="0.25">
      <c r="A42" s="299">
        <v>35</v>
      </c>
      <c r="B42" s="341" t="s">
        <v>128</v>
      </c>
      <c r="C42" s="342" t="s">
        <v>118</v>
      </c>
      <c r="D42" s="344">
        <v>55</v>
      </c>
      <c r="E42" s="343">
        <v>85</v>
      </c>
      <c r="F42" s="298">
        <f t="shared" si="0"/>
        <v>4675</v>
      </c>
    </row>
    <row r="43" spans="1:6" ht="14.4" x14ac:dyDescent="0.25">
      <c r="A43" s="299">
        <v>36</v>
      </c>
      <c r="B43" s="341" t="s">
        <v>129</v>
      </c>
      <c r="C43" s="342" t="s">
        <v>117</v>
      </c>
      <c r="D43" s="344">
        <v>45</v>
      </c>
      <c r="E43" s="343">
        <v>100</v>
      </c>
      <c r="F43" s="298">
        <f t="shared" si="0"/>
        <v>4500</v>
      </c>
    </row>
    <row r="44" spans="1:6" ht="14.4" x14ac:dyDescent="0.25">
      <c r="A44" s="299">
        <v>37</v>
      </c>
      <c r="B44" s="341" t="s">
        <v>130</v>
      </c>
      <c r="C44" s="342" t="s">
        <v>117</v>
      </c>
      <c r="D44" s="344">
        <v>45</v>
      </c>
      <c r="E44" s="343">
        <v>100</v>
      </c>
      <c r="F44" s="298">
        <f t="shared" si="0"/>
        <v>4500</v>
      </c>
    </row>
    <row r="45" spans="1:6" ht="14.4" x14ac:dyDescent="0.25">
      <c r="A45" s="299">
        <v>38</v>
      </c>
      <c r="B45" s="341" t="s">
        <v>131</v>
      </c>
      <c r="C45" s="342" t="s">
        <v>116</v>
      </c>
      <c r="D45" s="344">
        <v>50</v>
      </c>
      <c r="E45" s="343">
        <v>5</v>
      </c>
      <c r="F45" s="298">
        <f t="shared" si="0"/>
        <v>250</v>
      </c>
    </row>
    <row r="46" spans="1:6" ht="14.4" x14ac:dyDescent="0.25">
      <c r="A46" s="299">
        <v>39</v>
      </c>
      <c r="B46" s="341" t="s">
        <v>132</v>
      </c>
      <c r="C46" s="342" t="s">
        <v>121</v>
      </c>
      <c r="D46" s="344">
        <v>15</v>
      </c>
      <c r="E46" s="343">
        <v>200</v>
      </c>
      <c r="F46" s="298">
        <f t="shared" si="0"/>
        <v>3000</v>
      </c>
    </row>
    <row r="47" spans="1:6" ht="14.4" x14ac:dyDescent="0.25">
      <c r="A47" s="299">
        <v>40</v>
      </c>
      <c r="B47" s="341" t="s">
        <v>138</v>
      </c>
      <c r="C47" s="342" t="s">
        <v>116</v>
      </c>
      <c r="D47" s="344">
        <v>15</v>
      </c>
      <c r="E47" s="343">
        <v>80</v>
      </c>
      <c r="F47" s="298">
        <f t="shared" si="0"/>
        <v>1200</v>
      </c>
    </row>
    <row r="48" spans="1:6" ht="14.4" x14ac:dyDescent="0.25">
      <c r="A48" s="299">
        <v>41</v>
      </c>
      <c r="B48" s="341" t="s">
        <v>139</v>
      </c>
      <c r="C48" s="342" t="s">
        <v>116</v>
      </c>
      <c r="D48" s="344">
        <v>25</v>
      </c>
      <c r="E48" s="343">
        <v>45</v>
      </c>
      <c r="F48" s="298">
        <f t="shared" si="0"/>
        <v>1125</v>
      </c>
    </row>
    <row r="49" spans="1:6" ht="14.4" x14ac:dyDescent="0.25">
      <c r="A49" s="299">
        <v>42</v>
      </c>
      <c r="B49" s="341" t="s">
        <v>140</v>
      </c>
      <c r="C49" s="342" t="s">
        <v>116</v>
      </c>
      <c r="D49" s="344">
        <v>33</v>
      </c>
      <c r="E49" s="343">
        <v>112</v>
      </c>
      <c r="F49" s="298">
        <f t="shared" si="0"/>
        <v>3696</v>
      </c>
    </row>
    <row r="50" spans="1:6" ht="14.4" x14ac:dyDescent="0.25">
      <c r="A50" s="299">
        <v>43</v>
      </c>
      <c r="B50" s="341" t="s">
        <v>141</v>
      </c>
      <c r="C50" s="342" t="s">
        <v>116</v>
      </c>
      <c r="D50" s="344">
        <v>33</v>
      </c>
      <c r="E50" s="343">
        <v>115</v>
      </c>
      <c r="F50" s="298">
        <f t="shared" si="0"/>
        <v>3795</v>
      </c>
    </row>
    <row r="51" spans="1:6" ht="14.4" x14ac:dyDescent="0.25">
      <c r="A51" s="299">
        <v>44</v>
      </c>
      <c r="B51" s="341" t="s">
        <v>142</v>
      </c>
      <c r="C51" s="342" t="s">
        <v>116</v>
      </c>
      <c r="D51" s="344">
        <v>33</v>
      </c>
      <c r="E51" s="343">
        <v>112</v>
      </c>
      <c r="F51" s="298">
        <f t="shared" si="0"/>
        <v>3696</v>
      </c>
    </row>
    <row r="52" spans="1:6" ht="14.4" x14ac:dyDescent="0.25">
      <c r="A52" s="299">
        <v>45</v>
      </c>
      <c r="B52" s="341" t="s">
        <v>143</v>
      </c>
      <c r="C52" s="342" t="s">
        <v>116</v>
      </c>
      <c r="D52" s="344">
        <v>33</v>
      </c>
      <c r="E52" s="343">
        <v>115</v>
      </c>
      <c r="F52" s="298">
        <f t="shared" si="0"/>
        <v>3795</v>
      </c>
    </row>
    <row r="53" spans="1:6" ht="14.4" x14ac:dyDescent="0.25">
      <c r="A53" s="299">
        <v>46</v>
      </c>
      <c r="B53" s="341" t="s">
        <v>144</v>
      </c>
      <c r="C53" s="342" t="s">
        <v>116</v>
      </c>
      <c r="D53" s="344">
        <v>33</v>
      </c>
      <c r="E53" s="343">
        <v>92</v>
      </c>
      <c r="F53" s="298">
        <f t="shared" si="0"/>
        <v>3036</v>
      </c>
    </row>
    <row r="54" spans="1:6" ht="14.4" x14ac:dyDescent="0.25">
      <c r="A54" s="299">
        <v>47</v>
      </c>
      <c r="B54" s="341" t="s">
        <v>145</v>
      </c>
      <c r="C54" s="342" t="s">
        <v>116</v>
      </c>
      <c r="D54" s="344">
        <v>33</v>
      </c>
      <c r="E54" s="343">
        <v>95</v>
      </c>
      <c r="F54" s="298">
        <f t="shared" si="0"/>
        <v>3135</v>
      </c>
    </row>
    <row r="55" spans="1:6" ht="14.4" x14ac:dyDescent="0.25">
      <c r="A55" s="299">
        <v>48</v>
      </c>
      <c r="B55" s="341" t="s">
        <v>146</v>
      </c>
      <c r="C55" s="342" t="s">
        <v>116</v>
      </c>
      <c r="D55" s="344">
        <v>33</v>
      </c>
      <c r="E55" s="343">
        <v>92</v>
      </c>
      <c r="F55" s="298">
        <f t="shared" si="0"/>
        <v>3036</v>
      </c>
    </row>
    <row r="56" spans="1:6" ht="14.4" x14ac:dyDescent="0.25">
      <c r="A56" s="299">
        <v>49</v>
      </c>
      <c r="B56" s="341" t="s">
        <v>147</v>
      </c>
      <c r="C56" s="342" t="s">
        <v>116</v>
      </c>
      <c r="D56" s="344">
        <v>33</v>
      </c>
      <c r="E56" s="343">
        <v>95</v>
      </c>
      <c r="F56" s="298">
        <f t="shared" si="0"/>
        <v>3135</v>
      </c>
    </row>
    <row r="57" spans="1:6" ht="14.4" x14ac:dyDescent="0.25">
      <c r="A57" s="299">
        <v>50</v>
      </c>
      <c r="B57" s="341" t="s">
        <v>148</v>
      </c>
      <c r="C57" s="342" t="s">
        <v>116</v>
      </c>
      <c r="D57" s="344">
        <v>33</v>
      </c>
      <c r="E57" s="343">
        <v>92</v>
      </c>
      <c r="F57" s="298">
        <f t="shared" si="0"/>
        <v>3036</v>
      </c>
    </row>
    <row r="58" spans="1:6" ht="14.4" x14ac:dyDescent="0.25">
      <c r="A58" s="299">
        <v>51</v>
      </c>
      <c r="B58" s="348" t="s">
        <v>149</v>
      </c>
      <c r="C58" s="342" t="s">
        <v>116</v>
      </c>
      <c r="D58" s="344">
        <v>33</v>
      </c>
      <c r="E58" s="343">
        <v>95</v>
      </c>
      <c r="F58" s="298">
        <f t="shared" si="0"/>
        <v>3135</v>
      </c>
    </row>
    <row r="59" spans="1:6" ht="14.4" x14ac:dyDescent="0.25">
      <c r="A59" s="299">
        <v>52</v>
      </c>
      <c r="B59" s="341" t="s">
        <v>150</v>
      </c>
      <c r="C59" s="342" t="s">
        <v>116</v>
      </c>
      <c r="D59" s="344">
        <v>33</v>
      </c>
      <c r="E59" s="343">
        <v>97</v>
      </c>
      <c r="F59" s="298">
        <f t="shared" si="0"/>
        <v>3201</v>
      </c>
    </row>
    <row r="60" spans="1:6" ht="14.4" x14ac:dyDescent="0.25">
      <c r="A60" s="299">
        <v>53</v>
      </c>
      <c r="B60" s="341" t="s">
        <v>151</v>
      </c>
      <c r="C60" s="342" t="s">
        <v>116</v>
      </c>
      <c r="D60" s="344">
        <v>33</v>
      </c>
      <c r="E60" s="343">
        <v>112</v>
      </c>
      <c r="F60" s="298">
        <f t="shared" si="0"/>
        <v>3696</v>
      </c>
    </row>
    <row r="61" spans="1:6" ht="14.4" x14ac:dyDescent="0.25">
      <c r="A61" s="299">
        <v>54</v>
      </c>
      <c r="B61" s="341" t="s">
        <v>152</v>
      </c>
      <c r="C61" s="342" t="s">
        <v>116</v>
      </c>
      <c r="D61" s="344">
        <v>33</v>
      </c>
      <c r="E61" s="343">
        <v>115</v>
      </c>
      <c r="F61" s="298">
        <f t="shared" si="0"/>
        <v>3795</v>
      </c>
    </row>
    <row r="62" spans="1:6" ht="14.4" x14ac:dyDescent="0.25">
      <c r="A62" s="299">
        <v>55</v>
      </c>
      <c r="B62" s="341" t="s">
        <v>153</v>
      </c>
      <c r="C62" s="342" t="s">
        <v>116</v>
      </c>
      <c r="D62" s="344">
        <v>33</v>
      </c>
      <c r="E62" s="343">
        <v>117</v>
      </c>
      <c r="F62" s="298">
        <f t="shared" si="0"/>
        <v>3861</v>
      </c>
    </row>
    <row r="63" spans="1:6" ht="28.8" x14ac:dyDescent="0.25">
      <c r="A63" s="299">
        <v>56</v>
      </c>
      <c r="B63" s="341" t="s">
        <v>154</v>
      </c>
      <c r="C63" s="342" t="s">
        <v>116</v>
      </c>
      <c r="D63" s="344">
        <v>33</v>
      </c>
      <c r="E63" s="343">
        <v>190</v>
      </c>
      <c r="F63" s="298">
        <f t="shared" si="0"/>
        <v>6270</v>
      </c>
    </row>
    <row r="64" spans="1:6" ht="28.8" x14ac:dyDescent="0.25">
      <c r="A64" s="299">
        <v>57</v>
      </c>
      <c r="B64" s="341" t="s">
        <v>155</v>
      </c>
      <c r="C64" s="342" t="s">
        <v>116</v>
      </c>
      <c r="D64" s="344">
        <v>33</v>
      </c>
      <c r="E64" s="343">
        <v>195</v>
      </c>
      <c r="F64" s="298">
        <f t="shared" si="0"/>
        <v>6435</v>
      </c>
    </row>
    <row r="65" spans="1:6" ht="28.8" x14ac:dyDescent="0.25">
      <c r="A65" s="299">
        <v>58</v>
      </c>
      <c r="B65" s="341" t="s">
        <v>156</v>
      </c>
      <c r="C65" s="342" t="s">
        <v>116</v>
      </c>
      <c r="D65" s="344">
        <v>33</v>
      </c>
      <c r="E65" s="343">
        <v>200</v>
      </c>
      <c r="F65" s="298">
        <f t="shared" ref="F65:F79" si="1">IF(AND(ISNUMBER(D65),ISNUMBER(E65)),D65*E65,"")</f>
        <v>6600</v>
      </c>
    </row>
    <row r="66" spans="1:6" ht="28.8" x14ac:dyDescent="0.25">
      <c r="A66" s="299">
        <v>59</v>
      </c>
      <c r="B66" s="341" t="s">
        <v>157</v>
      </c>
      <c r="C66" s="342" t="s">
        <v>116</v>
      </c>
      <c r="D66" s="344">
        <v>33</v>
      </c>
      <c r="E66" s="343">
        <v>190</v>
      </c>
      <c r="F66" s="298">
        <f t="shared" si="1"/>
        <v>6270</v>
      </c>
    </row>
    <row r="67" spans="1:6" ht="28.8" x14ac:dyDescent="0.25">
      <c r="A67" s="299">
        <v>60</v>
      </c>
      <c r="B67" s="341" t="s">
        <v>158</v>
      </c>
      <c r="C67" s="342" t="s">
        <v>116</v>
      </c>
      <c r="D67" s="344">
        <v>33</v>
      </c>
      <c r="E67" s="343">
        <v>195</v>
      </c>
      <c r="F67" s="298">
        <f t="shared" si="1"/>
        <v>6435</v>
      </c>
    </row>
    <row r="68" spans="1:6" ht="28.8" x14ac:dyDescent="0.25">
      <c r="A68" s="299">
        <v>61</v>
      </c>
      <c r="B68" s="341" t="s">
        <v>159</v>
      </c>
      <c r="C68" s="342" t="s">
        <v>116</v>
      </c>
      <c r="D68" s="344">
        <v>33</v>
      </c>
      <c r="E68" s="343">
        <v>200</v>
      </c>
      <c r="F68" s="298">
        <f t="shared" si="1"/>
        <v>6600</v>
      </c>
    </row>
    <row r="69" spans="1:6" ht="14.4" x14ac:dyDescent="0.25">
      <c r="A69" s="299">
        <v>62</v>
      </c>
      <c r="B69" s="341" t="s">
        <v>115</v>
      </c>
      <c r="C69" s="342" t="s">
        <v>119</v>
      </c>
      <c r="D69" s="344">
        <v>1</v>
      </c>
      <c r="E69" s="343"/>
      <c r="F69" s="298" t="str">
        <f t="shared" si="1"/>
        <v/>
      </c>
    </row>
    <row r="70" spans="1:6" ht="14.4" x14ac:dyDescent="0.25">
      <c r="A70" s="299">
        <v>63</v>
      </c>
      <c r="B70" s="341" t="s">
        <v>171</v>
      </c>
      <c r="C70" s="342" t="s">
        <v>118</v>
      </c>
      <c r="D70" s="344">
        <v>100</v>
      </c>
      <c r="E70" s="343"/>
      <c r="F70" s="298" t="str">
        <f t="shared" si="1"/>
        <v/>
      </c>
    </row>
    <row r="71" spans="1:6" x14ac:dyDescent="0.25">
      <c r="A71" s="299">
        <v>64</v>
      </c>
      <c r="B71" s="300"/>
      <c r="C71" s="301"/>
      <c r="D71" s="302"/>
      <c r="E71" s="303"/>
      <c r="F71" s="298" t="str">
        <f t="shared" si="1"/>
        <v/>
      </c>
    </row>
    <row r="72" spans="1:6" x14ac:dyDescent="0.25">
      <c r="A72" s="299">
        <v>65</v>
      </c>
      <c r="B72" s="300"/>
      <c r="C72" s="301"/>
      <c r="D72" s="302"/>
      <c r="E72" s="303"/>
      <c r="F72" s="298" t="str">
        <f t="shared" si="1"/>
        <v/>
      </c>
    </row>
    <row r="73" spans="1:6" x14ac:dyDescent="0.25">
      <c r="A73" s="299">
        <v>66</v>
      </c>
      <c r="B73" s="300"/>
      <c r="C73" s="301"/>
      <c r="D73" s="302"/>
      <c r="E73" s="303"/>
      <c r="F73" s="298" t="str">
        <f t="shared" si="1"/>
        <v/>
      </c>
    </row>
    <row r="74" spans="1:6" x14ac:dyDescent="0.25">
      <c r="A74" s="299">
        <v>67</v>
      </c>
      <c r="B74" s="300"/>
      <c r="C74" s="301"/>
      <c r="D74" s="302"/>
      <c r="E74" s="303"/>
      <c r="F74" s="298" t="str">
        <f t="shared" si="1"/>
        <v/>
      </c>
    </row>
    <row r="75" spans="1:6" x14ac:dyDescent="0.25">
      <c r="A75" s="299">
        <v>68</v>
      </c>
      <c r="B75" s="300"/>
      <c r="C75" s="301"/>
      <c r="D75" s="302"/>
      <c r="E75" s="303"/>
      <c r="F75" s="298" t="str">
        <f t="shared" si="1"/>
        <v/>
      </c>
    </row>
    <row r="76" spans="1:6" x14ac:dyDescent="0.25">
      <c r="A76" s="299">
        <v>69</v>
      </c>
      <c r="B76" s="300"/>
      <c r="C76" s="301"/>
      <c r="D76" s="302"/>
      <c r="E76" s="303"/>
      <c r="F76" s="298" t="str">
        <f t="shared" si="1"/>
        <v/>
      </c>
    </row>
    <row r="77" spans="1:6" x14ac:dyDescent="0.25">
      <c r="A77" s="299">
        <v>70</v>
      </c>
      <c r="B77" s="300"/>
      <c r="C77" s="301"/>
      <c r="D77" s="302"/>
      <c r="E77" s="303"/>
      <c r="F77" s="298" t="str">
        <f t="shared" si="1"/>
        <v/>
      </c>
    </row>
    <row r="78" spans="1:6" x14ac:dyDescent="0.25">
      <c r="A78" s="299">
        <v>71</v>
      </c>
      <c r="B78" s="300"/>
      <c r="C78" s="301"/>
      <c r="D78" s="302"/>
      <c r="E78" s="303"/>
      <c r="F78" s="298" t="str">
        <f t="shared" si="1"/>
        <v/>
      </c>
    </row>
    <row r="79" spans="1:6" x14ac:dyDescent="0.25">
      <c r="A79" s="299">
        <v>72</v>
      </c>
      <c r="B79" s="300"/>
      <c r="C79" s="301"/>
      <c r="D79" s="302"/>
      <c r="E79" s="303"/>
      <c r="F79" s="298" t="str">
        <f t="shared" si="1"/>
        <v/>
      </c>
    </row>
    <row r="80" spans="1:6" x14ac:dyDescent="0.25">
      <c r="A80" s="299">
        <v>73</v>
      </c>
      <c r="B80" s="300"/>
      <c r="C80" s="301"/>
      <c r="D80" s="302"/>
      <c r="E80" s="303"/>
      <c r="F80" s="298" t="str">
        <f>IF(AND(ISNUMBER(D80),ISNUMBER(E80)),D80*E80,"")</f>
        <v/>
      </c>
    </row>
    <row r="81" spans="1:6" x14ac:dyDescent="0.25">
      <c r="A81" s="299">
        <v>74</v>
      </c>
      <c r="B81" s="300"/>
      <c r="C81" s="301"/>
      <c r="D81" s="302"/>
      <c r="E81" s="303"/>
      <c r="F81" s="298" t="str">
        <f t="shared" ref="F81:F96" si="2">IF(AND(ISNUMBER(D81),ISNUMBER(E81)),D81*E81,"")</f>
        <v/>
      </c>
    </row>
    <row r="82" spans="1:6" x14ac:dyDescent="0.25">
      <c r="A82" s="299">
        <v>75</v>
      </c>
      <c r="B82" s="300"/>
      <c r="C82" s="301"/>
      <c r="D82" s="302"/>
      <c r="E82" s="303"/>
      <c r="F82" s="298" t="str">
        <f t="shared" si="2"/>
        <v/>
      </c>
    </row>
    <row r="83" spans="1:6" x14ac:dyDescent="0.25">
      <c r="A83" s="299">
        <v>76</v>
      </c>
      <c r="B83" s="300"/>
      <c r="C83" s="301"/>
      <c r="D83" s="302"/>
      <c r="E83" s="303"/>
      <c r="F83" s="298" t="str">
        <f t="shared" si="2"/>
        <v/>
      </c>
    </row>
    <row r="84" spans="1:6" x14ac:dyDescent="0.25">
      <c r="A84" s="299">
        <v>77</v>
      </c>
      <c r="B84" s="300"/>
      <c r="C84" s="301"/>
      <c r="D84" s="302"/>
      <c r="E84" s="303"/>
      <c r="F84" s="298" t="str">
        <f t="shared" si="2"/>
        <v/>
      </c>
    </row>
    <row r="85" spans="1:6" x14ac:dyDescent="0.25">
      <c r="A85" s="299">
        <v>78</v>
      </c>
      <c r="B85" s="300"/>
      <c r="C85" s="301"/>
      <c r="D85" s="302"/>
      <c r="E85" s="303"/>
      <c r="F85" s="298" t="str">
        <f t="shared" si="2"/>
        <v/>
      </c>
    </row>
    <row r="86" spans="1:6" x14ac:dyDescent="0.25">
      <c r="A86" s="299">
        <v>79</v>
      </c>
      <c r="B86" s="300"/>
      <c r="C86" s="301"/>
      <c r="D86" s="302"/>
      <c r="E86" s="303"/>
      <c r="F86" s="298" t="str">
        <f t="shared" si="2"/>
        <v/>
      </c>
    </row>
    <row r="87" spans="1:6" x14ac:dyDescent="0.25">
      <c r="A87" s="299">
        <v>80</v>
      </c>
      <c r="B87" s="300"/>
      <c r="C87" s="301"/>
      <c r="D87" s="302"/>
      <c r="E87" s="303"/>
      <c r="F87" s="298" t="str">
        <f t="shared" si="2"/>
        <v/>
      </c>
    </row>
    <row r="88" spans="1:6" x14ac:dyDescent="0.25">
      <c r="A88" s="299">
        <v>81</v>
      </c>
      <c r="B88" s="300"/>
      <c r="C88" s="301"/>
      <c r="D88" s="302"/>
      <c r="E88" s="303"/>
      <c r="F88" s="298" t="str">
        <f t="shared" si="2"/>
        <v/>
      </c>
    </row>
    <row r="89" spans="1:6" x14ac:dyDescent="0.25">
      <c r="A89" s="299">
        <v>82</v>
      </c>
      <c r="B89" s="300"/>
      <c r="C89" s="301"/>
      <c r="D89" s="302"/>
      <c r="E89" s="303"/>
      <c r="F89" s="298" t="str">
        <f t="shared" si="2"/>
        <v/>
      </c>
    </row>
    <row r="90" spans="1:6" x14ac:dyDescent="0.25">
      <c r="A90" s="299">
        <v>83</v>
      </c>
      <c r="B90" s="300"/>
      <c r="C90" s="301"/>
      <c r="D90" s="302"/>
      <c r="E90" s="303"/>
      <c r="F90" s="298" t="str">
        <f t="shared" si="2"/>
        <v/>
      </c>
    </row>
    <row r="91" spans="1:6" x14ac:dyDescent="0.25">
      <c r="A91" s="299">
        <v>84</v>
      </c>
      <c r="B91" s="300"/>
      <c r="C91" s="301"/>
      <c r="D91" s="302"/>
      <c r="E91" s="303"/>
      <c r="F91" s="298" t="str">
        <f t="shared" si="2"/>
        <v/>
      </c>
    </row>
    <row r="92" spans="1:6" x14ac:dyDescent="0.25">
      <c r="A92" s="299">
        <v>85</v>
      </c>
      <c r="B92" s="300"/>
      <c r="C92" s="301"/>
      <c r="D92" s="302"/>
      <c r="E92" s="303"/>
      <c r="F92" s="298" t="str">
        <f t="shared" si="2"/>
        <v/>
      </c>
    </row>
    <row r="93" spans="1:6" x14ac:dyDescent="0.25">
      <c r="A93" s="299">
        <v>86</v>
      </c>
      <c r="B93" s="300"/>
      <c r="C93" s="301"/>
      <c r="D93" s="302"/>
      <c r="E93" s="303"/>
      <c r="F93" s="298" t="str">
        <f t="shared" si="2"/>
        <v/>
      </c>
    </row>
    <row r="94" spans="1:6" x14ac:dyDescent="0.25">
      <c r="A94" s="299">
        <v>87</v>
      </c>
      <c r="B94" s="300"/>
      <c r="C94" s="301"/>
      <c r="D94" s="302"/>
      <c r="E94" s="303"/>
      <c r="F94" s="298" t="str">
        <f t="shared" si="2"/>
        <v/>
      </c>
    </row>
    <row r="95" spans="1:6" x14ac:dyDescent="0.25">
      <c r="A95" s="299">
        <v>88</v>
      </c>
      <c r="B95" s="300"/>
      <c r="C95" s="301"/>
      <c r="D95" s="302"/>
      <c r="E95" s="303"/>
      <c r="F95" s="298" t="str">
        <f t="shared" si="2"/>
        <v/>
      </c>
    </row>
    <row r="96" spans="1:6" x14ac:dyDescent="0.25">
      <c r="A96" s="299">
        <v>89</v>
      </c>
      <c r="B96" s="300"/>
      <c r="C96" s="301"/>
      <c r="D96" s="302"/>
      <c r="E96" s="303"/>
      <c r="F96" s="298" t="str">
        <f t="shared" si="2"/>
        <v/>
      </c>
    </row>
  </sheetData>
  <protectedRanges>
    <protectedRange sqref="E4:E12" name="Costs_5"/>
    <protectedRange sqref="E14:E20" name="Costs_6"/>
    <protectedRange sqref="E22:E27" name="Costs_7"/>
    <protectedRange sqref="E29:E34" name="Costs_8"/>
    <protectedRange sqref="E36:E68" name="Costs_1_2"/>
  </protectedRanges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76"/>
  <sheetViews>
    <sheetView showGridLines="0" showZeros="0" tabSelected="1" zoomScale="80" zoomScaleNormal="80" workbookViewId="0">
      <pane ySplit="8" topLeftCell="A9" activePane="bottomLeft" state="frozenSplit"/>
      <selection activeCell="E4" sqref="E4:E26"/>
      <selection pane="bottomLeft" activeCell="A7" sqref="A7"/>
    </sheetView>
  </sheetViews>
  <sheetFormatPr defaultColWidth="9.109375" defaultRowHeight="10.199999999999999" x14ac:dyDescent="0.25"/>
  <cols>
    <col min="1" max="1" width="6.5546875" style="228" customWidth="1"/>
    <col min="2" max="2" width="45.33203125" style="229" customWidth="1"/>
    <col min="3" max="3" width="6.33203125" style="230" customWidth="1"/>
    <col min="4" max="4" width="13.44140625" style="228" customWidth="1"/>
    <col min="5" max="5" width="13.33203125" style="231" hidden="1" customWidth="1"/>
    <col min="6" max="6" width="11.44140625" style="232" hidden="1" customWidth="1"/>
    <col min="7" max="7" width="11.44140625" style="224" customWidth="1"/>
    <col min="8" max="8" width="13.88671875" style="224" customWidth="1"/>
    <col min="9" max="9" width="11.44140625" style="224" customWidth="1"/>
    <col min="10" max="10" width="13.5546875" style="224" customWidth="1"/>
    <col min="11" max="11" width="12.5546875" style="224" customWidth="1"/>
    <col min="12" max="12" width="13.88671875" style="224" customWidth="1"/>
    <col min="13" max="13" width="11.44140625" style="224" hidden="1" customWidth="1"/>
    <col min="14" max="14" width="2.6640625" style="224" hidden="1" customWidth="1"/>
    <col min="15" max="15" width="9.109375" style="224"/>
    <col min="16" max="16" width="10.6640625" style="224" bestFit="1" customWidth="1"/>
    <col min="17" max="16384" width="9.109375" style="224"/>
  </cols>
  <sheetData>
    <row r="1" spans="1:14" ht="10.8" thickTop="1" x14ac:dyDescent="0.2">
      <c r="A1" s="223" t="s">
        <v>0</v>
      </c>
      <c r="B1" s="288"/>
      <c r="C1" s="399" t="s">
        <v>99</v>
      </c>
      <c r="D1" s="400"/>
      <c r="G1" s="445" t="s">
        <v>161</v>
      </c>
      <c r="H1" s="446"/>
      <c r="I1" s="403" t="s">
        <v>163</v>
      </c>
      <c r="J1" s="404"/>
      <c r="K1" s="355" t="s">
        <v>226</v>
      </c>
      <c r="L1" s="356"/>
      <c r="M1" s="393"/>
      <c r="N1" s="394"/>
    </row>
    <row r="2" spans="1:14" x14ac:dyDescent="0.2">
      <c r="A2" s="345" t="s">
        <v>12</v>
      </c>
      <c r="B2" s="289"/>
      <c r="C2" s="401"/>
      <c r="D2" s="402"/>
      <c r="G2" s="447" t="s">
        <v>162</v>
      </c>
      <c r="H2" s="448"/>
      <c r="I2" s="405" t="s">
        <v>164</v>
      </c>
      <c r="J2" s="406"/>
      <c r="K2" s="357" t="s">
        <v>165</v>
      </c>
      <c r="L2" s="358"/>
      <c r="M2" s="395"/>
      <c r="N2" s="396"/>
    </row>
    <row r="3" spans="1:14" ht="16.2" thickBot="1" x14ac:dyDescent="0.35">
      <c r="A3" s="345" t="s">
        <v>177</v>
      </c>
      <c r="B3" s="289"/>
      <c r="C3" s="401"/>
      <c r="D3" s="402"/>
      <c r="G3" s="449" t="s">
        <v>175</v>
      </c>
      <c r="H3" s="450"/>
      <c r="I3" s="235"/>
      <c r="J3" s="234"/>
      <c r="K3" s="225"/>
      <c r="L3" s="226"/>
      <c r="M3" s="397"/>
      <c r="N3" s="398"/>
    </row>
    <row r="4" spans="1:14" ht="13.8" thickBot="1" x14ac:dyDescent="0.3">
      <c r="A4" s="345" t="s">
        <v>178</v>
      </c>
      <c r="B4" s="289"/>
      <c r="C4" s="391" t="s">
        <v>172</v>
      </c>
      <c r="D4" s="392"/>
      <c r="G4" s="389" t="s">
        <v>229</v>
      </c>
      <c r="H4" s="390"/>
      <c r="I4" s="389" t="s">
        <v>229</v>
      </c>
      <c r="J4" s="390"/>
      <c r="K4" s="389" t="s">
        <v>229</v>
      </c>
      <c r="L4" s="390"/>
      <c r="M4" s="389"/>
      <c r="N4" s="390"/>
    </row>
    <row r="5" spans="1:14" ht="13.8" thickBot="1" x14ac:dyDescent="0.3">
      <c r="A5" s="345" t="s">
        <v>179</v>
      </c>
      <c r="B5" s="289"/>
      <c r="C5" s="391" t="s">
        <v>228</v>
      </c>
      <c r="D5" s="392"/>
      <c r="G5" s="389" t="s">
        <v>229</v>
      </c>
      <c r="H5" s="390"/>
      <c r="I5" s="389" t="s">
        <v>229</v>
      </c>
      <c r="J5" s="390"/>
      <c r="K5" s="389" t="s">
        <v>229</v>
      </c>
      <c r="L5" s="390"/>
      <c r="M5" s="389"/>
      <c r="N5" s="390"/>
    </row>
    <row r="6" spans="1:14" ht="13.8" thickBot="1" x14ac:dyDescent="0.3">
      <c r="A6" s="345" t="s">
        <v>160</v>
      </c>
      <c r="B6" s="345"/>
      <c r="C6" s="391" t="s">
        <v>173</v>
      </c>
      <c r="D6" s="392"/>
      <c r="G6" s="389" t="s">
        <v>229</v>
      </c>
      <c r="H6" s="390"/>
      <c r="I6" s="389" t="s">
        <v>229</v>
      </c>
      <c r="J6" s="390"/>
      <c r="K6" s="389" t="s">
        <v>229</v>
      </c>
      <c r="L6" s="390"/>
      <c r="M6" s="389"/>
      <c r="N6" s="390"/>
    </row>
    <row r="7" spans="1:14" ht="13.8" thickBot="1" x14ac:dyDescent="0.3">
      <c r="A7" s="361"/>
      <c r="B7" s="289"/>
      <c r="C7" s="391" t="s">
        <v>174</v>
      </c>
      <c r="D7" s="392"/>
      <c r="G7" s="389" t="s">
        <v>229</v>
      </c>
      <c r="H7" s="390"/>
      <c r="I7" s="389" t="s">
        <v>229</v>
      </c>
      <c r="J7" s="390"/>
      <c r="K7" s="389" t="s">
        <v>229</v>
      </c>
      <c r="L7" s="390"/>
      <c r="M7" s="389"/>
      <c r="N7" s="390"/>
    </row>
    <row r="8" spans="1:14" s="237" customFormat="1" ht="35.25" customHeight="1" thickBot="1" x14ac:dyDescent="0.25">
      <c r="A8" s="142" t="s">
        <v>2</v>
      </c>
      <c r="B8" s="142" t="s">
        <v>3</v>
      </c>
      <c r="C8" s="142" t="s">
        <v>4</v>
      </c>
      <c r="D8" s="143" t="s">
        <v>5</v>
      </c>
      <c r="E8" s="236" t="s">
        <v>100</v>
      </c>
      <c r="F8" s="238" t="s">
        <v>101</v>
      </c>
      <c r="G8" s="293" t="s">
        <v>6</v>
      </c>
      <c r="H8" s="294" t="s">
        <v>7</v>
      </c>
      <c r="I8" s="294" t="s">
        <v>6</v>
      </c>
      <c r="J8" s="294" t="s">
        <v>7</v>
      </c>
      <c r="K8" s="294" t="s">
        <v>6</v>
      </c>
      <c r="L8" s="294" t="s">
        <v>7</v>
      </c>
      <c r="M8" s="293" t="s">
        <v>6</v>
      </c>
      <c r="N8" s="294" t="s">
        <v>7</v>
      </c>
    </row>
    <row r="9" spans="1:14" s="227" customFormat="1" ht="24" customHeight="1" x14ac:dyDescent="0.25">
      <c r="A9" s="145">
        <f>IF(B10="","",1)</f>
        <v>1</v>
      </c>
      <c r="B9" s="290" t="s">
        <v>180</v>
      </c>
      <c r="C9" s="290" t="s">
        <v>116</v>
      </c>
      <c r="D9" s="291">
        <v>33</v>
      </c>
      <c r="E9" s="146">
        <v>120</v>
      </c>
      <c r="F9" s="146">
        <f>IF(AND(ISNUMBER($D9),ISNUMBER(E9)),$D9*E9,0)</f>
        <v>3960</v>
      </c>
      <c r="G9" s="168">
        <v>100</v>
      </c>
      <c r="H9" s="103">
        <f>IF(AND(ISNUMBER($D9),ISNUMBER(G9)),$D9*G9,0)</f>
        <v>3300</v>
      </c>
      <c r="I9" s="169">
        <v>128</v>
      </c>
      <c r="J9" s="103">
        <f t="shared" ref="J9:J17" si="0">IF(AND(ISNUMBER($D9),ISNUMBER(I9)),$D9*I9,0)</f>
        <v>4224</v>
      </c>
      <c r="K9" s="169">
        <v>116.84</v>
      </c>
      <c r="L9" s="103">
        <f t="shared" ref="L9:L17" si="1">IF(AND(ISNUMBER($D9),ISNUMBER(K9)),$D9*K9,0)</f>
        <v>3855.7200000000003</v>
      </c>
      <c r="M9" s="168"/>
      <c r="N9" s="103">
        <f>IF(AND(ISNUMBER($D9),ISNUMBER(M9)),$D9*M9,0)</f>
        <v>0</v>
      </c>
    </row>
    <row r="10" spans="1:14" s="227" customFormat="1" ht="24" customHeight="1" x14ac:dyDescent="0.25">
      <c r="A10" s="145">
        <f>IF(B10="","",A9+1)</f>
        <v>2</v>
      </c>
      <c r="B10" s="290" t="s">
        <v>181</v>
      </c>
      <c r="C10" s="290" t="s">
        <v>116</v>
      </c>
      <c r="D10" s="291">
        <v>33</v>
      </c>
      <c r="E10" s="146">
        <v>125</v>
      </c>
      <c r="F10" s="146">
        <f t="shared" ref="F10:H18" si="2">IF(AND(ISNUMBER($D10),ISNUMBER(E10)),$D10*E10,0)</f>
        <v>4125</v>
      </c>
      <c r="G10" s="168">
        <v>100</v>
      </c>
      <c r="H10" s="103">
        <f t="shared" si="2"/>
        <v>3300</v>
      </c>
      <c r="I10" s="169">
        <v>127</v>
      </c>
      <c r="J10" s="103">
        <f t="shared" si="0"/>
        <v>4191</v>
      </c>
      <c r="K10" s="169">
        <v>116.84</v>
      </c>
      <c r="L10" s="103">
        <f t="shared" si="1"/>
        <v>3855.7200000000003</v>
      </c>
      <c r="M10" s="168"/>
      <c r="N10" s="103">
        <f t="shared" ref="N10:N17" si="3">IF(AND(ISNUMBER($D10),ISNUMBER(M10)),$D10*M10,0)</f>
        <v>0</v>
      </c>
    </row>
    <row r="11" spans="1:14" s="227" customFormat="1" ht="24" customHeight="1" x14ac:dyDescent="0.25">
      <c r="A11" s="145">
        <f t="shared" ref="A11:A17" si="4">IF(B11="","",A10+1)</f>
        <v>3</v>
      </c>
      <c r="B11" s="290" t="s">
        <v>182</v>
      </c>
      <c r="C11" s="290" t="s">
        <v>116</v>
      </c>
      <c r="D11" s="291">
        <v>33</v>
      </c>
      <c r="E11" s="146">
        <v>110</v>
      </c>
      <c r="F11" s="146">
        <f t="shared" si="2"/>
        <v>3630</v>
      </c>
      <c r="G11" s="168">
        <v>100</v>
      </c>
      <c r="H11" s="103">
        <f t="shared" si="2"/>
        <v>3300</v>
      </c>
      <c r="I11" s="169">
        <v>120</v>
      </c>
      <c r="J11" s="103">
        <f t="shared" si="0"/>
        <v>3960</v>
      </c>
      <c r="K11" s="169">
        <v>114</v>
      </c>
      <c r="L11" s="103">
        <f t="shared" si="1"/>
        <v>3762</v>
      </c>
      <c r="M11" s="168"/>
      <c r="N11" s="103">
        <f t="shared" si="3"/>
        <v>0</v>
      </c>
    </row>
    <row r="12" spans="1:14" s="227" customFormat="1" ht="24" customHeight="1" x14ac:dyDescent="0.25">
      <c r="A12" s="145">
        <f t="shared" si="4"/>
        <v>4</v>
      </c>
      <c r="B12" s="290" t="s">
        <v>183</v>
      </c>
      <c r="C12" s="290" t="s">
        <v>117</v>
      </c>
      <c r="D12" s="291">
        <v>45</v>
      </c>
      <c r="E12" s="146">
        <v>35</v>
      </c>
      <c r="F12" s="146">
        <f t="shared" si="2"/>
        <v>1575</v>
      </c>
      <c r="G12" s="168">
        <v>5</v>
      </c>
      <c r="H12" s="103">
        <f t="shared" si="2"/>
        <v>225</v>
      </c>
      <c r="I12" s="169">
        <v>4</v>
      </c>
      <c r="J12" s="103">
        <f t="shared" si="0"/>
        <v>180</v>
      </c>
      <c r="K12" s="169">
        <v>15.22</v>
      </c>
      <c r="L12" s="103">
        <f t="shared" si="1"/>
        <v>684.9</v>
      </c>
      <c r="M12" s="168"/>
      <c r="N12" s="103">
        <f t="shared" si="3"/>
        <v>0</v>
      </c>
    </row>
    <row r="13" spans="1:14" s="227" customFormat="1" ht="24" customHeight="1" x14ac:dyDescent="0.25">
      <c r="A13" s="145">
        <f t="shared" si="4"/>
        <v>5</v>
      </c>
      <c r="B13" s="290" t="s">
        <v>184</v>
      </c>
      <c r="C13" s="290" t="s">
        <v>118</v>
      </c>
      <c r="D13" s="291">
        <v>15</v>
      </c>
      <c r="E13" s="146">
        <v>75</v>
      </c>
      <c r="F13" s="146">
        <f t="shared" si="2"/>
        <v>1125</v>
      </c>
      <c r="G13" s="168">
        <v>40</v>
      </c>
      <c r="H13" s="103">
        <f t="shared" si="2"/>
        <v>600</v>
      </c>
      <c r="I13" s="169">
        <v>88</v>
      </c>
      <c r="J13" s="103">
        <f t="shared" si="0"/>
        <v>1320</v>
      </c>
      <c r="K13" s="169">
        <v>71</v>
      </c>
      <c r="L13" s="103">
        <f t="shared" si="1"/>
        <v>1065</v>
      </c>
      <c r="M13" s="168"/>
      <c r="N13" s="103">
        <f t="shared" si="3"/>
        <v>0</v>
      </c>
    </row>
    <row r="14" spans="1:14" s="227" customFormat="1" ht="24" customHeight="1" x14ac:dyDescent="0.25">
      <c r="A14" s="145">
        <f t="shared" si="4"/>
        <v>6</v>
      </c>
      <c r="B14" s="290" t="s">
        <v>185</v>
      </c>
      <c r="C14" s="290" t="s">
        <v>116</v>
      </c>
      <c r="D14" s="291">
        <v>10</v>
      </c>
      <c r="E14" s="146">
        <v>45</v>
      </c>
      <c r="F14" s="146">
        <f t="shared" si="2"/>
        <v>450</v>
      </c>
      <c r="G14" s="168">
        <v>20</v>
      </c>
      <c r="H14" s="103">
        <f t="shared" si="2"/>
        <v>200</v>
      </c>
      <c r="I14" s="169">
        <v>40</v>
      </c>
      <c r="J14" s="103">
        <f t="shared" si="0"/>
        <v>400</v>
      </c>
      <c r="K14" s="169">
        <v>30</v>
      </c>
      <c r="L14" s="103">
        <f t="shared" si="1"/>
        <v>300</v>
      </c>
      <c r="M14" s="168"/>
      <c r="N14" s="103">
        <f t="shared" si="3"/>
        <v>0</v>
      </c>
    </row>
    <row r="15" spans="1:14" s="227" customFormat="1" ht="24" customHeight="1" x14ac:dyDescent="0.25">
      <c r="A15" s="145">
        <f t="shared" si="4"/>
        <v>7</v>
      </c>
      <c r="B15" s="290" t="s">
        <v>186</v>
      </c>
      <c r="C15" s="290" t="s">
        <v>121</v>
      </c>
      <c r="D15" s="291">
        <v>1</v>
      </c>
      <c r="E15" s="146">
        <v>500</v>
      </c>
      <c r="F15" s="146">
        <f t="shared" si="2"/>
        <v>500</v>
      </c>
      <c r="G15" s="168">
        <v>400</v>
      </c>
      <c r="H15" s="103">
        <f t="shared" si="2"/>
        <v>400</v>
      </c>
      <c r="I15" s="169">
        <v>375</v>
      </c>
      <c r="J15" s="103">
        <f t="shared" si="0"/>
        <v>375</v>
      </c>
      <c r="K15" s="169">
        <v>1500</v>
      </c>
      <c r="L15" s="103">
        <f t="shared" si="1"/>
        <v>1500</v>
      </c>
      <c r="M15" s="168"/>
      <c r="N15" s="103">
        <f t="shared" si="3"/>
        <v>0</v>
      </c>
    </row>
    <row r="16" spans="1:14" s="227" customFormat="1" ht="24" customHeight="1" x14ac:dyDescent="0.25">
      <c r="A16" s="145">
        <f t="shared" si="4"/>
        <v>8</v>
      </c>
      <c r="B16" s="290" t="s">
        <v>187</v>
      </c>
      <c r="C16" s="290" t="s">
        <v>119</v>
      </c>
      <c r="D16" s="291">
        <v>1</v>
      </c>
      <c r="E16" s="146">
        <v>250</v>
      </c>
      <c r="F16" s="146">
        <f t="shared" si="2"/>
        <v>250</v>
      </c>
      <c r="G16" s="168">
        <v>300</v>
      </c>
      <c r="H16" s="103">
        <f t="shared" si="2"/>
        <v>300</v>
      </c>
      <c r="I16" s="169">
        <v>100</v>
      </c>
      <c r="J16" s="103">
        <f t="shared" si="0"/>
        <v>100</v>
      </c>
      <c r="K16" s="169">
        <v>275.5</v>
      </c>
      <c r="L16" s="103">
        <f t="shared" si="1"/>
        <v>275.5</v>
      </c>
      <c r="M16" s="168"/>
      <c r="N16" s="103">
        <f t="shared" si="3"/>
        <v>0</v>
      </c>
    </row>
    <row r="17" spans="1:21" s="227" customFormat="1" ht="24" customHeight="1" x14ac:dyDescent="0.25">
      <c r="A17" s="145">
        <f t="shared" si="4"/>
        <v>9</v>
      </c>
      <c r="B17" s="290" t="s">
        <v>188</v>
      </c>
      <c r="C17" s="290" t="s">
        <v>119</v>
      </c>
      <c r="D17" s="291">
        <v>1</v>
      </c>
      <c r="E17" s="146">
        <v>150</v>
      </c>
      <c r="F17" s="146">
        <f t="shared" si="2"/>
        <v>150</v>
      </c>
      <c r="G17" s="168">
        <v>1</v>
      </c>
      <c r="H17" s="103">
        <f t="shared" si="2"/>
        <v>1</v>
      </c>
      <c r="I17" s="169">
        <v>100</v>
      </c>
      <c r="J17" s="103">
        <f t="shared" si="0"/>
        <v>100</v>
      </c>
      <c r="K17" s="169">
        <v>100</v>
      </c>
      <c r="L17" s="103">
        <f t="shared" si="1"/>
        <v>100</v>
      </c>
      <c r="M17" s="168"/>
      <c r="N17" s="103">
        <f t="shared" si="3"/>
        <v>0</v>
      </c>
    </row>
    <row r="18" spans="1:21" ht="24" customHeight="1" x14ac:dyDescent="0.25">
      <c r="A18" s="145"/>
      <c r="B18" s="379" t="s">
        <v>189</v>
      </c>
      <c r="C18" s="362" t="str">
        <f>IF(ISBLANK('Item List'!C13),"",'Item List'!C13)</f>
        <v/>
      </c>
      <c r="D18" s="363">
        <f>IF(ISBLANK('Item List'!D13),0,'Item List'!D13)</f>
        <v>0</v>
      </c>
      <c r="E18" s="364">
        <f>IF(ISBLANK('Item List'!E13),0,'Item List'!E13)</f>
        <v>0</v>
      </c>
      <c r="F18" s="364">
        <f t="shared" si="2"/>
        <v>0</v>
      </c>
      <c r="G18" s="365"/>
      <c r="H18" s="382">
        <f>SUM(H9:H17)</f>
        <v>11626</v>
      </c>
      <c r="I18" s="367"/>
      <c r="J18" s="382">
        <f>SUM(J9:J17)</f>
        <v>14850</v>
      </c>
      <c r="K18" s="367"/>
      <c r="L18" s="383">
        <f>SUM(L9:L17)</f>
        <v>15398.84</v>
      </c>
      <c r="M18" s="365"/>
      <c r="N18" s="366">
        <f>SUM(N9:N17)</f>
        <v>0</v>
      </c>
      <c r="Q18" s="227"/>
      <c r="S18" s="227"/>
      <c r="T18" s="227"/>
      <c r="U18" s="227"/>
    </row>
    <row r="19" spans="1:21" ht="24" customHeight="1" x14ac:dyDescent="0.25">
      <c r="A19" s="145"/>
      <c r="B19" s="386"/>
      <c r="C19" s="362"/>
      <c r="D19" s="363"/>
      <c r="E19" s="364"/>
      <c r="F19" s="364"/>
      <c r="G19" s="365"/>
      <c r="H19" s="368"/>
      <c r="I19" s="369"/>
      <c r="J19" s="368"/>
      <c r="K19" s="368"/>
      <c r="L19" s="384">
        <v>15398.8</v>
      </c>
      <c r="M19" s="370"/>
      <c r="N19" s="368"/>
      <c r="S19" s="350"/>
      <c r="T19" s="350"/>
      <c r="U19" s="350"/>
    </row>
    <row r="20" spans="1:21" ht="24" customHeight="1" x14ac:dyDescent="0.25">
      <c r="A20" s="145"/>
      <c r="B20" s="354" t="s">
        <v>166</v>
      </c>
      <c r="C20" s="290"/>
      <c r="D20" s="291"/>
      <c r="E20" s="146"/>
      <c r="F20" s="146"/>
      <c r="G20" s="168"/>
      <c r="H20" s="353"/>
      <c r="I20" s="351"/>
      <c r="J20" s="353"/>
      <c r="K20" s="353"/>
      <c r="L20" s="353"/>
      <c r="M20" s="352"/>
      <c r="N20" s="353"/>
    </row>
    <row r="21" spans="1:21" ht="24" customHeight="1" x14ac:dyDescent="0.25">
      <c r="A21" s="145">
        <f>IF(B21="","",A17+1)</f>
        <v>10</v>
      </c>
      <c r="B21" s="290" t="s">
        <v>190</v>
      </c>
      <c r="C21" s="290" t="s">
        <v>118</v>
      </c>
      <c r="D21" s="291">
        <v>110</v>
      </c>
      <c r="E21" s="146">
        <v>175</v>
      </c>
      <c r="F21" s="146">
        <f t="shared" ref="F21:F33" si="5">IF(AND(ISNUMBER($D21),ISNUMBER(E21)),$D21*E21,0)</f>
        <v>19250</v>
      </c>
      <c r="G21" s="168">
        <v>155</v>
      </c>
      <c r="H21" s="103">
        <f t="shared" ref="H21:H33" si="6">IF(AND(ISNUMBER($D21),ISNUMBER(G21)),$D21*G21,0)</f>
        <v>17050</v>
      </c>
      <c r="I21" s="170">
        <v>140</v>
      </c>
      <c r="J21" s="103">
        <f t="shared" ref="J21:J33" si="7">IF(AND(ISNUMBER($D21),ISNUMBER(I21)),$D21*I21,0)</f>
        <v>15400</v>
      </c>
      <c r="K21" s="170">
        <v>110</v>
      </c>
      <c r="L21" s="103">
        <f t="shared" ref="L21:L33" si="8">IF(AND(ISNUMBER($D21),ISNUMBER(K21)),$D21*K21,0)</f>
        <v>12100</v>
      </c>
      <c r="M21" s="168"/>
      <c r="N21" s="103">
        <f t="shared" ref="N21:N33" si="9">IF(AND(ISNUMBER($D21),ISNUMBER(M21)),$D21*M21,0)</f>
        <v>0</v>
      </c>
    </row>
    <row r="22" spans="1:21" ht="24" customHeight="1" x14ac:dyDescent="0.25">
      <c r="A22" s="145">
        <f t="shared" ref="A22:A33" si="10">IF(B22="","",A21+1)</f>
        <v>11</v>
      </c>
      <c r="B22" s="290" t="s">
        <v>191</v>
      </c>
      <c r="C22" s="290" t="s">
        <v>118</v>
      </c>
      <c r="D22" s="291">
        <v>55</v>
      </c>
      <c r="E22" s="146">
        <v>75</v>
      </c>
      <c r="F22" s="146">
        <f t="shared" si="5"/>
        <v>4125</v>
      </c>
      <c r="G22" s="349">
        <v>110</v>
      </c>
      <c r="H22" s="103">
        <f t="shared" si="6"/>
        <v>6050</v>
      </c>
      <c r="I22" s="170">
        <v>120</v>
      </c>
      <c r="J22" s="103">
        <f t="shared" si="7"/>
        <v>6600</v>
      </c>
      <c r="K22" s="170">
        <v>95</v>
      </c>
      <c r="L22" s="103">
        <f t="shared" si="8"/>
        <v>5225</v>
      </c>
      <c r="M22" s="168"/>
      <c r="N22" s="103">
        <f t="shared" si="9"/>
        <v>0</v>
      </c>
    </row>
    <row r="23" spans="1:21" ht="24" customHeight="1" x14ac:dyDescent="0.25">
      <c r="A23" s="145">
        <f t="shared" si="10"/>
        <v>12</v>
      </c>
      <c r="B23" s="290" t="s">
        <v>124</v>
      </c>
      <c r="C23" s="290" t="s">
        <v>133</v>
      </c>
      <c r="D23" s="291">
        <v>10</v>
      </c>
      <c r="E23" s="146">
        <v>50</v>
      </c>
      <c r="F23" s="146">
        <f t="shared" si="5"/>
        <v>500</v>
      </c>
      <c r="G23" s="349">
        <v>50</v>
      </c>
      <c r="H23" s="103">
        <f t="shared" si="6"/>
        <v>500</v>
      </c>
      <c r="I23" s="170">
        <v>46.5</v>
      </c>
      <c r="J23" s="103">
        <f t="shared" si="7"/>
        <v>465</v>
      </c>
      <c r="K23" s="170">
        <v>35</v>
      </c>
      <c r="L23" s="103">
        <f t="shared" si="8"/>
        <v>350</v>
      </c>
      <c r="M23" s="349"/>
      <c r="N23" s="103">
        <f t="shared" si="9"/>
        <v>0</v>
      </c>
    </row>
    <row r="24" spans="1:21" ht="24" customHeight="1" x14ac:dyDescent="0.25">
      <c r="A24" s="145">
        <f t="shared" si="10"/>
        <v>13</v>
      </c>
      <c r="B24" s="290" t="s">
        <v>125</v>
      </c>
      <c r="C24" s="290" t="s">
        <v>133</v>
      </c>
      <c r="D24" s="291">
        <v>15</v>
      </c>
      <c r="E24" s="146">
        <v>80</v>
      </c>
      <c r="F24" s="146">
        <f t="shared" si="5"/>
        <v>1200</v>
      </c>
      <c r="G24" s="349">
        <v>80</v>
      </c>
      <c r="H24" s="103">
        <f t="shared" si="6"/>
        <v>1200</v>
      </c>
      <c r="I24" s="170">
        <v>44</v>
      </c>
      <c r="J24" s="103">
        <f t="shared" si="7"/>
        <v>660</v>
      </c>
      <c r="K24" s="170">
        <v>50</v>
      </c>
      <c r="L24" s="103">
        <f t="shared" si="8"/>
        <v>750</v>
      </c>
      <c r="M24" s="349"/>
      <c r="N24" s="103">
        <f t="shared" si="9"/>
        <v>0</v>
      </c>
    </row>
    <row r="25" spans="1:21" ht="24" customHeight="1" x14ac:dyDescent="0.25">
      <c r="A25" s="145">
        <f t="shared" si="10"/>
        <v>14</v>
      </c>
      <c r="B25" s="290" t="s">
        <v>126</v>
      </c>
      <c r="C25" s="290" t="s">
        <v>134</v>
      </c>
      <c r="D25" s="291">
        <v>30</v>
      </c>
      <c r="E25" s="146">
        <v>150</v>
      </c>
      <c r="F25" s="146">
        <f t="shared" si="5"/>
        <v>4500</v>
      </c>
      <c r="G25" s="349">
        <v>150</v>
      </c>
      <c r="H25" s="103">
        <f t="shared" si="6"/>
        <v>4500</v>
      </c>
      <c r="I25" s="170">
        <v>100</v>
      </c>
      <c r="J25" s="103">
        <f t="shared" si="7"/>
        <v>3000</v>
      </c>
      <c r="K25" s="170">
        <v>120</v>
      </c>
      <c r="L25" s="103">
        <f t="shared" si="8"/>
        <v>3600</v>
      </c>
      <c r="M25" s="349"/>
      <c r="N25" s="103">
        <f t="shared" si="9"/>
        <v>0</v>
      </c>
    </row>
    <row r="26" spans="1:21" ht="24" customHeight="1" x14ac:dyDescent="0.25">
      <c r="A26" s="145">
        <f t="shared" si="10"/>
        <v>15</v>
      </c>
      <c r="B26" s="290" t="s">
        <v>192</v>
      </c>
      <c r="C26" s="290" t="s">
        <v>118</v>
      </c>
      <c r="D26" s="291">
        <v>55</v>
      </c>
      <c r="E26" s="146">
        <v>55</v>
      </c>
      <c r="F26" s="146">
        <f t="shared" si="5"/>
        <v>3025</v>
      </c>
      <c r="G26" s="349">
        <v>85</v>
      </c>
      <c r="H26" s="103">
        <f t="shared" si="6"/>
        <v>4675</v>
      </c>
      <c r="I26" s="170">
        <v>75.599999999999994</v>
      </c>
      <c r="J26" s="103">
        <f t="shared" si="7"/>
        <v>4158</v>
      </c>
      <c r="K26" s="170">
        <v>45</v>
      </c>
      <c r="L26" s="103">
        <f t="shared" si="8"/>
        <v>2475</v>
      </c>
      <c r="M26" s="349"/>
      <c r="N26" s="103">
        <f t="shared" si="9"/>
        <v>0</v>
      </c>
    </row>
    <row r="27" spans="1:21" ht="24" customHeight="1" x14ac:dyDescent="0.25">
      <c r="A27" s="145">
        <f t="shared" si="10"/>
        <v>16</v>
      </c>
      <c r="B27" s="290" t="s">
        <v>129</v>
      </c>
      <c r="C27" s="290" t="s">
        <v>118</v>
      </c>
      <c r="D27" s="291">
        <v>45</v>
      </c>
      <c r="E27" s="146">
        <v>75</v>
      </c>
      <c r="F27" s="146">
        <f t="shared" si="5"/>
        <v>3375</v>
      </c>
      <c r="G27" s="349">
        <v>80</v>
      </c>
      <c r="H27" s="103">
        <f t="shared" si="6"/>
        <v>3600</v>
      </c>
      <c r="I27" s="170">
        <v>85</v>
      </c>
      <c r="J27" s="103">
        <f t="shared" si="7"/>
        <v>3825</v>
      </c>
      <c r="K27" s="170">
        <v>100</v>
      </c>
      <c r="L27" s="103">
        <f t="shared" si="8"/>
        <v>4500</v>
      </c>
      <c r="M27" s="349"/>
      <c r="N27" s="103">
        <f t="shared" si="9"/>
        <v>0</v>
      </c>
    </row>
    <row r="28" spans="1:21" ht="24" customHeight="1" x14ac:dyDescent="0.25">
      <c r="A28" s="145">
        <f t="shared" si="10"/>
        <v>17</v>
      </c>
      <c r="B28" s="290" t="s">
        <v>130</v>
      </c>
      <c r="C28" s="290" t="s">
        <v>117</v>
      </c>
      <c r="D28" s="291">
        <v>45</v>
      </c>
      <c r="E28" s="146">
        <v>105</v>
      </c>
      <c r="F28" s="146">
        <f t="shared" si="5"/>
        <v>4725</v>
      </c>
      <c r="G28" s="349">
        <v>100</v>
      </c>
      <c r="H28" s="103">
        <f t="shared" si="6"/>
        <v>4500</v>
      </c>
      <c r="I28" s="170">
        <v>85</v>
      </c>
      <c r="J28" s="103">
        <f t="shared" si="7"/>
        <v>3825</v>
      </c>
      <c r="K28" s="170">
        <v>200</v>
      </c>
      <c r="L28" s="103">
        <f t="shared" si="8"/>
        <v>9000</v>
      </c>
      <c r="M28" s="349"/>
      <c r="N28" s="103">
        <f t="shared" si="9"/>
        <v>0</v>
      </c>
    </row>
    <row r="29" spans="1:21" ht="24" customHeight="1" x14ac:dyDescent="0.25">
      <c r="A29" s="145">
        <f t="shared" si="10"/>
        <v>18</v>
      </c>
      <c r="B29" s="290" t="s">
        <v>131</v>
      </c>
      <c r="C29" s="290" t="s">
        <v>117</v>
      </c>
      <c r="D29" s="291">
        <v>50</v>
      </c>
      <c r="E29" s="146">
        <v>10</v>
      </c>
      <c r="F29" s="146">
        <f t="shared" si="5"/>
        <v>500</v>
      </c>
      <c r="G29" s="349">
        <v>5</v>
      </c>
      <c r="H29" s="103">
        <f t="shared" si="6"/>
        <v>250</v>
      </c>
      <c r="I29" s="170">
        <v>5</v>
      </c>
      <c r="J29" s="103">
        <f t="shared" si="7"/>
        <v>250</v>
      </c>
      <c r="K29" s="170">
        <v>7</v>
      </c>
      <c r="L29" s="103">
        <f t="shared" si="8"/>
        <v>350</v>
      </c>
      <c r="M29" s="349"/>
      <c r="N29" s="103">
        <f t="shared" si="9"/>
        <v>0</v>
      </c>
    </row>
    <row r="30" spans="1:21" ht="24" customHeight="1" x14ac:dyDescent="0.25">
      <c r="A30" s="145">
        <f t="shared" si="10"/>
        <v>19</v>
      </c>
      <c r="B30" s="290" t="s">
        <v>193</v>
      </c>
      <c r="C30" s="290" t="s">
        <v>116</v>
      </c>
      <c r="D30" s="291">
        <v>15</v>
      </c>
      <c r="E30" s="146">
        <v>200</v>
      </c>
      <c r="F30" s="146">
        <f t="shared" si="5"/>
        <v>3000</v>
      </c>
      <c r="G30" s="168">
        <v>100</v>
      </c>
      <c r="H30" s="103">
        <f t="shared" si="6"/>
        <v>1500</v>
      </c>
      <c r="I30" s="170">
        <v>175</v>
      </c>
      <c r="J30" s="103">
        <f t="shared" si="7"/>
        <v>2625</v>
      </c>
      <c r="K30" s="170">
        <v>10</v>
      </c>
      <c r="L30" s="103">
        <f t="shared" si="8"/>
        <v>150</v>
      </c>
      <c r="M30" s="168"/>
      <c r="N30" s="103">
        <f t="shared" si="9"/>
        <v>0</v>
      </c>
    </row>
    <row r="31" spans="1:21" ht="24" customHeight="1" x14ac:dyDescent="0.25">
      <c r="A31" s="145">
        <f t="shared" si="10"/>
        <v>20</v>
      </c>
      <c r="B31" s="290" t="s">
        <v>137</v>
      </c>
      <c r="C31" s="290" t="s">
        <v>119</v>
      </c>
      <c r="D31" s="291">
        <v>1</v>
      </c>
      <c r="E31" s="146">
        <v>500</v>
      </c>
      <c r="F31" s="146">
        <f t="shared" si="5"/>
        <v>500</v>
      </c>
      <c r="G31" s="168">
        <v>300</v>
      </c>
      <c r="H31" s="103">
        <f t="shared" si="6"/>
        <v>300</v>
      </c>
      <c r="I31" s="170">
        <v>1950</v>
      </c>
      <c r="J31" s="103">
        <f t="shared" si="7"/>
        <v>1950</v>
      </c>
      <c r="K31" s="170">
        <v>475</v>
      </c>
      <c r="L31" s="103">
        <f t="shared" si="8"/>
        <v>475</v>
      </c>
      <c r="M31" s="168"/>
      <c r="N31" s="103">
        <f t="shared" si="9"/>
        <v>0</v>
      </c>
    </row>
    <row r="32" spans="1:21" ht="24" customHeight="1" x14ac:dyDescent="0.25">
      <c r="A32" s="145">
        <f t="shared" si="10"/>
        <v>21</v>
      </c>
      <c r="B32" s="290" t="s">
        <v>138</v>
      </c>
      <c r="C32" s="290" t="s">
        <v>121</v>
      </c>
      <c r="D32" s="291">
        <v>15</v>
      </c>
      <c r="E32" s="146">
        <v>100</v>
      </c>
      <c r="F32" s="146">
        <f t="shared" si="5"/>
        <v>1500</v>
      </c>
      <c r="G32" s="168">
        <v>1000</v>
      </c>
      <c r="H32" s="103">
        <f t="shared" si="6"/>
        <v>15000</v>
      </c>
      <c r="I32" s="170">
        <v>950</v>
      </c>
      <c r="J32" s="103">
        <f t="shared" si="7"/>
        <v>14250</v>
      </c>
      <c r="K32" s="170">
        <v>1500</v>
      </c>
      <c r="L32" s="383">
        <f t="shared" si="8"/>
        <v>22500</v>
      </c>
      <c r="M32" s="168"/>
      <c r="N32" s="103">
        <f t="shared" si="9"/>
        <v>0</v>
      </c>
    </row>
    <row r="33" spans="1:14" ht="24" customHeight="1" thickBot="1" x14ac:dyDescent="0.3">
      <c r="A33" s="145">
        <f t="shared" si="10"/>
        <v>22</v>
      </c>
      <c r="B33" s="290" t="s">
        <v>139</v>
      </c>
      <c r="C33" s="290" t="s">
        <v>116</v>
      </c>
      <c r="D33" s="291">
        <v>25</v>
      </c>
      <c r="E33" s="146">
        <v>45</v>
      </c>
      <c r="F33" s="146">
        <f t="shared" si="5"/>
        <v>1125</v>
      </c>
      <c r="G33" s="168">
        <v>35</v>
      </c>
      <c r="H33" s="103">
        <f t="shared" si="6"/>
        <v>875</v>
      </c>
      <c r="I33" s="170">
        <v>50</v>
      </c>
      <c r="J33" s="103">
        <f t="shared" si="7"/>
        <v>1250</v>
      </c>
      <c r="K33" s="170">
        <v>45</v>
      </c>
      <c r="L33" s="103">
        <f t="shared" si="8"/>
        <v>1125</v>
      </c>
      <c r="M33" s="168"/>
      <c r="N33" s="103">
        <f t="shared" si="9"/>
        <v>0</v>
      </c>
    </row>
    <row r="34" spans="1:14" s="227" customFormat="1" ht="10.5" customHeight="1" x14ac:dyDescent="0.2">
      <c r="A34" s="147"/>
      <c r="B34" s="359" t="s">
        <v>98</v>
      </c>
      <c r="C34" s="148"/>
      <c r="D34" s="292"/>
      <c r="E34" s="149"/>
      <c r="F34" s="150"/>
      <c r="G34" s="110"/>
      <c r="H34" s="104"/>
      <c r="I34" s="220"/>
      <c r="J34" s="104"/>
      <c r="K34" s="110"/>
      <c r="L34" s="104"/>
      <c r="M34" s="110"/>
      <c r="N34" s="104"/>
    </row>
    <row r="35" spans="1:14" s="227" customFormat="1" ht="10.5" customHeight="1" thickBot="1" x14ac:dyDescent="0.25">
      <c r="A35" s="151"/>
      <c r="B35" s="152" t="str">
        <f>CONCATENATE("Recommend Award to"&amp;" "&amp;$G$1)</f>
        <v>Recommend Award to N-TRAK Group</v>
      </c>
      <c r="C35" s="153"/>
      <c r="D35" s="154"/>
      <c r="E35" s="155"/>
      <c r="F35" s="156"/>
      <c r="G35" s="109"/>
      <c r="H35" s="105"/>
      <c r="I35" s="221"/>
      <c r="J35" s="105"/>
      <c r="K35" s="109"/>
      <c r="L35" s="105"/>
      <c r="M35" s="109"/>
      <c r="N35" s="105"/>
    </row>
    <row r="36" spans="1:14" ht="24" customHeight="1" x14ac:dyDescent="0.25">
      <c r="A36" s="145">
        <f>IF(B36="","",A33+1)</f>
        <v>23</v>
      </c>
      <c r="B36" s="290" t="s">
        <v>194</v>
      </c>
      <c r="C36" s="290" t="s">
        <v>116</v>
      </c>
      <c r="D36" s="291">
        <v>33</v>
      </c>
      <c r="E36" s="146">
        <v>100</v>
      </c>
      <c r="F36" s="146">
        <f t="shared" ref="F36:F70" si="11">IF(AND(ISNUMBER($D36),ISNUMBER(E36)),$D36*E36,0)</f>
        <v>3300</v>
      </c>
      <c r="G36" s="168">
        <v>125</v>
      </c>
      <c r="H36" s="103">
        <f t="shared" ref="H36:H69" si="12">IF(AND(ISNUMBER($D36),ISNUMBER(G36)),$D36*G36,0)</f>
        <v>4125</v>
      </c>
      <c r="I36" s="169">
        <v>200.5</v>
      </c>
      <c r="J36" s="103">
        <f>IF(AND(ISNUMBER($D36),ISNUMBER(I36)),$D36*I36,0)</f>
        <v>6616.5</v>
      </c>
      <c r="K36" s="169">
        <v>125</v>
      </c>
      <c r="L36" s="103">
        <f>IF(AND(ISNUMBER($D36),ISNUMBER(K36)),$D36*K36,0)</f>
        <v>4125</v>
      </c>
      <c r="M36" s="168"/>
      <c r="N36" s="103">
        <f t="shared" ref="N36:N47" si="13">IF(AND(ISNUMBER($D36),ISNUMBER(M36)),$D36*M36,0)</f>
        <v>0</v>
      </c>
    </row>
    <row r="37" spans="1:14" ht="24" customHeight="1" x14ac:dyDescent="0.25">
      <c r="A37" s="145">
        <f>IF(B37="","",A36+1)</f>
        <v>24</v>
      </c>
      <c r="B37" s="290" t="s">
        <v>195</v>
      </c>
      <c r="C37" s="290" t="s">
        <v>116</v>
      </c>
      <c r="D37" s="291">
        <v>33</v>
      </c>
      <c r="E37" s="146">
        <v>105</v>
      </c>
      <c r="F37" s="146">
        <f t="shared" si="11"/>
        <v>3465</v>
      </c>
      <c r="G37" s="168">
        <v>120</v>
      </c>
      <c r="H37" s="103">
        <f t="shared" si="12"/>
        <v>3960</v>
      </c>
      <c r="I37" s="169">
        <v>175</v>
      </c>
      <c r="J37" s="103">
        <f t="shared" ref="J37:J47" si="14">IF(AND(ISNUMBER($D37),ISNUMBER(I37)),$D37*I37,0)</f>
        <v>5775</v>
      </c>
      <c r="K37" s="169">
        <v>125</v>
      </c>
      <c r="L37" s="103">
        <f t="shared" ref="L37:L47" si="15">IF(AND(ISNUMBER($D37),ISNUMBER(K37)),$D37*K37,0)</f>
        <v>4125</v>
      </c>
      <c r="M37" s="168"/>
      <c r="N37" s="103">
        <f t="shared" si="13"/>
        <v>0</v>
      </c>
    </row>
    <row r="38" spans="1:14" ht="24" customHeight="1" x14ac:dyDescent="0.25">
      <c r="A38" s="145">
        <f t="shared" ref="A38:A69" si="16">IF(B38="","",A37+1)</f>
        <v>25</v>
      </c>
      <c r="B38" s="290" t="s">
        <v>196</v>
      </c>
      <c r="C38" s="290" t="s">
        <v>116</v>
      </c>
      <c r="D38" s="291">
        <v>33</v>
      </c>
      <c r="E38" s="146">
        <v>110</v>
      </c>
      <c r="F38" s="146">
        <f t="shared" si="11"/>
        <v>3630</v>
      </c>
      <c r="G38" s="168">
        <v>115</v>
      </c>
      <c r="H38" s="103">
        <f t="shared" si="12"/>
        <v>3795</v>
      </c>
      <c r="I38" s="169">
        <v>170</v>
      </c>
      <c r="J38" s="103">
        <f t="shared" si="14"/>
        <v>5610</v>
      </c>
      <c r="K38" s="169">
        <v>118</v>
      </c>
      <c r="L38" s="103">
        <f t="shared" si="15"/>
        <v>3894</v>
      </c>
      <c r="M38" s="168"/>
      <c r="N38" s="103">
        <f t="shared" si="13"/>
        <v>0</v>
      </c>
    </row>
    <row r="39" spans="1:14" ht="24" customHeight="1" x14ac:dyDescent="0.25">
      <c r="A39" s="145">
        <f t="shared" si="16"/>
        <v>26</v>
      </c>
      <c r="B39" s="290" t="s">
        <v>197</v>
      </c>
      <c r="C39" s="290" t="s">
        <v>116</v>
      </c>
      <c r="D39" s="291">
        <v>33</v>
      </c>
      <c r="E39" s="146">
        <v>103</v>
      </c>
      <c r="F39" s="146">
        <f t="shared" si="11"/>
        <v>3399</v>
      </c>
      <c r="G39" s="168">
        <v>135</v>
      </c>
      <c r="H39" s="103">
        <f t="shared" si="12"/>
        <v>4455</v>
      </c>
      <c r="I39" s="169">
        <v>240</v>
      </c>
      <c r="J39" s="103">
        <f t="shared" si="14"/>
        <v>7920</v>
      </c>
      <c r="K39" s="169">
        <v>175.76</v>
      </c>
      <c r="L39" s="383">
        <f t="shared" si="15"/>
        <v>5800.08</v>
      </c>
      <c r="M39" s="168"/>
      <c r="N39" s="103">
        <f t="shared" si="13"/>
        <v>0</v>
      </c>
    </row>
    <row r="40" spans="1:14" ht="24" customHeight="1" x14ac:dyDescent="0.25">
      <c r="A40" s="145">
        <f t="shared" si="16"/>
        <v>27</v>
      </c>
      <c r="B40" s="290" t="s">
        <v>198</v>
      </c>
      <c r="C40" s="290" t="s">
        <v>116</v>
      </c>
      <c r="D40" s="291">
        <v>33</v>
      </c>
      <c r="E40" s="146">
        <v>108</v>
      </c>
      <c r="F40" s="146">
        <f t="shared" si="11"/>
        <v>3564</v>
      </c>
      <c r="G40" s="168">
        <v>130</v>
      </c>
      <c r="H40" s="103">
        <f t="shared" si="12"/>
        <v>4290</v>
      </c>
      <c r="I40" s="169">
        <v>200</v>
      </c>
      <c r="J40" s="103">
        <f t="shared" si="14"/>
        <v>6600</v>
      </c>
      <c r="K40" s="169">
        <v>175.76</v>
      </c>
      <c r="L40" s="383">
        <f t="shared" si="15"/>
        <v>5800.08</v>
      </c>
      <c r="M40" s="168"/>
      <c r="N40" s="103">
        <f t="shared" si="13"/>
        <v>0</v>
      </c>
    </row>
    <row r="41" spans="1:14" ht="24" customHeight="1" x14ac:dyDescent="0.25">
      <c r="A41" s="145">
        <f t="shared" si="16"/>
        <v>28</v>
      </c>
      <c r="B41" s="290" t="s">
        <v>199</v>
      </c>
      <c r="C41" s="290" t="s">
        <v>116</v>
      </c>
      <c r="D41" s="291">
        <v>33</v>
      </c>
      <c r="E41" s="146">
        <v>113</v>
      </c>
      <c r="F41" s="146">
        <f t="shared" si="11"/>
        <v>3729</v>
      </c>
      <c r="G41" s="168">
        <v>120</v>
      </c>
      <c r="H41" s="103">
        <f t="shared" si="12"/>
        <v>3960</v>
      </c>
      <c r="I41" s="169">
        <v>195</v>
      </c>
      <c r="J41" s="103">
        <f t="shared" si="14"/>
        <v>6435</v>
      </c>
      <c r="K41" s="169">
        <v>170.76</v>
      </c>
      <c r="L41" s="103">
        <f t="shared" si="15"/>
        <v>5635.08</v>
      </c>
      <c r="M41" s="168"/>
      <c r="N41" s="103">
        <f t="shared" si="13"/>
        <v>0</v>
      </c>
    </row>
    <row r="42" spans="1:14" ht="24" customHeight="1" x14ac:dyDescent="0.25">
      <c r="A42" s="145">
        <f t="shared" si="16"/>
        <v>29</v>
      </c>
      <c r="B42" s="290" t="s">
        <v>200</v>
      </c>
      <c r="C42" s="290" t="s">
        <v>116</v>
      </c>
      <c r="D42" s="291">
        <v>33</v>
      </c>
      <c r="E42" s="146">
        <v>115</v>
      </c>
      <c r="F42" s="146">
        <f t="shared" si="11"/>
        <v>3795</v>
      </c>
      <c r="G42" s="168">
        <v>150</v>
      </c>
      <c r="H42" s="103">
        <f t="shared" si="12"/>
        <v>4950</v>
      </c>
      <c r="I42" s="169">
        <v>280</v>
      </c>
      <c r="J42" s="103">
        <f t="shared" si="14"/>
        <v>9240</v>
      </c>
      <c r="K42" s="169">
        <v>188.12</v>
      </c>
      <c r="L42" s="383">
        <f t="shared" si="15"/>
        <v>6207.96</v>
      </c>
      <c r="M42" s="168"/>
      <c r="N42" s="103">
        <f t="shared" si="13"/>
        <v>0</v>
      </c>
    </row>
    <row r="43" spans="1:14" ht="24" customHeight="1" x14ac:dyDescent="0.25">
      <c r="A43" s="145">
        <f t="shared" si="16"/>
        <v>30</v>
      </c>
      <c r="B43" s="290" t="s">
        <v>201</v>
      </c>
      <c r="C43" s="290" t="s">
        <v>116</v>
      </c>
      <c r="D43" s="291">
        <v>33</v>
      </c>
      <c r="E43" s="146">
        <v>120</v>
      </c>
      <c r="F43" s="146">
        <f t="shared" si="11"/>
        <v>3960</v>
      </c>
      <c r="G43" s="168">
        <v>140</v>
      </c>
      <c r="H43" s="103">
        <f t="shared" si="12"/>
        <v>4620</v>
      </c>
      <c r="I43" s="169">
        <v>230</v>
      </c>
      <c r="J43" s="103">
        <f t="shared" si="14"/>
        <v>7590</v>
      </c>
      <c r="K43" s="169">
        <v>188.12</v>
      </c>
      <c r="L43" s="383">
        <f t="shared" si="15"/>
        <v>6207.96</v>
      </c>
      <c r="M43" s="168"/>
      <c r="N43" s="103">
        <f t="shared" si="13"/>
        <v>0</v>
      </c>
    </row>
    <row r="44" spans="1:14" ht="24" customHeight="1" x14ac:dyDescent="0.25">
      <c r="A44" s="145">
        <f t="shared" si="16"/>
        <v>31</v>
      </c>
      <c r="B44" s="290" t="s">
        <v>202</v>
      </c>
      <c r="C44" s="290" t="s">
        <v>116</v>
      </c>
      <c r="D44" s="291">
        <v>33</v>
      </c>
      <c r="E44" s="146">
        <v>125</v>
      </c>
      <c r="F44" s="146">
        <f t="shared" si="11"/>
        <v>4125</v>
      </c>
      <c r="G44" s="168">
        <v>130</v>
      </c>
      <c r="H44" s="103">
        <f t="shared" si="12"/>
        <v>4290</v>
      </c>
      <c r="I44" s="169">
        <v>220</v>
      </c>
      <c r="J44" s="103">
        <f t="shared" si="14"/>
        <v>7260</v>
      </c>
      <c r="K44" s="169">
        <v>180.12</v>
      </c>
      <c r="L44" s="103">
        <f t="shared" si="15"/>
        <v>5943.96</v>
      </c>
      <c r="M44" s="168"/>
      <c r="N44" s="103">
        <f t="shared" si="13"/>
        <v>0</v>
      </c>
    </row>
    <row r="45" spans="1:14" ht="24" customHeight="1" x14ac:dyDescent="0.25">
      <c r="A45" s="145">
        <f t="shared" si="16"/>
        <v>32</v>
      </c>
      <c r="B45" s="290" t="s">
        <v>203</v>
      </c>
      <c r="C45" s="290" t="s">
        <v>116</v>
      </c>
      <c r="D45" s="291">
        <v>33</v>
      </c>
      <c r="E45" s="146">
        <v>125</v>
      </c>
      <c r="F45" s="146">
        <f t="shared" si="11"/>
        <v>4125</v>
      </c>
      <c r="G45" s="168">
        <v>150</v>
      </c>
      <c r="H45" s="103">
        <f t="shared" si="12"/>
        <v>4950</v>
      </c>
      <c r="I45" s="169">
        <v>205</v>
      </c>
      <c r="J45" s="103">
        <f t="shared" si="14"/>
        <v>6765</v>
      </c>
      <c r="K45" s="169">
        <v>160.4</v>
      </c>
      <c r="L45" s="103">
        <f t="shared" si="15"/>
        <v>5293.2</v>
      </c>
      <c r="M45" s="168"/>
      <c r="N45" s="103">
        <f t="shared" si="13"/>
        <v>0</v>
      </c>
    </row>
    <row r="46" spans="1:14" ht="24" customHeight="1" x14ac:dyDescent="0.25">
      <c r="A46" s="145">
        <f t="shared" si="16"/>
        <v>33</v>
      </c>
      <c r="B46" s="290" t="s">
        <v>204</v>
      </c>
      <c r="C46" s="290" t="s">
        <v>116</v>
      </c>
      <c r="D46" s="291">
        <v>33</v>
      </c>
      <c r="E46" s="146">
        <v>130</v>
      </c>
      <c r="F46" s="146">
        <f t="shared" si="11"/>
        <v>4290</v>
      </c>
      <c r="G46" s="168">
        <v>120</v>
      </c>
      <c r="H46" s="103">
        <f t="shared" si="12"/>
        <v>3960</v>
      </c>
      <c r="I46" s="170">
        <v>170</v>
      </c>
      <c r="J46" s="103">
        <f t="shared" si="14"/>
        <v>5610</v>
      </c>
      <c r="K46" s="170">
        <v>160.4</v>
      </c>
      <c r="L46" s="103">
        <f t="shared" si="15"/>
        <v>5293.2</v>
      </c>
      <c r="M46" s="168"/>
      <c r="N46" s="103">
        <f t="shared" si="13"/>
        <v>0</v>
      </c>
    </row>
    <row r="47" spans="1:14" ht="24" customHeight="1" x14ac:dyDescent="0.25">
      <c r="A47" s="145">
        <f t="shared" si="16"/>
        <v>34</v>
      </c>
      <c r="B47" s="290" t="s">
        <v>205</v>
      </c>
      <c r="C47" s="290" t="s">
        <v>116</v>
      </c>
      <c r="D47" s="291">
        <v>33</v>
      </c>
      <c r="E47" s="146">
        <v>135</v>
      </c>
      <c r="F47" s="146">
        <f t="shared" si="11"/>
        <v>4455</v>
      </c>
      <c r="G47" s="168">
        <v>115</v>
      </c>
      <c r="H47" s="103">
        <f t="shared" si="12"/>
        <v>3795</v>
      </c>
      <c r="I47" s="170">
        <v>160</v>
      </c>
      <c r="J47" s="103">
        <f t="shared" si="14"/>
        <v>5280</v>
      </c>
      <c r="K47" s="170">
        <v>155.4</v>
      </c>
      <c r="L47" s="103">
        <f t="shared" si="15"/>
        <v>5128.2</v>
      </c>
      <c r="M47" s="168"/>
      <c r="N47" s="103">
        <f t="shared" si="13"/>
        <v>0</v>
      </c>
    </row>
    <row r="48" spans="1:14" ht="24" customHeight="1" x14ac:dyDescent="0.25">
      <c r="A48" s="145">
        <f t="shared" si="16"/>
        <v>35</v>
      </c>
      <c r="B48" s="290" t="s">
        <v>206</v>
      </c>
      <c r="C48" s="290" t="s">
        <v>116</v>
      </c>
      <c r="D48" s="291">
        <v>33</v>
      </c>
      <c r="E48" s="146">
        <v>130</v>
      </c>
      <c r="F48" s="146">
        <f t="shared" si="11"/>
        <v>4290</v>
      </c>
      <c r="G48" s="168">
        <v>150</v>
      </c>
      <c r="H48" s="103">
        <f t="shared" si="12"/>
        <v>4950</v>
      </c>
      <c r="I48" s="170">
        <v>240</v>
      </c>
      <c r="J48" s="103">
        <f t="shared" ref="J48:J69" si="17">IF(AND(ISNUMBER($D48),ISNUMBER(I48)),$D48*I48,0)</f>
        <v>7920</v>
      </c>
      <c r="K48" s="170">
        <v>180.11</v>
      </c>
      <c r="L48" s="103">
        <f t="shared" ref="L48:L69" si="18">IF(AND(ISNUMBER($D48),ISNUMBER(K48)),$D48*K48,0)</f>
        <v>5943.63</v>
      </c>
      <c r="M48" s="168"/>
      <c r="N48" s="103">
        <f t="shared" ref="N48:N69" si="19">IF(AND(ISNUMBER($D48),ISNUMBER(M48)),$D48*M48,0)</f>
        <v>0</v>
      </c>
    </row>
    <row r="49" spans="1:14" ht="24" customHeight="1" x14ac:dyDescent="0.25">
      <c r="A49" s="145">
        <f t="shared" si="16"/>
        <v>36</v>
      </c>
      <c r="B49" s="290" t="s">
        <v>207</v>
      </c>
      <c r="C49" s="290" t="s">
        <v>116</v>
      </c>
      <c r="D49" s="291">
        <v>33</v>
      </c>
      <c r="E49" s="146">
        <v>135</v>
      </c>
      <c r="F49" s="146">
        <f t="shared" si="11"/>
        <v>4455</v>
      </c>
      <c r="G49" s="168">
        <v>135</v>
      </c>
      <c r="H49" s="103">
        <f t="shared" si="12"/>
        <v>4455</v>
      </c>
      <c r="I49" s="170">
        <v>190</v>
      </c>
      <c r="J49" s="103">
        <f t="shared" si="17"/>
        <v>6270</v>
      </c>
      <c r="K49" s="170">
        <v>180.11</v>
      </c>
      <c r="L49" s="103">
        <f t="shared" si="18"/>
        <v>5943.63</v>
      </c>
      <c r="M49" s="168"/>
      <c r="N49" s="103">
        <f t="shared" si="19"/>
        <v>0</v>
      </c>
    </row>
    <row r="50" spans="1:14" ht="24" customHeight="1" x14ac:dyDescent="0.25">
      <c r="A50" s="145">
        <f t="shared" si="16"/>
        <v>37</v>
      </c>
      <c r="B50" s="290" t="s">
        <v>208</v>
      </c>
      <c r="C50" s="290" t="s">
        <v>116</v>
      </c>
      <c r="D50" s="291">
        <v>33</v>
      </c>
      <c r="E50" s="146">
        <v>145</v>
      </c>
      <c r="F50" s="146">
        <f t="shared" si="11"/>
        <v>4785</v>
      </c>
      <c r="G50" s="168">
        <v>120</v>
      </c>
      <c r="H50" s="103">
        <f t="shared" si="12"/>
        <v>3960</v>
      </c>
      <c r="I50" s="170">
        <v>180</v>
      </c>
      <c r="J50" s="103">
        <f t="shared" si="17"/>
        <v>5940</v>
      </c>
      <c r="K50" s="170">
        <v>172.11</v>
      </c>
      <c r="L50" s="103">
        <f t="shared" si="18"/>
        <v>5679.63</v>
      </c>
      <c r="M50" s="168"/>
      <c r="N50" s="103">
        <f t="shared" si="19"/>
        <v>0</v>
      </c>
    </row>
    <row r="51" spans="1:14" ht="24" customHeight="1" x14ac:dyDescent="0.25">
      <c r="A51" s="145">
        <f t="shared" si="16"/>
        <v>38</v>
      </c>
      <c r="B51" s="290" t="s">
        <v>209</v>
      </c>
      <c r="C51" s="290" t="s">
        <v>116</v>
      </c>
      <c r="D51" s="291">
        <v>33</v>
      </c>
      <c r="E51" s="146">
        <v>2.5</v>
      </c>
      <c r="F51" s="146">
        <f t="shared" si="11"/>
        <v>82.5</v>
      </c>
      <c r="G51" s="168">
        <v>14</v>
      </c>
      <c r="H51" s="103">
        <f t="shared" si="12"/>
        <v>462</v>
      </c>
      <c r="I51" s="170">
        <v>45</v>
      </c>
      <c r="J51" s="103">
        <f t="shared" si="17"/>
        <v>1485</v>
      </c>
      <c r="K51" s="170">
        <v>75</v>
      </c>
      <c r="L51" s="103">
        <f t="shared" si="18"/>
        <v>2475</v>
      </c>
      <c r="M51" s="168"/>
      <c r="N51" s="103">
        <f t="shared" si="19"/>
        <v>0</v>
      </c>
    </row>
    <row r="52" spans="1:14" ht="24" customHeight="1" x14ac:dyDescent="0.25">
      <c r="A52" s="145">
        <f t="shared" si="16"/>
        <v>39</v>
      </c>
      <c r="B52" s="290" t="s">
        <v>210</v>
      </c>
      <c r="C52" s="290" t="s">
        <v>116</v>
      </c>
      <c r="D52" s="291">
        <v>33</v>
      </c>
      <c r="E52" s="146">
        <v>160</v>
      </c>
      <c r="F52" s="146">
        <f t="shared" si="11"/>
        <v>5280</v>
      </c>
      <c r="G52" s="168">
        <v>160</v>
      </c>
      <c r="H52" s="103">
        <f t="shared" si="12"/>
        <v>5280</v>
      </c>
      <c r="I52" s="170">
        <v>260</v>
      </c>
      <c r="J52" s="103">
        <f t="shared" si="17"/>
        <v>8580</v>
      </c>
      <c r="K52" s="170">
        <v>155</v>
      </c>
      <c r="L52" s="103">
        <f t="shared" si="18"/>
        <v>5115</v>
      </c>
      <c r="M52" s="168"/>
      <c r="N52" s="103">
        <f t="shared" si="19"/>
        <v>0</v>
      </c>
    </row>
    <row r="53" spans="1:14" ht="24" customHeight="1" x14ac:dyDescent="0.25">
      <c r="A53" s="145">
        <f t="shared" si="16"/>
        <v>40</v>
      </c>
      <c r="B53" s="290" t="s">
        <v>211</v>
      </c>
      <c r="C53" s="290" t="s">
        <v>116</v>
      </c>
      <c r="D53" s="291">
        <v>33</v>
      </c>
      <c r="E53" s="146">
        <v>170</v>
      </c>
      <c r="F53" s="146">
        <f t="shared" si="11"/>
        <v>5610</v>
      </c>
      <c r="G53" s="168">
        <v>150</v>
      </c>
      <c r="H53" s="103">
        <f t="shared" si="12"/>
        <v>4950</v>
      </c>
      <c r="I53" s="170">
        <v>230</v>
      </c>
      <c r="J53" s="103">
        <f t="shared" si="17"/>
        <v>7590</v>
      </c>
      <c r="K53" s="170">
        <v>155</v>
      </c>
      <c r="L53" s="103">
        <f t="shared" si="18"/>
        <v>5115</v>
      </c>
      <c r="M53" s="168"/>
      <c r="N53" s="103">
        <f t="shared" si="19"/>
        <v>0</v>
      </c>
    </row>
    <row r="54" spans="1:14" ht="24" customHeight="1" x14ac:dyDescent="0.25">
      <c r="A54" s="145">
        <f t="shared" si="16"/>
        <v>41</v>
      </c>
      <c r="B54" s="290" t="s">
        <v>212</v>
      </c>
      <c r="C54" s="290" t="s">
        <v>116</v>
      </c>
      <c r="D54" s="291">
        <v>33</v>
      </c>
      <c r="E54" s="146">
        <v>180</v>
      </c>
      <c r="F54" s="146">
        <f t="shared" si="11"/>
        <v>5940</v>
      </c>
      <c r="G54" s="168">
        <v>140</v>
      </c>
      <c r="H54" s="103">
        <f t="shared" si="12"/>
        <v>4620</v>
      </c>
      <c r="I54" s="170">
        <v>220</v>
      </c>
      <c r="J54" s="103">
        <f t="shared" si="17"/>
        <v>7260</v>
      </c>
      <c r="K54" s="170">
        <v>150</v>
      </c>
      <c r="L54" s="103">
        <f t="shared" si="18"/>
        <v>4950</v>
      </c>
      <c r="M54" s="168"/>
      <c r="N54" s="103">
        <f t="shared" si="19"/>
        <v>0</v>
      </c>
    </row>
    <row r="55" spans="1:14" ht="24" customHeight="1" x14ac:dyDescent="0.25">
      <c r="A55" s="145">
        <f t="shared" si="16"/>
        <v>42</v>
      </c>
      <c r="B55" s="290" t="s">
        <v>213</v>
      </c>
      <c r="C55" s="290" t="s">
        <v>116</v>
      </c>
      <c r="D55" s="291">
        <v>33</v>
      </c>
      <c r="E55" s="146">
        <v>170</v>
      </c>
      <c r="F55" s="146">
        <f t="shared" si="11"/>
        <v>5610</v>
      </c>
      <c r="G55" s="168">
        <v>180</v>
      </c>
      <c r="H55" s="103">
        <f t="shared" si="12"/>
        <v>5940</v>
      </c>
      <c r="I55" s="170">
        <v>305</v>
      </c>
      <c r="J55" s="103">
        <f t="shared" si="17"/>
        <v>10065</v>
      </c>
      <c r="K55" s="170">
        <v>190</v>
      </c>
      <c r="L55" s="103">
        <f t="shared" si="18"/>
        <v>6270</v>
      </c>
      <c r="M55" s="168"/>
      <c r="N55" s="103">
        <f t="shared" si="19"/>
        <v>0</v>
      </c>
    </row>
    <row r="56" spans="1:14" ht="24" customHeight="1" x14ac:dyDescent="0.25">
      <c r="A56" s="145">
        <f t="shared" si="16"/>
        <v>43</v>
      </c>
      <c r="B56" s="290" t="s">
        <v>214</v>
      </c>
      <c r="C56" s="290" t="s">
        <v>116</v>
      </c>
      <c r="D56" s="291">
        <v>33</v>
      </c>
      <c r="E56" s="146">
        <v>180</v>
      </c>
      <c r="F56" s="146">
        <f t="shared" si="11"/>
        <v>5940</v>
      </c>
      <c r="G56" s="168">
        <v>165</v>
      </c>
      <c r="H56" s="103">
        <f t="shared" si="12"/>
        <v>5445</v>
      </c>
      <c r="I56" s="170">
        <v>265</v>
      </c>
      <c r="J56" s="103">
        <f t="shared" si="17"/>
        <v>8745</v>
      </c>
      <c r="K56" s="170">
        <v>190</v>
      </c>
      <c r="L56" s="103">
        <f t="shared" si="18"/>
        <v>6270</v>
      </c>
      <c r="M56" s="168"/>
      <c r="N56" s="103">
        <f t="shared" si="19"/>
        <v>0</v>
      </c>
    </row>
    <row r="57" spans="1:14" ht="24" customHeight="1" x14ac:dyDescent="0.25">
      <c r="A57" s="145">
        <f t="shared" si="16"/>
        <v>44</v>
      </c>
      <c r="B57" s="290" t="s">
        <v>215</v>
      </c>
      <c r="C57" s="290" t="s">
        <v>116</v>
      </c>
      <c r="D57" s="291">
        <v>33</v>
      </c>
      <c r="E57" s="146">
        <v>190</v>
      </c>
      <c r="F57" s="146">
        <f t="shared" si="11"/>
        <v>6270</v>
      </c>
      <c r="G57" s="168">
        <v>155</v>
      </c>
      <c r="H57" s="103">
        <f t="shared" si="12"/>
        <v>5115</v>
      </c>
      <c r="I57" s="170">
        <v>260</v>
      </c>
      <c r="J57" s="103">
        <f t="shared" si="17"/>
        <v>8580</v>
      </c>
      <c r="K57" s="170">
        <v>185</v>
      </c>
      <c r="L57" s="103">
        <f t="shared" si="18"/>
        <v>6105</v>
      </c>
      <c r="M57" s="168"/>
      <c r="N57" s="103">
        <f t="shared" si="19"/>
        <v>0</v>
      </c>
    </row>
    <row r="58" spans="1:14" ht="24" customHeight="1" x14ac:dyDescent="0.25">
      <c r="A58" s="145">
        <f t="shared" si="16"/>
        <v>45</v>
      </c>
      <c r="B58" s="290" t="s">
        <v>216</v>
      </c>
      <c r="C58" s="290" t="s">
        <v>116</v>
      </c>
      <c r="D58" s="291">
        <v>33</v>
      </c>
      <c r="E58" s="146">
        <v>190</v>
      </c>
      <c r="F58" s="146">
        <f t="shared" si="11"/>
        <v>6270</v>
      </c>
      <c r="G58" s="168">
        <v>190</v>
      </c>
      <c r="H58" s="103">
        <f t="shared" si="12"/>
        <v>6270</v>
      </c>
      <c r="I58" s="170">
        <v>350</v>
      </c>
      <c r="J58" s="103">
        <f t="shared" si="17"/>
        <v>11550</v>
      </c>
      <c r="K58" s="170">
        <v>208</v>
      </c>
      <c r="L58" s="103">
        <f t="shared" si="18"/>
        <v>6864</v>
      </c>
      <c r="M58" s="168"/>
      <c r="N58" s="103">
        <f t="shared" si="19"/>
        <v>0</v>
      </c>
    </row>
    <row r="59" spans="1:14" ht="24" customHeight="1" x14ac:dyDescent="0.25">
      <c r="A59" s="145">
        <f t="shared" si="16"/>
        <v>46</v>
      </c>
      <c r="B59" s="290" t="s">
        <v>217</v>
      </c>
      <c r="C59" s="290" t="s">
        <v>116</v>
      </c>
      <c r="D59" s="291">
        <v>33</v>
      </c>
      <c r="E59" s="146">
        <v>200</v>
      </c>
      <c r="F59" s="146">
        <f t="shared" si="11"/>
        <v>6600</v>
      </c>
      <c r="G59" s="168">
        <v>180</v>
      </c>
      <c r="H59" s="103">
        <f t="shared" si="12"/>
        <v>5940</v>
      </c>
      <c r="I59" s="170">
        <v>300</v>
      </c>
      <c r="J59" s="103">
        <f t="shared" si="17"/>
        <v>9900</v>
      </c>
      <c r="K59" s="170">
        <v>208</v>
      </c>
      <c r="L59" s="103">
        <f t="shared" si="18"/>
        <v>6864</v>
      </c>
      <c r="M59" s="168"/>
      <c r="N59" s="103">
        <f t="shared" si="19"/>
        <v>0</v>
      </c>
    </row>
    <row r="60" spans="1:14" ht="24" customHeight="1" x14ac:dyDescent="0.25">
      <c r="A60" s="145">
        <f t="shared" si="16"/>
        <v>47</v>
      </c>
      <c r="B60" s="290" t="s">
        <v>218</v>
      </c>
      <c r="C60" s="290" t="s">
        <v>116</v>
      </c>
      <c r="D60" s="291">
        <v>33</v>
      </c>
      <c r="E60" s="146">
        <v>210</v>
      </c>
      <c r="F60" s="146">
        <f t="shared" si="11"/>
        <v>6930</v>
      </c>
      <c r="G60" s="168">
        <v>170</v>
      </c>
      <c r="H60" s="103">
        <f t="shared" si="12"/>
        <v>5610</v>
      </c>
      <c r="I60" s="170">
        <v>300</v>
      </c>
      <c r="J60" s="103">
        <f t="shared" si="17"/>
        <v>9900</v>
      </c>
      <c r="K60" s="170">
        <v>200</v>
      </c>
      <c r="L60" s="103">
        <f t="shared" si="18"/>
        <v>6600</v>
      </c>
      <c r="M60" s="168"/>
      <c r="N60" s="103">
        <f t="shared" si="19"/>
        <v>0</v>
      </c>
    </row>
    <row r="61" spans="1:14" ht="24" customHeight="1" x14ac:dyDescent="0.25">
      <c r="A61" s="145">
        <f t="shared" si="16"/>
        <v>48</v>
      </c>
      <c r="B61" s="290" t="s">
        <v>115</v>
      </c>
      <c r="C61" s="290" t="s">
        <v>119</v>
      </c>
      <c r="D61" s="291">
        <v>1</v>
      </c>
      <c r="E61" s="146">
        <v>1500</v>
      </c>
      <c r="F61" s="146">
        <f t="shared" si="11"/>
        <v>1500</v>
      </c>
      <c r="G61" s="168">
        <v>1000</v>
      </c>
      <c r="H61" s="103">
        <f t="shared" si="12"/>
        <v>1000</v>
      </c>
      <c r="I61" s="170">
        <v>5100</v>
      </c>
      <c r="J61" s="103">
        <f t="shared" si="17"/>
        <v>5100</v>
      </c>
      <c r="K61" s="170">
        <v>2750</v>
      </c>
      <c r="L61" s="103">
        <f t="shared" si="18"/>
        <v>2750</v>
      </c>
      <c r="M61" s="168"/>
      <c r="N61" s="103">
        <f t="shared" si="19"/>
        <v>0</v>
      </c>
    </row>
    <row r="62" spans="1:14" ht="24" customHeight="1" x14ac:dyDescent="0.25">
      <c r="A62" s="145">
        <f t="shared" si="16"/>
        <v>49</v>
      </c>
      <c r="B62" s="290" t="s">
        <v>219</v>
      </c>
      <c r="C62" s="290" t="s">
        <v>121</v>
      </c>
      <c r="D62" s="291">
        <v>1</v>
      </c>
      <c r="E62" s="146">
        <v>1000</v>
      </c>
      <c r="F62" s="146">
        <f t="shared" si="11"/>
        <v>1000</v>
      </c>
      <c r="G62" s="168">
        <v>750</v>
      </c>
      <c r="H62" s="103">
        <f t="shared" si="12"/>
        <v>750</v>
      </c>
      <c r="I62" s="170">
        <v>950</v>
      </c>
      <c r="J62" s="103">
        <f t="shared" si="17"/>
        <v>950</v>
      </c>
      <c r="K62" s="170">
        <v>1800</v>
      </c>
      <c r="L62" s="103">
        <f t="shared" si="18"/>
        <v>1800</v>
      </c>
      <c r="M62" s="168"/>
      <c r="N62" s="103">
        <f t="shared" si="19"/>
        <v>0</v>
      </c>
    </row>
    <row r="63" spans="1:14" ht="24" customHeight="1" x14ac:dyDescent="0.25">
      <c r="A63" s="145">
        <f t="shared" si="16"/>
        <v>50</v>
      </c>
      <c r="B63" s="290" t="s">
        <v>171</v>
      </c>
      <c r="C63" s="290" t="s">
        <v>118</v>
      </c>
      <c r="D63" s="291">
        <v>10</v>
      </c>
      <c r="E63" s="146">
        <v>150</v>
      </c>
      <c r="F63" s="146">
        <f t="shared" si="11"/>
        <v>1500</v>
      </c>
      <c r="G63" s="168">
        <v>300</v>
      </c>
      <c r="H63" s="103">
        <f t="shared" si="12"/>
        <v>3000</v>
      </c>
      <c r="I63" s="170">
        <v>2500</v>
      </c>
      <c r="J63" s="103">
        <f t="shared" si="17"/>
        <v>25000</v>
      </c>
      <c r="K63" s="170">
        <v>55</v>
      </c>
      <c r="L63" s="103">
        <f t="shared" si="18"/>
        <v>550</v>
      </c>
      <c r="M63" s="168"/>
      <c r="N63" s="103">
        <f t="shared" si="19"/>
        <v>0</v>
      </c>
    </row>
    <row r="64" spans="1:14" ht="24" customHeight="1" x14ac:dyDescent="0.25">
      <c r="A64" s="145">
        <f t="shared" si="16"/>
        <v>51</v>
      </c>
      <c r="B64" s="290" t="s">
        <v>220</v>
      </c>
      <c r="C64" s="290" t="s">
        <v>121</v>
      </c>
      <c r="D64" s="291">
        <v>1</v>
      </c>
      <c r="E64" s="146">
        <v>250</v>
      </c>
      <c r="F64" s="146">
        <f t="shared" si="11"/>
        <v>250</v>
      </c>
      <c r="G64" s="168">
        <v>1000</v>
      </c>
      <c r="H64" s="103">
        <f t="shared" si="12"/>
        <v>1000</v>
      </c>
      <c r="I64" s="170">
        <v>1600</v>
      </c>
      <c r="J64" s="103">
        <f t="shared" si="17"/>
        <v>1600</v>
      </c>
      <c r="K64" s="170">
        <v>650</v>
      </c>
      <c r="L64" s="103">
        <f t="shared" si="18"/>
        <v>650</v>
      </c>
      <c r="M64" s="168"/>
      <c r="N64" s="103">
        <f t="shared" si="19"/>
        <v>0</v>
      </c>
    </row>
    <row r="65" spans="1:15" ht="24" customHeight="1" x14ac:dyDescent="0.25">
      <c r="A65" s="145">
        <f t="shared" si="16"/>
        <v>52</v>
      </c>
      <c r="B65" s="290" t="s">
        <v>221</v>
      </c>
      <c r="C65" s="290" t="s">
        <v>121</v>
      </c>
      <c r="D65" s="291">
        <v>1</v>
      </c>
      <c r="E65" s="146">
        <v>1000</v>
      </c>
      <c r="F65" s="146">
        <f t="shared" si="11"/>
        <v>1000</v>
      </c>
      <c r="G65" s="168">
        <v>1000</v>
      </c>
      <c r="H65" s="103">
        <f t="shared" si="12"/>
        <v>1000</v>
      </c>
      <c r="I65" s="170">
        <v>1600</v>
      </c>
      <c r="J65" s="103">
        <f t="shared" si="17"/>
        <v>1600</v>
      </c>
      <c r="K65" s="170">
        <v>9000</v>
      </c>
      <c r="L65" s="103">
        <f t="shared" si="18"/>
        <v>9000</v>
      </c>
      <c r="M65" s="168"/>
      <c r="N65" s="103">
        <f t="shared" si="19"/>
        <v>0</v>
      </c>
    </row>
    <row r="66" spans="1:15" ht="24" customHeight="1" x14ac:dyDescent="0.25">
      <c r="A66" s="145">
        <f t="shared" si="16"/>
        <v>53</v>
      </c>
      <c r="B66" s="290" t="s">
        <v>222</v>
      </c>
      <c r="C66" s="290" t="s">
        <v>121</v>
      </c>
      <c r="D66" s="291">
        <v>25</v>
      </c>
      <c r="E66" s="146">
        <v>2000</v>
      </c>
      <c r="F66" s="146">
        <f t="shared" si="11"/>
        <v>50000</v>
      </c>
      <c r="G66" s="168">
        <v>2200</v>
      </c>
      <c r="H66" s="103">
        <f t="shared" si="12"/>
        <v>55000</v>
      </c>
      <c r="I66" s="170">
        <v>2700</v>
      </c>
      <c r="J66" s="103">
        <f t="shared" si="17"/>
        <v>67500</v>
      </c>
      <c r="K66" s="170">
        <v>1750</v>
      </c>
      <c r="L66" s="103">
        <f t="shared" si="18"/>
        <v>43750</v>
      </c>
      <c r="M66" s="168"/>
      <c r="N66" s="103">
        <f t="shared" si="19"/>
        <v>0</v>
      </c>
    </row>
    <row r="67" spans="1:15" ht="24" customHeight="1" x14ac:dyDescent="0.25">
      <c r="A67" s="145">
        <f t="shared" si="16"/>
        <v>54</v>
      </c>
      <c r="B67" s="290" t="s">
        <v>223</v>
      </c>
      <c r="C67" s="290" t="s">
        <v>121</v>
      </c>
      <c r="D67" s="291">
        <v>20</v>
      </c>
      <c r="E67" s="146">
        <v>1250</v>
      </c>
      <c r="F67" s="146">
        <f t="shared" si="11"/>
        <v>25000</v>
      </c>
      <c r="G67" s="168">
        <v>2200</v>
      </c>
      <c r="H67" s="103">
        <f t="shared" si="12"/>
        <v>44000</v>
      </c>
      <c r="I67" s="170">
        <v>2700</v>
      </c>
      <c r="J67" s="103">
        <f t="shared" si="17"/>
        <v>54000</v>
      </c>
      <c r="K67" s="170">
        <v>850</v>
      </c>
      <c r="L67" s="103">
        <f t="shared" si="18"/>
        <v>17000</v>
      </c>
      <c r="M67" s="168"/>
      <c r="N67" s="103">
        <f t="shared" si="19"/>
        <v>0</v>
      </c>
    </row>
    <row r="68" spans="1:15" ht="24" customHeight="1" x14ac:dyDescent="0.25">
      <c r="A68" s="145">
        <f t="shared" si="16"/>
        <v>55</v>
      </c>
      <c r="B68" s="290" t="s">
        <v>224</v>
      </c>
      <c r="C68" s="290" t="s">
        <v>121</v>
      </c>
      <c r="D68" s="291">
        <v>25</v>
      </c>
      <c r="E68" s="146">
        <v>1500</v>
      </c>
      <c r="F68" s="146">
        <f t="shared" si="11"/>
        <v>37500</v>
      </c>
      <c r="G68" s="168">
        <v>2000</v>
      </c>
      <c r="H68" s="103">
        <f t="shared" si="12"/>
        <v>50000</v>
      </c>
      <c r="I68" s="170">
        <v>2100</v>
      </c>
      <c r="J68" s="103">
        <f t="shared" si="17"/>
        <v>52500</v>
      </c>
      <c r="K68" s="170">
        <v>550</v>
      </c>
      <c r="L68" s="103">
        <f t="shared" si="18"/>
        <v>13750</v>
      </c>
      <c r="M68" s="168"/>
      <c r="N68" s="103">
        <f t="shared" si="19"/>
        <v>0</v>
      </c>
    </row>
    <row r="69" spans="1:15" ht="24" customHeight="1" x14ac:dyDescent="0.25">
      <c r="A69" s="145">
        <f t="shared" si="16"/>
        <v>56</v>
      </c>
      <c r="B69" s="290" t="s">
        <v>225</v>
      </c>
      <c r="C69" s="290" t="s">
        <v>121</v>
      </c>
      <c r="D69" s="291">
        <v>1</v>
      </c>
      <c r="E69" s="146">
        <v>350</v>
      </c>
      <c r="F69" s="146">
        <f t="shared" si="11"/>
        <v>350</v>
      </c>
      <c r="G69" s="168">
        <v>1000</v>
      </c>
      <c r="H69" s="103">
        <f t="shared" si="12"/>
        <v>1000</v>
      </c>
      <c r="I69" s="170">
        <v>1100</v>
      </c>
      <c r="J69" s="103">
        <f t="shared" si="17"/>
        <v>1100</v>
      </c>
      <c r="K69" s="170">
        <v>150</v>
      </c>
      <c r="L69" s="103">
        <f t="shared" si="18"/>
        <v>150</v>
      </c>
      <c r="M69" s="168"/>
      <c r="N69" s="103">
        <f t="shared" si="19"/>
        <v>0</v>
      </c>
      <c r="O69" s="227"/>
    </row>
    <row r="70" spans="1:15" ht="24" customHeight="1" x14ac:dyDescent="0.25">
      <c r="A70" s="145"/>
      <c r="B70" s="380" t="s">
        <v>176</v>
      </c>
      <c r="C70" s="362" t="str">
        <f>IF(ISBLANK('Item List'!C71),"",'Item List'!C71)</f>
        <v/>
      </c>
      <c r="D70" s="363">
        <f>IF(ISBLANK('Item List'!D71),0,'Item List'!D71)</f>
        <v>0</v>
      </c>
      <c r="E70" s="364">
        <f>IF(ISBLANK('Item List'!E71),0,'Item List'!E71)</f>
        <v>0</v>
      </c>
      <c r="F70" s="364">
        <f t="shared" si="11"/>
        <v>0</v>
      </c>
      <c r="G70" s="365"/>
      <c r="H70" s="381">
        <f>SUM(H36:H69,H21:H33)</f>
        <v>330897</v>
      </c>
      <c r="I70" s="367"/>
      <c r="J70" s="381">
        <f>SUM(J36:J69,J21:J33)</f>
        <v>452094.5</v>
      </c>
      <c r="K70" s="367"/>
      <c r="L70" s="383">
        <f>SUM(L20:L68)</f>
        <v>289498.61</v>
      </c>
      <c r="M70" s="367"/>
      <c r="N70" s="371">
        <f>SUM(N36:N69,N21:N33)</f>
        <v>0</v>
      </c>
    </row>
    <row r="71" spans="1:15" ht="24" customHeight="1" x14ac:dyDescent="0.25">
      <c r="A71" s="145"/>
      <c r="B71" s="362"/>
      <c r="C71" s="362"/>
      <c r="D71" s="363"/>
      <c r="E71" s="364"/>
      <c r="F71" s="364"/>
      <c r="G71" s="365"/>
      <c r="H71" s="372"/>
      <c r="I71" s="367"/>
      <c r="J71" s="372"/>
      <c r="K71" s="367"/>
      <c r="L71" s="384">
        <v>268649</v>
      </c>
      <c r="M71" s="367"/>
      <c r="N71" s="372"/>
    </row>
    <row r="72" spans="1:15" ht="14.4" thickBot="1" x14ac:dyDescent="0.3">
      <c r="A72" s="145"/>
      <c r="B72" s="360" t="s">
        <v>227</v>
      </c>
      <c r="C72" s="373" t="str">
        <f>IF(ISBLANK('Item List'!C73),"",'Item List'!C73)</f>
        <v/>
      </c>
      <c r="D72" s="374">
        <f>IF(ISBLANK('Item List'!D73),0,'Item List'!D73)</f>
        <v>0</v>
      </c>
      <c r="E72" s="375">
        <f>IF(ISBLANK('Item List'!E73),0,'Item List'!E73)</f>
        <v>0</v>
      </c>
      <c r="F72" s="375">
        <f>IF(AND(ISNUMBER($D72),ISNUMBER(E72)),$D72*E72,0)</f>
        <v>0</v>
      </c>
      <c r="G72" s="376"/>
      <c r="H72" s="377">
        <f>SUM(H18,H70)</f>
        <v>342523</v>
      </c>
      <c r="I72" s="378"/>
      <c r="J72" s="377">
        <f>SUM(J18,J70)</f>
        <v>466944.5</v>
      </c>
      <c r="K72" s="378"/>
      <c r="L72" s="377">
        <f>SUM(L18,L70)</f>
        <v>304897.45</v>
      </c>
      <c r="M72" s="376"/>
      <c r="N72" s="377">
        <f>SUM(N18,N70)</f>
        <v>0</v>
      </c>
    </row>
    <row r="73" spans="1:15" ht="10.5" customHeight="1" x14ac:dyDescent="0.2">
      <c r="A73" s="147"/>
      <c r="B73" s="359" t="s">
        <v>10</v>
      </c>
      <c r="C73" s="148"/>
      <c r="D73" s="292"/>
      <c r="E73" s="149" t="s">
        <v>8</v>
      </c>
      <c r="F73" s="150" t="str">
        <f>IF(SUM(F72:F72)=0,"",SUM(F72:F72)+#REF!)</f>
        <v/>
      </c>
      <c r="G73" s="110"/>
      <c r="H73" s="104"/>
      <c r="I73" s="220"/>
      <c r="J73" s="104"/>
      <c r="K73" s="110"/>
      <c r="L73" s="104"/>
      <c r="M73" s="110"/>
      <c r="N73" s="104"/>
    </row>
    <row r="74" spans="1:15" ht="10.5" customHeight="1" thickBot="1" x14ac:dyDescent="0.25">
      <c r="A74" s="426"/>
      <c r="B74" s="427" t="str">
        <f>CONCATENATE("Recommend Award to"&amp;" "&amp;$G$1)</f>
        <v>Recommend Award to N-TRAK Group</v>
      </c>
      <c r="C74" s="428"/>
      <c r="D74" s="429"/>
      <c r="E74" s="430" t="s">
        <v>9</v>
      </c>
      <c r="F74" s="431" t="str">
        <f>IF(SUM(F72:F72)=0,"",SUM($D72*E72,#REF!*#REF!,#REF!*#REF!,#REF!*#REF!,#REF!*#REF!,#REF!*#REF!,#REF!*#REF!,#REF!*#REF!,#REF!*#REF!,#REF!*#REF!,#REF!*#REF!,#REF!*#REF!,#REF!*#REF!,#REF!*#REF!,#REF!*#REF!,#REF!*#REF!,#REF!*#REF!,#REF!*#REF!,#REF!*#REF!,#REF!*#REF!,#REF!*#REF!,#REF!*#REF!,#REF!*#REF!,#REF!*#REF!,#REF!))</f>
        <v/>
      </c>
      <c r="G74" s="432"/>
      <c r="H74" s="433"/>
      <c r="I74" s="434"/>
      <c r="J74" s="433"/>
      <c r="K74" s="432"/>
      <c r="L74" s="433"/>
      <c r="M74" s="109"/>
      <c r="N74" s="105"/>
    </row>
    <row r="75" spans="1:15" ht="16.5" customHeight="1" x14ac:dyDescent="0.25">
      <c r="A75" s="362"/>
      <c r="B75" s="385" t="s">
        <v>230</v>
      </c>
      <c r="C75" s="435"/>
      <c r="D75" s="436"/>
      <c r="E75" s="437"/>
      <c r="F75" s="438"/>
      <c r="G75" s="438"/>
      <c r="H75" s="438"/>
      <c r="I75" s="438"/>
      <c r="J75" s="438"/>
      <c r="K75" s="438"/>
      <c r="L75" s="439"/>
    </row>
    <row r="76" spans="1:15" ht="17.25" customHeight="1" x14ac:dyDescent="0.25">
      <c r="A76" s="362"/>
      <c r="B76" s="387" t="s">
        <v>231</v>
      </c>
      <c r="C76" s="440"/>
      <c r="D76" s="441"/>
      <c r="E76" s="442"/>
      <c r="F76" s="443"/>
      <c r="G76" s="443"/>
      <c r="H76" s="443"/>
      <c r="I76" s="443"/>
      <c r="J76" s="443"/>
      <c r="K76" s="443"/>
      <c r="L76" s="444"/>
    </row>
  </sheetData>
  <mergeCells count="29">
    <mergeCell ref="M1:N1"/>
    <mergeCell ref="M2:N2"/>
    <mergeCell ref="M3:N3"/>
    <mergeCell ref="C1:D3"/>
    <mergeCell ref="I1:J1"/>
    <mergeCell ref="I2:J2"/>
    <mergeCell ref="G1:H1"/>
    <mergeCell ref="G2:H2"/>
    <mergeCell ref="G3:H3"/>
    <mergeCell ref="G4:H4"/>
    <mergeCell ref="C4:D4"/>
    <mergeCell ref="C5:D5"/>
    <mergeCell ref="C6:D6"/>
    <mergeCell ref="I4:J4"/>
    <mergeCell ref="C7:D7"/>
    <mergeCell ref="G5:H5"/>
    <mergeCell ref="G6:H6"/>
    <mergeCell ref="G7:H7"/>
    <mergeCell ref="I7:J7"/>
    <mergeCell ref="K7:L7"/>
    <mergeCell ref="M7:N7"/>
    <mergeCell ref="M4:N4"/>
    <mergeCell ref="I5:J5"/>
    <mergeCell ref="K5:L5"/>
    <mergeCell ref="M5:N5"/>
    <mergeCell ref="I6:J6"/>
    <mergeCell ref="K6:L6"/>
    <mergeCell ref="M6:N6"/>
    <mergeCell ref="K4:L4"/>
  </mergeCells>
  <phoneticPr fontId="5" type="noConversion"/>
  <printOptions horizontalCentered="1" verticalCentered="1"/>
  <pageMargins left="0.25" right="0.25" top="0.25" bottom="0.24" header="0" footer="0"/>
  <pageSetup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B18" sqref="B18"/>
    </sheetView>
  </sheetViews>
  <sheetFormatPr defaultColWidth="9.109375" defaultRowHeight="10.199999999999999" x14ac:dyDescent="0.2"/>
  <cols>
    <col min="1" max="1" width="3.5546875" style="196" customWidth="1"/>
    <col min="2" max="2" width="33.88671875" style="197" customWidth="1"/>
    <col min="3" max="3" width="5.44140625" style="198" bestFit="1" customWidth="1"/>
    <col min="4" max="4" width="6.88671875" style="196" customWidth="1"/>
    <col min="5" max="5" width="9" style="158" customWidth="1"/>
    <col min="6" max="6" width="10.33203125" style="159" customWidth="1"/>
    <col min="7" max="16384" width="9.109375" style="159"/>
  </cols>
  <sheetData>
    <row r="1" spans="1:6" ht="10.8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3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0.8" thickBot="1" x14ac:dyDescent="0.25">
      <c r="A3" s="194" t="str">
        <f>'Tabulation of Bids'!A6</f>
        <v>Vendors Notified: 89</v>
      </c>
      <c r="B3" s="165"/>
      <c r="C3" s="165"/>
      <c r="D3" s="166"/>
      <c r="E3" s="140" t="s">
        <v>1</v>
      </c>
      <c r="F3" s="141"/>
    </row>
    <row r="4" spans="1:6" s="195" customFormat="1" ht="21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5" customFormat="1" ht="20.399999999999999" customHeight="1" x14ac:dyDescent="0.2">
      <c r="A5" s="145">
        <f>'Tabulation of Bids'!A9</f>
        <v>1</v>
      </c>
      <c r="B5" s="160" t="str">
        <f>'Tabulation of Bids'!B9</f>
        <v>Public Water Service, Bored or Pulled, Copper, Complete, 1"</v>
      </c>
      <c r="C5" s="145" t="str">
        <f>'Tabulation of Bids'!C9</f>
        <v>LF</v>
      </c>
      <c r="D5" s="145">
        <f>'Tabulation of Bids'!D9</f>
        <v>33</v>
      </c>
      <c r="E5" s="146"/>
      <c r="F5" s="146">
        <f t="shared" ref="F5:F28" si="0">+D5*E5</f>
        <v>0</v>
      </c>
    </row>
    <row r="6" spans="1:6" s="195" customFormat="1" ht="20.399999999999999" customHeight="1" x14ac:dyDescent="0.2">
      <c r="A6" s="145">
        <f>'Tabulation of Bids'!A10</f>
        <v>2</v>
      </c>
      <c r="B6" s="160" t="str">
        <f>'Tabulation of Bids'!B10</f>
        <v>Private Water Service, Bored or Pulled, Copper, Complete, 1"</v>
      </c>
      <c r="C6" s="145" t="str">
        <f>'Tabulation of Bids'!C10</f>
        <v>LF</v>
      </c>
      <c r="D6" s="145">
        <f>'Tabulation of Bids'!D10</f>
        <v>33</v>
      </c>
      <c r="E6" s="146"/>
      <c r="F6" s="146">
        <f t="shared" si="0"/>
        <v>0</v>
      </c>
    </row>
    <row r="7" spans="1:6" s="195" customFormat="1" ht="20.399999999999999" customHeight="1" x14ac:dyDescent="0.2">
      <c r="A7" s="145">
        <f>'Tabulation of Bids'!A11</f>
        <v>3</v>
      </c>
      <c r="B7" s="160" t="str">
        <f>'Tabulation of Bids'!B11</f>
        <v>Private Water Service, Bored or Pulled, HDPE, Complete, 1"</v>
      </c>
      <c r="C7" s="145" t="str">
        <f>'Tabulation of Bids'!C11</f>
        <v>LF</v>
      </c>
      <c r="D7" s="145">
        <f>'Tabulation of Bids'!D11</f>
        <v>33</v>
      </c>
      <c r="E7" s="146"/>
      <c r="F7" s="146">
        <f t="shared" si="0"/>
        <v>0</v>
      </c>
    </row>
    <row r="8" spans="1:6" s="195" customFormat="1" ht="20.399999999999999" customHeight="1" x14ac:dyDescent="0.2">
      <c r="A8" s="145">
        <f>'Tabulation of Bids'!A12</f>
        <v>4</v>
      </c>
      <c r="B8" s="160" t="str">
        <f>'Tabulation of Bids'!B12</f>
        <v>Sidewalk Removal &amp; Replacement</v>
      </c>
      <c r="C8" s="145" t="str">
        <f>'Tabulation of Bids'!C12</f>
        <v>SF</v>
      </c>
      <c r="D8" s="145">
        <f>'Tabulation of Bids'!D12</f>
        <v>45</v>
      </c>
      <c r="E8" s="146"/>
      <c r="F8" s="146">
        <f t="shared" si="0"/>
        <v>0</v>
      </c>
    </row>
    <row r="9" spans="1:6" s="195" customFormat="1" ht="20.399999999999999" customHeight="1" x14ac:dyDescent="0.2">
      <c r="A9" s="145">
        <f>'Tabulation of Bids'!A13</f>
        <v>5</v>
      </c>
      <c r="B9" s="160" t="str">
        <f>'Tabulation of Bids'!B13</f>
        <v>Pavement Removal &amp; Patch Replacement, Class D</v>
      </c>
      <c r="C9" s="145" t="str">
        <f>'Tabulation of Bids'!C13</f>
        <v>SY</v>
      </c>
      <c r="D9" s="145">
        <f>'Tabulation of Bids'!D13</f>
        <v>15</v>
      </c>
      <c r="E9" s="146"/>
      <c r="F9" s="146">
        <f t="shared" si="0"/>
        <v>0</v>
      </c>
    </row>
    <row r="10" spans="1:6" s="195" customFormat="1" ht="20.399999999999999" customHeight="1" x14ac:dyDescent="0.2">
      <c r="A10" s="145">
        <f>'Tabulation of Bids'!A14</f>
        <v>6</v>
      </c>
      <c r="B10" s="160" t="str">
        <f>'Tabulation of Bids'!B14</f>
        <v>Combination Curb and Gutter Removal &amp; Replacement</v>
      </c>
      <c r="C10" s="145" t="str">
        <f>'Tabulation of Bids'!C14</f>
        <v>LF</v>
      </c>
      <c r="D10" s="145">
        <f>'Tabulation of Bids'!D14</f>
        <v>10</v>
      </c>
      <c r="E10" s="146"/>
      <c r="F10" s="146">
        <f t="shared" si="0"/>
        <v>0</v>
      </c>
    </row>
    <row r="11" spans="1:6" s="195" customFormat="1" ht="20.399999999999999" customHeight="1" x14ac:dyDescent="0.2">
      <c r="A11" s="145">
        <f>'Tabulation of Bids'!A15</f>
        <v>7</v>
      </c>
      <c r="B11" s="160" t="str">
        <f>'Tabulation of Bids'!B15</f>
        <v>Connection to Water Meter (Basement/Crawlspace), Complete</v>
      </c>
      <c r="C11" s="145" t="str">
        <f>'Tabulation of Bids'!C15</f>
        <v>EA</v>
      </c>
      <c r="D11" s="145">
        <f>'Tabulation of Bids'!D15</f>
        <v>1</v>
      </c>
      <c r="E11" s="146"/>
      <c r="F11" s="146">
        <f t="shared" si="0"/>
        <v>0</v>
      </c>
    </row>
    <row r="12" spans="1:6" s="195" customFormat="1" ht="20.399999999999999" customHeight="1" x14ac:dyDescent="0.2">
      <c r="A12" s="145">
        <f>'Tabulation of Bids'!A16</f>
        <v>8</v>
      </c>
      <c r="B12" s="160" t="str">
        <f>'Tabulation of Bids'!B16</f>
        <v>Restoration, Complete</v>
      </c>
      <c r="C12" s="145" t="str">
        <f>'Tabulation of Bids'!C16</f>
        <v>LS</v>
      </c>
      <c r="D12" s="145">
        <f>'Tabulation of Bids'!D16</f>
        <v>1</v>
      </c>
      <c r="E12" s="146"/>
      <c r="F12" s="146">
        <f t="shared" si="0"/>
        <v>0</v>
      </c>
    </row>
    <row r="13" spans="1:6" s="195" customFormat="1" ht="20.399999999999999" customHeight="1" x14ac:dyDescent="0.2">
      <c r="A13" s="145">
        <f>'Tabulation of Bids'!A17</f>
        <v>9</v>
      </c>
      <c r="B13" s="160" t="str">
        <f>'Tabulation of Bids'!B17</f>
        <v>Traffic Control and Protection</v>
      </c>
      <c r="C13" s="145" t="str">
        <f>'Tabulation of Bids'!C17</f>
        <v>LS</v>
      </c>
      <c r="D13" s="145">
        <f>'Tabulation of Bids'!D17</f>
        <v>1</v>
      </c>
      <c r="E13" s="146"/>
      <c r="F13" s="146">
        <f t="shared" si="0"/>
        <v>0</v>
      </c>
    </row>
    <row r="14" spans="1:6" s="195" customFormat="1" ht="20.399999999999999" customHeight="1" x14ac:dyDescent="0.2">
      <c r="A14" s="145" t="e">
        <f>'Tabulation of Bids'!#REF!</f>
        <v>#REF!</v>
      </c>
      <c r="B14" s="160" t="e">
        <f>'Tabulation of Bids'!#REF!</f>
        <v>#REF!</v>
      </c>
      <c r="C14" s="145" t="e">
        <f>'Tabulation of Bids'!#REF!</f>
        <v>#REF!</v>
      </c>
      <c r="D14" s="145" t="e">
        <f>'Tabulation of Bids'!#REF!</f>
        <v>#REF!</v>
      </c>
      <c r="E14" s="146"/>
      <c r="F14" s="146" t="e">
        <f t="shared" si="0"/>
        <v>#REF!</v>
      </c>
    </row>
    <row r="15" spans="1:6" ht="20.399999999999999" customHeight="1" x14ac:dyDescent="0.2">
      <c r="A15" s="145" t="e">
        <f>'Tabulation of Bids'!#REF!</f>
        <v>#REF!</v>
      </c>
      <c r="B15" s="160" t="e">
        <f>'Tabulation of Bids'!#REF!</f>
        <v>#REF!</v>
      </c>
      <c r="C15" s="145" t="e">
        <f>'Tabulation of Bids'!#REF!</f>
        <v>#REF!</v>
      </c>
      <c r="D15" s="145" t="e">
        <f>'Tabulation of Bids'!#REF!</f>
        <v>#REF!</v>
      </c>
      <c r="E15" s="146"/>
      <c r="F15" s="146" t="e">
        <f t="shared" si="0"/>
        <v>#REF!</v>
      </c>
    </row>
    <row r="16" spans="1:6" ht="20.399999999999999" customHeight="1" x14ac:dyDescent="0.2">
      <c r="A16" s="145" t="e">
        <f>'Tabulation of Bids'!#REF!</f>
        <v>#REF!</v>
      </c>
      <c r="B16" s="160" t="e">
        <f>'Tabulation of Bids'!#REF!</f>
        <v>#REF!</v>
      </c>
      <c r="C16" s="145" t="e">
        <f>'Tabulation of Bids'!#REF!</f>
        <v>#REF!</v>
      </c>
      <c r="D16" s="145" t="e">
        <f>'Tabulation of Bids'!#REF!</f>
        <v>#REF!</v>
      </c>
      <c r="E16" s="146"/>
      <c r="F16" s="146" t="e">
        <f t="shared" si="0"/>
        <v>#REF!</v>
      </c>
    </row>
    <row r="17" spans="1:6" ht="20.399999999999999" customHeight="1" x14ac:dyDescent="0.2">
      <c r="A17" s="145">
        <f>'Tabulation of Bids'!A18</f>
        <v>0</v>
      </c>
      <c r="B17" s="160" t="str">
        <f>'Tabulation of Bids'!B18</f>
        <v>BASE BID ITEM #1:</v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399999999999999" customHeight="1" x14ac:dyDescent="0.2">
      <c r="A18" s="145" t="e">
        <f>'Tabulation of Bids'!#REF!</f>
        <v>#REF!</v>
      </c>
      <c r="B18" s="160" t="e">
        <f>'Tabulation of Bids'!#REF!</f>
        <v>#REF!</v>
      </c>
      <c r="C18" s="145" t="e">
        <f>'Tabulation of Bids'!#REF!</f>
        <v>#REF!</v>
      </c>
      <c r="D18" s="145" t="e">
        <f>'Tabulation of Bids'!#REF!</f>
        <v>#REF!</v>
      </c>
      <c r="E18" s="146"/>
      <c r="F18" s="146" t="e">
        <f t="shared" si="0"/>
        <v>#REF!</v>
      </c>
    </row>
    <row r="19" spans="1:6" ht="20.399999999999999" customHeight="1" x14ac:dyDescent="0.2">
      <c r="A19" s="145" t="e">
        <f>'Tabulation of Bids'!#REF!</f>
        <v>#REF!</v>
      </c>
      <c r="B19" s="160" t="e">
        <f>'Tabulation of Bids'!#REF!</f>
        <v>#REF!</v>
      </c>
      <c r="C19" s="145" t="e">
        <f>'Tabulation of Bids'!#REF!</f>
        <v>#REF!</v>
      </c>
      <c r="D19" s="145" t="e">
        <f>'Tabulation of Bids'!#REF!</f>
        <v>#REF!</v>
      </c>
      <c r="E19" s="146"/>
      <c r="F19" s="146" t="e">
        <f t="shared" si="0"/>
        <v>#REF!</v>
      </c>
    </row>
    <row r="20" spans="1:6" ht="20.399999999999999" customHeight="1" x14ac:dyDescent="0.2">
      <c r="A20" s="145" t="e">
        <f>'Tabulation of Bids'!#REF!</f>
        <v>#REF!</v>
      </c>
      <c r="B20" s="160" t="e">
        <f>'Tabulation of Bids'!#REF!</f>
        <v>#REF!</v>
      </c>
      <c r="C20" s="145" t="e">
        <f>'Tabulation of Bids'!#REF!</f>
        <v>#REF!</v>
      </c>
      <c r="D20" s="145" t="e">
        <f>'Tabulation of Bids'!#REF!</f>
        <v>#REF!</v>
      </c>
      <c r="E20" s="146"/>
      <c r="F20" s="146" t="e">
        <f t="shared" si="0"/>
        <v>#REF!</v>
      </c>
    </row>
    <row r="21" spans="1:6" ht="20.399999999999999" customHeight="1" x14ac:dyDescent="0.2">
      <c r="A21" s="145" t="e">
        <f>'Tabulation of Bids'!#REF!</f>
        <v>#REF!</v>
      </c>
      <c r="B21" s="160" t="e">
        <f>'Tabulation of Bids'!#REF!</f>
        <v>#REF!</v>
      </c>
      <c r="C21" s="145" t="e">
        <f>'Tabulation of Bids'!#REF!</f>
        <v>#REF!</v>
      </c>
      <c r="D21" s="145" t="e">
        <f>'Tabulation of Bids'!#REF!</f>
        <v>#REF!</v>
      </c>
      <c r="E21" s="146"/>
      <c r="F21" s="146" t="e">
        <f t="shared" si="0"/>
        <v>#REF!</v>
      </c>
    </row>
    <row r="22" spans="1:6" ht="20.399999999999999" customHeight="1" x14ac:dyDescent="0.2">
      <c r="A22" s="145" t="e">
        <f>'Tabulation of Bids'!#REF!</f>
        <v>#REF!</v>
      </c>
      <c r="B22" s="160" t="e">
        <f>'Tabulation of Bids'!#REF!</f>
        <v>#REF!</v>
      </c>
      <c r="C22" s="145" t="e">
        <f>'Tabulation of Bids'!#REF!</f>
        <v>#REF!</v>
      </c>
      <c r="D22" s="145" t="e">
        <f>'Tabulation of Bids'!#REF!</f>
        <v>#REF!</v>
      </c>
      <c r="E22" s="146"/>
      <c r="F22" s="146" t="e">
        <f t="shared" si="0"/>
        <v>#REF!</v>
      </c>
    </row>
    <row r="23" spans="1:6" ht="20.399999999999999" customHeight="1" x14ac:dyDescent="0.2">
      <c r="A23" s="145" t="e">
        <f>'Tabulation of Bids'!#REF!</f>
        <v>#REF!</v>
      </c>
      <c r="B23" s="160" t="e">
        <f>'Tabulation of Bids'!#REF!</f>
        <v>#REF!</v>
      </c>
      <c r="C23" s="145" t="e">
        <f>'Tabulation of Bids'!#REF!</f>
        <v>#REF!</v>
      </c>
      <c r="D23" s="145" t="e">
        <f>'Tabulation of Bids'!#REF!</f>
        <v>#REF!</v>
      </c>
      <c r="E23" s="146"/>
      <c r="F23" s="146" t="e">
        <f t="shared" si="0"/>
        <v>#REF!</v>
      </c>
    </row>
    <row r="24" spans="1:6" ht="20.399999999999999" customHeight="1" x14ac:dyDescent="0.2">
      <c r="A24" s="145" t="e">
        <f>'Tabulation of Bids'!#REF!</f>
        <v>#REF!</v>
      </c>
      <c r="B24" s="160" t="e">
        <f>'Tabulation of Bids'!#REF!</f>
        <v>#REF!</v>
      </c>
      <c r="C24" s="145" t="e">
        <f>'Tabulation of Bids'!#REF!</f>
        <v>#REF!</v>
      </c>
      <c r="D24" s="145" t="e">
        <f>'Tabulation of Bids'!#REF!</f>
        <v>#REF!</v>
      </c>
      <c r="E24" s="146"/>
      <c r="F24" s="146" t="e">
        <f t="shared" si="0"/>
        <v>#REF!</v>
      </c>
    </row>
    <row r="25" spans="1:6" ht="20.399999999999999" customHeight="1" x14ac:dyDescent="0.2">
      <c r="A25" s="145" t="e">
        <f>'Tabulation of Bids'!#REF!</f>
        <v>#REF!</v>
      </c>
      <c r="B25" s="160" t="e">
        <f>'Tabulation of Bids'!#REF!</f>
        <v>#REF!</v>
      </c>
      <c r="C25" s="145" t="e">
        <f>'Tabulation of Bids'!#REF!</f>
        <v>#REF!</v>
      </c>
      <c r="D25" s="145" t="e">
        <f>'Tabulation of Bids'!#REF!</f>
        <v>#REF!</v>
      </c>
      <c r="E25" s="146"/>
      <c r="F25" s="146" t="e">
        <f t="shared" si="0"/>
        <v>#REF!</v>
      </c>
    </row>
    <row r="26" spans="1:6" ht="20.399999999999999" customHeight="1" x14ac:dyDescent="0.2">
      <c r="A26" s="145" t="e">
        <f>'Tabulation of Bids'!#REF!</f>
        <v>#REF!</v>
      </c>
      <c r="B26" s="160" t="e">
        <f>'Tabulation of Bids'!#REF!</f>
        <v>#REF!</v>
      </c>
      <c r="C26" s="145" t="e">
        <f>'Tabulation of Bids'!#REF!</f>
        <v>#REF!</v>
      </c>
      <c r="D26" s="145" t="e">
        <f>'Tabulation of Bids'!#REF!</f>
        <v>#REF!</v>
      </c>
      <c r="E26" s="146"/>
      <c r="F26" s="146" t="e">
        <f t="shared" si="0"/>
        <v>#REF!</v>
      </c>
    </row>
    <row r="27" spans="1:6" ht="20.399999999999999" customHeight="1" x14ac:dyDescent="0.2">
      <c r="A27" s="145" t="e">
        <f>'Tabulation of Bids'!#REF!</f>
        <v>#REF!</v>
      </c>
      <c r="B27" s="160" t="e">
        <f>'Tabulation of Bids'!#REF!</f>
        <v>#REF!</v>
      </c>
      <c r="C27" s="145" t="e">
        <f>'Tabulation of Bids'!#REF!</f>
        <v>#REF!</v>
      </c>
      <c r="D27" s="145" t="e">
        <f>'Tabulation of Bids'!#REF!</f>
        <v>#REF!</v>
      </c>
      <c r="E27" s="146"/>
      <c r="F27" s="146" t="e">
        <f t="shared" si="0"/>
        <v>#REF!</v>
      </c>
    </row>
    <row r="28" spans="1:6" ht="20.399999999999999" customHeight="1" thickBot="1" x14ac:dyDescent="0.25">
      <c r="A28" s="145" t="e">
        <f>'Tabulation of Bids'!#REF!</f>
        <v>#REF!</v>
      </c>
      <c r="B28" s="160" t="e">
        <f>'Tabulation of Bids'!#REF!</f>
        <v>#REF!</v>
      </c>
      <c r="C28" s="145" t="e">
        <f>'Tabulation of Bids'!#REF!</f>
        <v>#REF!</v>
      </c>
      <c r="D28" s="145" t="e">
        <f>'Tabulation of Bids'!#REF!</f>
        <v>#REF!</v>
      </c>
      <c r="E28" s="146"/>
      <c r="F28" s="146" t="e">
        <f t="shared" si="0"/>
        <v>#REF!</v>
      </c>
    </row>
    <row r="29" spans="1:6" s="195" customFormat="1" ht="10.199999999999999" customHeight="1" x14ac:dyDescent="0.2">
      <c r="A29" s="147"/>
      <c r="B29" s="157" t="s">
        <v>98</v>
      </c>
      <c r="C29" s="148" t="str">
        <f>IF(NOT(ISNUMBER(A31)),"Total","Sub")</f>
        <v>Total</v>
      </c>
      <c r="D29" s="239"/>
      <c r="E29" s="149" t="s">
        <v>8</v>
      </c>
      <c r="F29" s="150" t="e">
        <f>SUM(F5:F28)</f>
        <v>#REF!</v>
      </c>
    </row>
    <row r="30" spans="1:6" s="195" customFormat="1" ht="10.199999999999999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 t="e">
        <f>SUM($D5*E5,$D6*E6,$D7*E7,$D8*E8,$D9*E9,$D10*E10,$D11*E11,$D12*E12,$D13*E13,$D14*E14,$D15*E15,$D16*E16,$D17*E17,$D18*E18,$D19*E19,$D20*E20,$D21*E21,$D22*E22,$D23*E23,$D24*E24,$D25*E25,$D26*E26,$D27*E27,$D28*E28)</f>
        <v>#REF!</v>
      </c>
    </row>
    <row r="31" spans="1:6" s="195" customFormat="1" ht="20.399999999999999" customHeight="1" x14ac:dyDescent="0.2">
      <c r="A31" s="145" t="e">
        <f>'Tabulation of Bids'!#REF!</f>
        <v>#REF!</v>
      </c>
      <c r="B31" s="160" t="e">
        <f>'Tabulation of Bids'!#REF!</f>
        <v>#REF!</v>
      </c>
      <c r="C31" s="145" t="e">
        <f>'Tabulation of Bids'!#REF!</f>
        <v>#REF!</v>
      </c>
      <c r="D31" s="145" t="e">
        <f>'Tabulation of Bids'!#REF!</f>
        <v>#REF!</v>
      </c>
      <c r="E31" s="146"/>
      <c r="F31" s="146" t="e">
        <f t="shared" ref="F31:F54" si="1">+D31*E31</f>
        <v>#REF!</v>
      </c>
    </row>
    <row r="32" spans="1:6" s="195" customFormat="1" ht="20.399999999999999" customHeight="1" x14ac:dyDescent="0.2">
      <c r="A32" s="145" t="e">
        <f>'Tabulation of Bids'!#REF!</f>
        <v>#REF!</v>
      </c>
      <c r="B32" s="160" t="e">
        <f>'Tabulation of Bids'!#REF!</f>
        <v>#REF!</v>
      </c>
      <c r="C32" s="145" t="e">
        <f>'Tabulation of Bids'!#REF!</f>
        <v>#REF!</v>
      </c>
      <c r="D32" s="145" t="e">
        <f>'Tabulation of Bids'!#REF!</f>
        <v>#REF!</v>
      </c>
      <c r="E32" s="146"/>
      <c r="F32" s="146" t="e">
        <f t="shared" si="1"/>
        <v>#REF!</v>
      </c>
    </row>
    <row r="33" spans="1:6" s="195" customFormat="1" ht="20.399999999999999" customHeight="1" x14ac:dyDescent="0.2">
      <c r="A33" s="145" t="e">
        <f>'Tabulation of Bids'!#REF!</f>
        <v>#REF!</v>
      </c>
      <c r="B33" s="160" t="e">
        <f>'Tabulation of Bids'!#REF!</f>
        <v>#REF!</v>
      </c>
      <c r="C33" s="145" t="e">
        <f>'Tabulation of Bids'!#REF!</f>
        <v>#REF!</v>
      </c>
      <c r="D33" s="145" t="e">
        <f>'Tabulation of Bids'!#REF!</f>
        <v>#REF!</v>
      </c>
      <c r="E33" s="146"/>
      <c r="F33" s="146" t="e">
        <f t="shared" si="1"/>
        <v>#REF!</v>
      </c>
    </row>
    <row r="34" spans="1:6" s="195" customFormat="1" ht="20.399999999999999" customHeight="1" x14ac:dyDescent="0.2">
      <c r="A34" s="145" t="e">
        <f>'Tabulation of Bids'!#REF!</f>
        <v>#REF!</v>
      </c>
      <c r="B34" s="160" t="e">
        <f>'Tabulation of Bids'!#REF!</f>
        <v>#REF!</v>
      </c>
      <c r="C34" s="145" t="e">
        <f>'Tabulation of Bids'!#REF!</f>
        <v>#REF!</v>
      </c>
      <c r="D34" s="145" t="e">
        <f>'Tabulation of Bids'!#REF!</f>
        <v>#REF!</v>
      </c>
      <c r="E34" s="146"/>
      <c r="F34" s="146" t="e">
        <f t="shared" si="1"/>
        <v>#REF!</v>
      </c>
    </row>
    <row r="35" spans="1:6" s="195" customFormat="1" ht="20.399999999999999" customHeight="1" x14ac:dyDescent="0.2">
      <c r="A35" s="145" t="e">
        <f>'Tabulation of Bids'!#REF!</f>
        <v>#REF!</v>
      </c>
      <c r="B35" s="160" t="e">
        <f>'Tabulation of Bids'!#REF!</f>
        <v>#REF!</v>
      </c>
      <c r="C35" s="145" t="e">
        <f>'Tabulation of Bids'!#REF!</f>
        <v>#REF!</v>
      </c>
      <c r="D35" s="145" t="e">
        <f>'Tabulation of Bids'!#REF!</f>
        <v>#REF!</v>
      </c>
      <c r="E35" s="146"/>
      <c r="F35" s="146" t="e">
        <f t="shared" si="1"/>
        <v>#REF!</v>
      </c>
    </row>
    <row r="36" spans="1:6" s="195" customFormat="1" ht="20.399999999999999" customHeight="1" x14ac:dyDescent="0.2">
      <c r="A36" s="145" t="e">
        <f>'Tabulation of Bids'!#REF!</f>
        <v>#REF!</v>
      </c>
      <c r="B36" s="160" t="e">
        <f>'Tabulation of Bids'!#REF!</f>
        <v>#REF!</v>
      </c>
      <c r="C36" s="145" t="e">
        <f>'Tabulation of Bids'!#REF!</f>
        <v>#REF!</v>
      </c>
      <c r="D36" s="145" t="e">
        <f>'Tabulation of Bids'!#REF!</f>
        <v>#REF!</v>
      </c>
      <c r="E36" s="146"/>
      <c r="F36" s="146" t="e">
        <f t="shared" si="1"/>
        <v>#REF!</v>
      </c>
    </row>
    <row r="37" spans="1:6" s="195" customFormat="1" ht="20.399999999999999" customHeight="1" x14ac:dyDescent="0.2">
      <c r="A37" s="145" t="e">
        <f>'Tabulation of Bids'!#REF!</f>
        <v>#REF!</v>
      </c>
      <c r="B37" s="160" t="e">
        <f>'Tabulation of Bids'!#REF!</f>
        <v>#REF!</v>
      </c>
      <c r="C37" s="145" t="e">
        <f>'Tabulation of Bids'!#REF!</f>
        <v>#REF!</v>
      </c>
      <c r="D37" s="145" t="e">
        <f>'Tabulation of Bids'!#REF!</f>
        <v>#REF!</v>
      </c>
      <c r="E37" s="146"/>
      <c r="F37" s="146" t="e">
        <f t="shared" si="1"/>
        <v>#REF!</v>
      </c>
    </row>
    <row r="38" spans="1:6" s="195" customFormat="1" ht="20.399999999999999" customHeight="1" x14ac:dyDescent="0.2">
      <c r="A38" s="145" t="e">
        <f>'Tabulation of Bids'!#REF!</f>
        <v>#REF!</v>
      </c>
      <c r="B38" s="160" t="e">
        <f>'Tabulation of Bids'!#REF!</f>
        <v>#REF!</v>
      </c>
      <c r="C38" s="145" t="e">
        <f>'Tabulation of Bids'!#REF!</f>
        <v>#REF!</v>
      </c>
      <c r="D38" s="145" t="e">
        <f>'Tabulation of Bids'!#REF!</f>
        <v>#REF!</v>
      </c>
      <c r="E38" s="146"/>
      <c r="F38" s="146" t="e">
        <f t="shared" si="1"/>
        <v>#REF!</v>
      </c>
    </row>
    <row r="39" spans="1:6" s="195" customFormat="1" ht="20.399999999999999" customHeight="1" x14ac:dyDescent="0.2">
      <c r="A39" s="145" t="e">
        <f>'Tabulation of Bids'!#REF!</f>
        <v>#REF!</v>
      </c>
      <c r="B39" s="160" t="e">
        <f>'Tabulation of Bids'!#REF!</f>
        <v>#REF!</v>
      </c>
      <c r="C39" s="145" t="e">
        <f>'Tabulation of Bids'!#REF!</f>
        <v>#REF!</v>
      </c>
      <c r="D39" s="145" t="e">
        <f>'Tabulation of Bids'!#REF!</f>
        <v>#REF!</v>
      </c>
      <c r="E39" s="146"/>
      <c r="F39" s="146" t="e">
        <f t="shared" si="1"/>
        <v>#REF!</v>
      </c>
    </row>
    <row r="40" spans="1:6" s="195" customFormat="1" ht="20.399999999999999" customHeight="1" x14ac:dyDescent="0.2">
      <c r="A40" s="145" t="e">
        <f>'Tabulation of Bids'!#REF!</f>
        <v>#REF!</v>
      </c>
      <c r="B40" s="160" t="e">
        <f>'Tabulation of Bids'!#REF!</f>
        <v>#REF!</v>
      </c>
      <c r="C40" s="145" t="e">
        <f>'Tabulation of Bids'!#REF!</f>
        <v>#REF!</v>
      </c>
      <c r="D40" s="145" t="e">
        <f>'Tabulation of Bids'!#REF!</f>
        <v>#REF!</v>
      </c>
      <c r="E40" s="146"/>
      <c r="F40" s="146" t="e">
        <f t="shared" si="1"/>
        <v>#REF!</v>
      </c>
    </row>
    <row r="41" spans="1:6" ht="20.399999999999999" customHeight="1" x14ac:dyDescent="0.2">
      <c r="A41" s="145" t="e">
        <f>'Tabulation of Bids'!#REF!</f>
        <v>#REF!</v>
      </c>
      <c r="B41" s="160" t="e">
        <f>'Tabulation of Bids'!#REF!</f>
        <v>#REF!</v>
      </c>
      <c r="C41" s="145" t="e">
        <f>'Tabulation of Bids'!#REF!</f>
        <v>#REF!</v>
      </c>
      <c r="D41" s="145" t="e">
        <f>'Tabulation of Bids'!#REF!</f>
        <v>#REF!</v>
      </c>
      <c r="E41" s="146"/>
      <c r="F41" s="146" t="e">
        <f t="shared" si="1"/>
        <v>#REF!</v>
      </c>
    </row>
    <row r="42" spans="1:6" ht="20.399999999999999" customHeight="1" x14ac:dyDescent="0.2">
      <c r="A42" s="145">
        <f>'Tabulation of Bids'!A21</f>
        <v>10</v>
      </c>
      <c r="B42" s="160" t="str">
        <f>'Tabulation of Bids'!B21</f>
        <v>PCC Pavement, Jointed, Removal and Replacement, 9"</v>
      </c>
      <c r="C42" s="145" t="str">
        <f>'Tabulation of Bids'!C21</f>
        <v>SY</v>
      </c>
      <c r="D42" s="145">
        <f>'Tabulation of Bids'!D21</f>
        <v>110</v>
      </c>
      <c r="E42" s="146"/>
      <c r="F42" s="146">
        <f t="shared" si="1"/>
        <v>0</v>
      </c>
    </row>
    <row r="43" spans="1:6" ht="20.399999999999999" customHeight="1" x14ac:dyDescent="0.2">
      <c r="A43" s="145">
        <f>'Tabulation of Bids'!A22</f>
        <v>11</v>
      </c>
      <c r="B43" s="160" t="str">
        <f>'Tabulation of Bids'!B22</f>
        <v>PCC Approach Pavement Removal &amp; Replacement, 6"</v>
      </c>
      <c r="C43" s="145" t="str">
        <f>'Tabulation of Bids'!C22</f>
        <v>SY</v>
      </c>
      <c r="D43" s="145">
        <f>'Tabulation of Bids'!D22</f>
        <v>55</v>
      </c>
      <c r="E43" s="146"/>
      <c r="F43" s="146">
        <f t="shared" si="1"/>
        <v>0</v>
      </c>
    </row>
    <row r="44" spans="1:6" ht="20.399999999999999" customHeight="1" x14ac:dyDescent="0.2">
      <c r="A44" s="145">
        <f>'Tabulation of Bids'!A23</f>
        <v>12</v>
      </c>
      <c r="B44" s="160" t="str">
        <f>'Tabulation of Bids'!B23</f>
        <v>Tree Removal (6-15 Units)</v>
      </c>
      <c r="C44" s="145" t="str">
        <f>'Tabulation of Bids'!C23</f>
        <v>UD</v>
      </c>
      <c r="D44" s="145">
        <f>'Tabulation of Bids'!D23</f>
        <v>10</v>
      </c>
      <c r="E44" s="146"/>
      <c r="F44" s="146">
        <f t="shared" si="1"/>
        <v>0</v>
      </c>
    </row>
    <row r="45" spans="1:6" ht="20.399999999999999" customHeight="1" x14ac:dyDescent="0.2">
      <c r="A45" s="145">
        <f>'Tabulation of Bids'!A24</f>
        <v>13</v>
      </c>
      <c r="B45" s="160" t="str">
        <f>'Tabulation of Bids'!B24</f>
        <v>Tree Removal (Over 15 Units)</v>
      </c>
      <c r="C45" s="145" t="str">
        <f>'Tabulation of Bids'!C24</f>
        <v>UD</v>
      </c>
      <c r="D45" s="145">
        <f>'Tabulation of Bids'!D24</f>
        <v>15</v>
      </c>
      <c r="E45" s="146"/>
      <c r="F45" s="146">
        <f t="shared" si="1"/>
        <v>0</v>
      </c>
    </row>
    <row r="46" spans="1:6" ht="20.399999999999999" customHeight="1" x14ac:dyDescent="0.2">
      <c r="A46" s="145">
        <f>'Tabulation of Bids'!A25</f>
        <v>14</v>
      </c>
      <c r="B46" s="160" t="str">
        <f>'Tabulation of Bids'!B25</f>
        <v>Rock Excavation</v>
      </c>
      <c r="C46" s="145" t="str">
        <f>'Tabulation of Bids'!C25</f>
        <v>CY</v>
      </c>
      <c r="D46" s="145">
        <f>'Tabulation of Bids'!D25</f>
        <v>30</v>
      </c>
      <c r="E46" s="146"/>
      <c r="F46" s="146">
        <f t="shared" si="1"/>
        <v>0</v>
      </c>
    </row>
    <row r="47" spans="1:6" ht="20.399999999999999" customHeight="1" x14ac:dyDescent="0.2">
      <c r="A47" s="145">
        <f>'Tabulation of Bids'!A26</f>
        <v>15</v>
      </c>
      <c r="B47" s="160" t="str">
        <f>'Tabulation of Bids'!B26</f>
        <v>Hot-Mix Asphalt Approach Pavement Removal &amp; Replacement, 3"</v>
      </c>
      <c r="C47" s="145" t="str">
        <f>'Tabulation of Bids'!C26</f>
        <v>SY</v>
      </c>
      <c r="D47" s="145">
        <f>'Tabulation of Bids'!D26</f>
        <v>55</v>
      </c>
      <c r="E47" s="146"/>
      <c r="F47" s="146">
        <f t="shared" si="1"/>
        <v>0</v>
      </c>
    </row>
    <row r="48" spans="1:6" ht="20.399999999999999" customHeight="1" x14ac:dyDescent="0.2">
      <c r="A48" s="145">
        <f>'Tabulation of Bids'!A27</f>
        <v>16</v>
      </c>
      <c r="B48" s="160" t="str">
        <f>'Tabulation of Bids'!B27</f>
        <v>Retaining Wall, Modular Block, Complete</v>
      </c>
      <c r="C48" s="145" t="str">
        <f>'Tabulation of Bids'!C27</f>
        <v>SY</v>
      </c>
      <c r="D48" s="145">
        <f>'Tabulation of Bids'!D27</f>
        <v>45</v>
      </c>
      <c r="E48" s="146"/>
      <c r="F48" s="146">
        <f t="shared" si="1"/>
        <v>0</v>
      </c>
    </row>
    <row r="49" spans="1:6" ht="20.399999999999999" customHeight="1" x14ac:dyDescent="0.2">
      <c r="A49" s="145">
        <f>'Tabulation of Bids'!A28</f>
        <v>17</v>
      </c>
      <c r="B49" s="160" t="str">
        <f>'Tabulation of Bids'!B28</f>
        <v>Retaining Wall, PCC Concrete, Complete</v>
      </c>
      <c r="C49" s="145" t="str">
        <f>'Tabulation of Bids'!C28</f>
        <v>SF</v>
      </c>
      <c r="D49" s="145">
        <f>'Tabulation of Bids'!D28</f>
        <v>45</v>
      </c>
      <c r="E49" s="146"/>
      <c r="F49" s="146">
        <f t="shared" si="1"/>
        <v>0</v>
      </c>
    </row>
    <row r="50" spans="1:6" ht="20.399999999999999" customHeight="1" x14ac:dyDescent="0.2">
      <c r="A50" s="145">
        <f>'Tabulation of Bids'!A29</f>
        <v>18</v>
      </c>
      <c r="B50" s="160" t="str">
        <f>'Tabulation of Bids'!B29</f>
        <v>Silt Fence</v>
      </c>
      <c r="C50" s="145" t="str">
        <f>'Tabulation of Bids'!C29</f>
        <v>SF</v>
      </c>
      <c r="D50" s="145">
        <f>'Tabulation of Bids'!D29</f>
        <v>50</v>
      </c>
      <c r="E50" s="146"/>
      <c r="F50" s="146">
        <f t="shared" si="1"/>
        <v>0</v>
      </c>
    </row>
    <row r="51" spans="1:6" ht="20.399999999999999" customHeight="1" x14ac:dyDescent="0.2">
      <c r="A51" s="145">
        <f>'Tabulation of Bids'!A30</f>
        <v>19</v>
      </c>
      <c r="B51" s="160" t="str">
        <f>'Tabulation of Bids'!B30</f>
        <v>Inlet and Pipe Protection</v>
      </c>
      <c r="C51" s="145" t="str">
        <f>'Tabulation of Bids'!C30</f>
        <v>LF</v>
      </c>
      <c r="D51" s="145">
        <f>'Tabulation of Bids'!D30</f>
        <v>15</v>
      </c>
      <c r="E51" s="146"/>
      <c r="F51" s="146">
        <f t="shared" si="1"/>
        <v>0</v>
      </c>
    </row>
    <row r="52" spans="1:6" ht="20.399999999999999" customHeight="1" x14ac:dyDescent="0.2">
      <c r="A52" s="145">
        <f>'Tabulation of Bids'!A31</f>
        <v>20</v>
      </c>
      <c r="B52" s="160" t="str">
        <f>'Tabulation of Bids'!B31</f>
        <v>Restoration, Open-Cut, Complete</v>
      </c>
      <c r="C52" s="145" t="str">
        <f>'Tabulation of Bids'!C31</f>
        <v>LS</v>
      </c>
      <c r="D52" s="145">
        <f>'Tabulation of Bids'!D31</f>
        <v>1</v>
      </c>
      <c r="E52" s="146"/>
      <c r="F52" s="146">
        <f t="shared" si="1"/>
        <v>0</v>
      </c>
    </row>
    <row r="53" spans="1:6" ht="20.399999999999999" customHeight="1" x14ac:dyDescent="0.2">
      <c r="A53" s="145">
        <f>'Tabulation of Bids'!A32</f>
        <v>21</v>
      </c>
      <c r="B53" s="160" t="str">
        <f>'Tabulation of Bids'!B32</f>
        <v>Water Meter Relocation, Complete</v>
      </c>
      <c r="C53" s="145" t="str">
        <f>'Tabulation of Bids'!C32</f>
        <v>EA</v>
      </c>
      <c r="D53" s="145">
        <f>'Tabulation of Bids'!D32</f>
        <v>15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Bids'!A33</f>
        <v>22</v>
      </c>
      <c r="B54" s="160" t="str">
        <f>'Tabulation of Bids'!B33</f>
        <v>Additional Set-up Boring Length</v>
      </c>
      <c r="C54" s="145" t="str">
        <f>'Tabulation of Bids'!C33</f>
        <v>LF</v>
      </c>
      <c r="D54" s="145">
        <f>'Tabulation of Bids'!D33</f>
        <v>25</v>
      </c>
      <c r="E54" s="146"/>
      <c r="F54" s="146">
        <f t="shared" si="1"/>
        <v>0</v>
      </c>
    </row>
    <row r="55" spans="1:6" s="195" customFormat="1" ht="10.199999999999999" customHeight="1" x14ac:dyDescent="0.2">
      <c r="A55" s="147"/>
      <c r="B55" s="157" t="s">
        <v>10</v>
      </c>
      <c r="C55" s="148" t="str">
        <f>IF(NOT(ISNUMBER(A57)),"Total","Sub")</f>
        <v>Sub</v>
      </c>
      <c r="D55" s="239"/>
      <c r="E55" s="149" t="s">
        <v>8</v>
      </c>
      <c r="F55" s="150" t="e">
        <f>SUM(F31:F54)+F29</f>
        <v>#REF!</v>
      </c>
    </row>
    <row r="56" spans="1:6" s="195" customFormat="1" ht="10.199999999999999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 t="e">
        <f>SUM($D31*E31,$D32*E32,$D33*E33,$D34*E34,$D35*E35,$D36*E36,$D37*E37,$D38*E38,$D39*E39,$D40*E40,$D41*E41,$D42*E42,$D43*E43,$D44*E44,$D45*E45,$D46*E46,$D47*E47,$D48*E48,$D49*E49,$D50*E50,$D51*E51,$D52*E52,$D53*E53,$D54*E54,F30)</f>
        <v>#REF!</v>
      </c>
    </row>
    <row r="57" spans="1:6" ht="20.25" customHeight="1" x14ac:dyDescent="0.2">
      <c r="A57" s="145">
        <f>'Tabulation of Bids'!A36</f>
        <v>23</v>
      </c>
      <c r="B57" s="160" t="str">
        <f>'Tabulation of Bids'!B36</f>
        <v>Public Water Service, Open-Cut, Copper, Complete, 1"</v>
      </c>
      <c r="C57" s="145" t="str">
        <f>'Tabulation of Bids'!C36</f>
        <v>LF</v>
      </c>
      <c r="D57" s="145">
        <f>'Tabulation of Bids'!D36</f>
        <v>33</v>
      </c>
      <c r="E57" s="146"/>
      <c r="F57" s="146">
        <f>+D57*E57</f>
        <v>0</v>
      </c>
    </row>
    <row r="58" spans="1:6" ht="20.25" customHeight="1" x14ac:dyDescent="0.2">
      <c r="A58" s="145">
        <f>'Tabulation of Bids'!A37</f>
        <v>24</v>
      </c>
      <c r="B58" s="160" t="str">
        <f>'Tabulation of Bids'!B37</f>
        <v>Private Water Service, Open-Cut, Copper, Complete, 1"</v>
      </c>
      <c r="C58" s="145" t="str">
        <f>'Tabulation of Bids'!C37</f>
        <v>LF</v>
      </c>
      <c r="D58" s="145">
        <f>'Tabulation of Bids'!D37</f>
        <v>33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Bids'!A38</f>
        <v>25</v>
      </c>
      <c r="B59" s="160" t="str">
        <f>'Tabulation of Bids'!B38</f>
        <v>Private Water Service, Open-Cut, HDPE, Complete, 1"</v>
      </c>
      <c r="C59" s="145" t="str">
        <f>'Tabulation of Bids'!C38</f>
        <v>LF</v>
      </c>
      <c r="D59" s="145">
        <f>'Tabulation of Bids'!D38</f>
        <v>33</v>
      </c>
      <c r="E59" s="146"/>
      <c r="F59" s="146">
        <f t="shared" si="2"/>
        <v>0</v>
      </c>
    </row>
    <row r="60" spans="1:6" ht="20.25" customHeight="1" x14ac:dyDescent="0.2">
      <c r="A60" s="145">
        <f>'Tabulation of Bids'!A39</f>
        <v>26</v>
      </c>
      <c r="B60" s="160" t="str">
        <f>'Tabulation of Bids'!B39</f>
        <v>Public Water Service, Open-Cut, Copper, Complete, 1.5"</v>
      </c>
      <c r="C60" s="145" t="str">
        <f>'Tabulation of Bids'!C39</f>
        <v>LF</v>
      </c>
      <c r="D60" s="145">
        <f>'Tabulation of Bids'!D39</f>
        <v>33</v>
      </c>
      <c r="E60" s="146"/>
      <c r="F60" s="146">
        <f t="shared" si="2"/>
        <v>0</v>
      </c>
    </row>
    <row r="61" spans="1:6" ht="20.25" customHeight="1" x14ac:dyDescent="0.2">
      <c r="A61" s="145">
        <f>'Tabulation of Bids'!A40</f>
        <v>27</v>
      </c>
      <c r="B61" s="160" t="str">
        <f>'Tabulation of Bids'!B40</f>
        <v>Private Water Service, Open-Cut, Copper, Complete, 1.5"</v>
      </c>
      <c r="C61" s="145" t="str">
        <f>'Tabulation of Bids'!C40</f>
        <v>LF</v>
      </c>
      <c r="D61" s="145">
        <f>'Tabulation of Bids'!D40</f>
        <v>33</v>
      </c>
      <c r="E61" s="146"/>
      <c r="F61" s="146">
        <f t="shared" si="2"/>
        <v>0</v>
      </c>
    </row>
    <row r="62" spans="1:6" ht="20.25" customHeight="1" x14ac:dyDescent="0.2">
      <c r="A62" s="145">
        <f>'Tabulation of Bids'!A41</f>
        <v>28</v>
      </c>
      <c r="B62" s="160" t="str">
        <f>'Tabulation of Bids'!B41</f>
        <v>Private Water Service, Open-Cut, HDPE, Complete, 1.5"</v>
      </c>
      <c r="C62" s="145" t="str">
        <f>'Tabulation of Bids'!C41</f>
        <v>LF</v>
      </c>
      <c r="D62" s="145">
        <f>'Tabulation of Bids'!D41</f>
        <v>33</v>
      </c>
      <c r="E62" s="146"/>
      <c r="F62" s="146">
        <f t="shared" si="2"/>
        <v>0</v>
      </c>
    </row>
    <row r="63" spans="1:6" ht="20.25" customHeight="1" x14ac:dyDescent="0.2">
      <c r="A63" s="145">
        <f>'Tabulation of Bids'!A42</f>
        <v>29</v>
      </c>
      <c r="B63" s="160" t="str">
        <f>'Tabulation of Bids'!B42</f>
        <v>Public Water Service, Open-Cut, Copper, Complete, 2"</v>
      </c>
      <c r="C63" s="145" t="str">
        <f>'Tabulation of Bids'!C42</f>
        <v>LF</v>
      </c>
      <c r="D63" s="145">
        <f>'Tabulation of Bids'!D42</f>
        <v>33</v>
      </c>
      <c r="E63" s="146"/>
      <c r="F63" s="146">
        <f t="shared" si="2"/>
        <v>0</v>
      </c>
    </row>
    <row r="64" spans="1:6" ht="20.25" customHeight="1" x14ac:dyDescent="0.2">
      <c r="A64" s="145">
        <f>'Tabulation of Bids'!A43</f>
        <v>30</v>
      </c>
      <c r="B64" s="160" t="str">
        <f>'Tabulation of Bids'!B43</f>
        <v>Private Water Service, Open-Cut, Copper, Complete, 2"</v>
      </c>
      <c r="C64" s="145" t="str">
        <f>'Tabulation of Bids'!C43</f>
        <v>LF</v>
      </c>
      <c r="D64" s="145">
        <f>'Tabulation of Bids'!D43</f>
        <v>33</v>
      </c>
      <c r="E64" s="146"/>
      <c r="F64" s="146">
        <f t="shared" si="2"/>
        <v>0</v>
      </c>
    </row>
    <row r="65" spans="1:6" ht="20.25" customHeight="1" x14ac:dyDescent="0.2">
      <c r="A65" s="145">
        <f>'Tabulation of Bids'!A44</f>
        <v>31</v>
      </c>
      <c r="B65" s="160" t="str">
        <f>'Tabulation of Bids'!B44</f>
        <v>Private Water Service, Open-Cut, HDPE, Complete, 2"</v>
      </c>
      <c r="C65" s="145" t="str">
        <f>'Tabulation of Bids'!C44</f>
        <v>LF</v>
      </c>
      <c r="D65" s="145">
        <f>'Tabulation of Bids'!D44</f>
        <v>33</v>
      </c>
      <c r="E65" s="146"/>
      <c r="F65" s="146">
        <f t="shared" si="2"/>
        <v>0</v>
      </c>
    </row>
    <row r="66" spans="1:6" ht="20.25" customHeight="1" x14ac:dyDescent="0.2">
      <c r="A66" s="145">
        <f>'Tabulation of Bids'!A45</f>
        <v>32</v>
      </c>
      <c r="B66" s="160" t="str">
        <f>'Tabulation of Bids'!B45</f>
        <v>Public Water Service, Bored or Pulled, Copper, Complete 1.5"</v>
      </c>
      <c r="C66" s="145" t="str">
        <f>'Tabulation of Bids'!C45</f>
        <v>LF</v>
      </c>
      <c r="D66" s="145">
        <f>'Tabulation of Bids'!D45</f>
        <v>33</v>
      </c>
      <c r="E66" s="146"/>
      <c r="F66" s="146">
        <f t="shared" si="2"/>
        <v>0</v>
      </c>
    </row>
    <row r="67" spans="1:6" ht="20.25" customHeight="1" x14ac:dyDescent="0.2">
      <c r="A67" s="145">
        <f>'Tabulation of Bids'!A46</f>
        <v>33</v>
      </c>
      <c r="B67" s="160" t="str">
        <f>'Tabulation of Bids'!B46</f>
        <v>Private Water Service, Bored or Pulled, Copper, Complete 1.5"</v>
      </c>
      <c r="C67" s="145" t="str">
        <f>'Tabulation of Bids'!C46</f>
        <v>LF</v>
      </c>
      <c r="D67" s="145">
        <f>'Tabulation of Bids'!D46</f>
        <v>33</v>
      </c>
      <c r="E67" s="146"/>
      <c r="F67" s="146">
        <f t="shared" si="2"/>
        <v>0</v>
      </c>
    </row>
    <row r="68" spans="1:6" ht="20.25" customHeight="1" x14ac:dyDescent="0.2">
      <c r="A68" s="145">
        <f>'Tabulation of Bids'!A47</f>
        <v>34</v>
      </c>
      <c r="B68" s="160" t="str">
        <f>'Tabulation of Bids'!B47</f>
        <v>Private Water Service, Bored or Pulled, HDPE, Complete 1.5"</v>
      </c>
      <c r="C68" s="145" t="str">
        <f>'Tabulation of Bids'!C47</f>
        <v>LF</v>
      </c>
      <c r="D68" s="145">
        <f>'Tabulation of Bids'!D47</f>
        <v>33</v>
      </c>
      <c r="E68" s="146"/>
      <c r="F68" s="146">
        <f t="shared" si="2"/>
        <v>0</v>
      </c>
    </row>
    <row r="69" spans="1:6" ht="20.25" customHeight="1" x14ac:dyDescent="0.2">
      <c r="A69" s="145">
        <f>'Tabulation of Bids'!A63</f>
        <v>50</v>
      </c>
      <c r="B69" s="160" t="str">
        <f>'Tabulation of Bids'!B63</f>
        <v>Brick Pavement, Complete</v>
      </c>
      <c r="C69" s="145" t="str">
        <f>'Tabulation of Bids'!C63</f>
        <v>SY</v>
      </c>
      <c r="D69" s="145">
        <f>'Tabulation of Bids'!D63</f>
        <v>10</v>
      </c>
      <c r="E69" s="146"/>
      <c r="F69" s="146">
        <f t="shared" si="2"/>
        <v>0</v>
      </c>
    </row>
    <row r="70" spans="1:6" ht="20.25" customHeight="1" x14ac:dyDescent="0.2">
      <c r="A70" s="145">
        <f>'Tabulation of Bids'!A64</f>
        <v>51</v>
      </c>
      <c r="B70" s="160" t="str">
        <f>'Tabulation of Bids'!B64</f>
        <v>Exploratory Excavation, B-Box Service Material Identification</v>
      </c>
      <c r="C70" s="145" t="str">
        <f>'Tabulation of Bids'!C64</f>
        <v>EA</v>
      </c>
      <c r="D70" s="145">
        <f>'Tabulation of Bids'!D64</f>
        <v>1</v>
      </c>
      <c r="E70" s="146"/>
      <c r="F70" s="146">
        <f t="shared" si="2"/>
        <v>0</v>
      </c>
    </row>
    <row r="71" spans="1:6" ht="20.25" customHeight="1" x14ac:dyDescent="0.2">
      <c r="A71" s="145">
        <f>'Tabulation of Bids'!A65</f>
        <v>52</v>
      </c>
      <c r="B71" s="160" t="str">
        <f>'Tabulation of Bids'!B65</f>
        <v xml:space="preserve">Exploratory Excavation, Pulling Failure Reconnection </v>
      </c>
      <c r="C71" s="145" t="str">
        <f>'Tabulation of Bids'!C65</f>
        <v>EA</v>
      </c>
      <c r="D71" s="145">
        <f>'Tabulation of Bids'!D65</f>
        <v>1</v>
      </c>
      <c r="E71" s="146"/>
      <c r="F71" s="146">
        <f t="shared" si="2"/>
        <v>0</v>
      </c>
    </row>
    <row r="72" spans="1:6" ht="20.25" customHeight="1" x14ac:dyDescent="0.2">
      <c r="A72" s="145">
        <f>'Tabulation of Bids'!A66</f>
        <v>53</v>
      </c>
      <c r="B72" s="160" t="str">
        <f>'Tabulation of Bids'!B66</f>
        <v>Additional Service Line Abandonment</v>
      </c>
      <c r="C72" s="145" t="str">
        <f>'Tabulation of Bids'!C66</f>
        <v>EA</v>
      </c>
      <c r="D72" s="145">
        <f>'Tabulation of Bids'!D66</f>
        <v>25</v>
      </c>
      <c r="E72" s="146"/>
      <c r="F72" s="146">
        <f t="shared" si="2"/>
        <v>0</v>
      </c>
    </row>
    <row r="73" spans="1:6" ht="20.25" customHeight="1" x14ac:dyDescent="0.2">
      <c r="A73" s="145">
        <f>'Tabulation of Bids'!A67</f>
        <v>54</v>
      </c>
      <c r="B73" s="160" t="str">
        <f>'Tabulation of Bids'!B67</f>
        <v>Additional Corporation Stop Abandonment</v>
      </c>
      <c r="C73" s="145" t="str">
        <f>'Tabulation of Bids'!C67</f>
        <v>EA</v>
      </c>
      <c r="D73" s="145">
        <f>'Tabulation of Bids'!D67</f>
        <v>20</v>
      </c>
      <c r="E73" s="146"/>
      <c r="F73" s="146">
        <f t="shared" si="2"/>
        <v>0</v>
      </c>
    </row>
    <row r="74" spans="1:6" ht="20.25" customHeight="1" x14ac:dyDescent="0.2">
      <c r="A74" s="145">
        <f>'Tabulation of Bids'!A68</f>
        <v>55</v>
      </c>
      <c r="B74" s="160" t="str">
        <f>'Tabulation of Bids'!B68</f>
        <v>Primary Electrical Grounding System Installation</v>
      </c>
      <c r="C74" s="145" t="str">
        <f>'Tabulation of Bids'!C68</f>
        <v>EA</v>
      </c>
      <c r="D74" s="145">
        <f>'Tabulation of Bids'!D68</f>
        <v>25</v>
      </c>
      <c r="E74" s="146"/>
      <c r="F74" s="146">
        <f t="shared" si="2"/>
        <v>0</v>
      </c>
    </row>
    <row r="75" spans="1:6" ht="20.25" customHeight="1" x14ac:dyDescent="0.2">
      <c r="A75" s="145">
        <f>'Tabulation of Bids'!A69</f>
        <v>56</v>
      </c>
      <c r="B75" s="160" t="str">
        <f>'Tabulation of Bids'!B69</f>
        <v>Reconnection of Water Service Electrical Jumper Cable</v>
      </c>
      <c r="C75" s="145" t="str">
        <f>'Tabulation of Bids'!C69</f>
        <v>EA</v>
      </c>
      <c r="D75" s="145">
        <f>'Tabulation of Bids'!D69</f>
        <v>1</v>
      </c>
      <c r="E75" s="146"/>
      <c r="F75" s="146">
        <f t="shared" si="2"/>
        <v>0</v>
      </c>
    </row>
    <row r="76" spans="1:6" ht="20.25" customHeight="1" x14ac:dyDescent="0.2">
      <c r="A76" s="145" t="e">
        <f>'Tabulation of Bids'!#REF!</f>
        <v>#REF!</v>
      </c>
      <c r="B76" s="160" t="e">
        <f>'Tabulation of Bids'!#REF!</f>
        <v>#REF!</v>
      </c>
      <c r="C76" s="145" t="e">
        <f>'Tabulation of Bids'!#REF!</f>
        <v>#REF!</v>
      </c>
      <c r="D76" s="145" t="e">
        <f>'Tabulation of Bids'!#REF!</f>
        <v>#REF!</v>
      </c>
      <c r="E76" s="146"/>
      <c r="F76" s="146" t="e">
        <f t="shared" si="2"/>
        <v>#REF!</v>
      </c>
    </row>
    <row r="77" spans="1:6" ht="20.25" customHeight="1" x14ac:dyDescent="0.2">
      <c r="A77" s="145" t="e">
        <f>'Tabulation of Bids'!#REF!</f>
        <v>#REF!</v>
      </c>
      <c r="B77" s="160" t="e">
        <f>'Tabulation of Bids'!#REF!</f>
        <v>#REF!</v>
      </c>
      <c r="C77" s="145" t="e">
        <f>'Tabulation of Bids'!#REF!</f>
        <v>#REF!</v>
      </c>
      <c r="D77" s="145" t="e">
        <f>'Tabulation of Bids'!#REF!</f>
        <v>#REF!</v>
      </c>
      <c r="E77" s="146"/>
      <c r="F77" s="146" t="e">
        <f t="shared" si="2"/>
        <v>#REF!</v>
      </c>
    </row>
    <row r="78" spans="1:6" ht="20.25" customHeight="1" x14ac:dyDescent="0.2">
      <c r="A78" s="145" t="e">
        <f>'Tabulation of Bids'!#REF!</f>
        <v>#REF!</v>
      </c>
      <c r="B78" s="160" t="e">
        <f>'Tabulation of Bids'!#REF!</f>
        <v>#REF!</v>
      </c>
      <c r="C78" s="145" t="e">
        <f>'Tabulation of Bids'!#REF!</f>
        <v>#REF!</v>
      </c>
      <c r="D78" s="145" t="e">
        <f>'Tabulation of Bids'!#REF!</f>
        <v>#REF!</v>
      </c>
      <c r="E78" s="146"/>
      <c r="F78" s="146" t="e">
        <f t="shared" si="2"/>
        <v>#REF!</v>
      </c>
    </row>
    <row r="79" spans="1:6" ht="20.25" customHeight="1" x14ac:dyDescent="0.2">
      <c r="A79" s="145">
        <f>'Tabulation of Bids'!A70</f>
        <v>0</v>
      </c>
      <c r="B79" s="160" t="str">
        <f>'Tabulation of Bids'!B70</f>
        <v>CONTINGENCY BID ITEMS TOTAL:</v>
      </c>
      <c r="C79" s="145" t="str">
        <f>'Tabulation of Bids'!C70</f>
        <v/>
      </c>
      <c r="D79" s="145">
        <f>'Tabulation of Bids'!D70</f>
        <v>0</v>
      </c>
      <c r="E79" s="146"/>
      <c r="F79" s="146">
        <f t="shared" si="2"/>
        <v>0</v>
      </c>
    </row>
    <row r="80" spans="1:6" ht="20.25" customHeight="1" thickBot="1" x14ac:dyDescent="0.25">
      <c r="A80" s="199" t="e">
        <f>'Tabulation of Bids'!#REF!</f>
        <v>#REF!</v>
      </c>
      <c r="B80" s="200" t="e">
        <f>'Tabulation of Bids'!#REF!</f>
        <v>#REF!</v>
      </c>
      <c r="C80" s="199" t="e">
        <f>'Tabulation of Bids'!#REF!</f>
        <v>#REF!</v>
      </c>
      <c r="D80" s="199" t="e">
        <f>'Tabulation of Bids'!#REF!</f>
        <v>#REF!</v>
      </c>
      <c r="E80" s="201"/>
      <c r="F80" s="201" t="e">
        <f t="shared" si="2"/>
        <v>#REF!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Sub</v>
      </c>
      <c r="D81" s="239"/>
      <c r="E81" s="149" t="s">
        <v>8</v>
      </c>
      <c r="F81" s="150" t="e">
        <f>SUM(F57:F80)+F55</f>
        <v>#REF!</v>
      </c>
    </row>
    <row r="82" spans="1:6" ht="9.75" customHeight="1" thickBot="1" x14ac:dyDescent="0.25">
      <c r="A82" s="151"/>
      <c r="B82" s="152"/>
      <c r="C82" s="153" t="str">
        <f>IF(NOT(ISNUMBER(A83)),"Bid","Total")</f>
        <v>Total</v>
      </c>
      <c r="D82" s="154"/>
      <c r="E82" s="155" t="s">
        <v>9</v>
      </c>
      <c r="F82" s="156" t="e">
        <f>SUM($D57*E57,$D58*E58,$D59*E59,$D60*E60,$D61*E61,$D62*E62,$D63*E63,$D64*E64,$D65*E65,$D66*E66,$D67*E67,$D68*E68,$D69*E69,$D70*E70,$D71*E71,$D72*E72,$D73*E73,$D74*E74,$D75*E75,$D76*E76,$D77*E77,$D78*E78,$D79*E79,$D80*E80,F56)</f>
        <v>#REF!</v>
      </c>
    </row>
    <row r="83" spans="1:6" ht="20.25" customHeight="1" x14ac:dyDescent="0.2">
      <c r="A83" s="202">
        <f>'Tabulation of Bids'!A72</f>
        <v>0</v>
      </c>
      <c r="B83" s="203" t="str">
        <f>'Tabulation of Bids'!B72</f>
        <v>Total Bid Item 1 with Contingency:</v>
      </c>
      <c r="C83" s="145" t="str">
        <f>'Tabulation of Bids'!C72</f>
        <v/>
      </c>
      <c r="D83" s="202">
        <f>'Tabulation of Bids'!D72</f>
        <v>0</v>
      </c>
      <c r="E83" s="204"/>
      <c r="F83" s="204">
        <f t="shared" si="2"/>
        <v>0</v>
      </c>
    </row>
    <row r="84" spans="1:6" ht="20.25" customHeight="1" x14ac:dyDescent="0.2">
      <c r="A84" s="145" t="e">
        <f>'Tabulation of Bids'!#REF!</f>
        <v>#REF!</v>
      </c>
      <c r="B84" s="160" t="e">
        <f>'Tabulation of Bids'!#REF!</f>
        <v>#REF!</v>
      </c>
      <c r="C84" s="145" t="e">
        <f>'Tabulation of Bids'!#REF!</f>
        <v>#REF!</v>
      </c>
      <c r="D84" s="145" t="e">
        <f>'Tabulation of Bids'!#REF!</f>
        <v>#REF!</v>
      </c>
      <c r="E84" s="146"/>
      <c r="F84" s="146" t="e">
        <f t="shared" si="2"/>
        <v>#REF!</v>
      </c>
    </row>
    <row r="85" spans="1:6" ht="20.25" customHeight="1" x14ac:dyDescent="0.2">
      <c r="A85" s="145" t="e">
        <f>'Tabulation of Bids'!#REF!</f>
        <v>#REF!</v>
      </c>
      <c r="B85" s="160" t="e">
        <f>'Tabulation of Bids'!#REF!</f>
        <v>#REF!</v>
      </c>
      <c r="C85" s="145" t="e">
        <f>'Tabulation of Bids'!#REF!</f>
        <v>#REF!</v>
      </c>
      <c r="D85" s="145" t="e">
        <f>'Tabulation of Bids'!#REF!</f>
        <v>#REF!</v>
      </c>
      <c r="E85" s="146"/>
      <c r="F85" s="146" t="e">
        <f t="shared" ref="F85:F106" si="3">+D85*E85</f>
        <v>#REF!</v>
      </c>
    </row>
    <row r="86" spans="1:6" ht="20.25" customHeight="1" x14ac:dyDescent="0.2">
      <c r="A86" s="145" t="e">
        <f>'Tabulation of Bids'!#REF!</f>
        <v>#REF!</v>
      </c>
      <c r="B86" s="160" t="e">
        <f>'Tabulation of Bids'!#REF!</f>
        <v>#REF!</v>
      </c>
      <c r="C86" s="145" t="e">
        <f>'Tabulation of Bids'!#REF!</f>
        <v>#REF!</v>
      </c>
      <c r="D86" s="145" t="e">
        <f>'Tabulation of Bids'!#REF!</f>
        <v>#REF!</v>
      </c>
      <c r="E86" s="146"/>
      <c r="F86" s="146" t="e">
        <f t="shared" si="3"/>
        <v>#REF!</v>
      </c>
    </row>
    <row r="87" spans="1:6" ht="20.25" customHeight="1" x14ac:dyDescent="0.2">
      <c r="A87" s="145" t="e">
        <f>'Tabulation of Bids'!#REF!</f>
        <v>#REF!</v>
      </c>
      <c r="B87" s="160" t="e">
        <f>'Tabulation of Bids'!#REF!</f>
        <v>#REF!</v>
      </c>
      <c r="C87" s="145" t="e">
        <f>'Tabulation of Bids'!#REF!</f>
        <v>#REF!</v>
      </c>
      <c r="D87" s="145" t="e">
        <f>'Tabulation of Bids'!#REF!</f>
        <v>#REF!</v>
      </c>
      <c r="E87" s="146"/>
      <c r="F87" s="146" t="e">
        <f t="shared" si="3"/>
        <v>#REF!</v>
      </c>
    </row>
    <row r="88" spans="1:6" ht="20.25" customHeight="1" x14ac:dyDescent="0.2">
      <c r="A88" s="145" t="e">
        <f>'Tabulation of Bids'!#REF!</f>
        <v>#REF!</v>
      </c>
      <c r="B88" s="160" t="e">
        <f>'Tabulation of Bids'!#REF!</f>
        <v>#REF!</v>
      </c>
      <c r="C88" s="145" t="e">
        <f>'Tabulation of Bids'!#REF!</f>
        <v>#REF!</v>
      </c>
      <c r="D88" s="145" t="e">
        <f>'Tabulation of Bids'!#REF!</f>
        <v>#REF!</v>
      </c>
      <c r="E88" s="146"/>
      <c r="F88" s="146" t="e">
        <f t="shared" si="3"/>
        <v>#REF!</v>
      </c>
    </row>
    <row r="89" spans="1:6" ht="20.25" customHeight="1" x14ac:dyDescent="0.2">
      <c r="A89" s="145" t="e">
        <f>'Tabulation of Bids'!#REF!</f>
        <v>#REF!</v>
      </c>
      <c r="B89" s="160" t="e">
        <f>'Tabulation of Bids'!#REF!</f>
        <v>#REF!</v>
      </c>
      <c r="C89" s="145" t="e">
        <f>'Tabulation of Bids'!#REF!</f>
        <v>#REF!</v>
      </c>
      <c r="D89" s="145" t="e">
        <f>'Tabulation of Bids'!#REF!</f>
        <v>#REF!</v>
      </c>
      <c r="E89" s="146"/>
      <c r="F89" s="146" t="e">
        <f t="shared" si="3"/>
        <v>#REF!</v>
      </c>
    </row>
    <row r="90" spans="1:6" ht="20.25" customHeight="1" x14ac:dyDescent="0.2">
      <c r="A90" s="145" t="e">
        <f>'Tabulation of Bids'!#REF!</f>
        <v>#REF!</v>
      </c>
      <c r="B90" s="160" t="e">
        <f>'Tabulation of Bids'!#REF!</f>
        <v>#REF!</v>
      </c>
      <c r="C90" s="145" t="e">
        <f>'Tabulation of Bids'!#REF!</f>
        <v>#REF!</v>
      </c>
      <c r="D90" s="145" t="e">
        <f>'Tabulation of Bids'!#REF!</f>
        <v>#REF!</v>
      </c>
      <c r="E90" s="146"/>
      <c r="F90" s="146" t="e">
        <f t="shared" si="3"/>
        <v>#REF!</v>
      </c>
    </row>
    <row r="91" spans="1:6" ht="20.25" customHeight="1" x14ac:dyDescent="0.2">
      <c r="A91" s="145" t="e">
        <f>'Tabulation of Bids'!#REF!</f>
        <v>#REF!</v>
      </c>
      <c r="B91" s="160" t="e">
        <f>'Tabulation of Bids'!#REF!</f>
        <v>#REF!</v>
      </c>
      <c r="C91" s="145" t="e">
        <f>'Tabulation of Bids'!#REF!</f>
        <v>#REF!</v>
      </c>
      <c r="D91" s="145" t="e">
        <f>'Tabulation of Bids'!#REF!</f>
        <v>#REF!</v>
      </c>
      <c r="E91" s="146"/>
      <c r="F91" s="146" t="e">
        <f t="shared" si="3"/>
        <v>#REF!</v>
      </c>
    </row>
    <row r="92" spans="1:6" ht="20.25" customHeight="1" x14ac:dyDescent="0.2">
      <c r="A92" s="145" t="e">
        <f>'Tabulation of Bids'!#REF!</f>
        <v>#REF!</v>
      </c>
      <c r="B92" s="160" t="e">
        <f>'Tabulation of Bids'!#REF!</f>
        <v>#REF!</v>
      </c>
      <c r="C92" s="145" t="e">
        <f>'Tabulation of Bids'!#REF!</f>
        <v>#REF!</v>
      </c>
      <c r="D92" s="145" t="e">
        <f>'Tabulation of Bids'!#REF!</f>
        <v>#REF!</v>
      </c>
      <c r="E92" s="146"/>
      <c r="F92" s="146" t="e">
        <f t="shared" si="3"/>
        <v>#REF!</v>
      </c>
    </row>
    <row r="93" spans="1:6" ht="20.25" customHeight="1" x14ac:dyDescent="0.2">
      <c r="A93" s="145" t="e">
        <f>'Tabulation of Bids'!#REF!</f>
        <v>#REF!</v>
      </c>
      <c r="B93" s="160" t="e">
        <f>'Tabulation of Bids'!#REF!</f>
        <v>#REF!</v>
      </c>
      <c r="C93" s="145" t="e">
        <f>'Tabulation of Bids'!#REF!</f>
        <v>#REF!</v>
      </c>
      <c r="D93" s="145" t="e">
        <f>'Tabulation of Bids'!#REF!</f>
        <v>#REF!</v>
      </c>
      <c r="E93" s="146"/>
      <c r="F93" s="146" t="e">
        <f t="shared" si="3"/>
        <v>#REF!</v>
      </c>
    </row>
    <row r="94" spans="1:6" ht="20.25" customHeight="1" x14ac:dyDescent="0.2">
      <c r="A94" s="145" t="e">
        <f>'Tabulation of Bids'!#REF!</f>
        <v>#REF!</v>
      </c>
      <c r="B94" s="160" t="e">
        <f>'Tabulation of Bids'!#REF!</f>
        <v>#REF!</v>
      </c>
      <c r="C94" s="145" t="e">
        <f>'Tabulation of Bids'!#REF!</f>
        <v>#REF!</v>
      </c>
      <c r="D94" s="145" t="e">
        <f>'Tabulation of Bids'!#REF!</f>
        <v>#REF!</v>
      </c>
      <c r="E94" s="146"/>
      <c r="F94" s="146" t="e">
        <f t="shared" si="3"/>
        <v>#REF!</v>
      </c>
    </row>
    <row r="95" spans="1:6" ht="20.25" customHeight="1" x14ac:dyDescent="0.2">
      <c r="A95" s="145" t="e">
        <f>'Tabulation of Bids'!#REF!</f>
        <v>#REF!</v>
      </c>
      <c r="B95" s="160" t="e">
        <f>'Tabulation of Bids'!#REF!</f>
        <v>#REF!</v>
      </c>
      <c r="C95" s="145" t="e">
        <f>'Tabulation of Bids'!#REF!</f>
        <v>#REF!</v>
      </c>
      <c r="D95" s="145" t="e">
        <f>'Tabulation of Bids'!#REF!</f>
        <v>#REF!</v>
      </c>
      <c r="E95" s="146"/>
      <c r="F95" s="146" t="e">
        <f t="shared" si="3"/>
        <v>#REF!</v>
      </c>
    </row>
    <row r="96" spans="1:6" ht="20.25" customHeight="1" x14ac:dyDescent="0.2">
      <c r="A96" s="145" t="e">
        <f>'Tabulation of Bids'!#REF!</f>
        <v>#REF!</v>
      </c>
      <c r="B96" s="160" t="e">
        <f>'Tabulation of Bids'!#REF!</f>
        <v>#REF!</v>
      </c>
      <c r="C96" s="145" t="e">
        <f>'Tabulation of Bids'!#REF!</f>
        <v>#REF!</v>
      </c>
      <c r="D96" s="145" t="e">
        <f>'Tabulation of Bids'!#REF!</f>
        <v>#REF!</v>
      </c>
      <c r="E96" s="146"/>
      <c r="F96" s="146" t="e">
        <f t="shared" si="3"/>
        <v>#REF!</v>
      </c>
    </row>
    <row r="97" spans="1:6" ht="20.25" customHeight="1" x14ac:dyDescent="0.2">
      <c r="A97" s="145" t="e">
        <f>'Tabulation of Bids'!#REF!</f>
        <v>#REF!</v>
      </c>
      <c r="B97" s="160" t="e">
        <f>'Tabulation of Bids'!#REF!</f>
        <v>#REF!</v>
      </c>
      <c r="C97" s="145" t="e">
        <f>'Tabulation of Bids'!#REF!</f>
        <v>#REF!</v>
      </c>
      <c r="D97" s="145" t="e">
        <f>'Tabulation of Bids'!#REF!</f>
        <v>#REF!</v>
      </c>
      <c r="E97" s="146"/>
      <c r="F97" s="146" t="e">
        <f t="shared" si="3"/>
        <v>#REF!</v>
      </c>
    </row>
    <row r="98" spans="1:6" ht="20.25" customHeight="1" x14ac:dyDescent="0.2">
      <c r="A98" s="145" t="e">
        <f>'Tabulation of Bids'!#REF!</f>
        <v>#REF!</v>
      </c>
      <c r="B98" s="160" t="e">
        <f>'Tabulation of Bids'!#REF!</f>
        <v>#REF!</v>
      </c>
      <c r="C98" s="145" t="e">
        <f>'Tabulation of Bids'!#REF!</f>
        <v>#REF!</v>
      </c>
      <c r="D98" s="145" t="e">
        <f>'Tabulation of Bids'!#REF!</f>
        <v>#REF!</v>
      </c>
      <c r="E98" s="146"/>
      <c r="F98" s="146" t="e">
        <f t="shared" si="3"/>
        <v>#REF!</v>
      </c>
    </row>
    <row r="99" spans="1:6" ht="20.25" customHeight="1" x14ac:dyDescent="0.2">
      <c r="A99" s="145" t="e">
        <f>'Tabulation of Bids'!#REF!</f>
        <v>#REF!</v>
      </c>
      <c r="B99" s="160" t="e">
        <f>'Tabulation of Bids'!#REF!</f>
        <v>#REF!</v>
      </c>
      <c r="C99" s="145" t="e">
        <f>'Tabulation of Bids'!#REF!</f>
        <v>#REF!</v>
      </c>
      <c r="D99" s="145" t="e">
        <f>'Tabulation of Bids'!#REF!</f>
        <v>#REF!</v>
      </c>
      <c r="E99" s="146"/>
      <c r="F99" s="146" t="e">
        <f t="shared" si="3"/>
        <v>#REF!</v>
      </c>
    </row>
    <row r="100" spans="1:6" ht="20.25" customHeight="1" x14ac:dyDescent="0.2">
      <c r="A100" s="145" t="e">
        <f>'Tabulation of Bids'!#REF!</f>
        <v>#REF!</v>
      </c>
      <c r="B100" s="160" t="e">
        <f>'Tabulation of Bids'!#REF!</f>
        <v>#REF!</v>
      </c>
      <c r="C100" s="145" t="e">
        <f>'Tabulation of Bids'!#REF!</f>
        <v>#REF!</v>
      </c>
      <c r="D100" s="145" t="e">
        <f>'Tabulation of Bids'!#REF!</f>
        <v>#REF!</v>
      </c>
      <c r="E100" s="146"/>
      <c r="F100" s="146" t="e">
        <f t="shared" si="3"/>
        <v>#REF!</v>
      </c>
    </row>
    <row r="101" spans="1:6" ht="20.25" customHeight="1" x14ac:dyDescent="0.2">
      <c r="A101" s="145" t="e">
        <f>'Tabulation of Bids'!#REF!</f>
        <v>#REF!</v>
      </c>
      <c r="B101" s="160" t="e">
        <f>'Tabulation of Bids'!#REF!</f>
        <v>#REF!</v>
      </c>
      <c r="C101" s="145" t="e">
        <f>'Tabulation of Bids'!#REF!</f>
        <v>#REF!</v>
      </c>
      <c r="D101" s="145" t="e">
        <f>'Tabulation of Bids'!#REF!</f>
        <v>#REF!</v>
      </c>
      <c r="E101" s="146"/>
      <c r="F101" s="146" t="e">
        <f t="shared" si="3"/>
        <v>#REF!</v>
      </c>
    </row>
    <row r="102" spans="1:6" ht="20.25" customHeight="1" x14ac:dyDescent="0.2">
      <c r="A102" s="145" t="e">
        <f>'Tabulation of Bids'!#REF!</f>
        <v>#REF!</v>
      </c>
      <c r="B102" s="160" t="e">
        <f>'Tabulation of Bids'!#REF!</f>
        <v>#REF!</v>
      </c>
      <c r="C102" s="145" t="e">
        <f>'Tabulation of Bids'!#REF!</f>
        <v>#REF!</v>
      </c>
      <c r="D102" s="145" t="e">
        <f>'Tabulation of Bids'!#REF!</f>
        <v>#REF!</v>
      </c>
      <c r="E102" s="146"/>
      <c r="F102" s="146" t="e">
        <f t="shared" si="3"/>
        <v>#REF!</v>
      </c>
    </row>
    <row r="103" spans="1:6" ht="20.25" customHeight="1" x14ac:dyDescent="0.2">
      <c r="A103" s="145" t="e">
        <f>'Tabulation of Bids'!#REF!</f>
        <v>#REF!</v>
      </c>
      <c r="B103" s="160" t="e">
        <f>'Tabulation of Bids'!#REF!</f>
        <v>#REF!</v>
      </c>
      <c r="C103" s="145" t="e">
        <f>'Tabulation of Bids'!#REF!</f>
        <v>#REF!</v>
      </c>
      <c r="D103" s="145" t="e">
        <f>'Tabulation of Bids'!#REF!</f>
        <v>#REF!</v>
      </c>
      <c r="E103" s="146"/>
      <c r="F103" s="146" t="e">
        <f t="shared" si="3"/>
        <v>#REF!</v>
      </c>
    </row>
    <row r="104" spans="1:6" ht="20.25" customHeight="1" x14ac:dyDescent="0.2">
      <c r="A104" s="145" t="e">
        <f>'Tabulation of Bids'!#REF!</f>
        <v>#REF!</v>
      </c>
      <c r="B104" s="160" t="e">
        <f>'Tabulation of Bids'!#REF!</f>
        <v>#REF!</v>
      </c>
      <c r="C104" s="145" t="e">
        <f>'Tabulation of Bids'!#REF!</f>
        <v>#REF!</v>
      </c>
      <c r="D104" s="145" t="e">
        <f>'Tabulation of Bids'!#REF!</f>
        <v>#REF!</v>
      </c>
      <c r="E104" s="146"/>
      <c r="F104" s="146" t="e">
        <f t="shared" si="3"/>
        <v>#REF!</v>
      </c>
    </row>
    <row r="105" spans="1:6" ht="20.25" customHeight="1" x14ac:dyDescent="0.2">
      <c r="A105" s="145" t="e">
        <f>'Tabulation of Bids'!#REF!</f>
        <v>#REF!</v>
      </c>
      <c r="B105" s="160" t="e">
        <f>'Tabulation of Bids'!#REF!</f>
        <v>#REF!</v>
      </c>
      <c r="C105" s="145" t="e">
        <f>'Tabulation of Bids'!#REF!</f>
        <v>#REF!</v>
      </c>
      <c r="D105" s="145" t="e">
        <f>'Tabulation of Bids'!#REF!</f>
        <v>#REF!</v>
      </c>
      <c r="E105" s="146"/>
      <c r="F105" s="146" t="e">
        <f t="shared" si="3"/>
        <v>#REF!</v>
      </c>
    </row>
    <row r="106" spans="1:6" ht="20.25" customHeight="1" thickBot="1" x14ac:dyDescent="0.25">
      <c r="A106" s="145" t="e">
        <f>'Tabulation of Bids'!#REF!</f>
        <v>#REF!</v>
      </c>
      <c r="B106" s="160" t="e">
        <f>'Tabulation of Bids'!#REF!</f>
        <v>#REF!</v>
      </c>
      <c r="C106" s="145" t="e">
        <f>'Tabulation of Bids'!#REF!</f>
        <v>#REF!</v>
      </c>
      <c r="D106" s="145" t="e">
        <f>'Tabulation of Bids'!#REF!</f>
        <v>#REF!</v>
      </c>
      <c r="E106" s="146"/>
      <c r="F106" s="146" t="e">
        <f t="shared" si="3"/>
        <v>#REF!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39"/>
      <c r="E107" s="149" t="s">
        <v>8</v>
      </c>
      <c r="F107" s="150" t="e">
        <f>SUM(F83:F106)+F81</f>
        <v>#REF!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3"/>
  <sheetViews>
    <sheetView showGridLines="0" showZeros="0" workbookViewId="0">
      <selection activeCell="L26" sqref="L26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39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24"/>
    </row>
    <row r="2" spans="1:6" s="98" customFormat="1" ht="15.75" customHeight="1" x14ac:dyDescent="0.25">
      <c r="A2" s="123"/>
      <c r="B2" s="124"/>
      <c r="C2" s="125" t="s">
        <v>13</v>
      </c>
      <c r="D2" s="116"/>
      <c r="E2" s="411"/>
      <c r="F2" s="412"/>
    </row>
    <row r="3" spans="1:6" s="98" customFormat="1" ht="15.75" customHeight="1" x14ac:dyDescent="0.25">
      <c r="A3" s="123"/>
      <c r="B3" s="126"/>
      <c r="C3" s="125" t="s">
        <v>14</v>
      </c>
      <c r="D3" s="413" t="s">
        <v>15</v>
      </c>
      <c r="E3" s="413"/>
      <c r="F3" s="414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409" t="str">
        <f>'Tabulation of Bids'!$A$6</f>
        <v>Vendors Notified: 89</v>
      </c>
      <c r="E4" s="409"/>
      <c r="F4" s="410"/>
    </row>
    <row r="5" spans="1:6" s="101" customFormat="1" ht="12" customHeight="1" x14ac:dyDescent="0.2">
      <c r="A5" s="325" t="s">
        <v>18</v>
      </c>
      <c r="B5" s="325"/>
      <c r="C5" s="325"/>
      <c r="D5" s="325"/>
      <c r="E5" s="325"/>
      <c r="F5" s="326"/>
    </row>
    <row r="6" spans="1:6" s="101" customFormat="1" ht="12" customHeight="1" x14ac:dyDescent="0.2">
      <c r="A6" s="171"/>
      <c r="B6" s="108"/>
      <c r="C6" s="108"/>
      <c r="D6" s="108"/>
      <c r="E6" s="108"/>
      <c r="F6" s="327"/>
    </row>
    <row r="7" spans="1:6" s="101" customFormat="1" ht="12" customHeight="1" x14ac:dyDescent="0.2">
      <c r="A7" s="171"/>
      <c r="B7" s="108"/>
      <c r="C7" s="108"/>
      <c r="D7" s="108"/>
      <c r="E7" s="108"/>
      <c r="F7" s="327"/>
    </row>
    <row r="8" spans="1:6" s="101" customFormat="1" ht="12" customHeight="1" x14ac:dyDescent="0.2">
      <c r="A8" s="171"/>
      <c r="B8" s="108"/>
      <c r="C8" s="108"/>
      <c r="D8" s="108"/>
      <c r="E8" s="108"/>
      <c r="F8" s="327"/>
    </row>
    <row r="9" spans="1:6" s="101" customFormat="1" ht="12" customHeight="1" x14ac:dyDescent="0.2">
      <c r="A9" s="171"/>
      <c r="B9" s="108"/>
      <c r="C9" s="108"/>
      <c r="D9" s="108"/>
      <c r="E9" s="108"/>
      <c r="F9" s="327"/>
    </row>
    <row r="10" spans="1:6" s="101" customFormat="1" ht="12" customHeight="1" x14ac:dyDescent="0.2">
      <c r="A10" s="328" t="s">
        <v>19</v>
      </c>
      <c r="B10" s="325"/>
      <c r="C10" s="325"/>
      <c r="D10" s="325"/>
      <c r="E10" s="325"/>
      <c r="F10" s="326"/>
    </row>
    <row r="11" spans="1:6" s="101" customFormat="1" ht="12" customHeight="1" x14ac:dyDescent="0.2">
      <c r="A11" s="328" t="s">
        <v>20</v>
      </c>
      <c r="B11" s="325"/>
      <c r="C11" s="325"/>
      <c r="D11" s="325"/>
      <c r="E11" s="325"/>
      <c r="F11" s="326"/>
    </row>
    <row r="12" spans="1:6" s="101" customFormat="1" ht="12" customHeight="1" x14ac:dyDescent="0.2">
      <c r="A12" s="328" t="s">
        <v>21</v>
      </c>
      <c r="B12" s="325"/>
      <c r="C12" s="325"/>
      <c r="D12" s="325"/>
      <c r="E12" s="325"/>
      <c r="F12" s="326"/>
    </row>
    <row r="13" spans="1:6" s="101" customFormat="1" ht="12" customHeight="1" x14ac:dyDescent="0.2">
      <c r="A13" s="328" t="s">
        <v>22</v>
      </c>
      <c r="B13" s="325"/>
      <c r="C13" s="325"/>
      <c r="D13" s="325"/>
      <c r="E13" s="325"/>
      <c r="F13" s="326"/>
    </row>
    <row r="14" spans="1:6" s="101" customFormat="1" ht="12" customHeight="1" thickBot="1" x14ac:dyDescent="0.25">
      <c r="A14" s="328" t="s">
        <v>23</v>
      </c>
      <c r="B14" s="325"/>
      <c r="C14" s="325"/>
      <c r="D14" s="325"/>
      <c r="E14" s="325"/>
      <c r="F14" s="326"/>
    </row>
    <row r="15" spans="1:6" ht="21.6" thickBot="1" x14ac:dyDescent="0.3">
      <c r="A15" s="211" t="s">
        <v>2</v>
      </c>
      <c r="B15" s="212" t="s">
        <v>3</v>
      </c>
      <c r="C15" s="212" t="s">
        <v>24</v>
      </c>
      <c r="D15" s="213" t="s">
        <v>5</v>
      </c>
      <c r="E15" s="214" t="s">
        <v>6</v>
      </c>
      <c r="F15" s="214" t="s">
        <v>7</v>
      </c>
    </row>
    <row r="16" spans="1:6" s="102" customFormat="1" ht="20.399999999999999" customHeight="1" x14ac:dyDescent="0.2">
      <c r="A16" s="208">
        <f>'Tabulation of Bids'!$A9</f>
        <v>1</v>
      </c>
      <c r="B16" s="209" t="str">
        <f>'Tabulation of Bids'!$B9</f>
        <v>Public Water Service, Bored or Pulled, Copper, Complete, 1"</v>
      </c>
      <c r="C16" s="96" t="str">
        <f>'Tabulation of Bids'!$C9</f>
        <v>LF</v>
      </c>
      <c r="D16" s="210">
        <f>'Tabulation of Bids'!$D9</f>
        <v>33</v>
      </c>
      <c r="E16" s="245">
        <f>'Tabulation of Bids'!$E9</f>
        <v>120</v>
      </c>
      <c r="F16" s="329">
        <f>D16*E16</f>
        <v>3960</v>
      </c>
    </row>
    <row r="17" spans="1:6" s="102" customFormat="1" ht="20.399999999999999" customHeight="1" x14ac:dyDescent="0.2">
      <c r="A17" s="95">
        <f>'Tabulation of Bids'!$A10</f>
        <v>2</v>
      </c>
      <c r="B17" s="106" t="str">
        <f>'Tabulation of Bids'!$B10</f>
        <v>Private Water Service, Bored or Pulled, Copper, Complete, 1"</v>
      </c>
      <c r="C17" s="96" t="str">
        <f>'Tabulation of Bids'!$C10</f>
        <v>LF</v>
      </c>
      <c r="D17" s="97">
        <f>'Tabulation of Bids'!$D10</f>
        <v>33</v>
      </c>
      <c r="E17" s="240">
        <f>'Tabulation of Bids'!$E10</f>
        <v>125</v>
      </c>
      <c r="F17" s="330">
        <f t="shared" ref="F17:F32" si="0">D17*E17</f>
        <v>4125</v>
      </c>
    </row>
    <row r="18" spans="1:6" s="102" customFormat="1" ht="20.399999999999999" customHeight="1" x14ac:dyDescent="0.2">
      <c r="A18" s="95">
        <f>'Tabulation of Bids'!$A11</f>
        <v>3</v>
      </c>
      <c r="B18" s="106" t="str">
        <f>'Tabulation of Bids'!$B11</f>
        <v>Private Water Service, Bored or Pulled, HDPE, Complete, 1"</v>
      </c>
      <c r="C18" s="96" t="str">
        <f>'Tabulation of Bids'!$C11</f>
        <v>LF</v>
      </c>
      <c r="D18" s="97">
        <f>'Tabulation of Bids'!$D11</f>
        <v>33</v>
      </c>
      <c r="E18" s="240">
        <f>'Tabulation of Bids'!$E11</f>
        <v>110</v>
      </c>
      <c r="F18" s="330">
        <f t="shared" si="0"/>
        <v>3630</v>
      </c>
    </row>
    <row r="19" spans="1:6" s="102" customFormat="1" ht="20.399999999999999" customHeight="1" x14ac:dyDescent="0.2">
      <c r="A19" s="95">
        <f>'Tabulation of Bids'!$A12</f>
        <v>4</v>
      </c>
      <c r="B19" s="106" t="str">
        <f>'Tabulation of Bids'!$B12</f>
        <v>Sidewalk Removal &amp; Replacement</v>
      </c>
      <c r="C19" s="96" t="str">
        <f>'Tabulation of Bids'!$C12</f>
        <v>SF</v>
      </c>
      <c r="D19" s="97">
        <f>'Tabulation of Bids'!$D12</f>
        <v>45</v>
      </c>
      <c r="E19" s="240">
        <f>'Tabulation of Bids'!$E12</f>
        <v>35</v>
      </c>
      <c r="F19" s="330">
        <f t="shared" si="0"/>
        <v>1575</v>
      </c>
    </row>
    <row r="20" spans="1:6" s="102" customFormat="1" ht="20.399999999999999" customHeight="1" x14ac:dyDescent="0.2">
      <c r="A20" s="95">
        <f>'Tabulation of Bids'!$A13</f>
        <v>5</v>
      </c>
      <c r="B20" s="106" t="str">
        <f>'Tabulation of Bids'!$B13</f>
        <v>Pavement Removal &amp; Patch Replacement, Class D</v>
      </c>
      <c r="C20" s="96" t="str">
        <f>'Tabulation of Bids'!$C13</f>
        <v>SY</v>
      </c>
      <c r="D20" s="97">
        <f>'Tabulation of Bids'!$D13</f>
        <v>15</v>
      </c>
      <c r="E20" s="240">
        <f>'Tabulation of Bids'!$E13</f>
        <v>75</v>
      </c>
      <c r="F20" s="330">
        <f t="shared" si="0"/>
        <v>1125</v>
      </c>
    </row>
    <row r="21" spans="1:6" s="102" customFormat="1" ht="20.399999999999999" customHeight="1" x14ac:dyDescent="0.2">
      <c r="A21" s="95">
        <f>'Tabulation of Bids'!$A14</f>
        <v>6</v>
      </c>
      <c r="B21" s="106" t="str">
        <f>'Tabulation of Bids'!$B14</f>
        <v>Combination Curb and Gutter Removal &amp; Replacement</v>
      </c>
      <c r="C21" s="96" t="str">
        <f>'Tabulation of Bids'!$C14</f>
        <v>LF</v>
      </c>
      <c r="D21" s="97">
        <f>'Tabulation of Bids'!$D14</f>
        <v>10</v>
      </c>
      <c r="E21" s="240">
        <f>'Tabulation of Bids'!$E14</f>
        <v>45</v>
      </c>
      <c r="F21" s="330">
        <f t="shared" si="0"/>
        <v>450</v>
      </c>
    </row>
    <row r="22" spans="1:6" s="102" customFormat="1" ht="20.399999999999999" customHeight="1" x14ac:dyDescent="0.2">
      <c r="A22" s="95">
        <f>'Tabulation of Bids'!$A15</f>
        <v>7</v>
      </c>
      <c r="B22" s="106" t="str">
        <f>'Tabulation of Bids'!$B15</f>
        <v>Connection to Water Meter (Basement/Crawlspace), Complete</v>
      </c>
      <c r="C22" s="96" t="str">
        <f>'Tabulation of Bids'!$C15</f>
        <v>EA</v>
      </c>
      <c r="D22" s="97">
        <f>'Tabulation of Bids'!$D15</f>
        <v>1</v>
      </c>
      <c r="E22" s="240">
        <f>'Tabulation of Bids'!$E15</f>
        <v>500</v>
      </c>
      <c r="F22" s="330">
        <f t="shared" si="0"/>
        <v>500</v>
      </c>
    </row>
    <row r="23" spans="1:6" s="102" customFormat="1" ht="20.399999999999999" customHeight="1" x14ac:dyDescent="0.2">
      <c r="A23" s="95">
        <f>'Tabulation of Bids'!$A16</f>
        <v>8</v>
      </c>
      <c r="B23" s="106" t="str">
        <f>'Tabulation of Bids'!$B16</f>
        <v>Restoration, Complete</v>
      </c>
      <c r="C23" s="96" t="str">
        <f>'Tabulation of Bids'!$C16</f>
        <v>LS</v>
      </c>
      <c r="D23" s="97">
        <f>'Tabulation of Bids'!$D16</f>
        <v>1</v>
      </c>
      <c r="E23" s="240">
        <f>'Tabulation of Bids'!$E16</f>
        <v>250</v>
      </c>
      <c r="F23" s="330">
        <f t="shared" si="0"/>
        <v>250</v>
      </c>
    </row>
    <row r="24" spans="1:6" s="102" customFormat="1" ht="20.399999999999999" customHeight="1" x14ac:dyDescent="0.2">
      <c r="A24" s="95">
        <f>'Tabulation of Bids'!$A17</f>
        <v>9</v>
      </c>
      <c r="B24" s="106" t="str">
        <f>'Tabulation of Bids'!$B17</f>
        <v>Traffic Control and Protection</v>
      </c>
      <c r="C24" s="96" t="str">
        <f>'Tabulation of Bids'!$C17</f>
        <v>LS</v>
      </c>
      <c r="D24" s="97">
        <f>'Tabulation of Bids'!$D17</f>
        <v>1</v>
      </c>
      <c r="E24" s="240">
        <f>'Tabulation of Bids'!$E17</f>
        <v>150</v>
      </c>
      <c r="F24" s="330">
        <f t="shared" si="0"/>
        <v>150</v>
      </c>
    </row>
    <row r="25" spans="1:6" s="102" customFormat="1" ht="20.399999999999999" customHeight="1" x14ac:dyDescent="0.2">
      <c r="A25" s="95"/>
      <c r="B25" s="106"/>
      <c r="C25" s="96"/>
      <c r="D25" s="97"/>
      <c r="E25" s="240"/>
      <c r="F25" s="330"/>
    </row>
    <row r="26" spans="1:6" s="102" customFormat="1" ht="20.399999999999999" customHeight="1" x14ac:dyDescent="0.2">
      <c r="A26" s="95"/>
      <c r="B26" s="106"/>
      <c r="C26" s="96"/>
      <c r="D26" s="97"/>
      <c r="E26" s="240"/>
      <c r="F26" s="330"/>
    </row>
    <row r="27" spans="1:6" s="102" customFormat="1" ht="20.399999999999999" customHeight="1" x14ac:dyDescent="0.2">
      <c r="A27" s="95"/>
      <c r="B27" s="106"/>
      <c r="C27" s="96"/>
      <c r="D27" s="97"/>
      <c r="E27" s="240"/>
      <c r="F27" s="330"/>
    </row>
    <row r="28" spans="1:6" s="102" customFormat="1" ht="20.399999999999999" customHeight="1" x14ac:dyDescent="0.2">
      <c r="A28" s="95">
        <f>'Tabulation of Bids'!$A18</f>
        <v>0</v>
      </c>
      <c r="B28" s="106" t="str">
        <f>'Tabulation of Bids'!$B18</f>
        <v>BASE BID ITEM #1:</v>
      </c>
      <c r="C28" s="96" t="str">
        <f>'Tabulation of Bids'!$C18</f>
        <v/>
      </c>
      <c r="D28" s="97">
        <f>'Tabulation of Bids'!$D18</f>
        <v>0</v>
      </c>
      <c r="E28" s="240">
        <f>'Tabulation of Bids'!$E18</f>
        <v>0</v>
      </c>
      <c r="F28" s="330">
        <f t="shared" si="0"/>
        <v>0</v>
      </c>
    </row>
    <row r="29" spans="1:6" s="102" customFormat="1" ht="20.399999999999999" customHeight="1" x14ac:dyDescent="0.2">
      <c r="A29" s="95" t="e">
        <f>'Tabulation of Bids'!#REF!</f>
        <v>#REF!</v>
      </c>
      <c r="B29" s="106" t="e">
        <f>'Tabulation of Bids'!#REF!</f>
        <v>#REF!</v>
      </c>
      <c r="C29" s="96" t="e">
        <f>'Tabulation of Bids'!#REF!</f>
        <v>#REF!</v>
      </c>
      <c r="D29" s="97" t="e">
        <f>'Tabulation of Bids'!#REF!</f>
        <v>#REF!</v>
      </c>
      <c r="E29" s="240" t="e">
        <f>'Tabulation of Bids'!#REF!</f>
        <v>#REF!</v>
      </c>
      <c r="F29" s="330" t="e">
        <f t="shared" si="0"/>
        <v>#REF!</v>
      </c>
    </row>
    <row r="30" spans="1:6" s="102" customFormat="1" ht="20.399999999999999" customHeight="1" x14ac:dyDescent="0.2">
      <c r="A30" s="95" t="e">
        <f>'Tabulation of Bids'!#REF!</f>
        <v>#REF!</v>
      </c>
      <c r="B30" s="106" t="e">
        <f>'Tabulation of Bids'!#REF!</f>
        <v>#REF!</v>
      </c>
      <c r="C30" s="96" t="e">
        <f>'Tabulation of Bids'!#REF!</f>
        <v>#REF!</v>
      </c>
      <c r="D30" s="97" t="e">
        <f>'Tabulation of Bids'!#REF!</f>
        <v>#REF!</v>
      </c>
      <c r="E30" s="240" t="e">
        <f>'Tabulation of Bids'!#REF!</f>
        <v>#REF!</v>
      </c>
      <c r="F30" s="330" t="e">
        <f t="shared" si="0"/>
        <v>#REF!</v>
      </c>
    </row>
    <row r="31" spans="1:6" s="102" customFormat="1" ht="20.399999999999999" customHeight="1" x14ac:dyDescent="0.2">
      <c r="A31" s="95" t="e">
        <f>'Tabulation of Bids'!#REF!</f>
        <v>#REF!</v>
      </c>
      <c r="B31" s="106" t="e">
        <f>'Tabulation of Bids'!#REF!</f>
        <v>#REF!</v>
      </c>
      <c r="C31" s="96" t="e">
        <f>'Tabulation of Bids'!#REF!</f>
        <v>#REF!</v>
      </c>
      <c r="D31" s="97" t="e">
        <f>'Tabulation of Bids'!#REF!</f>
        <v>#REF!</v>
      </c>
      <c r="E31" s="240" t="e">
        <f>'Tabulation of Bids'!#REF!</f>
        <v>#REF!</v>
      </c>
      <c r="F31" s="330" t="e">
        <f t="shared" si="0"/>
        <v>#REF!</v>
      </c>
    </row>
    <row r="32" spans="1:6" s="102" customFormat="1" ht="20.399999999999999" customHeight="1" x14ac:dyDescent="0.2">
      <c r="A32" s="95" t="e">
        <f>'Tabulation of Bids'!#REF!</f>
        <v>#REF!</v>
      </c>
      <c r="B32" s="106" t="e">
        <f>'Tabulation of Bids'!#REF!</f>
        <v>#REF!</v>
      </c>
      <c r="C32" s="96" t="e">
        <f>'Tabulation of Bids'!#REF!</f>
        <v>#REF!</v>
      </c>
      <c r="D32" s="97" t="e">
        <f>'Tabulation of Bids'!#REF!</f>
        <v>#REF!</v>
      </c>
      <c r="E32" s="240" t="e">
        <f>'Tabulation of Bids'!#REF!</f>
        <v>#REF!</v>
      </c>
      <c r="F32" s="330" t="e">
        <f t="shared" si="0"/>
        <v>#REF!</v>
      </c>
    </row>
    <row r="33" spans="1:19" s="102" customFormat="1" ht="20.399999999999999" customHeight="1" x14ac:dyDescent="0.2">
      <c r="A33" s="95" t="e">
        <f>'Tabulation of Bids'!#REF!</f>
        <v>#REF!</v>
      </c>
      <c r="B33" s="106" t="e">
        <f>'Tabulation of Bids'!#REF!</f>
        <v>#REF!</v>
      </c>
      <c r="C33" s="99" t="e">
        <f>'Tabulation of Bids'!#REF!</f>
        <v>#REF!</v>
      </c>
      <c r="D33" s="97" t="e">
        <f>'Tabulation of Bids'!#REF!</f>
        <v>#REF!</v>
      </c>
      <c r="E33" s="240" t="e">
        <f>'Tabulation of Bids'!#REF!</f>
        <v>#REF!</v>
      </c>
      <c r="F33" s="330" t="e">
        <f t="shared" ref="F33:F42" si="1">D33*E33</f>
        <v>#REF!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 t="e">
        <f>'Tabulation of Bids'!#REF!</f>
        <v>#REF!</v>
      </c>
      <c r="B34" s="106" t="e">
        <f>'Tabulation of Bids'!#REF!</f>
        <v>#REF!</v>
      </c>
      <c r="C34" s="96" t="e">
        <f>'Tabulation of Bids'!#REF!</f>
        <v>#REF!</v>
      </c>
      <c r="D34" s="97" t="e">
        <f>'Tabulation of Bids'!#REF!</f>
        <v>#REF!</v>
      </c>
      <c r="E34" s="240" t="e">
        <f>'Tabulation of Bids'!#REF!</f>
        <v>#REF!</v>
      </c>
      <c r="F34" s="330" t="e">
        <f t="shared" si="1"/>
        <v>#REF!</v>
      </c>
    </row>
    <row r="35" spans="1:19" s="102" customFormat="1" ht="20.399999999999999" customHeight="1" x14ac:dyDescent="0.2">
      <c r="A35" s="95" t="e">
        <f>'Tabulation of Bids'!#REF!</f>
        <v>#REF!</v>
      </c>
      <c r="B35" s="106" t="e">
        <f>'Tabulation of Bids'!#REF!</f>
        <v>#REF!</v>
      </c>
      <c r="C35" s="96" t="e">
        <f>'Tabulation of Bids'!#REF!</f>
        <v>#REF!</v>
      </c>
      <c r="D35" s="97" t="e">
        <f>'Tabulation of Bids'!#REF!</f>
        <v>#REF!</v>
      </c>
      <c r="E35" s="240" t="e">
        <f>'Tabulation of Bids'!#REF!</f>
        <v>#REF!</v>
      </c>
      <c r="F35" s="330" t="e">
        <f t="shared" si="1"/>
        <v>#REF!</v>
      </c>
    </row>
    <row r="36" spans="1:19" s="102" customFormat="1" ht="20.399999999999999" customHeight="1" x14ac:dyDescent="0.2">
      <c r="A36" s="95"/>
      <c r="B36" s="106"/>
      <c r="C36" s="96"/>
      <c r="D36" s="97"/>
      <c r="E36" s="240"/>
      <c r="F36" s="330"/>
    </row>
    <row r="37" spans="1:19" s="102" customFormat="1" ht="20.399999999999999" customHeight="1" x14ac:dyDescent="0.2">
      <c r="A37" s="95"/>
      <c r="B37" s="106"/>
      <c r="C37" s="96"/>
      <c r="D37" s="97"/>
      <c r="E37" s="240"/>
      <c r="F37" s="330"/>
    </row>
    <row r="38" spans="1:19" s="102" customFormat="1" ht="20.399999999999999" customHeight="1" x14ac:dyDescent="0.2">
      <c r="A38" s="95"/>
      <c r="B38" s="106"/>
      <c r="C38" s="96"/>
      <c r="D38" s="97"/>
      <c r="E38" s="240"/>
      <c r="F38" s="330"/>
    </row>
    <row r="39" spans="1:19" s="102" customFormat="1" ht="20.399999999999999" customHeight="1" x14ac:dyDescent="0.2">
      <c r="A39" s="95" t="e">
        <f>'Tabulation of Bids'!#REF!</f>
        <v>#REF!</v>
      </c>
      <c r="B39" s="106" t="e">
        <f>'Tabulation of Bids'!#REF!</f>
        <v>#REF!</v>
      </c>
      <c r="C39" s="96" t="e">
        <f>'Tabulation of Bids'!#REF!</f>
        <v>#REF!</v>
      </c>
      <c r="D39" s="97" t="e">
        <f>'Tabulation of Bids'!#REF!</f>
        <v>#REF!</v>
      </c>
      <c r="E39" s="240" t="e">
        <f>'Tabulation of Bids'!#REF!</f>
        <v>#REF!</v>
      </c>
      <c r="F39" s="330" t="e">
        <f t="shared" si="1"/>
        <v>#REF!</v>
      </c>
    </row>
    <row r="40" spans="1:19" s="102" customFormat="1" ht="20.399999999999999" customHeight="1" x14ac:dyDescent="0.2">
      <c r="A40" s="95" t="e">
        <f>'Tabulation of Bids'!#REF!</f>
        <v>#REF!</v>
      </c>
      <c r="B40" s="106" t="e">
        <f>'Tabulation of Bids'!#REF!</f>
        <v>#REF!</v>
      </c>
      <c r="C40" s="96" t="e">
        <f>'Tabulation of Bids'!#REF!</f>
        <v>#REF!</v>
      </c>
      <c r="D40" s="97" t="e">
        <f>'Tabulation of Bids'!#REF!</f>
        <v>#REF!</v>
      </c>
      <c r="E40" s="240" t="e">
        <f>'Tabulation of Bids'!#REF!</f>
        <v>#REF!</v>
      </c>
      <c r="F40" s="330" t="e">
        <f t="shared" si="1"/>
        <v>#REF!</v>
      </c>
    </row>
    <row r="41" spans="1:19" s="102" customFormat="1" ht="20.399999999999999" customHeight="1" x14ac:dyDescent="0.2">
      <c r="A41" s="95" t="e">
        <f>'Tabulation of Bids'!#REF!</f>
        <v>#REF!</v>
      </c>
      <c r="B41" s="106" t="e">
        <f>'Tabulation of Bids'!#REF!</f>
        <v>#REF!</v>
      </c>
      <c r="C41" s="96" t="e">
        <f>'Tabulation of Bids'!#REF!</f>
        <v>#REF!</v>
      </c>
      <c r="D41" s="97" t="e">
        <f>'Tabulation of Bids'!#REF!</f>
        <v>#REF!</v>
      </c>
      <c r="E41" s="240" t="e">
        <f>'Tabulation of Bids'!#REF!</f>
        <v>#REF!</v>
      </c>
      <c r="F41" s="330" t="e">
        <f t="shared" si="1"/>
        <v>#REF!</v>
      </c>
    </row>
    <row r="42" spans="1:19" s="102" customFormat="1" ht="20.399999999999999" customHeight="1" thickBot="1" x14ac:dyDescent="0.25">
      <c r="A42" s="241" t="e">
        <f>'Tabulation of Bids'!#REF!</f>
        <v>#REF!</v>
      </c>
      <c r="B42" s="242" t="e">
        <f>'Tabulation of Bids'!#REF!</f>
        <v>#REF!</v>
      </c>
      <c r="C42" s="246" t="e">
        <f>'Tabulation of Bids'!#REF!</f>
        <v>#REF!</v>
      </c>
      <c r="D42" s="243" t="e">
        <f>'Tabulation of Bids'!#REF!</f>
        <v>#REF!</v>
      </c>
      <c r="E42" s="244" t="e">
        <f>'Tabulation of Bids'!#REF!</f>
        <v>#REF!</v>
      </c>
      <c r="F42" s="331" t="e">
        <f t="shared" si="1"/>
        <v>#REF!</v>
      </c>
    </row>
    <row r="43" spans="1:19" s="94" customFormat="1" ht="12.75" customHeight="1" thickBot="1" x14ac:dyDescent="0.3">
      <c r="A43" s="247"/>
      <c r="B43" s="248"/>
      <c r="C43" s="249"/>
      <c r="D43" s="250"/>
      <c r="E43" s="251" t="str">
        <f>IF(NOT(ISNUMBER($A64)),"Total ","Sub Total ")</f>
        <v xml:space="preserve">Total </v>
      </c>
      <c r="F43" s="332" t="e">
        <f>SUM(F16:F42)</f>
        <v>#REF!</v>
      </c>
    </row>
    <row r="44" spans="1:19" s="100" customFormat="1" ht="12.75" customHeight="1" x14ac:dyDescent="0.25">
      <c r="A44" s="111"/>
      <c r="B44" s="112"/>
      <c r="C44" s="111"/>
      <c r="D44" s="113"/>
      <c r="E44" s="114"/>
      <c r="F44" s="333"/>
    </row>
    <row r="45" spans="1:19" s="98" customFormat="1" ht="12.75" customHeight="1" x14ac:dyDescent="0.25">
      <c r="A45" s="115" t="s">
        <v>97</v>
      </c>
      <c r="B45" s="116"/>
      <c r="C45" s="116"/>
      <c r="D45" s="115" t="s">
        <v>25</v>
      </c>
      <c r="E45" s="116"/>
      <c r="F45" s="334"/>
    </row>
    <row r="46" spans="1:19" s="98" customFormat="1" ht="12.75" customHeight="1" x14ac:dyDescent="0.25">
      <c r="A46" s="117"/>
      <c r="B46" s="117"/>
      <c r="C46" s="117"/>
      <c r="D46" s="117"/>
      <c r="E46" s="117"/>
      <c r="F46" s="126"/>
    </row>
    <row r="47" spans="1:19" s="98" customFormat="1" ht="12.75" customHeight="1" x14ac:dyDescent="0.25">
      <c r="A47" s="115" t="s">
        <v>26</v>
      </c>
      <c r="B47" s="116"/>
      <c r="C47" s="116"/>
      <c r="D47" s="115" t="s">
        <v>25</v>
      </c>
      <c r="E47" s="116"/>
      <c r="F47" s="334"/>
    </row>
    <row r="48" spans="1:19" s="98" customFormat="1" ht="15" customHeight="1" x14ac:dyDescent="0.25">
      <c r="A48" s="335" t="s">
        <v>98</v>
      </c>
      <c r="B48" s="117"/>
      <c r="C48" s="117"/>
      <c r="D48" s="117"/>
      <c r="E48" s="117"/>
      <c r="F48" s="336" t="s">
        <v>27</v>
      </c>
    </row>
    <row r="49" spans="1:6" ht="15.75" customHeight="1" x14ac:dyDescent="0.25">
      <c r="A49" s="118"/>
      <c r="B49" s="119"/>
      <c r="C49" s="120" t="s">
        <v>11</v>
      </c>
      <c r="D49" s="121"/>
      <c r="E49" s="122" t="s">
        <v>12</v>
      </c>
      <c r="F49" s="324"/>
    </row>
    <row r="50" spans="1:6" ht="15.75" customHeight="1" x14ac:dyDescent="0.25">
      <c r="A50" s="123"/>
      <c r="B50" s="124"/>
      <c r="C50" s="125" t="s">
        <v>13</v>
      </c>
      <c r="D50" s="116"/>
      <c r="E50" s="407">
        <f>E2</f>
        <v>0</v>
      </c>
      <c r="F50" s="408"/>
    </row>
    <row r="51" spans="1:6" ht="15.75" customHeight="1" x14ac:dyDescent="0.25">
      <c r="A51" s="123"/>
      <c r="B51" s="126"/>
      <c r="C51" s="125" t="s">
        <v>14</v>
      </c>
      <c r="D51" s="116"/>
      <c r="E51" s="70" t="s">
        <v>15</v>
      </c>
      <c r="F51" s="337"/>
    </row>
    <row r="52" spans="1:6" ht="15.75" customHeight="1" x14ac:dyDescent="0.25">
      <c r="A52" s="127"/>
      <c r="B52" s="128" t="s">
        <v>16</v>
      </c>
      <c r="C52" s="125" t="s">
        <v>17</v>
      </c>
      <c r="D52" s="409" t="str">
        <f>D4</f>
        <v>Vendors Notified: 89</v>
      </c>
      <c r="E52" s="409"/>
      <c r="F52" s="410"/>
    </row>
    <row r="53" spans="1:6" ht="12" customHeight="1" x14ac:dyDescent="0.25">
      <c r="A53" s="325" t="str">
        <f t="shared" ref="A53:A62" si="2">A5</f>
        <v>Location (Sta. and land description of beginning; Sta. only for end for county and road district; street limits for municipality.)</v>
      </c>
      <c r="B53" s="325"/>
      <c r="C53" s="325"/>
      <c r="D53" s="325"/>
      <c r="E53" s="325"/>
      <c r="F53" s="326"/>
    </row>
    <row r="54" spans="1:6" ht="12" customHeight="1" x14ac:dyDescent="0.25">
      <c r="A54" s="261">
        <f t="shared" si="2"/>
        <v>0</v>
      </c>
      <c r="B54" s="108"/>
      <c r="C54" s="108"/>
      <c r="D54" s="108"/>
      <c r="E54" s="108"/>
      <c r="F54" s="327"/>
    </row>
    <row r="55" spans="1:6" ht="12" customHeight="1" x14ac:dyDescent="0.25">
      <c r="A55" s="261">
        <f t="shared" si="2"/>
        <v>0</v>
      </c>
      <c r="B55" s="108"/>
      <c r="C55" s="108"/>
      <c r="D55" s="108"/>
      <c r="E55" s="108"/>
      <c r="F55" s="327"/>
    </row>
    <row r="56" spans="1:6" ht="12" customHeight="1" x14ac:dyDescent="0.25">
      <c r="A56" s="261">
        <f t="shared" si="2"/>
        <v>0</v>
      </c>
      <c r="B56" s="108"/>
      <c r="C56" s="108"/>
      <c r="D56" s="108"/>
      <c r="E56" s="108"/>
      <c r="F56" s="327"/>
    </row>
    <row r="57" spans="1:6" ht="12" customHeight="1" x14ac:dyDescent="0.25">
      <c r="A57" s="261">
        <f t="shared" si="2"/>
        <v>0</v>
      </c>
      <c r="B57" s="108"/>
      <c r="C57" s="108"/>
      <c r="D57" s="108"/>
      <c r="E57" s="108"/>
      <c r="F57" s="327"/>
    </row>
    <row r="58" spans="1:6" ht="12" customHeight="1" x14ac:dyDescent="0.25">
      <c r="A58" s="338" t="str">
        <f t="shared" si="2"/>
        <v>a total distance of _________feet, of which ___________ feet (____________ miles) are to be improved</v>
      </c>
      <c r="B58" s="325"/>
      <c r="C58" s="325"/>
      <c r="D58" s="325"/>
      <c r="E58" s="325"/>
      <c r="F58" s="326"/>
    </row>
    <row r="59" spans="1:6" ht="12" customHeight="1" x14ac:dyDescent="0.25">
      <c r="A59" s="338" t="str">
        <f t="shared" si="2"/>
        <v xml:space="preserve">   Station ______________ is approximately ________________ miles by road from the ______________</v>
      </c>
      <c r="B59" s="325"/>
      <c r="C59" s="325"/>
      <c r="D59" s="325"/>
      <c r="E59" s="325"/>
      <c r="F59" s="326"/>
    </row>
    <row r="60" spans="1:6" ht="12" customHeight="1" x14ac:dyDescent="0.25">
      <c r="A60" s="338" t="str">
        <f t="shared" si="2"/>
        <v>railroad siding at ______________________________________</v>
      </c>
      <c r="B60" s="325"/>
      <c r="C60" s="325"/>
      <c r="D60" s="325"/>
      <c r="E60" s="325"/>
      <c r="F60" s="326"/>
    </row>
    <row r="61" spans="1:6" ht="12" customHeight="1" x14ac:dyDescent="0.25">
      <c r="A61" s="338" t="str">
        <f t="shared" si="2"/>
        <v>Type ______________________ Width ____________ Thickness ___________ Shoulders ___________</v>
      </c>
      <c r="B61" s="325"/>
      <c r="C61" s="325"/>
      <c r="D61" s="325"/>
      <c r="E61" s="325"/>
      <c r="F61" s="326"/>
    </row>
    <row r="62" spans="1:6" ht="12" customHeight="1" thickBot="1" x14ac:dyDescent="0.3">
      <c r="A62" s="338" t="str">
        <f t="shared" si="2"/>
        <v>Average Length of Haul _________________________________</v>
      </c>
      <c r="B62" s="325"/>
      <c r="C62" s="325"/>
      <c r="D62" s="325"/>
      <c r="E62" s="325"/>
      <c r="F62" s="326"/>
    </row>
    <row r="63" spans="1:6" ht="26.25" customHeight="1" thickBot="1" x14ac:dyDescent="0.3">
      <c r="A63" s="211" t="s">
        <v>2</v>
      </c>
      <c r="B63" s="212" t="s">
        <v>3</v>
      </c>
      <c r="C63" s="212" t="s">
        <v>24</v>
      </c>
      <c r="D63" s="213" t="s">
        <v>5</v>
      </c>
      <c r="E63" s="214" t="s">
        <v>6</v>
      </c>
      <c r="F63" s="214" t="s">
        <v>7</v>
      </c>
    </row>
    <row r="64" spans="1:6" ht="20.25" customHeight="1" x14ac:dyDescent="0.25">
      <c r="A64" s="208" t="e">
        <f>'Tabulation of Bids'!#REF!</f>
        <v>#REF!</v>
      </c>
      <c r="B64" s="209" t="e">
        <f>'Tabulation of Bids'!#REF!</f>
        <v>#REF!</v>
      </c>
      <c r="C64" s="96" t="e">
        <f>'Tabulation of Bids'!#REF!</f>
        <v>#REF!</v>
      </c>
      <c r="D64" s="210" t="e">
        <f>'Tabulation of Bids'!#REF!</f>
        <v>#REF!</v>
      </c>
      <c r="E64" s="245" t="e">
        <f>'Tabulation of Bids'!#REF!</f>
        <v>#REF!</v>
      </c>
      <c r="F64" s="329" t="e">
        <f>D64*E64</f>
        <v>#REF!</v>
      </c>
    </row>
    <row r="65" spans="1:6" ht="20.25" customHeight="1" x14ac:dyDescent="0.25">
      <c r="A65" s="95" t="e">
        <f>'Tabulation of Bids'!#REF!</f>
        <v>#REF!</v>
      </c>
      <c r="B65" s="106" t="e">
        <f>'Tabulation of Bids'!#REF!</f>
        <v>#REF!</v>
      </c>
      <c r="C65" s="96" t="e">
        <f>'Tabulation of Bids'!#REF!</f>
        <v>#REF!</v>
      </c>
      <c r="D65" s="97" t="e">
        <f>'Tabulation of Bids'!#REF!</f>
        <v>#REF!</v>
      </c>
      <c r="E65" s="240" t="e">
        <f>'Tabulation of Bids'!#REF!</f>
        <v>#REF!</v>
      </c>
      <c r="F65" s="330" t="e">
        <f t="shared" ref="F65:F87" si="3">D65*E65</f>
        <v>#REF!</v>
      </c>
    </row>
    <row r="66" spans="1:6" ht="20.25" customHeight="1" x14ac:dyDescent="0.25">
      <c r="A66" s="95" t="e">
        <f>'Tabulation of Bids'!#REF!</f>
        <v>#REF!</v>
      </c>
      <c r="B66" s="106" t="e">
        <f>'Tabulation of Bids'!#REF!</f>
        <v>#REF!</v>
      </c>
      <c r="C66" s="96" t="e">
        <f>'Tabulation of Bids'!#REF!</f>
        <v>#REF!</v>
      </c>
      <c r="D66" s="97" t="e">
        <f>'Tabulation of Bids'!#REF!</f>
        <v>#REF!</v>
      </c>
      <c r="E66" s="240" t="e">
        <f>'Tabulation of Bids'!#REF!</f>
        <v>#REF!</v>
      </c>
      <c r="F66" s="330" t="e">
        <f t="shared" si="3"/>
        <v>#REF!</v>
      </c>
    </row>
    <row r="67" spans="1:6" ht="20.25" customHeight="1" x14ac:dyDescent="0.25">
      <c r="A67" s="95" t="e">
        <f>'Tabulation of Bids'!#REF!</f>
        <v>#REF!</v>
      </c>
      <c r="B67" s="106" t="e">
        <f>'Tabulation of Bids'!#REF!</f>
        <v>#REF!</v>
      </c>
      <c r="C67" s="96" t="e">
        <f>'Tabulation of Bids'!#REF!</f>
        <v>#REF!</v>
      </c>
      <c r="D67" s="97" t="e">
        <f>'Tabulation of Bids'!#REF!</f>
        <v>#REF!</v>
      </c>
      <c r="E67" s="240" t="e">
        <f>'Tabulation of Bids'!#REF!</f>
        <v>#REF!</v>
      </c>
      <c r="F67" s="330" t="e">
        <f t="shared" si="3"/>
        <v>#REF!</v>
      </c>
    </row>
    <row r="68" spans="1:6" ht="20.25" customHeight="1" x14ac:dyDescent="0.25">
      <c r="A68" s="95" t="e">
        <f>'Tabulation of Bids'!#REF!</f>
        <v>#REF!</v>
      </c>
      <c r="B68" s="106" t="e">
        <f>'Tabulation of Bids'!#REF!</f>
        <v>#REF!</v>
      </c>
      <c r="C68" s="96" t="e">
        <f>'Tabulation of Bids'!#REF!</f>
        <v>#REF!</v>
      </c>
      <c r="D68" s="97" t="e">
        <f>'Tabulation of Bids'!#REF!</f>
        <v>#REF!</v>
      </c>
      <c r="E68" s="240" t="e">
        <f>'Tabulation of Bids'!#REF!</f>
        <v>#REF!</v>
      </c>
      <c r="F68" s="330" t="e">
        <f t="shared" si="3"/>
        <v>#REF!</v>
      </c>
    </row>
    <row r="69" spans="1:6" ht="20.25" customHeight="1" x14ac:dyDescent="0.25">
      <c r="A69" s="95" t="e">
        <f>'Tabulation of Bids'!#REF!</f>
        <v>#REF!</v>
      </c>
      <c r="B69" s="106" t="e">
        <f>'Tabulation of Bids'!#REF!</f>
        <v>#REF!</v>
      </c>
      <c r="C69" s="96" t="e">
        <f>'Tabulation of Bids'!#REF!</f>
        <v>#REF!</v>
      </c>
      <c r="D69" s="97" t="e">
        <f>'Tabulation of Bids'!#REF!</f>
        <v>#REF!</v>
      </c>
      <c r="E69" s="240" t="e">
        <f>'Tabulation of Bids'!#REF!</f>
        <v>#REF!</v>
      </c>
      <c r="F69" s="330" t="e">
        <f t="shared" si="3"/>
        <v>#REF!</v>
      </c>
    </row>
    <row r="70" spans="1:6" ht="20.25" customHeight="1" x14ac:dyDescent="0.25">
      <c r="A70" s="95" t="e">
        <f>'Tabulation of Bids'!#REF!</f>
        <v>#REF!</v>
      </c>
      <c r="B70" s="106" t="e">
        <f>'Tabulation of Bids'!#REF!</f>
        <v>#REF!</v>
      </c>
      <c r="C70" s="96" t="e">
        <f>'Tabulation of Bids'!#REF!</f>
        <v>#REF!</v>
      </c>
      <c r="D70" s="97" t="e">
        <f>'Tabulation of Bids'!#REF!</f>
        <v>#REF!</v>
      </c>
      <c r="E70" s="240" t="e">
        <f>'Tabulation of Bids'!#REF!</f>
        <v>#REF!</v>
      </c>
      <c r="F70" s="330" t="e">
        <f t="shared" si="3"/>
        <v>#REF!</v>
      </c>
    </row>
    <row r="71" spans="1:6" ht="20.25" customHeight="1" x14ac:dyDescent="0.25">
      <c r="A71" s="95" t="e">
        <f>'Tabulation of Bids'!#REF!</f>
        <v>#REF!</v>
      </c>
      <c r="B71" s="106" t="e">
        <f>'Tabulation of Bids'!#REF!</f>
        <v>#REF!</v>
      </c>
      <c r="C71" s="96" t="e">
        <f>'Tabulation of Bids'!#REF!</f>
        <v>#REF!</v>
      </c>
      <c r="D71" s="97" t="e">
        <f>'Tabulation of Bids'!#REF!</f>
        <v>#REF!</v>
      </c>
      <c r="E71" s="240" t="e">
        <f>'Tabulation of Bids'!#REF!</f>
        <v>#REF!</v>
      </c>
      <c r="F71" s="330" t="e">
        <f t="shared" si="3"/>
        <v>#REF!</v>
      </c>
    </row>
    <row r="72" spans="1:6" ht="20.25" customHeight="1" x14ac:dyDescent="0.25">
      <c r="A72" s="95" t="e">
        <f>'Tabulation of Bids'!#REF!</f>
        <v>#REF!</v>
      </c>
      <c r="B72" s="106" t="e">
        <f>'Tabulation of Bids'!#REF!</f>
        <v>#REF!</v>
      </c>
      <c r="C72" s="96" t="e">
        <f>'Tabulation of Bids'!#REF!</f>
        <v>#REF!</v>
      </c>
      <c r="D72" s="97" t="e">
        <f>'Tabulation of Bids'!#REF!</f>
        <v>#REF!</v>
      </c>
      <c r="E72" s="240" t="e">
        <f>'Tabulation of Bids'!#REF!</f>
        <v>#REF!</v>
      </c>
      <c r="F72" s="330" t="e">
        <f t="shared" si="3"/>
        <v>#REF!</v>
      </c>
    </row>
    <row r="73" spans="1:6" ht="20.25" customHeight="1" x14ac:dyDescent="0.25">
      <c r="A73" s="95" t="e">
        <f>'Tabulation of Bids'!#REF!</f>
        <v>#REF!</v>
      </c>
      <c r="B73" s="106" t="e">
        <f>'Tabulation of Bids'!#REF!</f>
        <v>#REF!</v>
      </c>
      <c r="C73" s="96" t="e">
        <f>'Tabulation of Bids'!#REF!</f>
        <v>#REF!</v>
      </c>
      <c r="D73" s="97" t="e">
        <f>'Tabulation of Bids'!#REF!</f>
        <v>#REF!</v>
      </c>
      <c r="E73" s="240" t="e">
        <f>'Tabulation of Bids'!#REF!</f>
        <v>#REF!</v>
      </c>
      <c r="F73" s="330" t="e">
        <f t="shared" si="3"/>
        <v>#REF!</v>
      </c>
    </row>
    <row r="74" spans="1:6" ht="20.25" customHeight="1" x14ac:dyDescent="0.25">
      <c r="A74" s="95" t="e">
        <f>'Tabulation of Bids'!#REF!</f>
        <v>#REF!</v>
      </c>
      <c r="B74" s="106" t="e">
        <f>'Tabulation of Bids'!#REF!</f>
        <v>#REF!</v>
      </c>
      <c r="C74" s="96" t="e">
        <f>'Tabulation of Bids'!#REF!</f>
        <v>#REF!</v>
      </c>
      <c r="D74" s="97" t="e">
        <f>'Tabulation of Bids'!#REF!</f>
        <v>#REF!</v>
      </c>
      <c r="E74" s="240" t="e">
        <f>'Tabulation of Bids'!#REF!</f>
        <v>#REF!</v>
      </c>
      <c r="F74" s="330" t="e">
        <f t="shared" si="3"/>
        <v>#REF!</v>
      </c>
    </row>
    <row r="75" spans="1:6" ht="20.25" customHeight="1" x14ac:dyDescent="0.25">
      <c r="A75" s="95">
        <f>'Tabulation of Bids'!$A21</f>
        <v>10</v>
      </c>
      <c r="B75" s="106" t="str">
        <f>'Tabulation of Bids'!$B21</f>
        <v>PCC Pavement, Jointed, Removal and Replacement, 9"</v>
      </c>
      <c r="C75" s="96" t="str">
        <f>'Tabulation of Bids'!$C21</f>
        <v>SY</v>
      </c>
      <c r="D75" s="97">
        <f>'Tabulation of Bids'!$D21</f>
        <v>110</v>
      </c>
      <c r="E75" s="240">
        <f>'Tabulation of Bids'!$E21</f>
        <v>175</v>
      </c>
      <c r="F75" s="330">
        <f t="shared" si="3"/>
        <v>19250</v>
      </c>
    </row>
    <row r="76" spans="1:6" ht="20.25" customHeight="1" x14ac:dyDescent="0.25">
      <c r="A76" s="95">
        <f>'Tabulation of Bids'!$A22</f>
        <v>11</v>
      </c>
      <c r="B76" s="106" t="str">
        <f>'Tabulation of Bids'!$B22</f>
        <v>PCC Approach Pavement Removal &amp; Replacement, 6"</v>
      </c>
      <c r="C76" s="96" t="str">
        <f>'Tabulation of Bids'!$C22</f>
        <v>SY</v>
      </c>
      <c r="D76" s="97">
        <f>'Tabulation of Bids'!$D22</f>
        <v>55</v>
      </c>
      <c r="E76" s="240">
        <f>'Tabulation of Bids'!$E22</f>
        <v>75</v>
      </c>
      <c r="F76" s="330">
        <f t="shared" si="3"/>
        <v>4125</v>
      </c>
    </row>
    <row r="77" spans="1:6" ht="20.25" customHeight="1" x14ac:dyDescent="0.25">
      <c r="A77" s="95">
        <f>'Tabulation of Bids'!$A23</f>
        <v>12</v>
      </c>
      <c r="B77" s="106" t="str">
        <f>'Tabulation of Bids'!$B23</f>
        <v>Tree Removal (6-15 Units)</v>
      </c>
      <c r="C77" s="96" t="str">
        <f>'Tabulation of Bids'!$C23</f>
        <v>UD</v>
      </c>
      <c r="D77" s="97">
        <f>'Tabulation of Bids'!$D23</f>
        <v>10</v>
      </c>
      <c r="E77" s="240">
        <f>'Tabulation of Bids'!$E23</f>
        <v>50</v>
      </c>
      <c r="F77" s="330">
        <f t="shared" si="3"/>
        <v>500</v>
      </c>
    </row>
    <row r="78" spans="1:6" ht="20.25" customHeight="1" x14ac:dyDescent="0.25">
      <c r="A78" s="95">
        <f>'Tabulation of Bids'!$A24</f>
        <v>13</v>
      </c>
      <c r="B78" s="106" t="str">
        <f>'Tabulation of Bids'!$B24</f>
        <v>Tree Removal (Over 15 Units)</v>
      </c>
      <c r="C78" s="96" t="str">
        <f>'Tabulation of Bids'!$C24</f>
        <v>UD</v>
      </c>
      <c r="D78" s="97">
        <f>'Tabulation of Bids'!$D24</f>
        <v>15</v>
      </c>
      <c r="E78" s="240">
        <f>'Tabulation of Bids'!$E24</f>
        <v>80</v>
      </c>
      <c r="F78" s="330">
        <f t="shared" si="3"/>
        <v>1200</v>
      </c>
    </row>
    <row r="79" spans="1:6" ht="20.25" customHeight="1" x14ac:dyDescent="0.25">
      <c r="A79" s="95">
        <f>'Tabulation of Bids'!$A25</f>
        <v>14</v>
      </c>
      <c r="B79" s="106" t="str">
        <f>'Tabulation of Bids'!$B25</f>
        <v>Rock Excavation</v>
      </c>
      <c r="C79" s="96" t="str">
        <f>'Tabulation of Bids'!$C25</f>
        <v>CY</v>
      </c>
      <c r="D79" s="97">
        <f>'Tabulation of Bids'!$D25</f>
        <v>30</v>
      </c>
      <c r="E79" s="240">
        <f>'Tabulation of Bids'!$E25</f>
        <v>150</v>
      </c>
      <c r="F79" s="330">
        <f t="shared" si="3"/>
        <v>4500</v>
      </c>
    </row>
    <row r="80" spans="1:6" ht="20.25" customHeight="1" x14ac:dyDescent="0.25">
      <c r="A80" s="95">
        <f>'Tabulation of Bids'!$A26</f>
        <v>15</v>
      </c>
      <c r="B80" s="106" t="str">
        <f>'Tabulation of Bids'!$B26</f>
        <v>Hot-Mix Asphalt Approach Pavement Removal &amp; Replacement, 3"</v>
      </c>
      <c r="C80" s="96" t="str">
        <f>'Tabulation of Bids'!$C26</f>
        <v>SY</v>
      </c>
      <c r="D80" s="97">
        <f>'Tabulation of Bids'!$D26</f>
        <v>55</v>
      </c>
      <c r="E80" s="240">
        <f>'Tabulation of Bids'!$E26</f>
        <v>55</v>
      </c>
      <c r="F80" s="330">
        <f t="shared" si="3"/>
        <v>3025</v>
      </c>
    </row>
    <row r="81" spans="1:6" ht="20.25" customHeight="1" x14ac:dyDescent="0.25">
      <c r="A81" s="95">
        <f>'Tabulation of Bids'!$A27</f>
        <v>16</v>
      </c>
      <c r="B81" s="106" t="str">
        <f>'Tabulation of Bids'!$B27</f>
        <v>Retaining Wall, Modular Block, Complete</v>
      </c>
      <c r="C81" s="99" t="str">
        <f>'Tabulation of Bids'!$C27</f>
        <v>SY</v>
      </c>
      <c r="D81" s="97">
        <f>'Tabulation of Bids'!$D27</f>
        <v>45</v>
      </c>
      <c r="E81" s="240">
        <f>'Tabulation of Bids'!$E27</f>
        <v>75</v>
      </c>
      <c r="F81" s="330">
        <f t="shared" si="3"/>
        <v>3375</v>
      </c>
    </row>
    <row r="82" spans="1:6" ht="20.25" customHeight="1" x14ac:dyDescent="0.25">
      <c r="A82" s="95">
        <f>'Tabulation of Bids'!$A28</f>
        <v>17</v>
      </c>
      <c r="B82" s="106" t="str">
        <f>'Tabulation of Bids'!$B28</f>
        <v>Retaining Wall, PCC Concrete, Complete</v>
      </c>
      <c r="C82" s="96" t="str">
        <f>'Tabulation of Bids'!$C28</f>
        <v>SF</v>
      </c>
      <c r="D82" s="97">
        <f>'Tabulation of Bids'!$D28</f>
        <v>45</v>
      </c>
      <c r="E82" s="240">
        <f>'Tabulation of Bids'!$E28</f>
        <v>105</v>
      </c>
      <c r="F82" s="330">
        <f t="shared" si="3"/>
        <v>4725</v>
      </c>
    </row>
    <row r="83" spans="1:6" ht="20.25" customHeight="1" x14ac:dyDescent="0.25">
      <c r="A83" s="95">
        <f>'Tabulation of Bids'!$A29</f>
        <v>18</v>
      </c>
      <c r="B83" s="106" t="str">
        <f>'Tabulation of Bids'!$B29</f>
        <v>Silt Fence</v>
      </c>
      <c r="C83" s="96" t="str">
        <f>'Tabulation of Bids'!$C29</f>
        <v>SF</v>
      </c>
      <c r="D83" s="97">
        <f>'Tabulation of Bids'!$D29</f>
        <v>50</v>
      </c>
      <c r="E83" s="240">
        <f>'Tabulation of Bids'!$E29</f>
        <v>10</v>
      </c>
      <c r="F83" s="330">
        <f t="shared" si="3"/>
        <v>500</v>
      </c>
    </row>
    <row r="84" spans="1:6" ht="20.25" customHeight="1" x14ac:dyDescent="0.25">
      <c r="A84" s="95">
        <f>'Tabulation of Bids'!$A30</f>
        <v>19</v>
      </c>
      <c r="B84" s="106" t="str">
        <f>'Tabulation of Bids'!$B30</f>
        <v>Inlet and Pipe Protection</v>
      </c>
      <c r="C84" s="96" t="str">
        <f>'Tabulation of Bids'!$C30</f>
        <v>LF</v>
      </c>
      <c r="D84" s="97">
        <f>'Tabulation of Bids'!$D30</f>
        <v>15</v>
      </c>
      <c r="E84" s="240">
        <f>'Tabulation of Bids'!$E30</f>
        <v>200</v>
      </c>
      <c r="F84" s="330">
        <f t="shared" si="3"/>
        <v>3000</v>
      </c>
    </row>
    <row r="85" spans="1:6" ht="20.25" customHeight="1" x14ac:dyDescent="0.25">
      <c r="A85" s="95">
        <f>'Tabulation of Bids'!$A31</f>
        <v>20</v>
      </c>
      <c r="B85" s="106" t="str">
        <f>'Tabulation of Bids'!$B31</f>
        <v>Restoration, Open-Cut, Complete</v>
      </c>
      <c r="C85" s="96" t="str">
        <f>'Tabulation of Bids'!$C31</f>
        <v>LS</v>
      </c>
      <c r="D85" s="97">
        <f>'Tabulation of Bids'!$D31</f>
        <v>1</v>
      </c>
      <c r="E85" s="240">
        <f>'Tabulation of Bids'!$E31</f>
        <v>500</v>
      </c>
      <c r="F85" s="330">
        <f t="shared" si="3"/>
        <v>500</v>
      </c>
    </row>
    <row r="86" spans="1:6" ht="20.25" customHeight="1" x14ac:dyDescent="0.25">
      <c r="A86" s="95">
        <f>'Tabulation of Bids'!$A32</f>
        <v>21</v>
      </c>
      <c r="B86" s="106" t="str">
        <f>'Tabulation of Bids'!$B32</f>
        <v>Water Meter Relocation, Complete</v>
      </c>
      <c r="C86" s="96" t="str">
        <f>'Tabulation of Bids'!$C32</f>
        <v>EA</v>
      </c>
      <c r="D86" s="97">
        <f>'Tabulation of Bids'!$D32</f>
        <v>15</v>
      </c>
      <c r="E86" s="240">
        <f>'Tabulation of Bids'!$E32</f>
        <v>100</v>
      </c>
      <c r="F86" s="330">
        <f t="shared" si="3"/>
        <v>1500</v>
      </c>
    </row>
    <row r="87" spans="1:6" ht="20.25" customHeight="1" thickBot="1" x14ac:dyDescent="0.3">
      <c r="A87" s="241">
        <f>'Tabulation of Bids'!$A33</f>
        <v>22</v>
      </c>
      <c r="B87" s="242" t="str">
        <f>'Tabulation of Bids'!$B33</f>
        <v>Additional Set-up Boring Length</v>
      </c>
      <c r="C87" s="246" t="str">
        <f>'Tabulation of Bids'!$C33</f>
        <v>LF</v>
      </c>
      <c r="D87" s="243">
        <f>'Tabulation of Bids'!$D33</f>
        <v>25</v>
      </c>
      <c r="E87" s="244">
        <f>'Tabulation of Bids'!$E33</f>
        <v>45</v>
      </c>
      <c r="F87" s="331">
        <f t="shared" si="3"/>
        <v>1125</v>
      </c>
    </row>
    <row r="88" spans="1:6" ht="12.75" customHeight="1" thickBot="1" x14ac:dyDescent="0.3">
      <c r="A88" s="247"/>
      <c r="B88" s="248"/>
      <c r="C88" s="249"/>
      <c r="D88" s="250"/>
      <c r="E88" s="251" t="str">
        <f>IF(NOT(ISNUMBER($A109)),"Total ","Sub Total ")</f>
        <v xml:space="preserve">Sub Total </v>
      </c>
      <c r="F88" s="332" t="e">
        <f>SUM(F64:F87)+F43</f>
        <v>#REF!</v>
      </c>
    </row>
    <row r="89" spans="1:6" ht="12.75" customHeight="1" x14ac:dyDescent="0.25">
      <c r="A89" s="111"/>
      <c r="B89" s="112"/>
      <c r="C89" s="111"/>
      <c r="D89" s="113"/>
      <c r="E89" s="114"/>
      <c r="F89" s="333"/>
    </row>
    <row r="90" spans="1:6" s="100" customFormat="1" ht="12.75" customHeight="1" x14ac:dyDescent="0.25">
      <c r="A90" s="115" t="s">
        <v>97</v>
      </c>
      <c r="B90" s="116"/>
      <c r="C90" s="116"/>
      <c r="D90" s="115" t="s">
        <v>25</v>
      </c>
      <c r="E90" s="116"/>
      <c r="F90" s="334"/>
    </row>
    <row r="91" spans="1:6" s="98" customFormat="1" ht="12.75" customHeight="1" x14ac:dyDescent="0.25">
      <c r="A91" s="117"/>
      <c r="B91" s="117"/>
      <c r="C91" s="117"/>
      <c r="D91" s="117"/>
      <c r="E91" s="117"/>
      <c r="F91" s="126"/>
    </row>
    <row r="92" spans="1:6" ht="12.75" customHeight="1" x14ac:dyDescent="0.25">
      <c r="A92" s="115" t="s">
        <v>26</v>
      </c>
      <c r="B92" s="116"/>
      <c r="C92" s="116"/>
      <c r="D92" s="115" t="s">
        <v>25</v>
      </c>
      <c r="E92" s="116"/>
      <c r="F92" s="334"/>
    </row>
    <row r="93" spans="1:6" ht="15" customHeight="1" x14ac:dyDescent="0.25">
      <c r="A93" s="335" t="s">
        <v>10</v>
      </c>
      <c r="B93" s="117"/>
      <c r="C93" s="117"/>
      <c r="D93" s="117"/>
      <c r="E93" s="117"/>
      <c r="F93" s="336" t="s">
        <v>27</v>
      </c>
    </row>
    <row r="94" spans="1:6" ht="15.75" customHeight="1" x14ac:dyDescent="0.25">
      <c r="A94" s="118"/>
      <c r="B94" s="119"/>
      <c r="C94" s="120" t="s">
        <v>11</v>
      </c>
      <c r="D94" s="121"/>
      <c r="E94" s="122" t="s">
        <v>12</v>
      </c>
      <c r="F94" s="324"/>
    </row>
    <row r="95" spans="1:6" ht="15.75" customHeight="1" x14ac:dyDescent="0.25">
      <c r="A95" s="123"/>
      <c r="B95" s="124"/>
      <c r="C95" s="125" t="s">
        <v>13</v>
      </c>
      <c r="D95" s="116"/>
      <c r="E95" s="407">
        <f>E50</f>
        <v>0</v>
      </c>
      <c r="F95" s="408"/>
    </row>
    <row r="96" spans="1:6" ht="15.75" customHeight="1" x14ac:dyDescent="0.25">
      <c r="A96" s="123"/>
      <c r="B96" s="126"/>
      <c r="C96" s="125" t="s">
        <v>14</v>
      </c>
      <c r="D96" s="116"/>
      <c r="E96" s="70" t="s">
        <v>15</v>
      </c>
      <c r="F96" s="337"/>
    </row>
    <row r="97" spans="1:6" ht="15.75" customHeight="1" x14ac:dyDescent="0.25">
      <c r="A97" s="127"/>
      <c r="B97" s="128" t="s">
        <v>16</v>
      </c>
      <c r="C97" s="125" t="s">
        <v>17</v>
      </c>
      <c r="D97" s="409" t="str">
        <f>D52</f>
        <v>Vendors Notified: 89</v>
      </c>
      <c r="E97" s="409"/>
      <c r="F97" s="410"/>
    </row>
    <row r="98" spans="1:6" x14ac:dyDescent="0.25">
      <c r="A98" s="325" t="str">
        <f>A53</f>
        <v>Location (Sta. and land description of beginning; Sta. only for end for county and road district; street limits for municipality.)</v>
      </c>
      <c r="B98" s="325"/>
      <c r="C98" s="325"/>
      <c r="D98" s="325"/>
      <c r="E98" s="325"/>
      <c r="F98" s="326"/>
    </row>
    <row r="99" spans="1:6" ht="12" customHeight="1" x14ac:dyDescent="0.25">
      <c r="A99" s="261">
        <f t="shared" ref="A99:A107" si="4">A54</f>
        <v>0</v>
      </c>
      <c r="B99" s="108"/>
      <c r="C99" s="108"/>
      <c r="D99" s="108"/>
      <c r="E99" s="108"/>
      <c r="F99" s="327"/>
    </row>
    <row r="100" spans="1:6" ht="12" customHeight="1" x14ac:dyDescent="0.25">
      <c r="A100" s="261">
        <f t="shared" si="4"/>
        <v>0</v>
      </c>
      <c r="B100" s="108"/>
      <c r="C100" s="108"/>
      <c r="D100" s="108"/>
      <c r="E100" s="108"/>
      <c r="F100" s="327"/>
    </row>
    <row r="101" spans="1:6" ht="12" customHeight="1" x14ac:dyDescent="0.25">
      <c r="A101" s="261">
        <f t="shared" si="4"/>
        <v>0</v>
      </c>
      <c r="B101" s="108"/>
      <c r="C101" s="108"/>
      <c r="D101" s="108"/>
      <c r="E101" s="108"/>
      <c r="F101" s="327"/>
    </row>
    <row r="102" spans="1:6" ht="12" customHeight="1" x14ac:dyDescent="0.25">
      <c r="A102" s="261">
        <f t="shared" si="4"/>
        <v>0</v>
      </c>
      <c r="B102" s="108"/>
      <c r="C102" s="108"/>
      <c r="D102" s="108"/>
      <c r="E102" s="108"/>
      <c r="F102" s="327"/>
    </row>
    <row r="103" spans="1:6" ht="12" customHeight="1" x14ac:dyDescent="0.25">
      <c r="A103" s="338" t="str">
        <f t="shared" si="4"/>
        <v>a total distance of _________feet, of which ___________ feet (____________ miles) are to be improved</v>
      </c>
      <c r="B103" s="325"/>
      <c r="C103" s="325"/>
      <c r="D103" s="325"/>
      <c r="E103" s="325"/>
      <c r="F103" s="326"/>
    </row>
    <row r="104" spans="1:6" ht="12" customHeight="1" x14ac:dyDescent="0.25">
      <c r="A104" s="338" t="str">
        <f t="shared" si="4"/>
        <v xml:space="preserve">   Station ______________ is approximately ________________ miles by road from the ______________</v>
      </c>
      <c r="B104" s="325"/>
      <c r="C104" s="325"/>
      <c r="D104" s="325"/>
      <c r="E104" s="325"/>
      <c r="F104" s="326"/>
    </row>
    <row r="105" spans="1:6" ht="12" customHeight="1" x14ac:dyDescent="0.25">
      <c r="A105" s="338" t="str">
        <f t="shared" si="4"/>
        <v>railroad siding at ______________________________________</v>
      </c>
      <c r="B105" s="325"/>
      <c r="C105" s="325"/>
      <c r="D105" s="325"/>
      <c r="E105" s="325"/>
      <c r="F105" s="326"/>
    </row>
    <row r="106" spans="1:6" ht="12" customHeight="1" x14ac:dyDescent="0.25">
      <c r="A106" s="338" t="str">
        <f t="shared" si="4"/>
        <v>Type ______________________ Width ____________ Thickness ___________ Shoulders ___________</v>
      </c>
      <c r="B106" s="325"/>
      <c r="C106" s="325"/>
      <c r="D106" s="325"/>
      <c r="E106" s="325"/>
      <c r="F106" s="326"/>
    </row>
    <row r="107" spans="1:6" ht="12" customHeight="1" thickBot="1" x14ac:dyDescent="0.3">
      <c r="A107" s="338" t="str">
        <f t="shared" si="4"/>
        <v>Average Length of Haul _________________________________</v>
      </c>
      <c r="B107" s="325"/>
      <c r="C107" s="325"/>
      <c r="D107" s="325"/>
      <c r="E107" s="325"/>
      <c r="F107" s="326"/>
    </row>
    <row r="108" spans="1:6" ht="26.25" customHeight="1" thickBot="1" x14ac:dyDescent="0.3">
      <c r="A108" s="211" t="s">
        <v>2</v>
      </c>
      <c r="B108" s="212" t="s">
        <v>3</v>
      </c>
      <c r="C108" s="212" t="s">
        <v>24</v>
      </c>
      <c r="D108" s="213" t="s">
        <v>5</v>
      </c>
      <c r="E108" s="214" t="s">
        <v>6</v>
      </c>
      <c r="F108" s="214" t="s">
        <v>7</v>
      </c>
    </row>
    <row r="109" spans="1:6" ht="20.25" customHeight="1" x14ac:dyDescent="0.25">
      <c r="A109" s="252">
        <f>'Tabulation of Bids'!$A36</f>
        <v>23</v>
      </c>
      <c r="B109" s="253" t="str">
        <f>'Tabulation of Bids'!$B36</f>
        <v>Public Water Service, Open-Cut, Copper, Complete, 1"</v>
      </c>
      <c r="C109" s="254" t="str">
        <f>'Tabulation of Bids'!$C36</f>
        <v>LF</v>
      </c>
      <c r="D109" s="255">
        <f>'Tabulation of Bids'!$D36</f>
        <v>33</v>
      </c>
      <c r="E109" s="256">
        <f>'Tabulation of Bids'!$E36</f>
        <v>100</v>
      </c>
      <c r="F109" s="329">
        <f>D109*E109</f>
        <v>3300</v>
      </c>
    </row>
    <row r="110" spans="1:6" ht="20.25" customHeight="1" x14ac:dyDescent="0.25">
      <c r="A110" s="208">
        <f>'Tabulation of Bids'!$A37</f>
        <v>24</v>
      </c>
      <c r="B110" s="209" t="str">
        <f>'Tabulation of Bids'!$B37</f>
        <v>Private Water Service, Open-Cut, Copper, Complete, 1"</v>
      </c>
      <c r="C110" s="222" t="str">
        <f>'Tabulation of Bids'!$C37</f>
        <v>LF</v>
      </c>
      <c r="D110" s="210">
        <f>'Tabulation of Bids'!$D37</f>
        <v>33</v>
      </c>
      <c r="E110" s="245">
        <f>'Tabulation of Bids'!$E37</f>
        <v>105</v>
      </c>
      <c r="F110" s="330">
        <f t="shared" ref="F110:F132" si="5">D110*E110</f>
        <v>3465</v>
      </c>
    </row>
    <row r="111" spans="1:6" ht="20.25" customHeight="1" x14ac:dyDescent="0.25">
      <c r="A111" s="208">
        <f>'Tabulation of Bids'!$A38</f>
        <v>25</v>
      </c>
      <c r="B111" s="209" t="str">
        <f>'Tabulation of Bids'!$B38</f>
        <v>Private Water Service, Open-Cut, HDPE, Complete, 1"</v>
      </c>
      <c r="C111" s="222" t="str">
        <f>'Tabulation of Bids'!$C38</f>
        <v>LF</v>
      </c>
      <c r="D111" s="210">
        <f>'Tabulation of Bids'!$D38</f>
        <v>33</v>
      </c>
      <c r="E111" s="245">
        <f>'Tabulation of Bids'!$E38</f>
        <v>110</v>
      </c>
      <c r="F111" s="330">
        <f t="shared" si="5"/>
        <v>3630</v>
      </c>
    </row>
    <row r="112" spans="1:6" ht="20.25" customHeight="1" x14ac:dyDescent="0.25">
      <c r="A112" s="208">
        <f>'Tabulation of Bids'!$A39</f>
        <v>26</v>
      </c>
      <c r="B112" s="209" t="str">
        <f>'Tabulation of Bids'!$B39</f>
        <v>Public Water Service, Open-Cut, Copper, Complete, 1.5"</v>
      </c>
      <c r="C112" s="222" t="str">
        <f>'Tabulation of Bids'!$C39</f>
        <v>LF</v>
      </c>
      <c r="D112" s="210">
        <f>'Tabulation of Bids'!$D39</f>
        <v>33</v>
      </c>
      <c r="E112" s="245">
        <f>'Tabulation of Bids'!$E39</f>
        <v>103</v>
      </c>
      <c r="F112" s="330">
        <f t="shared" si="5"/>
        <v>3399</v>
      </c>
    </row>
    <row r="113" spans="1:6" ht="20.25" customHeight="1" x14ac:dyDescent="0.25">
      <c r="A113" s="208">
        <f>'Tabulation of Bids'!$A40</f>
        <v>27</v>
      </c>
      <c r="B113" s="209" t="str">
        <f>'Tabulation of Bids'!$B40</f>
        <v>Private Water Service, Open-Cut, Copper, Complete, 1.5"</v>
      </c>
      <c r="C113" s="222" t="str">
        <f>'Tabulation of Bids'!$C40</f>
        <v>LF</v>
      </c>
      <c r="D113" s="210">
        <f>'Tabulation of Bids'!$D40</f>
        <v>33</v>
      </c>
      <c r="E113" s="245">
        <f>'Tabulation of Bids'!$E40</f>
        <v>108</v>
      </c>
      <c r="F113" s="330">
        <f t="shared" si="5"/>
        <v>3564</v>
      </c>
    </row>
    <row r="114" spans="1:6" ht="20.25" customHeight="1" x14ac:dyDescent="0.25">
      <c r="A114" s="208">
        <f>'Tabulation of Bids'!$A41</f>
        <v>28</v>
      </c>
      <c r="B114" s="209" t="str">
        <f>'Tabulation of Bids'!$B41</f>
        <v>Private Water Service, Open-Cut, HDPE, Complete, 1.5"</v>
      </c>
      <c r="C114" s="222" t="str">
        <f>'Tabulation of Bids'!$C41</f>
        <v>LF</v>
      </c>
      <c r="D114" s="210">
        <f>'Tabulation of Bids'!$D41</f>
        <v>33</v>
      </c>
      <c r="E114" s="245">
        <f>'Tabulation of Bids'!$E41</f>
        <v>113</v>
      </c>
      <c r="F114" s="330">
        <f t="shared" si="5"/>
        <v>3729</v>
      </c>
    </row>
    <row r="115" spans="1:6" ht="20.25" customHeight="1" x14ac:dyDescent="0.25">
      <c r="A115" s="208">
        <f>'Tabulation of Bids'!$A42</f>
        <v>29</v>
      </c>
      <c r="B115" s="209" t="str">
        <f>'Tabulation of Bids'!$B42</f>
        <v>Public Water Service, Open-Cut, Copper, Complete, 2"</v>
      </c>
      <c r="C115" s="222" t="str">
        <f>'Tabulation of Bids'!$C42</f>
        <v>LF</v>
      </c>
      <c r="D115" s="210">
        <f>'Tabulation of Bids'!$D42</f>
        <v>33</v>
      </c>
      <c r="E115" s="245">
        <f>'Tabulation of Bids'!$E42</f>
        <v>115</v>
      </c>
      <c r="F115" s="330">
        <f t="shared" si="5"/>
        <v>3795</v>
      </c>
    </row>
    <row r="116" spans="1:6" ht="20.25" customHeight="1" x14ac:dyDescent="0.25">
      <c r="A116" s="208">
        <f>'Tabulation of Bids'!$A43</f>
        <v>30</v>
      </c>
      <c r="B116" s="209" t="str">
        <f>'Tabulation of Bids'!$B43</f>
        <v>Private Water Service, Open-Cut, Copper, Complete, 2"</v>
      </c>
      <c r="C116" s="222" t="str">
        <f>'Tabulation of Bids'!$C43</f>
        <v>LF</v>
      </c>
      <c r="D116" s="210">
        <f>'Tabulation of Bids'!$D43</f>
        <v>33</v>
      </c>
      <c r="E116" s="245">
        <f>'Tabulation of Bids'!$E43</f>
        <v>120</v>
      </c>
      <c r="F116" s="330">
        <f t="shared" si="5"/>
        <v>3960</v>
      </c>
    </row>
    <row r="117" spans="1:6" ht="20.25" customHeight="1" x14ac:dyDescent="0.25">
      <c r="A117" s="208">
        <f>'Tabulation of Bids'!$A44</f>
        <v>31</v>
      </c>
      <c r="B117" s="209" t="str">
        <f>'Tabulation of Bids'!$B44</f>
        <v>Private Water Service, Open-Cut, HDPE, Complete, 2"</v>
      </c>
      <c r="C117" s="222" t="str">
        <f>'Tabulation of Bids'!$C44</f>
        <v>LF</v>
      </c>
      <c r="D117" s="210">
        <f>'Tabulation of Bids'!$D44</f>
        <v>33</v>
      </c>
      <c r="E117" s="245">
        <f>'Tabulation of Bids'!$E44</f>
        <v>125</v>
      </c>
      <c r="F117" s="330">
        <f t="shared" si="5"/>
        <v>4125</v>
      </c>
    </row>
    <row r="118" spans="1:6" ht="20.25" customHeight="1" x14ac:dyDescent="0.25">
      <c r="A118" s="208">
        <f>'Tabulation of Bids'!$A45</f>
        <v>32</v>
      </c>
      <c r="B118" s="209" t="str">
        <f>'Tabulation of Bids'!$B45</f>
        <v>Public Water Service, Bored or Pulled, Copper, Complete 1.5"</v>
      </c>
      <c r="C118" s="222" t="str">
        <f>'Tabulation of Bids'!$C45</f>
        <v>LF</v>
      </c>
      <c r="D118" s="210">
        <f>'Tabulation of Bids'!$D45</f>
        <v>33</v>
      </c>
      <c r="E118" s="245">
        <f>'Tabulation of Bids'!$E45</f>
        <v>125</v>
      </c>
      <c r="F118" s="330">
        <f t="shared" si="5"/>
        <v>4125</v>
      </c>
    </row>
    <row r="119" spans="1:6" ht="20.25" customHeight="1" x14ac:dyDescent="0.25">
      <c r="A119" s="208">
        <f>'Tabulation of Bids'!$A46</f>
        <v>33</v>
      </c>
      <c r="B119" s="209" t="str">
        <f>'Tabulation of Bids'!$B46</f>
        <v>Private Water Service, Bored or Pulled, Copper, Complete 1.5"</v>
      </c>
      <c r="C119" s="222" t="str">
        <f>'Tabulation of Bids'!$C46</f>
        <v>LF</v>
      </c>
      <c r="D119" s="210">
        <f>'Tabulation of Bids'!$D46</f>
        <v>33</v>
      </c>
      <c r="E119" s="245">
        <f>'Tabulation of Bids'!$E46</f>
        <v>130</v>
      </c>
      <c r="F119" s="330">
        <f t="shared" si="5"/>
        <v>4290</v>
      </c>
    </row>
    <row r="120" spans="1:6" ht="20.25" customHeight="1" x14ac:dyDescent="0.25">
      <c r="A120" s="208">
        <f>'Tabulation of Bids'!$A47</f>
        <v>34</v>
      </c>
      <c r="B120" s="209" t="str">
        <f>'Tabulation of Bids'!$B47</f>
        <v>Private Water Service, Bored or Pulled, HDPE, Complete 1.5"</v>
      </c>
      <c r="C120" s="222" t="str">
        <f>'Tabulation of Bids'!$C47</f>
        <v>LF</v>
      </c>
      <c r="D120" s="210">
        <f>'Tabulation of Bids'!$D47</f>
        <v>33</v>
      </c>
      <c r="E120" s="245">
        <f>'Tabulation of Bids'!$E47</f>
        <v>135</v>
      </c>
      <c r="F120" s="330">
        <f t="shared" si="5"/>
        <v>4455</v>
      </c>
    </row>
    <row r="121" spans="1:6" ht="20.25" customHeight="1" x14ac:dyDescent="0.25">
      <c r="A121" s="208">
        <f>'Tabulation of Bids'!$A63</f>
        <v>50</v>
      </c>
      <c r="B121" s="209" t="str">
        <f>'Tabulation of Bids'!$B63</f>
        <v>Brick Pavement, Complete</v>
      </c>
      <c r="C121" s="222" t="str">
        <f>'Tabulation of Bids'!$C63</f>
        <v>SY</v>
      </c>
      <c r="D121" s="210">
        <f>'Tabulation of Bids'!$D63</f>
        <v>10</v>
      </c>
      <c r="E121" s="245">
        <f>'Tabulation of Bids'!$E63</f>
        <v>150</v>
      </c>
      <c r="F121" s="330">
        <f t="shared" si="5"/>
        <v>1500</v>
      </c>
    </row>
    <row r="122" spans="1:6" ht="20.25" customHeight="1" x14ac:dyDescent="0.25">
      <c r="A122" s="208">
        <f>'Tabulation of Bids'!$A64</f>
        <v>51</v>
      </c>
      <c r="B122" s="209" t="str">
        <f>'Tabulation of Bids'!$B64</f>
        <v>Exploratory Excavation, B-Box Service Material Identification</v>
      </c>
      <c r="C122" s="222" t="str">
        <f>'Tabulation of Bids'!$C64</f>
        <v>EA</v>
      </c>
      <c r="D122" s="210">
        <f>'Tabulation of Bids'!$D64</f>
        <v>1</v>
      </c>
      <c r="E122" s="245">
        <f>'Tabulation of Bids'!$E64</f>
        <v>250</v>
      </c>
      <c r="F122" s="330">
        <f t="shared" si="5"/>
        <v>250</v>
      </c>
    </row>
    <row r="123" spans="1:6" ht="20.25" customHeight="1" x14ac:dyDescent="0.25">
      <c r="A123" s="208">
        <f>'Tabulation of Bids'!$A65</f>
        <v>52</v>
      </c>
      <c r="B123" s="209" t="str">
        <f>'Tabulation of Bids'!$B65</f>
        <v xml:space="preserve">Exploratory Excavation, Pulling Failure Reconnection </v>
      </c>
      <c r="C123" s="222" t="str">
        <f>'Tabulation of Bids'!$C65</f>
        <v>EA</v>
      </c>
      <c r="D123" s="210">
        <f>'Tabulation of Bids'!$D65</f>
        <v>1</v>
      </c>
      <c r="E123" s="245">
        <f>'Tabulation of Bids'!$E65</f>
        <v>1000</v>
      </c>
      <c r="F123" s="330">
        <f t="shared" si="5"/>
        <v>1000</v>
      </c>
    </row>
    <row r="124" spans="1:6" ht="20.25" customHeight="1" x14ac:dyDescent="0.25">
      <c r="A124" s="208">
        <f>'Tabulation of Bids'!$A66</f>
        <v>53</v>
      </c>
      <c r="B124" s="209" t="str">
        <f>'Tabulation of Bids'!$B66</f>
        <v>Additional Service Line Abandonment</v>
      </c>
      <c r="C124" s="222" t="str">
        <f>'Tabulation of Bids'!$C66</f>
        <v>EA</v>
      </c>
      <c r="D124" s="210">
        <f>'Tabulation of Bids'!$D66</f>
        <v>25</v>
      </c>
      <c r="E124" s="245">
        <f>'Tabulation of Bids'!$E66</f>
        <v>2000</v>
      </c>
      <c r="F124" s="330">
        <f t="shared" si="5"/>
        <v>50000</v>
      </c>
    </row>
    <row r="125" spans="1:6" ht="20.25" customHeight="1" x14ac:dyDescent="0.25">
      <c r="A125" s="208">
        <f>'Tabulation of Bids'!$A67</f>
        <v>54</v>
      </c>
      <c r="B125" s="209" t="str">
        <f>'Tabulation of Bids'!$B67</f>
        <v>Additional Corporation Stop Abandonment</v>
      </c>
      <c r="C125" s="222" t="str">
        <f>'Tabulation of Bids'!$C67</f>
        <v>EA</v>
      </c>
      <c r="D125" s="210">
        <f>'Tabulation of Bids'!$D67</f>
        <v>20</v>
      </c>
      <c r="E125" s="245">
        <f>'Tabulation of Bids'!$E67</f>
        <v>1250</v>
      </c>
      <c r="F125" s="330">
        <f t="shared" si="5"/>
        <v>25000</v>
      </c>
    </row>
    <row r="126" spans="1:6" ht="20.25" customHeight="1" x14ac:dyDescent="0.25">
      <c r="A126" s="208">
        <f>'Tabulation of Bids'!$A68</f>
        <v>55</v>
      </c>
      <c r="B126" s="209" t="str">
        <f>'Tabulation of Bids'!$B68</f>
        <v>Primary Electrical Grounding System Installation</v>
      </c>
      <c r="C126" s="222" t="str">
        <f>'Tabulation of Bids'!$C68</f>
        <v>EA</v>
      </c>
      <c r="D126" s="210">
        <f>'Tabulation of Bids'!$D68</f>
        <v>25</v>
      </c>
      <c r="E126" s="245">
        <f>'Tabulation of Bids'!$E68</f>
        <v>1500</v>
      </c>
      <c r="F126" s="330">
        <f t="shared" si="5"/>
        <v>37500</v>
      </c>
    </row>
    <row r="127" spans="1:6" ht="20.25" customHeight="1" x14ac:dyDescent="0.25">
      <c r="A127" s="208">
        <f>'Tabulation of Bids'!$A69</f>
        <v>56</v>
      </c>
      <c r="B127" s="209" t="str">
        <f>'Tabulation of Bids'!$B69</f>
        <v>Reconnection of Water Service Electrical Jumper Cable</v>
      </c>
      <c r="C127" s="222" t="str">
        <f>'Tabulation of Bids'!$C69</f>
        <v>EA</v>
      </c>
      <c r="D127" s="210">
        <f>'Tabulation of Bids'!$D69</f>
        <v>1</v>
      </c>
      <c r="E127" s="245">
        <f>'Tabulation of Bids'!$E69</f>
        <v>350</v>
      </c>
      <c r="F127" s="330">
        <f t="shared" si="5"/>
        <v>350</v>
      </c>
    </row>
    <row r="128" spans="1:6" ht="20.25" customHeight="1" x14ac:dyDescent="0.25">
      <c r="A128" s="208" t="e">
        <f>'Tabulation of Bids'!#REF!</f>
        <v>#REF!</v>
      </c>
      <c r="B128" s="209" t="e">
        <f>'Tabulation of Bids'!#REF!</f>
        <v>#REF!</v>
      </c>
      <c r="C128" s="222" t="e">
        <f>'Tabulation of Bids'!#REF!</f>
        <v>#REF!</v>
      </c>
      <c r="D128" s="210" t="e">
        <f>'Tabulation of Bids'!#REF!</f>
        <v>#REF!</v>
      </c>
      <c r="E128" s="245" t="e">
        <f>'Tabulation of Bids'!#REF!</f>
        <v>#REF!</v>
      </c>
      <c r="F128" s="330" t="e">
        <f t="shared" si="5"/>
        <v>#REF!</v>
      </c>
    </row>
    <row r="129" spans="1:6" ht="20.25" customHeight="1" x14ac:dyDescent="0.25">
      <c r="A129" s="208" t="e">
        <f>'Tabulation of Bids'!#REF!</f>
        <v>#REF!</v>
      </c>
      <c r="B129" s="209" t="e">
        <f>'Tabulation of Bids'!#REF!</f>
        <v>#REF!</v>
      </c>
      <c r="C129" s="222" t="e">
        <f>'Tabulation of Bids'!#REF!</f>
        <v>#REF!</v>
      </c>
      <c r="D129" s="210" t="e">
        <f>'Tabulation of Bids'!#REF!</f>
        <v>#REF!</v>
      </c>
      <c r="E129" s="245" t="e">
        <f>'Tabulation of Bids'!#REF!</f>
        <v>#REF!</v>
      </c>
      <c r="F129" s="330" t="e">
        <f t="shared" si="5"/>
        <v>#REF!</v>
      </c>
    </row>
    <row r="130" spans="1:6" ht="20.25" customHeight="1" x14ac:dyDescent="0.25">
      <c r="A130" s="208" t="e">
        <f>'Tabulation of Bids'!#REF!</f>
        <v>#REF!</v>
      </c>
      <c r="B130" s="209" t="e">
        <f>'Tabulation of Bids'!#REF!</f>
        <v>#REF!</v>
      </c>
      <c r="C130" s="222" t="e">
        <f>'Tabulation of Bids'!#REF!</f>
        <v>#REF!</v>
      </c>
      <c r="D130" s="210" t="e">
        <f>'Tabulation of Bids'!#REF!</f>
        <v>#REF!</v>
      </c>
      <c r="E130" s="245" t="e">
        <f>'Tabulation of Bids'!#REF!</f>
        <v>#REF!</v>
      </c>
      <c r="F130" s="330" t="e">
        <f t="shared" si="5"/>
        <v>#REF!</v>
      </c>
    </row>
    <row r="131" spans="1:6" ht="20.25" customHeight="1" x14ac:dyDescent="0.25">
      <c r="A131" s="208">
        <f>'Tabulation of Bids'!$A70</f>
        <v>0</v>
      </c>
      <c r="B131" s="209" t="str">
        <f>'Tabulation of Bids'!$B70</f>
        <v>CONTINGENCY BID ITEMS TOTAL:</v>
      </c>
      <c r="C131" s="222" t="str">
        <f>'Tabulation of Bids'!$C70</f>
        <v/>
      </c>
      <c r="D131" s="210">
        <f>'Tabulation of Bids'!$D70</f>
        <v>0</v>
      </c>
      <c r="E131" s="245">
        <f>'Tabulation of Bids'!$E70</f>
        <v>0</v>
      </c>
      <c r="F131" s="330">
        <f t="shared" si="5"/>
        <v>0</v>
      </c>
    </row>
    <row r="132" spans="1:6" ht="20.25" customHeight="1" thickBot="1" x14ac:dyDescent="0.3">
      <c r="A132" s="257" t="e">
        <f>'Tabulation of Bids'!#REF!</f>
        <v>#REF!</v>
      </c>
      <c r="B132" s="258" t="e">
        <f>'Tabulation of Bids'!#REF!</f>
        <v>#REF!</v>
      </c>
      <c r="C132" s="250" t="e">
        <f>'Tabulation of Bids'!#REF!</f>
        <v>#REF!</v>
      </c>
      <c r="D132" s="259" t="e">
        <f>'Tabulation of Bids'!#REF!</f>
        <v>#REF!</v>
      </c>
      <c r="E132" s="260" t="e">
        <f>'Tabulation of Bids'!#REF!</f>
        <v>#REF!</v>
      </c>
      <c r="F132" s="331" t="e">
        <f t="shared" si="5"/>
        <v>#REF!</v>
      </c>
    </row>
    <row r="133" spans="1:6" ht="12.75" customHeight="1" thickBot="1" x14ac:dyDescent="0.3">
      <c r="A133" s="247"/>
      <c r="B133" s="248"/>
      <c r="C133" s="249"/>
      <c r="D133" s="250"/>
      <c r="E133" s="251" t="str">
        <f>IF(NOT(ISNUMBER($A154)),"Total ","Sub Total ")</f>
        <v xml:space="preserve">Sub Total </v>
      </c>
      <c r="F133" s="332" t="e">
        <f>SUM(F109:F132)+F88</f>
        <v>#REF!</v>
      </c>
    </row>
    <row r="134" spans="1:6" ht="12.75" customHeight="1" x14ac:dyDescent="0.25">
      <c r="A134" s="111"/>
      <c r="B134" s="112"/>
      <c r="C134" s="111"/>
      <c r="D134" s="113"/>
      <c r="E134" s="114"/>
      <c r="F134" s="333"/>
    </row>
    <row r="135" spans="1:6" ht="12.75" customHeight="1" x14ac:dyDescent="0.25">
      <c r="A135" s="115" t="s">
        <v>97</v>
      </c>
      <c r="B135" s="116"/>
      <c r="C135" s="116"/>
      <c r="D135" s="115" t="s">
        <v>25</v>
      </c>
      <c r="E135" s="116"/>
      <c r="F135" s="334"/>
    </row>
    <row r="136" spans="1:6" s="100" customFormat="1" ht="12.75" customHeight="1" x14ac:dyDescent="0.25">
      <c r="A136" s="117"/>
      <c r="B136" s="117"/>
      <c r="C136" s="117"/>
      <c r="D136" s="117"/>
      <c r="E136" s="117"/>
      <c r="F136" s="126"/>
    </row>
    <row r="137" spans="1:6" s="98" customFormat="1" ht="12.75" customHeight="1" x14ac:dyDescent="0.25">
      <c r="A137" s="115" t="s">
        <v>26</v>
      </c>
      <c r="B137" s="116"/>
      <c r="C137" s="116"/>
      <c r="D137" s="115" t="s">
        <v>25</v>
      </c>
      <c r="E137" s="116"/>
      <c r="F137" s="334"/>
    </row>
    <row r="138" spans="1:6" ht="15" customHeight="1" x14ac:dyDescent="0.25">
      <c r="A138" s="335" t="s">
        <v>89</v>
      </c>
      <c r="B138" s="117"/>
      <c r="C138" s="117"/>
      <c r="D138" s="117"/>
      <c r="E138" s="117"/>
      <c r="F138" s="336" t="s">
        <v>27</v>
      </c>
    </row>
    <row r="139" spans="1:6" ht="15.75" customHeight="1" x14ac:dyDescent="0.25">
      <c r="A139" s="118"/>
      <c r="B139" s="119"/>
      <c r="C139" s="120" t="s">
        <v>11</v>
      </c>
      <c r="D139" s="121"/>
      <c r="E139" s="122" t="s">
        <v>12</v>
      </c>
      <c r="F139" s="324"/>
    </row>
    <row r="140" spans="1:6" ht="15.75" customHeight="1" x14ac:dyDescent="0.25">
      <c r="A140" s="123"/>
      <c r="B140" s="124"/>
      <c r="C140" s="125" t="s">
        <v>13</v>
      </c>
      <c r="D140" s="116"/>
      <c r="E140" s="407">
        <f>E95</f>
        <v>0</v>
      </c>
      <c r="F140" s="408"/>
    </row>
    <row r="141" spans="1:6" ht="15.75" customHeight="1" x14ac:dyDescent="0.25">
      <c r="A141" s="123"/>
      <c r="B141" s="126"/>
      <c r="C141" s="125" t="s">
        <v>14</v>
      </c>
      <c r="D141" s="116"/>
      <c r="E141" s="70" t="s">
        <v>15</v>
      </c>
      <c r="F141" s="337"/>
    </row>
    <row r="142" spans="1:6" ht="15.75" customHeight="1" x14ac:dyDescent="0.25">
      <c r="A142" s="127"/>
      <c r="B142" s="128" t="s">
        <v>16</v>
      </c>
      <c r="C142" s="125" t="s">
        <v>17</v>
      </c>
      <c r="D142" s="409" t="str">
        <f>D97</f>
        <v>Vendors Notified: 89</v>
      </c>
      <c r="E142" s="409"/>
      <c r="F142" s="410"/>
    </row>
    <row r="143" spans="1:6" x14ac:dyDescent="0.25">
      <c r="A143" s="325" t="str">
        <f>A98</f>
        <v>Location (Sta. and land description of beginning; Sta. only for end for county and road district; street limits for municipality.)</v>
      </c>
      <c r="B143" s="325"/>
      <c r="C143" s="325"/>
      <c r="D143" s="325"/>
      <c r="E143" s="325"/>
      <c r="F143" s="326"/>
    </row>
    <row r="144" spans="1:6" x14ac:dyDescent="0.25">
      <c r="A144" s="261">
        <f t="shared" ref="A144:A152" si="6">A99</f>
        <v>0</v>
      </c>
      <c r="B144" s="108"/>
      <c r="C144" s="108"/>
      <c r="D144" s="108"/>
      <c r="E144" s="108"/>
      <c r="F144" s="327"/>
    </row>
    <row r="145" spans="1:6" ht="12" customHeight="1" x14ac:dyDescent="0.25">
      <c r="A145" s="261">
        <f t="shared" si="6"/>
        <v>0</v>
      </c>
      <c r="B145" s="108"/>
      <c r="C145" s="108"/>
      <c r="D145" s="108"/>
      <c r="E145" s="108"/>
      <c r="F145" s="327"/>
    </row>
    <row r="146" spans="1:6" ht="12" customHeight="1" x14ac:dyDescent="0.25">
      <c r="A146" s="261">
        <f t="shared" si="6"/>
        <v>0</v>
      </c>
      <c r="B146" s="108"/>
      <c r="C146" s="108"/>
      <c r="D146" s="108"/>
      <c r="E146" s="108"/>
      <c r="F146" s="327"/>
    </row>
    <row r="147" spans="1:6" ht="12" customHeight="1" x14ac:dyDescent="0.25">
      <c r="A147" s="261">
        <f t="shared" si="6"/>
        <v>0</v>
      </c>
      <c r="B147" s="108"/>
      <c r="C147" s="108"/>
      <c r="D147" s="108"/>
      <c r="E147" s="108"/>
      <c r="F147" s="327"/>
    </row>
    <row r="148" spans="1:6" ht="12" customHeight="1" x14ac:dyDescent="0.25">
      <c r="A148" s="338" t="str">
        <f t="shared" si="6"/>
        <v>a total distance of _________feet, of which ___________ feet (____________ miles) are to be improved</v>
      </c>
      <c r="B148" s="325"/>
      <c r="C148" s="325"/>
      <c r="D148" s="325"/>
      <c r="E148" s="325"/>
      <c r="F148" s="326"/>
    </row>
    <row r="149" spans="1:6" ht="12" customHeight="1" x14ac:dyDescent="0.25">
      <c r="A149" s="338" t="str">
        <f t="shared" si="6"/>
        <v xml:space="preserve">   Station ______________ is approximately ________________ miles by road from the ______________</v>
      </c>
      <c r="B149" s="325"/>
      <c r="C149" s="325"/>
      <c r="D149" s="325"/>
      <c r="E149" s="325"/>
      <c r="F149" s="326"/>
    </row>
    <row r="150" spans="1:6" ht="12" customHeight="1" x14ac:dyDescent="0.25">
      <c r="A150" s="338" t="str">
        <f t="shared" si="6"/>
        <v>railroad siding at ______________________________________</v>
      </c>
      <c r="B150" s="325"/>
      <c r="C150" s="325"/>
      <c r="D150" s="325"/>
      <c r="E150" s="325"/>
      <c r="F150" s="326"/>
    </row>
    <row r="151" spans="1:6" ht="12" customHeight="1" x14ac:dyDescent="0.25">
      <c r="A151" s="338" t="str">
        <f t="shared" si="6"/>
        <v>Type ______________________ Width ____________ Thickness ___________ Shoulders ___________</v>
      </c>
      <c r="B151" s="325"/>
      <c r="C151" s="325"/>
      <c r="D151" s="325"/>
      <c r="E151" s="325"/>
      <c r="F151" s="326"/>
    </row>
    <row r="152" spans="1:6" ht="12" customHeight="1" thickBot="1" x14ac:dyDescent="0.3">
      <c r="A152" s="338" t="str">
        <f t="shared" si="6"/>
        <v>Average Length of Haul _________________________________</v>
      </c>
      <c r="B152" s="325"/>
      <c r="C152" s="325"/>
      <c r="D152" s="325"/>
      <c r="E152" s="325"/>
      <c r="F152" s="326"/>
    </row>
    <row r="153" spans="1:6" ht="26.25" customHeight="1" thickBot="1" x14ac:dyDescent="0.3">
      <c r="A153" s="211" t="s">
        <v>2</v>
      </c>
      <c r="B153" s="212" t="s">
        <v>3</v>
      </c>
      <c r="C153" s="212" t="s">
        <v>24</v>
      </c>
      <c r="D153" s="213" t="s">
        <v>5</v>
      </c>
      <c r="E153" s="214" t="s">
        <v>6</v>
      </c>
      <c r="F153" s="214" t="s">
        <v>7</v>
      </c>
    </row>
    <row r="154" spans="1:6" ht="20.25" customHeight="1" x14ac:dyDescent="0.25">
      <c r="A154" s="208">
        <f>'Tabulation of Bids'!$A72</f>
        <v>0</v>
      </c>
      <c r="B154" s="209" t="str">
        <f>'Tabulation of Bids'!$B72</f>
        <v>Total Bid Item 1 with Contingency:</v>
      </c>
      <c r="C154" s="222" t="str">
        <f>'Tabulation of Bids'!$C72</f>
        <v/>
      </c>
      <c r="D154" s="210">
        <f>'Tabulation of Bids'!$D72</f>
        <v>0</v>
      </c>
      <c r="E154" s="245">
        <f>'Tabulation of Bids'!$E72</f>
        <v>0</v>
      </c>
      <c r="F154" s="329">
        <f>D154*E154</f>
        <v>0</v>
      </c>
    </row>
    <row r="155" spans="1:6" ht="20.25" customHeight="1" x14ac:dyDescent="0.25">
      <c r="A155" s="208" t="e">
        <f>'Tabulation of Bids'!#REF!</f>
        <v>#REF!</v>
      </c>
      <c r="B155" s="209" t="e">
        <f>'Tabulation of Bids'!#REF!</f>
        <v>#REF!</v>
      </c>
      <c r="C155" s="222" t="e">
        <f>'Tabulation of Bids'!#REF!</f>
        <v>#REF!</v>
      </c>
      <c r="D155" s="210" t="e">
        <f>'Tabulation of Bids'!#REF!</f>
        <v>#REF!</v>
      </c>
      <c r="E155" s="245" t="e">
        <f>'Tabulation of Bids'!#REF!</f>
        <v>#REF!</v>
      </c>
      <c r="F155" s="329" t="e">
        <f t="shared" ref="F155:F177" si="7">D155*E155</f>
        <v>#REF!</v>
      </c>
    </row>
    <row r="156" spans="1:6" ht="20.25" customHeight="1" x14ac:dyDescent="0.25">
      <c r="A156" s="208" t="e">
        <f>'Tabulation of Bids'!#REF!</f>
        <v>#REF!</v>
      </c>
      <c r="B156" s="209" t="e">
        <f>'Tabulation of Bids'!#REF!</f>
        <v>#REF!</v>
      </c>
      <c r="C156" s="222" t="e">
        <f>'Tabulation of Bids'!#REF!</f>
        <v>#REF!</v>
      </c>
      <c r="D156" s="210" t="e">
        <f>'Tabulation of Bids'!#REF!</f>
        <v>#REF!</v>
      </c>
      <c r="E156" s="245" t="e">
        <f>'Tabulation of Bids'!#REF!</f>
        <v>#REF!</v>
      </c>
      <c r="F156" s="329" t="e">
        <f t="shared" si="7"/>
        <v>#REF!</v>
      </c>
    </row>
    <row r="157" spans="1:6" ht="20.25" customHeight="1" x14ac:dyDescent="0.25">
      <c r="A157" s="208" t="e">
        <f>'Tabulation of Bids'!#REF!</f>
        <v>#REF!</v>
      </c>
      <c r="B157" s="209" t="e">
        <f>'Tabulation of Bids'!#REF!</f>
        <v>#REF!</v>
      </c>
      <c r="C157" s="222" t="e">
        <f>'Tabulation of Bids'!#REF!</f>
        <v>#REF!</v>
      </c>
      <c r="D157" s="210" t="e">
        <f>'Tabulation of Bids'!#REF!</f>
        <v>#REF!</v>
      </c>
      <c r="E157" s="245" t="e">
        <f>'Tabulation of Bids'!#REF!</f>
        <v>#REF!</v>
      </c>
      <c r="F157" s="329" t="e">
        <f t="shared" si="7"/>
        <v>#REF!</v>
      </c>
    </row>
    <row r="158" spans="1:6" ht="20.25" customHeight="1" x14ac:dyDescent="0.25">
      <c r="A158" s="208" t="e">
        <f>'Tabulation of Bids'!#REF!</f>
        <v>#REF!</v>
      </c>
      <c r="B158" s="209" t="e">
        <f>'Tabulation of Bids'!#REF!</f>
        <v>#REF!</v>
      </c>
      <c r="C158" s="222" t="e">
        <f>'Tabulation of Bids'!#REF!</f>
        <v>#REF!</v>
      </c>
      <c r="D158" s="210" t="e">
        <f>'Tabulation of Bids'!#REF!</f>
        <v>#REF!</v>
      </c>
      <c r="E158" s="245" t="e">
        <f>'Tabulation of Bids'!#REF!</f>
        <v>#REF!</v>
      </c>
      <c r="F158" s="329" t="e">
        <f t="shared" si="7"/>
        <v>#REF!</v>
      </c>
    </row>
    <row r="159" spans="1:6" ht="20.25" customHeight="1" x14ac:dyDescent="0.25">
      <c r="A159" s="208" t="e">
        <f>'Tabulation of Bids'!#REF!</f>
        <v>#REF!</v>
      </c>
      <c r="B159" s="209" t="e">
        <f>'Tabulation of Bids'!#REF!</f>
        <v>#REF!</v>
      </c>
      <c r="C159" s="222" t="e">
        <f>'Tabulation of Bids'!#REF!</f>
        <v>#REF!</v>
      </c>
      <c r="D159" s="210" t="e">
        <f>'Tabulation of Bids'!#REF!</f>
        <v>#REF!</v>
      </c>
      <c r="E159" s="245" t="e">
        <f>'Tabulation of Bids'!#REF!</f>
        <v>#REF!</v>
      </c>
      <c r="F159" s="329" t="e">
        <f t="shared" si="7"/>
        <v>#REF!</v>
      </c>
    </row>
    <row r="160" spans="1:6" ht="20.25" customHeight="1" x14ac:dyDescent="0.25">
      <c r="A160" s="208" t="e">
        <f>'Tabulation of Bids'!#REF!</f>
        <v>#REF!</v>
      </c>
      <c r="B160" s="209" t="e">
        <f>'Tabulation of Bids'!#REF!</f>
        <v>#REF!</v>
      </c>
      <c r="C160" s="222" t="e">
        <f>'Tabulation of Bids'!#REF!</f>
        <v>#REF!</v>
      </c>
      <c r="D160" s="210" t="e">
        <f>'Tabulation of Bids'!#REF!</f>
        <v>#REF!</v>
      </c>
      <c r="E160" s="245" t="e">
        <f>'Tabulation of Bids'!#REF!</f>
        <v>#REF!</v>
      </c>
      <c r="F160" s="329" t="e">
        <f t="shared" si="7"/>
        <v>#REF!</v>
      </c>
    </row>
    <row r="161" spans="1:6" ht="20.25" customHeight="1" x14ac:dyDescent="0.25">
      <c r="A161" s="208" t="e">
        <f>'Tabulation of Bids'!#REF!</f>
        <v>#REF!</v>
      </c>
      <c r="B161" s="209" t="e">
        <f>'Tabulation of Bids'!#REF!</f>
        <v>#REF!</v>
      </c>
      <c r="C161" s="222" t="e">
        <f>'Tabulation of Bids'!#REF!</f>
        <v>#REF!</v>
      </c>
      <c r="D161" s="210" t="e">
        <f>'Tabulation of Bids'!#REF!</f>
        <v>#REF!</v>
      </c>
      <c r="E161" s="245" t="e">
        <f>'Tabulation of Bids'!#REF!</f>
        <v>#REF!</v>
      </c>
      <c r="F161" s="329" t="e">
        <f t="shared" si="7"/>
        <v>#REF!</v>
      </c>
    </row>
    <row r="162" spans="1:6" ht="20.25" customHeight="1" x14ac:dyDescent="0.25">
      <c r="A162" s="208" t="e">
        <f>'Tabulation of Bids'!#REF!</f>
        <v>#REF!</v>
      </c>
      <c r="B162" s="209" t="e">
        <f>'Tabulation of Bids'!#REF!</f>
        <v>#REF!</v>
      </c>
      <c r="C162" s="222" t="e">
        <f>'Tabulation of Bids'!#REF!</f>
        <v>#REF!</v>
      </c>
      <c r="D162" s="210" t="e">
        <f>'Tabulation of Bids'!#REF!</f>
        <v>#REF!</v>
      </c>
      <c r="E162" s="245" t="e">
        <f>'Tabulation of Bids'!#REF!</f>
        <v>#REF!</v>
      </c>
      <c r="F162" s="329" t="e">
        <f t="shared" si="7"/>
        <v>#REF!</v>
      </c>
    </row>
    <row r="163" spans="1:6" ht="20.25" customHeight="1" x14ac:dyDescent="0.25">
      <c r="A163" s="208" t="e">
        <f>'Tabulation of Bids'!#REF!</f>
        <v>#REF!</v>
      </c>
      <c r="B163" s="209" t="e">
        <f>'Tabulation of Bids'!#REF!</f>
        <v>#REF!</v>
      </c>
      <c r="C163" s="222" t="e">
        <f>'Tabulation of Bids'!#REF!</f>
        <v>#REF!</v>
      </c>
      <c r="D163" s="210" t="e">
        <f>'Tabulation of Bids'!#REF!</f>
        <v>#REF!</v>
      </c>
      <c r="E163" s="245" t="e">
        <f>'Tabulation of Bids'!#REF!</f>
        <v>#REF!</v>
      </c>
      <c r="F163" s="329" t="e">
        <f t="shared" si="7"/>
        <v>#REF!</v>
      </c>
    </row>
    <row r="164" spans="1:6" ht="20.25" customHeight="1" x14ac:dyDescent="0.25">
      <c r="A164" s="208" t="e">
        <f>'Tabulation of Bids'!#REF!</f>
        <v>#REF!</v>
      </c>
      <c r="B164" s="209" t="e">
        <f>'Tabulation of Bids'!#REF!</f>
        <v>#REF!</v>
      </c>
      <c r="C164" s="222" t="e">
        <f>'Tabulation of Bids'!#REF!</f>
        <v>#REF!</v>
      </c>
      <c r="D164" s="210" t="e">
        <f>'Tabulation of Bids'!#REF!</f>
        <v>#REF!</v>
      </c>
      <c r="E164" s="245" t="e">
        <f>'Tabulation of Bids'!#REF!</f>
        <v>#REF!</v>
      </c>
      <c r="F164" s="329" t="e">
        <f t="shared" si="7"/>
        <v>#REF!</v>
      </c>
    </row>
    <row r="165" spans="1:6" ht="20.25" customHeight="1" x14ac:dyDescent="0.25">
      <c r="A165" s="208" t="e">
        <f>'Tabulation of Bids'!#REF!</f>
        <v>#REF!</v>
      </c>
      <c r="B165" s="209" t="e">
        <f>'Tabulation of Bids'!#REF!</f>
        <v>#REF!</v>
      </c>
      <c r="C165" s="222" t="e">
        <f>'Tabulation of Bids'!#REF!</f>
        <v>#REF!</v>
      </c>
      <c r="D165" s="210" t="e">
        <f>'Tabulation of Bids'!#REF!</f>
        <v>#REF!</v>
      </c>
      <c r="E165" s="245" t="e">
        <f>'Tabulation of Bids'!#REF!</f>
        <v>#REF!</v>
      </c>
      <c r="F165" s="329" t="e">
        <f t="shared" si="7"/>
        <v>#REF!</v>
      </c>
    </row>
    <row r="166" spans="1:6" ht="20.25" customHeight="1" x14ac:dyDescent="0.25">
      <c r="A166" s="208" t="e">
        <f>'Tabulation of Bids'!#REF!</f>
        <v>#REF!</v>
      </c>
      <c r="B166" s="209" t="e">
        <f>'Tabulation of Bids'!#REF!</f>
        <v>#REF!</v>
      </c>
      <c r="C166" s="222" t="e">
        <f>'Tabulation of Bids'!#REF!</f>
        <v>#REF!</v>
      </c>
      <c r="D166" s="210" t="e">
        <f>'Tabulation of Bids'!#REF!</f>
        <v>#REF!</v>
      </c>
      <c r="E166" s="245" t="e">
        <f>'Tabulation of Bids'!#REF!</f>
        <v>#REF!</v>
      </c>
      <c r="F166" s="329" t="e">
        <f t="shared" si="7"/>
        <v>#REF!</v>
      </c>
    </row>
    <row r="167" spans="1:6" ht="20.25" customHeight="1" x14ac:dyDescent="0.25">
      <c r="A167" s="208" t="e">
        <f>'Tabulation of Bids'!#REF!</f>
        <v>#REF!</v>
      </c>
      <c r="B167" s="209" t="e">
        <f>'Tabulation of Bids'!#REF!</f>
        <v>#REF!</v>
      </c>
      <c r="C167" s="222" t="e">
        <f>'Tabulation of Bids'!#REF!</f>
        <v>#REF!</v>
      </c>
      <c r="D167" s="210" t="e">
        <f>'Tabulation of Bids'!#REF!</f>
        <v>#REF!</v>
      </c>
      <c r="E167" s="245" t="e">
        <f>'Tabulation of Bids'!#REF!</f>
        <v>#REF!</v>
      </c>
      <c r="F167" s="329" t="e">
        <f t="shared" si="7"/>
        <v>#REF!</v>
      </c>
    </row>
    <row r="168" spans="1:6" ht="20.25" customHeight="1" x14ac:dyDescent="0.25">
      <c r="A168" s="208" t="e">
        <f>'Tabulation of Bids'!#REF!</f>
        <v>#REF!</v>
      </c>
      <c r="B168" s="209" t="e">
        <f>'Tabulation of Bids'!#REF!</f>
        <v>#REF!</v>
      </c>
      <c r="C168" s="222" t="e">
        <f>'Tabulation of Bids'!#REF!</f>
        <v>#REF!</v>
      </c>
      <c r="D168" s="210" t="e">
        <f>'Tabulation of Bids'!#REF!</f>
        <v>#REF!</v>
      </c>
      <c r="E168" s="245" t="e">
        <f>'Tabulation of Bids'!#REF!</f>
        <v>#REF!</v>
      </c>
      <c r="F168" s="329" t="e">
        <f t="shared" si="7"/>
        <v>#REF!</v>
      </c>
    </row>
    <row r="169" spans="1:6" ht="20.25" customHeight="1" x14ac:dyDescent="0.25">
      <c r="A169" s="208" t="e">
        <f>'Tabulation of Bids'!#REF!</f>
        <v>#REF!</v>
      </c>
      <c r="B169" s="209" t="e">
        <f>'Tabulation of Bids'!#REF!</f>
        <v>#REF!</v>
      </c>
      <c r="C169" s="222" t="e">
        <f>'Tabulation of Bids'!#REF!</f>
        <v>#REF!</v>
      </c>
      <c r="D169" s="210" t="e">
        <f>'Tabulation of Bids'!#REF!</f>
        <v>#REF!</v>
      </c>
      <c r="E169" s="245" t="e">
        <f>'Tabulation of Bids'!#REF!</f>
        <v>#REF!</v>
      </c>
      <c r="F169" s="329" t="e">
        <f t="shared" si="7"/>
        <v>#REF!</v>
      </c>
    </row>
    <row r="170" spans="1:6" ht="20.25" customHeight="1" x14ac:dyDescent="0.25">
      <c r="A170" s="208" t="e">
        <f>'Tabulation of Bids'!#REF!</f>
        <v>#REF!</v>
      </c>
      <c r="B170" s="209" t="e">
        <f>'Tabulation of Bids'!#REF!</f>
        <v>#REF!</v>
      </c>
      <c r="C170" s="222" t="e">
        <f>'Tabulation of Bids'!#REF!</f>
        <v>#REF!</v>
      </c>
      <c r="D170" s="210" t="e">
        <f>'Tabulation of Bids'!#REF!</f>
        <v>#REF!</v>
      </c>
      <c r="E170" s="245" t="e">
        <f>'Tabulation of Bids'!#REF!</f>
        <v>#REF!</v>
      </c>
      <c r="F170" s="329" t="e">
        <f t="shared" si="7"/>
        <v>#REF!</v>
      </c>
    </row>
    <row r="171" spans="1:6" ht="20.25" customHeight="1" x14ac:dyDescent="0.25">
      <c r="A171" s="208" t="e">
        <f>'Tabulation of Bids'!#REF!</f>
        <v>#REF!</v>
      </c>
      <c r="B171" s="209" t="e">
        <f>'Tabulation of Bids'!#REF!</f>
        <v>#REF!</v>
      </c>
      <c r="C171" s="222" t="e">
        <f>'Tabulation of Bids'!#REF!</f>
        <v>#REF!</v>
      </c>
      <c r="D171" s="210" t="e">
        <f>'Tabulation of Bids'!#REF!</f>
        <v>#REF!</v>
      </c>
      <c r="E171" s="245" t="e">
        <f>'Tabulation of Bids'!#REF!</f>
        <v>#REF!</v>
      </c>
      <c r="F171" s="329" t="e">
        <f t="shared" si="7"/>
        <v>#REF!</v>
      </c>
    </row>
    <row r="172" spans="1:6" ht="20.25" customHeight="1" x14ac:dyDescent="0.25">
      <c r="A172" s="208" t="e">
        <f>'Tabulation of Bids'!#REF!</f>
        <v>#REF!</v>
      </c>
      <c r="B172" s="209" t="e">
        <f>'Tabulation of Bids'!#REF!</f>
        <v>#REF!</v>
      </c>
      <c r="C172" s="222" t="e">
        <f>'Tabulation of Bids'!#REF!</f>
        <v>#REF!</v>
      </c>
      <c r="D172" s="210" t="e">
        <f>'Tabulation of Bids'!#REF!</f>
        <v>#REF!</v>
      </c>
      <c r="E172" s="245" t="e">
        <f>'Tabulation of Bids'!#REF!</f>
        <v>#REF!</v>
      </c>
      <c r="F172" s="329" t="e">
        <f t="shared" si="7"/>
        <v>#REF!</v>
      </c>
    </row>
    <row r="173" spans="1:6" ht="20.25" customHeight="1" x14ac:dyDescent="0.25">
      <c r="A173" s="208" t="e">
        <f>'Tabulation of Bids'!#REF!</f>
        <v>#REF!</v>
      </c>
      <c r="B173" s="209" t="e">
        <f>'Tabulation of Bids'!#REF!</f>
        <v>#REF!</v>
      </c>
      <c r="C173" s="222" t="e">
        <f>'Tabulation of Bids'!#REF!</f>
        <v>#REF!</v>
      </c>
      <c r="D173" s="210" t="e">
        <f>'Tabulation of Bids'!#REF!</f>
        <v>#REF!</v>
      </c>
      <c r="E173" s="245" t="e">
        <f>'Tabulation of Bids'!#REF!</f>
        <v>#REF!</v>
      </c>
      <c r="F173" s="329" t="e">
        <f t="shared" si="7"/>
        <v>#REF!</v>
      </c>
    </row>
    <row r="174" spans="1:6" ht="20.25" customHeight="1" x14ac:dyDescent="0.25">
      <c r="A174" s="208" t="e">
        <f>'Tabulation of Bids'!#REF!</f>
        <v>#REF!</v>
      </c>
      <c r="B174" s="209" t="e">
        <f>'Tabulation of Bids'!#REF!</f>
        <v>#REF!</v>
      </c>
      <c r="C174" s="222" t="e">
        <f>'Tabulation of Bids'!#REF!</f>
        <v>#REF!</v>
      </c>
      <c r="D174" s="210" t="e">
        <f>'Tabulation of Bids'!#REF!</f>
        <v>#REF!</v>
      </c>
      <c r="E174" s="245" t="e">
        <f>'Tabulation of Bids'!#REF!</f>
        <v>#REF!</v>
      </c>
      <c r="F174" s="329" t="e">
        <f t="shared" si="7"/>
        <v>#REF!</v>
      </c>
    </row>
    <row r="175" spans="1:6" ht="20.25" customHeight="1" x14ac:dyDescent="0.25">
      <c r="A175" s="208" t="e">
        <f>'Tabulation of Bids'!#REF!</f>
        <v>#REF!</v>
      </c>
      <c r="B175" s="209" t="e">
        <f>'Tabulation of Bids'!#REF!</f>
        <v>#REF!</v>
      </c>
      <c r="C175" s="222" t="e">
        <f>'Tabulation of Bids'!#REF!</f>
        <v>#REF!</v>
      </c>
      <c r="D175" s="210" t="e">
        <f>'Tabulation of Bids'!#REF!</f>
        <v>#REF!</v>
      </c>
      <c r="E175" s="245" t="e">
        <f>'Tabulation of Bids'!#REF!</f>
        <v>#REF!</v>
      </c>
      <c r="F175" s="329" t="e">
        <f t="shared" si="7"/>
        <v>#REF!</v>
      </c>
    </row>
    <row r="176" spans="1:6" ht="20.25" customHeight="1" x14ac:dyDescent="0.25">
      <c r="A176" s="208" t="e">
        <f>'Tabulation of Bids'!#REF!</f>
        <v>#REF!</v>
      </c>
      <c r="B176" s="209" t="e">
        <f>'Tabulation of Bids'!#REF!</f>
        <v>#REF!</v>
      </c>
      <c r="C176" s="222" t="e">
        <f>'Tabulation of Bids'!#REF!</f>
        <v>#REF!</v>
      </c>
      <c r="D176" s="210" t="e">
        <f>'Tabulation of Bids'!#REF!</f>
        <v>#REF!</v>
      </c>
      <c r="E176" s="245" t="e">
        <f>'Tabulation of Bids'!#REF!</f>
        <v>#REF!</v>
      </c>
      <c r="F176" s="329" t="e">
        <f t="shared" si="7"/>
        <v>#REF!</v>
      </c>
    </row>
    <row r="177" spans="1:6" ht="20.25" customHeight="1" x14ac:dyDescent="0.25">
      <c r="A177" s="208" t="e">
        <f>'Tabulation of Bids'!#REF!</f>
        <v>#REF!</v>
      </c>
      <c r="B177" s="209" t="e">
        <f>'Tabulation of Bids'!#REF!</f>
        <v>#REF!</v>
      </c>
      <c r="C177" s="222" t="e">
        <f>'Tabulation of Bids'!#REF!</f>
        <v>#REF!</v>
      </c>
      <c r="D177" s="210" t="e">
        <f>'Tabulation of Bids'!#REF!</f>
        <v>#REF!</v>
      </c>
      <c r="E177" s="245" t="e">
        <f>'Tabulation of Bids'!#REF!</f>
        <v>#REF!</v>
      </c>
      <c r="F177" s="329" t="e">
        <f t="shared" si="7"/>
        <v>#REF!</v>
      </c>
    </row>
    <row r="178" spans="1:6" ht="12.75" customHeight="1" thickBot="1" x14ac:dyDescent="0.3">
      <c r="A178" s="247"/>
      <c r="B178" s="248"/>
      <c r="C178" s="249"/>
      <c r="D178" s="250"/>
      <c r="E178" s="251" t="s">
        <v>7</v>
      </c>
      <c r="F178" s="332" t="e">
        <f>SUM(F154:F177)+F133</f>
        <v>#REF!</v>
      </c>
    </row>
    <row r="179" spans="1:6" ht="12.75" customHeight="1" x14ac:dyDescent="0.25">
      <c r="A179" s="111"/>
      <c r="B179" s="112"/>
      <c r="C179" s="111"/>
      <c r="D179" s="113"/>
      <c r="E179" s="114"/>
      <c r="F179" s="333"/>
    </row>
    <row r="180" spans="1:6" ht="12.75" customHeight="1" x14ac:dyDescent="0.25">
      <c r="A180" s="115" t="s">
        <v>97</v>
      </c>
      <c r="B180" s="116"/>
      <c r="C180" s="116"/>
      <c r="D180" s="115" t="s">
        <v>25</v>
      </c>
      <c r="E180" s="116"/>
      <c r="F180" s="334"/>
    </row>
    <row r="181" spans="1:6" ht="12.75" customHeight="1" x14ac:dyDescent="0.25">
      <c r="A181" s="117"/>
      <c r="B181" s="117"/>
      <c r="C181" s="117"/>
      <c r="D181" s="117"/>
      <c r="E181" s="117"/>
      <c r="F181" s="126"/>
    </row>
    <row r="182" spans="1:6" s="100" customFormat="1" ht="12.75" customHeight="1" x14ac:dyDescent="0.25">
      <c r="A182" s="115" t="s">
        <v>26</v>
      </c>
      <c r="B182" s="116"/>
      <c r="C182" s="116"/>
      <c r="D182" s="115" t="s">
        <v>25</v>
      </c>
      <c r="E182" s="116"/>
      <c r="F182" s="334"/>
    </row>
    <row r="183" spans="1:6" s="98" customFormat="1" ht="15" customHeight="1" x14ac:dyDescent="0.25">
      <c r="A183" s="335" t="s">
        <v>90</v>
      </c>
      <c r="B183" s="117"/>
      <c r="C183" s="117"/>
      <c r="D183" s="117"/>
      <c r="E183" s="117"/>
      <c r="F183" s="336" t="s">
        <v>27</v>
      </c>
    </row>
  </sheetData>
  <mergeCells count="9">
    <mergeCell ref="E140:F140"/>
    <mergeCell ref="D142:F142"/>
    <mergeCell ref="E2:F2"/>
    <mergeCell ref="D4:F4"/>
    <mergeCell ref="E95:F95"/>
    <mergeCell ref="D97:F97"/>
    <mergeCell ref="D52:F52"/>
    <mergeCell ref="E50:F50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09375" defaultRowHeight="10.199999999999999" x14ac:dyDescent="0.2"/>
  <cols>
    <col min="1" max="1" width="3.109375" style="131" customWidth="1"/>
    <col min="2" max="2" width="36.88671875" style="131" customWidth="1"/>
    <col min="3" max="3" width="7.44140625" style="131" customWidth="1"/>
    <col min="4" max="4" width="4.6640625" style="13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416" t="s">
        <v>103</v>
      </c>
      <c r="J1" s="416"/>
      <c r="K1" s="41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e">
        <f>IF(A61="",IF(ISNUMBER(J41),"ENGINEER'S PAYMENT ESTIMATE","ENGINEER'S FINAL PAYMENT ESTIMATE"),A55)</f>
        <v>#REF!</v>
      </c>
      <c r="B2" s="11"/>
      <c r="C2" s="11"/>
      <c r="D2" s="11"/>
      <c r="E2" s="11"/>
      <c r="F2" s="11"/>
      <c r="G2" s="12"/>
      <c r="H2" s="321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2" t="s">
        <v>109</v>
      </c>
      <c r="C3" s="12"/>
      <c r="D3" s="12"/>
      <c r="E3" s="12"/>
      <c r="F3" s="12"/>
      <c r="G3" s="12"/>
      <c r="H3" s="12"/>
      <c r="I3" s="314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Bids'!G2," ",'Tabulation of Bids'!G3)</f>
        <v>Address: Loves Park, IL  Ø</v>
      </c>
      <c r="C5" s="12"/>
      <c r="D5" s="12"/>
      <c r="E5" s="12"/>
      <c r="F5" s="12"/>
      <c r="G5" s="12"/>
      <c r="H5" s="14" t="s">
        <v>32</v>
      </c>
      <c r="I5" s="415" t="str">
        <f>'Tabulation of Bids'!$A$6</f>
        <v>Vendors Notified: 89</v>
      </c>
      <c r="J5" s="415"/>
      <c r="K5" s="41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399999999999999" customHeight="1" x14ac:dyDescent="0.25">
      <c r="A8" s="304">
        <f>IF(ISBLANK('Tabulation of Bids'!A9),"",'Tabulation of Bids'!A9)</f>
        <v>1</v>
      </c>
      <c r="B8" s="305" t="str">
        <f>IF(ISBLANK('Tabulation of Bids'!B9),"",'Tabulation of Bids'!B9)</f>
        <v>Public Water Service, Bored or Pulled, Copper, Complete, 1"</v>
      </c>
      <c r="C8" s="306">
        <f>IF('Tabulation of Bids'!D9=0,"",'Tabulation of Bids'!D9)</f>
        <v>33</v>
      </c>
      <c r="D8" s="307" t="str">
        <f>IF(ISBLANK('Tabulation of Bids'!C9),"",'Tabulation of Bids'!C9)</f>
        <v>LF</v>
      </c>
      <c r="E8" s="262">
        <f>IF(J8 = "","",J8*C8)</f>
        <v>3300</v>
      </c>
      <c r="F8" s="263" t="str">
        <f t="shared" ref="F8:F24" si="0">IF((H8&gt;C8),H8-C8,"")</f>
        <v/>
      </c>
      <c r="G8" s="291" t="e">
        <f>IF($K$52="BLR 6303",IF(C8&gt;H8,C8-H8,""),"")</f>
        <v>#REF!</v>
      </c>
      <c r="H8" s="167"/>
      <c r="I8" s="136" t="str">
        <f>IF(ISBLANK(H8),"",D8)</f>
        <v/>
      </c>
      <c r="J8" s="134">
        <f>IF(ISBLANK('Tabulation of Bids'!G9),"",'Tabulation of Bids'!G9)</f>
        <v>100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08">
        <f>IF(ISBLANK('Tabulation of Bids'!A10),"",'Tabulation of Bids'!A10)</f>
        <v>2</v>
      </c>
      <c r="B9" s="309" t="str">
        <f>IF(ISBLANK('Tabulation of Bids'!B10),"",'Tabulation of Bids'!B10)</f>
        <v>Private Water Service, Bored or Pulled, Copper, Complete, 1"</v>
      </c>
      <c r="C9" s="306">
        <f>IF('Tabulation of Bids'!D10=0,"",'Tabulation of Bids'!D10)</f>
        <v>33</v>
      </c>
      <c r="D9" s="310" t="str">
        <f>IF(ISBLANK('Tabulation of Bids'!C10),"",'Tabulation of Bids'!C10)</f>
        <v>LF</v>
      </c>
      <c r="E9" s="266">
        <f t="shared" ref="E9:E24" si="1">IF(J9 = "","",J9*C9)</f>
        <v>3300</v>
      </c>
      <c r="F9" s="267" t="str">
        <f t="shared" si="0"/>
        <v/>
      </c>
      <c r="G9" s="291" t="e">
        <f t="shared" ref="G9:G31" si="2">IF($K$52="BLR 6303",IF(C9&gt;H9,C9-H9,""),"")</f>
        <v>#REF!</v>
      </c>
      <c r="H9" s="167"/>
      <c r="I9" s="136" t="str">
        <f t="shared" ref="I9:I24" si="3">IF(ISBLANK(H9),"",D9)</f>
        <v/>
      </c>
      <c r="J9" s="134">
        <f>IF(ISBLANK('Tabulation of Bids'!G10),"",'Tabulation of Bids'!G10)</f>
        <v>100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08">
        <f>IF(ISBLANK('Tabulation of Bids'!A11),"",'Tabulation of Bids'!A11)</f>
        <v>3</v>
      </c>
      <c r="B10" s="309" t="str">
        <f>IF(ISBLANK('Tabulation of Bids'!B11),"",'Tabulation of Bids'!B11)</f>
        <v>Private Water Service, Bored or Pulled, HDPE, Complete, 1"</v>
      </c>
      <c r="C10" s="306">
        <f>IF('Tabulation of Bids'!D11=0,"",'Tabulation of Bids'!D11)</f>
        <v>33</v>
      </c>
      <c r="D10" s="310" t="str">
        <f>IF(ISBLANK('Tabulation of Bids'!C11),"",'Tabulation of Bids'!C11)</f>
        <v>LF</v>
      </c>
      <c r="E10" s="266">
        <f t="shared" si="1"/>
        <v>3300</v>
      </c>
      <c r="F10" s="267" t="str">
        <f t="shared" si="0"/>
        <v/>
      </c>
      <c r="G10" s="291" t="e">
        <f t="shared" si="2"/>
        <v>#REF!</v>
      </c>
      <c r="H10" s="167"/>
      <c r="I10" s="136" t="str">
        <f t="shared" si="3"/>
        <v/>
      </c>
      <c r="J10" s="134">
        <f>IF(ISBLANK('Tabulation of Bids'!G11),"",'Tabulation of Bids'!G11)</f>
        <v>100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08">
        <f>IF(ISBLANK('Tabulation of Bids'!A12),"",'Tabulation of Bids'!A12)</f>
        <v>4</v>
      </c>
      <c r="B11" s="309" t="str">
        <f>IF(ISBLANK('Tabulation of Bids'!B12),"",'Tabulation of Bids'!B12)</f>
        <v>Sidewalk Removal &amp; Replacement</v>
      </c>
      <c r="C11" s="306">
        <f>IF('Tabulation of Bids'!D12=0,"",'Tabulation of Bids'!D12)</f>
        <v>45</v>
      </c>
      <c r="D11" s="310" t="str">
        <f>IF(ISBLANK('Tabulation of Bids'!C12),"",'Tabulation of Bids'!C12)</f>
        <v>SF</v>
      </c>
      <c r="E11" s="266">
        <f t="shared" si="1"/>
        <v>225</v>
      </c>
      <c r="F11" s="267" t="str">
        <f t="shared" si="0"/>
        <v/>
      </c>
      <c r="G11" s="291" t="e">
        <f t="shared" si="2"/>
        <v>#REF!</v>
      </c>
      <c r="H11" s="167"/>
      <c r="I11" s="136" t="str">
        <f t="shared" si="3"/>
        <v/>
      </c>
      <c r="J11" s="134">
        <f>IF(ISBLANK('Tabulation of Bids'!G12),"",'Tabulation of Bids'!G12)</f>
        <v>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08">
        <f>IF(ISBLANK('Tabulation of Bids'!A13),"",'Tabulation of Bids'!A13)</f>
        <v>5</v>
      </c>
      <c r="B12" s="309" t="str">
        <f>IF(ISBLANK('Tabulation of Bids'!B13),"",'Tabulation of Bids'!B13)</f>
        <v>Pavement Removal &amp; Patch Replacement, Class D</v>
      </c>
      <c r="C12" s="306">
        <f>IF('Tabulation of Bids'!D13=0,"",'Tabulation of Bids'!D13)</f>
        <v>15</v>
      </c>
      <c r="D12" s="310" t="str">
        <f>IF(ISBLANK('Tabulation of Bids'!C13),"",'Tabulation of Bids'!C13)</f>
        <v>SY</v>
      </c>
      <c r="E12" s="266">
        <f t="shared" si="1"/>
        <v>600</v>
      </c>
      <c r="F12" s="267" t="str">
        <f t="shared" si="0"/>
        <v/>
      </c>
      <c r="G12" s="291" t="e">
        <f t="shared" si="2"/>
        <v>#REF!</v>
      </c>
      <c r="H12" s="167"/>
      <c r="I12" s="136" t="str">
        <f t="shared" si="3"/>
        <v/>
      </c>
      <c r="J12" s="134">
        <f>IF(ISBLANK('Tabulation of Bids'!G13),"",'Tabulation of Bids'!G13)</f>
        <v>40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08">
        <f>IF(ISBLANK('Tabulation of Bids'!A14),"",'Tabulation of Bids'!A14)</f>
        <v>6</v>
      </c>
      <c r="B13" s="309" t="str">
        <f>IF(ISBLANK('Tabulation of Bids'!B14),"",'Tabulation of Bids'!B14)</f>
        <v>Combination Curb and Gutter Removal &amp; Replacement</v>
      </c>
      <c r="C13" s="306">
        <f>IF('Tabulation of Bids'!D14=0,"",'Tabulation of Bids'!D14)</f>
        <v>10</v>
      </c>
      <c r="D13" s="310" t="str">
        <f>IF(ISBLANK('Tabulation of Bids'!C14),"",'Tabulation of Bids'!C14)</f>
        <v>LF</v>
      </c>
      <c r="E13" s="266">
        <f t="shared" si="1"/>
        <v>200</v>
      </c>
      <c r="F13" s="267" t="str">
        <f t="shared" si="0"/>
        <v/>
      </c>
      <c r="G13" s="291" t="e">
        <f t="shared" si="2"/>
        <v>#REF!</v>
      </c>
      <c r="H13" s="167"/>
      <c r="I13" s="136" t="str">
        <f t="shared" si="3"/>
        <v/>
      </c>
      <c r="J13" s="134">
        <f>IF(ISBLANK('Tabulation of Bids'!G14),"",'Tabulation of Bids'!G14)</f>
        <v>20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08">
        <f>IF(ISBLANK('Tabulation of Bids'!A15),"",'Tabulation of Bids'!A15)</f>
        <v>7</v>
      </c>
      <c r="B14" s="309" t="str">
        <f>IF(ISBLANK('Tabulation of Bids'!B15),"",'Tabulation of Bids'!B15)</f>
        <v>Connection to Water Meter (Basement/Crawlspace), Complete</v>
      </c>
      <c r="C14" s="306">
        <f>IF('Tabulation of Bids'!D15=0,"",'Tabulation of Bids'!D15)</f>
        <v>1</v>
      </c>
      <c r="D14" s="310" t="str">
        <f>IF(ISBLANK('Tabulation of Bids'!C15),"",'Tabulation of Bids'!C15)</f>
        <v>EA</v>
      </c>
      <c r="E14" s="266">
        <f t="shared" si="1"/>
        <v>400</v>
      </c>
      <c r="F14" s="267" t="str">
        <f t="shared" si="0"/>
        <v/>
      </c>
      <c r="G14" s="291" t="e">
        <f t="shared" si="2"/>
        <v>#REF!</v>
      </c>
      <c r="H14" s="167"/>
      <c r="I14" s="136" t="str">
        <f t="shared" si="3"/>
        <v/>
      </c>
      <c r="J14" s="134">
        <f>IF(ISBLANK('Tabulation of Bids'!G15),"",'Tabulation of Bids'!G15)</f>
        <v>400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08">
        <f>IF(ISBLANK('Tabulation of Bids'!A16),"",'Tabulation of Bids'!A16)</f>
        <v>8</v>
      </c>
      <c r="B15" s="309" t="str">
        <f>IF(ISBLANK('Tabulation of Bids'!B16),"",'Tabulation of Bids'!B16)</f>
        <v>Restoration, Complete</v>
      </c>
      <c r="C15" s="306">
        <f>IF('Tabulation of Bids'!D16=0,"",'Tabulation of Bids'!D16)</f>
        <v>1</v>
      </c>
      <c r="D15" s="310" t="str">
        <f>IF(ISBLANK('Tabulation of Bids'!C16),"",'Tabulation of Bids'!C16)</f>
        <v>LS</v>
      </c>
      <c r="E15" s="266">
        <f t="shared" si="1"/>
        <v>300</v>
      </c>
      <c r="F15" s="267" t="str">
        <f t="shared" si="0"/>
        <v/>
      </c>
      <c r="G15" s="291" t="e">
        <f t="shared" si="2"/>
        <v>#REF!</v>
      </c>
      <c r="H15" s="167"/>
      <c r="I15" s="136" t="str">
        <f t="shared" si="3"/>
        <v/>
      </c>
      <c r="J15" s="134">
        <f>IF(ISBLANK('Tabulation of Bids'!G16),"",'Tabulation of Bids'!G16)</f>
        <v>300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08">
        <f>IF(ISBLANK('Tabulation of Bids'!A17),"",'Tabulation of Bids'!A17)</f>
        <v>9</v>
      </c>
      <c r="B16" s="309" t="str">
        <f>IF(ISBLANK('Tabulation of Bids'!B17),"",'Tabulation of Bids'!B17)</f>
        <v>Traffic Control and Protection</v>
      </c>
      <c r="C16" s="306">
        <f>IF('Tabulation of Bids'!D17=0,"",'Tabulation of Bids'!D17)</f>
        <v>1</v>
      </c>
      <c r="D16" s="310" t="str">
        <f>IF(ISBLANK('Tabulation of Bids'!C17),"",'Tabulation of Bids'!C17)</f>
        <v>LS</v>
      </c>
      <c r="E16" s="266">
        <f t="shared" si="1"/>
        <v>1</v>
      </c>
      <c r="F16" s="267" t="str">
        <f t="shared" si="0"/>
        <v/>
      </c>
      <c r="G16" s="291" t="e">
        <f t="shared" si="2"/>
        <v>#REF!</v>
      </c>
      <c r="H16" s="167"/>
      <c r="I16" s="136" t="str">
        <f t="shared" si="3"/>
        <v/>
      </c>
      <c r="J16" s="134">
        <f>IF(ISBLANK('Tabulation of Bids'!G17),"",'Tabulation of Bids'!G17)</f>
        <v>1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08" t="e">
        <f>IF(ISBLANK('Tabulation of Bids'!#REF!),"",'Tabulation of Bids'!#REF!)</f>
        <v>#REF!</v>
      </c>
      <c r="B17" s="309" t="e">
        <f>IF(ISBLANK('Tabulation of Bids'!#REF!),"",'Tabulation of Bids'!#REF!)</f>
        <v>#REF!</v>
      </c>
      <c r="C17" s="306" t="e">
        <f>IF('Tabulation of Bids'!#REF!=0,"",'Tabulation of Bids'!#REF!)</f>
        <v>#REF!</v>
      </c>
      <c r="D17" s="310" t="e">
        <f>IF(ISBLANK('Tabulation of Bids'!#REF!),"",'Tabulation of Bids'!#REF!)</f>
        <v>#REF!</v>
      </c>
      <c r="E17" s="266" t="e">
        <f t="shared" si="1"/>
        <v>#REF!</v>
      </c>
      <c r="F17" s="267" t="e">
        <f t="shared" si="0"/>
        <v>#REF!</v>
      </c>
      <c r="G17" s="291" t="e">
        <f t="shared" si="2"/>
        <v>#REF!</v>
      </c>
      <c r="H17" s="167"/>
      <c r="I17" s="136" t="str">
        <f t="shared" si="3"/>
        <v/>
      </c>
      <c r="J17" s="134" t="e">
        <f>IF(ISBLANK('Tabulation of Bids'!#REF!),"",'Tabulation of Bids'!#REF!)</f>
        <v>#REF!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08" t="e">
        <f>IF(ISBLANK('Tabulation of Bids'!#REF!),"",'Tabulation of Bids'!#REF!)</f>
        <v>#REF!</v>
      </c>
      <c r="B18" s="309" t="e">
        <f>IF(ISBLANK('Tabulation of Bids'!#REF!),"",'Tabulation of Bids'!#REF!)</f>
        <v>#REF!</v>
      </c>
      <c r="C18" s="306" t="e">
        <f>IF('Tabulation of Bids'!#REF!=0,"",'Tabulation of Bids'!#REF!)</f>
        <v>#REF!</v>
      </c>
      <c r="D18" s="310" t="e">
        <f>IF(ISBLANK('Tabulation of Bids'!#REF!),"",'Tabulation of Bids'!#REF!)</f>
        <v>#REF!</v>
      </c>
      <c r="E18" s="266" t="e">
        <f t="shared" si="1"/>
        <v>#REF!</v>
      </c>
      <c r="F18" s="267" t="e">
        <f t="shared" si="0"/>
        <v>#REF!</v>
      </c>
      <c r="G18" s="291" t="e">
        <f t="shared" si="2"/>
        <v>#REF!</v>
      </c>
      <c r="H18" s="167"/>
      <c r="I18" s="136" t="str">
        <f t="shared" si="3"/>
        <v/>
      </c>
      <c r="J18" s="134" t="e">
        <f>IF(ISBLANK('Tabulation of Bids'!#REF!),"",'Tabulation of Bids'!#REF!)</f>
        <v>#REF!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08" t="e">
        <f>IF(ISBLANK('Tabulation of Bids'!#REF!),"",'Tabulation of Bids'!#REF!)</f>
        <v>#REF!</v>
      </c>
      <c r="B19" s="309" t="e">
        <f>IF(ISBLANK('Tabulation of Bids'!#REF!),"",'Tabulation of Bids'!#REF!)</f>
        <v>#REF!</v>
      </c>
      <c r="C19" s="306" t="e">
        <f>IF('Tabulation of Bids'!#REF!=0,"",'Tabulation of Bids'!#REF!)</f>
        <v>#REF!</v>
      </c>
      <c r="D19" s="310" t="e">
        <f>IF(ISBLANK('Tabulation of Bids'!#REF!),"",'Tabulation of Bids'!#REF!)</f>
        <v>#REF!</v>
      </c>
      <c r="E19" s="266" t="e">
        <f t="shared" si="1"/>
        <v>#REF!</v>
      </c>
      <c r="F19" s="267" t="e">
        <f t="shared" si="0"/>
        <v>#REF!</v>
      </c>
      <c r="G19" s="291" t="e">
        <f t="shared" si="2"/>
        <v>#REF!</v>
      </c>
      <c r="H19" s="167"/>
      <c r="I19" s="136" t="str">
        <f t="shared" si="3"/>
        <v/>
      </c>
      <c r="J19" s="134" t="e">
        <f>IF(ISBLANK('Tabulation of Bids'!#REF!),"",'Tabulation of Bids'!#REF!)</f>
        <v>#REF!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08" t="str">
        <f>IF(ISBLANK('Tabulation of Bids'!A18),"",'Tabulation of Bids'!A18)</f>
        <v/>
      </c>
      <c r="B20" s="309" t="str">
        <f>IF(ISBLANK('Tabulation of Bids'!B18),"",'Tabulation of Bids'!B18)</f>
        <v>BASE BID ITEM #1:</v>
      </c>
      <c r="C20" s="306" t="str">
        <f>IF('Tabulation of Bids'!D18=0,"",'Tabulation of Bids'!D18)</f>
        <v/>
      </c>
      <c r="D20" s="310" t="str">
        <f>IF(ISBLANK('Tabulation of Bids'!C18),"",'Tabulation of Bids'!C18)</f>
        <v/>
      </c>
      <c r="E20" s="266" t="str">
        <f t="shared" si="1"/>
        <v/>
      </c>
      <c r="F20" s="267" t="str">
        <f t="shared" si="0"/>
        <v/>
      </c>
      <c r="G20" s="291" t="e">
        <f t="shared" si="2"/>
        <v>#REF!</v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08" t="e">
        <f>IF(ISBLANK('Tabulation of Bids'!#REF!),"",'Tabulation of Bids'!#REF!)</f>
        <v>#REF!</v>
      </c>
      <c r="B21" s="309" t="e">
        <f>IF(ISBLANK('Tabulation of Bids'!#REF!),"",'Tabulation of Bids'!#REF!)</f>
        <v>#REF!</v>
      </c>
      <c r="C21" s="306" t="e">
        <f>IF('Tabulation of Bids'!#REF!=0,"",'Tabulation of Bids'!#REF!)</f>
        <v>#REF!</v>
      </c>
      <c r="D21" s="310" t="e">
        <f>IF(ISBLANK('Tabulation of Bids'!#REF!),"",'Tabulation of Bids'!#REF!)</f>
        <v>#REF!</v>
      </c>
      <c r="E21" s="266" t="e">
        <f t="shared" si="1"/>
        <v>#REF!</v>
      </c>
      <c r="F21" s="267" t="e">
        <f t="shared" si="0"/>
        <v>#REF!</v>
      </c>
      <c r="G21" s="291" t="e">
        <f t="shared" si="2"/>
        <v>#REF!</v>
      </c>
      <c r="H21" s="167"/>
      <c r="I21" s="136" t="str">
        <f t="shared" si="3"/>
        <v/>
      </c>
      <c r="J21" s="134" t="e">
        <f>IF(ISBLANK('Tabulation of Bids'!#REF!),"",'Tabulation of Bids'!#REF!)</f>
        <v>#REF!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08" t="e">
        <f>IF(ISBLANK('Tabulation of Bids'!#REF!),"",'Tabulation of Bids'!#REF!)</f>
        <v>#REF!</v>
      </c>
      <c r="B22" s="309" t="e">
        <f>IF(ISBLANK('Tabulation of Bids'!#REF!),"",'Tabulation of Bids'!#REF!)</f>
        <v>#REF!</v>
      </c>
      <c r="C22" s="306" t="e">
        <f>IF('Tabulation of Bids'!#REF!=0,"",'Tabulation of Bids'!#REF!)</f>
        <v>#REF!</v>
      </c>
      <c r="D22" s="310" t="e">
        <f>IF(ISBLANK('Tabulation of Bids'!#REF!),"",'Tabulation of Bids'!#REF!)</f>
        <v>#REF!</v>
      </c>
      <c r="E22" s="266" t="e">
        <f t="shared" si="1"/>
        <v>#REF!</v>
      </c>
      <c r="F22" s="267" t="e">
        <f t="shared" si="0"/>
        <v>#REF!</v>
      </c>
      <c r="G22" s="291" t="e">
        <f t="shared" si="2"/>
        <v>#REF!</v>
      </c>
      <c r="H22" s="167"/>
      <c r="I22" s="136" t="str">
        <f t="shared" si="3"/>
        <v/>
      </c>
      <c r="J22" s="134" t="e">
        <f>IF(ISBLANK('Tabulation of Bids'!#REF!),"",'Tabulation of Bids'!#REF!)</f>
        <v>#REF!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08" t="e">
        <f>IF(ISBLANK('Tabulation of Bids'!#REF!),"",'Tabulation of Bids'!#REF!)</f>
        <v>#REF!</v>
      </c>
      <c r="B23" s="309" t="e">
        <f>IF(ISBLANK('Tabulation of Bids'!#REF!),"",'Tabulation of Bids'!#REF!)</f>
        <v>#REF!</v>
      </c>
      <c r="C23" s="306" t="e">
        <f>IF('Tabulation of Bids'!#REF!=0,"",'Tabulation of Bids'!#REF!)</f>
        <v>#REF!</v>
      </c>
      <c r="D23" s="310" t="e">
        <f>IF(ISBLANK('Tabulation of Bids'!#REF!),"",'Tabulation of Bids'!#REF!)</f>
        <v>#REF!</v>
      </c>
      <c r="E23" s="266" t="e">
        <f t="shared" si="1"/>
        <v>#REF!</v>
      </c>
      <c r="F23" s="267" t="e">
        <f t="shared" si="0"/>
        <v>#REF!</v>
      </c>
      <c r="G23" s="291" t="e">
        <f t="shared" si="2"/>
        <v>#REF!</v>
      </c>
      <c r="H23" s="167"/>
      <c r="I23" s="136" t="str">
        <f t="shared" si="3"/>
        <v/>
      </c>
      <c r="J23" s="134" t="e">
        <f>IF(ISBLANK('Tabulation of Bids'!#REF!),"",'Tabulation of Bids'!#REF!)</f>
        <v>#REF!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08" t="e">
        <f>IF(ISBLANK('Tabulation of Bids'!#REF!),"",'Tabulation of Bids'!#REF!)</f>
        <v>#REF!</v>
      </c>
      <c r="B24" s="309" t="e">
        <f>IF(ISBLANK('Tabulation of Bids'!#REF!),"",'Tabulation of Bids'!#REF!)</f>
        <v>#REF!</v>
      </c>
      <c r="C24" s="306" t="e">
        <f>IF('Tabulation of Bids'!#REF!=0,"",'Tabulation of Bids'!#REF!)</f>
        <v>#REF!</v>
      </c>
      <c r="D24" s="310" t="e">
        <f>IF(ISBLANK('Tabulation of Bids'!#REF!),"",'Tabulation of Bids'!#REF!)</f>
        <v>#REF!</v>
      </c>
      <c r="E24" s="266" t="e">
        <f t="shared" si="1"/>
        <v>#REF!</v>
      </c>
      <c r="F24" s="267" t="e">
        <f t="shared" si="0"/>
        <v>#REF!</v>
      </c>
      <c r="G24" s="291" t="e">
        <f t="shared" si="2"/>
        <v>#REF!</v>
      </c>
      <c r="H24" s="167"/>
      <c r="I24" s="136" t="str">
        <f t="shared" si="3"/>
        <v/>
      </c>
      <c r="J24" s="134" t="e">
        <f>IF(ISBLANK('Tabulation of Bids'!#REF!),"",'Tabulation of Bids'!#REF!)</f>
        <v>#REF!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08" t="e">
        <f>IF(ISBLANK('Tabulation of Bids'!#REF!),"",'Tabulation of Bids'!#REF!)</f>
        <v>#REF!</v>
      </c>
      <c r="B25" s="309" t="e">
        <f>IF(ISBLANK('Tabulation of Bids'!#REF!),"",'Tabulation of Bids'!#REF!)</f>
        <v>#REF!</v>
      </c>
      <c r="C25" s="306" t="e">
        <f>IF('Tabulation of Bids'!#REF!=0,"",'Tabulation of Bids'!#REF!)</f>
        <v>#REF!</v>
      </c>
      <c r="D25" s="310" t="e">
        <f>IF(ISBLANK('Tabulation of Bids'!#REF!),"",'Tabulation of Bids'!#REF!)</f>
        <v>#REF!</v>
      </c>
      <c r="E25" s="266" t="e">
        <f t="shared" ref="E25:E31" si="5">IF(J25 = "","",J25*C25)</f>
        <v>#REF!</v>
      </c>
      <c r="F25" s="267" t="e">
        <f t="shared" ref="F25:F31" si="6">IF((H25&gt;C25),H25-C25,"")</f>
        <v>#REF!</v>
      </c>
      <c r="G25" s="291" t="e">
        <f t="shared" si="2"/>
        <v>#REF!</v>
      </c>
      <c r="H25" s="167"/>
      <c r="I25" s="136" t="str">
        <f t="shared" ref="I25:I31" si="7">IF(ISBLANK(H25),"",D25)</f>
        <v/>
      </c>
      <c r="J25" s="134" t="e">
        <f>IF(ISBLANK('Tabulation of Bids'!#REF!),"",'Tabulation of Bids'!#REF!)</f>
        <v>#REF!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08" t="e">
        <f>IF(ISBLANK('Tabulation of Bids'!#REF!),"",'Tabulation of Bids'!#REF!)</f>
        <v>#REF!</v>
      </c>
      <c r="B26" s="309" t="e">
        <f>IF(ISBLANK('Tabulation of Bids'!#REF!),"",'Tabulation of Bids'!#REF!)</f>
        <v>#REF!</v>
      </c>
      <c r="C26" s="306" t="e">
        <f>IF('Tabulation of Bids'!#REF!=0,"",'Tabulation of Bids'!#REF!)</f>
        <v>#REF!</v>
      </c>
      <c r="D26" s="310" t="e">
        <f>IF(ISBLANK('Tabulation of Bids'!#REF!),"",'Tabulation of Bids'!#REF!)</f>
        <v>#REF!</v>
      </c>
      <c r="E26" s="266" t="e">
        <f t="shared" si="5"/>
        <v>#REF!</v>
      </c>
      <c r="F26" s="267" t="e">
        <f t="shared" si="6"/>
        <v>#REF!</v>
      </c>
      <c r="G26" s="291" t="e">
        <f t="shared" si="2"/>
        <v>#REF!</v>
      </c>
      <c r="H26" s="167"/>
      <c r="I26" s="136" t="str">
        <f t="shared" si="7"/>
        <v/>
      </c>
      <c r="J26" s="134" t="e">
        <f>IF(ISBLANK('Tabulation of Bids'!#REF!),"",'Tabulation of Bids'!#REF!)</f>
        <v>#REF!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08" t="e">
        <f>IF(ISBLANK('Tabulation of Bids'!#REF!),"",'Tabulation of Bids'!#REF!)</f>
        <v>#REF!</v>
      </c>
      <c r="B27" s="309" t="e">
        <f>IF(ISBLANK('Tabulation of Bids'!#REF!),"",'Tabulation of Bids'!#REF!)</f>
        <v>#REF!</v>
      </c>
      <c r="C27" s="306" t="e">
        <f>IF('Tabulation of Bids'!#REF!=0,"",'Tabulation of Bids'!#REF!)</f>
        <v>#REF!</v>
      </c>
      <c r="D27" s="310" t="e">
        <f>IF(ISBLANK('Tabulation of Bids'!#REF!),"",'Tabulation of Bids'!#REF!)</f>
        <v>#REF!</v>
      </c>
      <c r="E27" s="266" t="e">
        <f t="shared" si="5"/>
        <v>#REF!</v>
      </c>
      <c r="F27" s="267" t="e">
        <f t="shared" si="6"/>
        <v>#REF!</v>
      </c>
      <c r="G27" s="291" t="e">
        <f t="shared" si="2"/>
        <v>#REF!</v>
      </c>
      <c r="H27" s="167"/>
      <c r="I27" s="136" t="str">
        <f t="shared" si="7"/>
        <v/>
      </c>
      <c r="J27" s="134" t="e">
        <f>IF(ISBLANK('Tabulation of Bids'!#REF!),"",'Tabulation of Bids'!#REF!)</f>
        <v>#REF!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08" t="e">
        <f>IF(ISBLANK('Tabulation of Bids'!#REF!),"",'Tabulation of Bids'!#REF!)</f>
        <v>#REF!</v>
      </c>
      <c r="B28" s="309" t="e">
        <f>IF(ISBLANK('Tabulation of Bids'!#REF!),"",'Tabulation of Bids'!#REF!)</f>
        <v>#REF!</v>
      </c>
      <c r="C28" s="306" t="e">
        <f>IF('Tabulation of Bids'!#REF!=0,"",'Tabulation of Bids'!#REF!)</f>
        <v>#REF!</v>
      </c>
      <c r="D28" s="310" t="e">
        <f>IF(ISBLANK('Tabulation of Bids'!#REF!),"",'Tabulation of Bids'!#REF!)</f>
        <v>#REF!</v>
      </c>
      <c r="E28" s="266" t="e">
        <f t="shared" si="5"/>
        <v>#REF!</v>
      </c>
      <c r="F28" s="267" t="e">
        <f t="shared" si="6"/>
        <v>#REF!</v>
      </c>
      <c r="G28" s="291" t="e">
        <f t="shared" si="2"/>
        <v>#REF!</v>
      </c>
      <c r="H28" s="167"/>
      <c r="I28" s="136" t="str">
        <f t="shared" si="7"/>
        <v/>
      </c>
      <c r="J28" s="134" t="e">
        <f>IF(ISBLANK('Tabulation of Bids'!#REF!),"",'Tabulation of Bids'!#REF!)</f>
        <v>#REF!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08" t="e">
        <f>IF(ISBLANK('Tabulation of Bids'!#REF!),"",'Tabulation of Bids'!#REF!)</f>
        <v>#REF!</v>
      </c>
      <c r="B29" s="309" t="e">
        <f>IF(ISBLANK('Tabulation of Bids'!#REF!),"",'Tabulation of Bids'!#REF!)</f>
        <v>#REF!</v>
      </c>
      <c r="C29" s="306" t="e">
        <f>IF('Tabulation of Bids'!#REF!=0,"",'Tabulation of Bids'!#REF!)</f>
        <v>#REF!</v>
      </c>
      <c r="D29" s="310" t="e">
        <f>IF(ISBLANK('Tabulation of Bids'!#REF!),"",'Tabulation of Bids'!#REF!)</f>
        <v>#REF!</v>
      </c>
      <c r="E29" s="266" t="e">
        <f t="shared" si="5"/>
        <v>#REF!</v>
      </c>
      <c r="F29" s="267" t="e">
        <f t="shared" si="6"/>
        <v>#REF!</v>
      </c>
      <c r="G29" s="291" t="e">
        <f t="shared" si="2"/>
        <v>#REF!</v>
      </c>
      <c r="H29" s="167"/>
      <c r="I29" s="136" t="str">
        <f t="shared" si="7"/>
        <v/>
      </c>
      <c r="J29" s="134" t="e">
        <f>IF(ISBLANK('Tabulation of Bids'!#REF!),"",'Tabulation of Bids'!#REF!)</f>
        <v>#REF!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x14ac:dyDescent="0.25">
      <c r="A30" s="308" t="e">
        <f>IF(ISBLANK('Tabulation of Bids'!#REF!),"",'Tabulation of Bids'!#REF!)</f>
        <v>#REF!</v>
      </c>
      <c r="B30" s="309" t="e">
        <f>IF(ISBLANK('Tabulation of Bids'!#REF!),"",'Tabulation of Bids'!#REF!)</f>
        <v>#REF!</v>
      </c>
      <c r="C30" s="306" t="e">
        <f>IF('Tabulation of Bids'!#REF!=0,"",'Tabulation of Bids'!#REF!)</f>
        <v>#REF!</v>
      </c>
      <c r="D30" s="310" t="e">
        <f>IF(ISBLANK('Tabulation of Bids'!#REF!),"",'Tabulation of Bids'!#REF!)</f>
        <v>#REF!</v>
      </c>
      <c r="E30" s="266" t="e">
        <f t="shared" si="5"/>
        <v>#REF!</v>
      </c>
      <c r="F30" s="267" t="e">
        <f t="shared" si="6"/>
        <v>#REF!</v>
      </c>
      <c r="G30" s="291" t="e">
        <f t="shared" si="2"/>
        <v>#REF!</v>
      </c>
      <c r="H30" s="167"/>
      <c r="I30" s="136" t="str">
        <f t="shared" si="7"/>
        <v/>
      </c>
      <c r="J30" s="134" t="e">
        <f>IF(ISBLANK('Tabulation of Bids'!#REF!),"",'Tabulation of Bids'!#REF!)</f>
        <v>#REF!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399999999999999" customHeight="1" thickBot="1" x14ac:dyDescent="0.3">
      <c r="A31" s="311" t="e">
        <f>IF(ISBLANK('Tabulation of Bids'!#REF!),"",'Tabulation of Bids'!#REF!)</f>
        <v>#REF!</v>
      </c>
      <c r="B31" s="312" t="e">
        <f>IF(ISBLANK('Tabulation of Bids'!#REF!),"",'Tabulation of Bids'!#REF!)</f>
        <v>#REF!</v>
      </c>
      <c r="C31" s="306" t="e">
        <f>IF('Tabulation of Bids'!#REF!=0,"",'Tabulation of Bids'!#REF!)</f>
        <v>#REF!</v>
      </c>
      <c r="D31" s="313" t="e">
        <f>IF(ISBLANK('Tabulation of Bids'!#REF!),"",'Tabulation of Bids'!#REF!)</f>
        <v>#REF!</v>
      </c>
      <c r="E31" s="268" t="e">
        <f t="shared" si="5"/>
        <v>#REF!</v>
      </c>
      <c r="F31" s="269" t="e">
        <f t="shared" si="6"/>
        <v>#REF!</v>
      </c>
      <c r="G31" s="291" t="e">
        <f t="shared" si="2"/>
        <v>#REF!</v>
      </c>
      <c r="H31" s="167"/>
      <c r="I31" s="136" t="str">
        <f t="shared" si="7"/>
        <v/>
      </c>
      <c r="J31" s="134" t="e">
        <f>IF(ISBLANK('Tabulation of Bids'!#REF!),"",'Tabulation of Bids'!#REF!)</f>
        <v>#REF!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0.8" thickBot="1" x14ac:dyDescent="0.25">
      <c r="A32" s="132" t="e">
        <f>IF(A61="","Total","Sub Total")</f>
        <v>#REF!</v>
      </c>
      <c r="B32" s="45"/>
      <c r="C32" s="46"/>
      <c r="D32" s="36"/>
      <c r="E32" s="233" t="e">
        <f>SUM(E8:E31)</f>
        <v>#REF!</v>
      </c>
      <c r="F32" s="26"/>
      <c r="G32" s="36"/>
      <c r="H32" s="46"/>
      <c r="I32" s="36"/>
      <c r="J32" s="25"/>
      <c r="K32" s="25" t="str">
        <f>IF(ISNUMBER(E32),SUM(K8:K31),"")</f>
        <v/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4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79" t="e">
        <f>IF(A32="Sub Total","",SUM(K32:K39))</f>
        <v>#REF!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0"/>
      <c r="K41" s="280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8" t="e">
        <f>IF(ISNUMBER(K41),K40-K41,K40)</f>
        <v>#REF!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1" t="s">
        <v>38</v>
      </c>
      <c r="K43" s="27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2"/>
      <c r="K44" s="27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3"/>
      <c r="K45" s="27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4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4" t="e">
        <f>IF(ISNUMBER(K46),K42-K46,K42)</f>
        <v>#REF!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15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e">
        <f>IF(A2="ENGINEER'S FINAL PAYMENT ESTIMATE","BLR 6303","BLR 6302")</f>
        <v>#REF!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4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>Address: Loves Park, IL  Ø</v>
      </c>
      <c r="C58" s="12"/>
      <c r="D58" s="12"/>
      <c r="E58" s="12"/>
      <c r="F58" s="12"/>
      <c r="G58" s="12"/>
      <c r="H58" s="14" t="s">
        <v>32</v>
      </c>
      <c r="I58" s="415" t="str">
        <f>I5</f>
        <v>Vendors Notified: 89</v>
      </c>
      <c r="J58" s="415"/>
      <c r="K58" s="41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0.8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4" t="e">
        <f>IF(ISBLANK('Tabulation of Bids'!#REF!),"",'Tabulation of Bids'!#REF!)</f>
        <v>#REF!</v>
      </c>
      <c r="B61" s="316" t="e">
        <f>IF(ISBLANK('Tabulation of Bids'!#REF!),"",'Tabulation of Bids'!#REF!)</f>
        <v>#REF!</v>
      </c>
      <c r="C61" s="306" t="e">
        <f>IF('Tabulation of Bids'!#REF!=0,"",'Tabulation of Bids'!#REF!)</f>
        <v>#REF!</v>
      </c>
      <c r="D61" s="307" t="e">
        <f>IF(ISBLANK('Tabulation of Bids'!#REF!),"",'Tabulation of Bids'!#REF!)</f>
        <v>#REF!</v>
      </c>
      <c r="E61" s="262" t="e">
        <f>IF(J61 = "","",J61*C61)</f>
        <v>#REF!</v>
      </c>
      <c r="F61" s="263" t="e">
        <f>IF((H61&gt;C61),H61-C61,"")</f>
        <v>#REF!</v>
      </c>
      <c r="G61" s="291" t="e">
        <f>IF(K105="BLR 6303",IF(C61&gt;H61,C61-H61,""),"")</f>
        <v>#REF!</v>
      </c>
      <c r="H61" s="167"/>
      <c r="I61" s="136" t="str">
        <f t="shared" ref="I61:I84" si="9">IF(ISBLANK(H61),"",D61)</f>
        <v/>
      </c>
      <c r="J61" s="134" t="e">
        <f>IF(ISBLANK('Tabulation of Bids'!#REF!),"",'Tabulation of Bids'!#REF!)</f>
        <v>#REF!</v>
      </c>
      <c r="K61" s="134" t="str">
        <f t="shared" ref="K61:K84" si="10">IF(ISBLANK(H61),"",H61*J61)</f>
        <v/>
      </c>
    </row>
    <row r="62" spans="1:31" ht="20.25" customHeight="1" x14ac:dyDescent="0.2">
      <c r="A62" s="317" t="e">
        <f>IF(ISBLANK('Tabulation of Bids'!#REF!),"",'Tabulation of Bids'!#REF!)</f>
        <v>#REF!</v>
      </c>
      <c r="B62" s="318" t="e">
        <f>IF(ISBLANK('Tabulation of Bids'!#REF!),"",'Tabulation of Bids'!#REF!)</f>
        <v>#REF!</v>
      </c>
      <c r="C62" s="306" t="e">
        <f>IF('Tabulation of Bids'!#REF!=0,"",'Tabulation of Bids'!#REF!)</f>
        <v>#REF!</v>
      </c>
      <c r="D62" s="310" t="e">
        <f>IF(ISBLANK('Tabulation of Bids'!#REF!),"",'Tabulation of Bids'!#REF!)</f>
        <v>#REF!</v>
      </c>
      <c r="E62" s="134" t="e">
        <f t="shared" ref="E62:E84" si="11">IF(J62 = "","",J62*C62)</f>
        <v>#REF!</v>
      </c>
      <c r="F62" s="135" t="e">
        <f t="shared" ref="F62:F84" si="12">IF((H62&gt;C62),H62-C62,"")</f>
        <v>#REF!</v>
      </c>
      <c r="G62" s="291" t="e">
        <f t="shared" ref="G62:G84" si="13">IF($K$105="BLR 6303",IF(C62&gt;H62,C62-H62,""),"")</f>
        <v>#REF!</v>
      </c>
      <c r="H62" s="167"/>
      <c r="I62" s="136" t="str">
        <f t="shared" si="9"/>
        <v/>
      </c>
      <c r="J62" s="134" t="e">
        <f>IF(ISBLANK('Tabulation of Bids'!#REF!),"",'Tabulation of Bids'!#REF!)</f>
        <v>#REF!</v>
      </c>
      <c r="K62" s="134" t="str">
        <f t="shared" si="10"/>
        <v/>
      </c>
    </row>
    <row r="63" spans="1:31" ht="20.25" customHeight="1" x14ac:dyDescent="0.2">
      <c r="A63" s="317" t="e">
        <f>IF(ISBLANK('Tabulation of Bids'!#REF!),"",'Tabulation of Bids'!#REF!)</f>
        <v>#REF!</v>
      </c>
      <c r="B63" s="318" t="e">
        <f>IF(ISBLANK('Tabulation of Bids'!#REF!),"",'Tabulation of Bids'!#REF!)</f>
        <v>#REF!</v>
      </c>
      <c r="C63" s="306" t="e">
        <f>IF('Tabulation of Bids'!#REF!=0,"",'Tabulation of Bids'!#REF!)</f>
        <v>#REF!</v>
      </c>
      <c r="D63" s="310" t="e">
        <f>IF(ISBLANK('Tabulation of Bids'!#REF!),"",'Tabulation of Bids'!#REF!)</f>
        <v>#REF!</v>
      </c>
      <c r="E63" s="134" t="e">
        <f t="shared" si="11"/>
        <v>#REF!</v>
      </c>
      <c r="F63" s="135" t="e">
        <f t="shared" si="12"/>
        <v>#REF!</v>
      </c>
      <c r="G63" s="291" t="e">
        <f t="shared" si="13"/>
        <v>#REF!</v>
      </c>
      <c r="H63" s="167"/>
      <c r="I63" s="136" t="str">
        <f t="shared" si="9"/>
        <v/>
      </c>
      <c r="J63" s="134" t="e">
        <f>IF(ISBLANK('Tabulation of Bids'!#REF!),"",'Tabulation of Bids'!#REF!)</f>
        <v>#REF!</v>
      </c>
      <c r="K63" s="134" t="str">
        <f t="shared" si="10"/>
        <v/>
      </c>
    </row>
    <row r="64" spans="1:31" ht="20.25" customHeight="1" x14ac:dyDescent="0.2">
      <c r="A64" s="317" t="e">
        <f>IF(ISBLANK('Tabulation of Bids'!#REF!),"",'Tabulation of Bids'!#REF!)</f>
        <v>#REF!</v>
      </c>
      <c r="B64" s="318" t="e">
        <f>IF(ISBLANK('Tabulation of Bids'!#REF!),"",'Tabulation of Bids'!#REF!)</f>
        <v>#REF!</v>
      </c>
      <c r="C64" s="306" t="e">
        <f>IF('Tabulation of Bids'!#REF!=0,"",'Tabulation of Bids'!#REF!)</f>
        <v>#REF!</v>
      </c>
      <c r="D64" s="310" t="e">
        <f>IF(ISBLANK('Tabulation of Bids'!#REF!),"",'Tabulation of Bids'!#REF!)</f>
        <v>#REF!</v>
      </c>
      <c r="E64" s="134" t="e">
        <f t="shared" si="11"/>
        <v>#REF!</v>
      </c>
      <c r="F64" s="135" t="e">
        <f t="shared" si="12"/>
        <v>#REF!</v>
      </c>
      <c r="G64" s="291" t="e">
        <f t="shared" si="13"/>
        <v>#REF!</v>
      </c>
      <c r="H64" s="167"/>
      <c r="I64" s="136" t="str">
        <f t="shared" si="9"/>
        <v/>
      </c>
      <c r="J64" s="134" t="e">
        <f>IF(ISBLANK('Tabulation of Bids'!#REF!),"",'Tabulation of Bids'!#REF!)</f>
        <v>#REF!</v>
      </c>
      <c r="K64" s="134" t="str">
        <f t="shared" si="10"/>
        <v/>
      </c>
    </row>
    <row r="65" spans="1:11" ht="20.25" customHeight="1" x14ac:dyDescent="0.2">
      <c r="A65" s="317" t="e">
        <f>IF(ISBLANK('Tabulation of Bids'!#REF!),"",'Tabulation of Bids'!#REF!)</f>
        <v>#REF!</v>
      </c>
      <c r="B65" s="318" t="e">
        <f>IF(ISBLANK('Tabulation of Bids'!#REF!),"",'Tabulation of Bids'!#REF!)</f>
        <v>#REF!</v>
      </c>
      <c r="C65" s="306" t="e">
        <f>IF('Tabulation of Bids'!#REF!=0,"",'Tabulation of Bids'!#REF!)</f>
        <v>#REF!</v>
      </c>
      <c r="D65" s="310" t="e">
        <f>IF(ISBLANK('Tabulation of Bids'!#REF!),"",'Tabulation of Bids'!#REF!)</f>
        <v>#REF!</v>
      </c>
      <c r="E65" s="134" t="e">
        <f t="shared" si="11"/>
        <v>#REF!</v>
      </c>
      <c r="F65" s="135" t="e">
        <f t="shared" si="12"/>
        <v>#REF!</v>
      </c>
      <c r="G65" s="291" t="e">
        <f t="shared" si="13"/>
        <v>#REF!</v>
      </c>
      <c r="H65" s="167"/>
      <c r="I65" s="136" t="str">
        <f t="shared" si="9"/>
        <v/>
      </c>
      <c r="J65" s="134" t="e">
        <f>IF(ISBLANK('Tabulation of Bids'!#REF!),"",'Tabulation of Bids'!#REF!)</f>
        <v>#REF!</v>
      </c>
      <c r="K65" s="134" t="str">
        <f t="shared" si="10"/>
        <v/>
      </c>
    </row>
    <row r="66" spans="1:11" ht="20.25" customHeight="1" x14ac:dyDescent="0.2">
      <c r="A66" s="317" t="e">
        <f>IF(ISBLANK('Tabulation of Bids'!#REF!),"",'Tabulation of Bids'!#REF!)</f>
        <v>#REF!</v>
      </c>
      <c r="B66" s="318" t="e">
        <f>IF(ISBLANK('Tabulation of Bids'!#REF!),"",'Tabulation of Bids'!#REF!)</f>
        <v>#REF!</v>
      </c>
      <c r="C66" s="306" t="e">
        <f>IF('Tabulation of Bids'!#REF!=0,"",'Tabulation of Bids'!#REF!)</f>
        <v>#REF!</v>
      </c>
      <c r="D66" s="310" t="e">
        <f>IF(ISBLANK('Tabulation of Bids'!#REF!),"",'Tabulation of Bids'!#REF!)</f>
        <v>#REF!</v>
      </c>
      <c r="E66" s="134" t="e">
        <f t="shared" si="11"/>
        <v>#REF!</v>
      </c>
      <c r="F66" s="135" t="e">
        <f t="shared" si="12"/>
        <v>#REF!</v>
      </c>
      <c r="G66" s="291" t="e">
        <f t="shared" si="13"/>
        <v>#REF!</v>
      </c>
      <c r="H66" s="167"/>
      <c r="I66" s="136" t="str">
        <f t="shared" si="9"/>
        <v/>
      </c>
      <c r="J66" s="134" t="e">
        <f>IF(ISBLANK('Tabulation of Bids'!#REF!),"",'Tabulation of Bids'!#REF!)</f>
        <v>#REF!</v>
      </c>
      <c r="K66" s="134" t="str">
        <f t="shared" si="10"/>
        <v/>
      </c>
    </row>
    <row r="67" spans="1:11" ht="20.25" customHeight="1" x14ac:dyDescent="0.2">
      <c r="A67" s="317" t="e">
        <f>IF(ISBLANK('Tabulation of Bids'!#REF!),"",'Tabulation of Bids'!#REF!)</f>
        <v>#REF!</v>
      </c>
      <c r="B67" s="318" t="e">
        <f>IF(ISBLANK('Tabulation of Bids'!#REF!),"",'Tabulation of Bids'!#REF!)</f>
        <v>#REF!</v>
      </c>
      <c r="C67" s="306" t="e">
        <f>IF('Tabulation of Bids'!#REF!=0,"",'Tabulation of Bids'!#REF!)</f>
        <v>#REF!</v>
      </c>
      <c r="D67" s="310" t="e">
        <f>IF(ISBLANK('Tabulation of Bids'!#REF!),"",'Tabulation of Bids'!#REF!)</f>
        <v>#REF!</v>
      </c>
      <c r="E67" s="134" t="e">
        <f t="shared" si="11"/>
        <v>#REF!</v>
      </c>
      <c r="F67" s="135" t="e">
        <f t="shared" si="12"/>
        <v>#REF!</v>
      </c>
      <c r="G67" s="291" t="e">
        <f t="shared" si="13"/>
        <v>#REF!</v>
      </c>
      <c r="H67" s="167"/>
      <c r="I67" s="136" t="str">
        <f t="shared" si="9"/>
        <v/>
      </c>
      <c r="J67" s="134" t="e">
        <f>IF(ISBLANK('Tabulation of Bids'!#REF!),"",'Tabulation of Bids'!#REF!)</f>
        <v>#REF!</v>
      </c>
      <c r="K67" s="134" t="str">
        <f t="shared" si="10"/>
        <v/>
      </c>
    </row>
    <row r="68" spans="1:11" ht="20.25" customHeight="1" x14ac:dyDescent="0.2">
      <c r="A68" s="317" t="e">
        <f>IF(ISBLANK('Tabulation of Bids'!#REF!),"",'Tabulation of Bids'!#REF!)</f>
        <v>#REF!</v>
      </c>
      <c r="B68" s="318" t="e">
        <f>IF(ISBLANK('Tabulation of Bids'!#REF!),"",'Tabulation of Bids'!#REF!)</f>
        <v>#REF!</v>
      </c>
      <c r="C68" s="306" t="e">
        <f>IF('Tabulation of Bids'!#REF!=0,"",'Tabulation of Bids'!#REF!)</f>
        <v>#REF!</v>
      </c>
      <c r="D68" s="310" t="e">
        <f>IF(ISBLANK('Tabulation of Bids'!#REF!),"",'Tabulation of Bids'!#REF!)</f>
        <v>#REF!</v>
      </c>
      <c r="E68" s="134" t="e">
        <f t="shared" si="11"/>
        <v>#REF!</v>
      </c>
      <c r="F68" s="135" t="e">
        <f t="shared" si="12"/>
        <v>#REF!</v>
      </c>
      <c r="G68" s="291" t="e">
        <f t="shared" si="13"/>
        <v>#REF!</v>
      </c>
      <c r="H68" s="167"/>
      <c r="I68" s="136" t="str">
        <f t="shared" si="9"/>
        <v/>
      </c>
      <c r="J68" s="134" t="e">
        <f>IF(ISBLANK('Tabulation of Bids'!#REF!),"",'Tabulation of Bids'!#REF!)</f>
        <v>#REF!</v>
      </c>
      <c r="K68" s="134" t="str">
        <f t="shared" si="10"/>
        <v/>
      </c>
    </row>
    <row r="69" spans="1:11" ht="20.25" customHeight="1" x14ac:dyDescent="0.2">
      <c r="A69" s="317" t="e">
        <f>IF(ISBLANK('Tabulation of Bids'!#REF!),"",'Tabulation of Bids'!#REF!)</f>
        <v>#REF!</v>
      </c>
      <c r="B69" s="318" t="e">
        <f>IF(ISBLANK('Tabulation of Bids'!#REF!),"",'Tabulation of Bids'!#REF!)</f>
        <v>#REF!</v>
      </c>
      <c r="C69" s="306" t="e">
        <f>IF('Tabulation of Bids'!#REF!=0,"",'Tabulation of Bids'!#REF!)</f>
        <v>#REF!</v>
      </c>
      <c r="D69" s="310" t="e">
        <f>IF(ISBLANK('Tabulation of Bids'!#REF!),"",'Tabulation of Bids'!#REF!)</f>
        <v>#REF!</v>
      </c>
      <c r="E69" s="134" t="e">
        <f t="shared" si="11"/>
        <v>#REF!</v>
      </c>
      <c r="F69" s="135" t="e">
        <f t="shared" si="12"/>
        <v>#REF!</v>
      </c>
      <c r="G69" s="291" t="e">
        <f t="shared" si="13"/>
        <v>#REF!</v>
      </c>
      <c r="H69" s="167"/>
      <c r="I69" s="136" t="str">
        <f t="shared" si="9"/>
        <v/>
      </c>
      <c r="J69" s="134" t="e">
        <f>IF(ISBLANK('Tabulation of Bids'!#REF!),"",'Tabulation of Bids'!#REF!)</f>
        <v>#REF!</v>
      </c>
      <c r="K69" s="134" t="str">
        <f t="shared" si="10"/>
        <v/>
      </c>
    </row>
    <row r="70" spans="1:11" ht="20.25" customHeight="1" x14ac:dyDescent="0.2">
      <c r="A70" s="317" t="e">
        <f>IF(ISBLANK('Tabulation of Bids'!#REF!),"",'Tabulation of Bids'!#REF!)</f>
        <v>#REF!</v>
      </c>
      <c r="B70" s="318" t="e">
        <f>IF(ISBLANK('Tabulation of Bids'!#REF!),"",'Tabulation of Bids'!#REF!)</f>
        <v>#REF!</v>
      </c>
      <c r="C70" s="306" t="e">
        <f>IF('Tabulation of Bids'!#REF!=0,"",'Tabulation of Bids'!#REF!)</f>
        <v>#REF!</v>
      </c>
      <c r="D70" s="310" t="e">
        <f>IF(ISBLANK('Tabulation of Bids'!#REF!),"",'Tabulation of Bids'!#REF!)</f>
        <v>#REF!</v>
      </c>
      <c r="E70" s="134" t="e">
        <f t="shared" si="11"/>
        <v>#REF!</v>
      </c>
      <c r="F70" s="135" t="e">
        <f t="shared" si="12"/>
        <v>#REF!</v>
      </c>
      <c r="G70" s="291" t="e">
        <f t="shared" si="13"/>
        <v>#REF!</v>
      </c>
      <c r="H70" s="167"/>
      <c r="I70" s="136" t="str">
        <f t="shared" si="9"/>
        <v/>
      </c>
      <c r="J70" s="134" t="e">
        <f>IF(ISBLANK('Tabulation of Bids'!#REF!),"",'Tabulation of Bids'!#REF!)</f>
        <v>#REF!</v>
      </c>
      <c r="K70" s="134" t="str">
        <f t="shared" si="10"/>
        <v/>
      </c>
    </row>
    <row r="71" spans="1:11" ht="20.25" customHeight="1" x14ac:dyDescent="0.2">
      <c r="A71" s="317" t="e">
        <f>IF(ISBLANK('Tabulation of Bids'!#REF!),"",'Tabulation of Bids'!#REF!)</f>
        <v>#REF!</v>
      </c>
      <c r="B71" s="318" t="e">
        <f>IF(ISBLANK('Tabulation of Bids'!#REF!),"",'Tabulation of Bids'!#REF!)</f>
        <v>#REF!</v>
      </c>
      <c r="C71" s="306" t="e">
        <f>IF('Tabulation of Bids'!#REF!=0,"",'Tabulation of Bids'!#REF!)</f>
        <v>#REF!</v>
      </c>
      <c r="D71" s="310" t="e">
        <f>IF(ISBLANK('Tabulation of Bids'!#REF!),"",'Tabulation of Bids'!#REF!)</f>
        <v>#REF!</v>
      </c>
      <c r="E71" s="134" t="e">
        <f t="shared" si="11"/>
        <v>#REF!</v>
      </c>
      <c r="F71" s="135" t="e">
        <f t="shared" si="12"/>
        <v>#REF!</v>
      </c>
      <c r="G71" s="291" t="e">
        <f t="shared" si="13"/>
        <v>#REF!</v>
      </c>
      <c r="H71" s="167"/>
      <c r="I71" s="136" t="str">
        <f t="shared" si="9"/>
        <v/>
      </c>
      <c r="J71" s="134" t="e">
        <f>IF(ISBLANK('Tabulation of Bids'!#REF!),"",'Tabulation of Bids'!#REF!)</f>
        <v>#REF!</v>
      </c>
      <c r="K71" s="134" t="str">
        <f t="shared" si="10"/>
        <v/>
      </c>
    </row>
    <row r="72" spans="1:11" ht="20.25" customHeight="1" x14ac:dyDescent="0.2">
      <c r="A72" s="317">
        <f>IF(ISBLANK('Tabulation of Bids'!A21),"",'Tabulation of Bids'!A21)</f>
        <v>10</v>
      </c>
      <c r="B72" s="318" t="str">
        <f>IF(ISBLANK('Tabulation of Bids'!B21),"",'Tabulation of Bids'!B21)</f>
        <v>PCC Pavement, Jointed, Removal and Replacement, 9"</v>
      </c>
      <c r="C72" s="306">
        <f>IF('Tabulation of Bids'!D21=0,"",'Tabulation of Bids'!D21)</f>
        <v>110</v>
      </c>
      <c r="D72" s="310" t="str">
        <f>IF(ISBLANK('Tabulation of Bids'!C21),"",'Tabulation of Bids'!C21)</f>
        <v>SY</v>
      </c>
      <c r="E72" s="134">
        <f t="shared" si="11"/>
        <v>17050</v>
      </c>
      <c r="F72" s="135" t="str">
        <f t="shared" si="12"/>
        <v/>
      </c>
      <c r="G72" s="291">
        <f t="shared" si="13"/>
        <v>110</v>
      </c>
      <c r="H72" s="167"/>
      <c r="I72" s="136" t="str">
        <f t="shared" si="9"/>
        <v/>
      </c>
      <c r="J72" s="134">
        <f>IF(ISBLANK('Tabulation of Bids'!G21),"",'Tabulation of Bids'!G21)</f>
        <v>155</v>
      </c>
      <c r="K72" s="134" t="str">
        <f t="shared" si="10"/>
        <v/>
      </c>
    </row>
    <row r="73" spans="1:11" ht="20.25" customHeight="1" x14ac:dyDescent="0.2">
      <c r="A73" s="317">
        <f>IF(ISBLANK('Tabulation of Bids'!A22),"",'Tabulation of Bids'!A22)</f>
        <v>11</v>
      </c>
      <c r="B73" s="318" t="str">
        <f>IF(ISBLANK('Tabulation of Bids'!B22),"",'Tabulation of Bids'!B22)</f>
        <v>PCC Approach Pavement Removal &amp; Replacement, 6"</v>
      </c>
      <c r="C73" s="306">
        <f>IF('Tabulation of Bids'!D22=0,"",'Tabulation of Bids'!D22)</f>
        <v>55</v>
      </c>
      <c r="D73" s="310" t="str">
        <f>IF(ISBLANK('Tabulation of Bids'!C22),"",'Tabulation of Bids'!C22)</f>
        <v>SY</v>
      </c>
      <c r="E73" s="134">
        <f t="shared" si="11"/>
        <v>6050</v>
      </c>
      <c r="F73" s="135" t="str">
        <f t="shared" si="12"/>
        <v/>
      </c>
      <c r="G73" s="291">
        <f t="shared" si="13"/>
        <v>55</v>
      </c>
      <c r="H73" s="167"/>
      <c r="I73" s="136" t="str">
        <f t="shared" si="9"/>
        <v/>
      </c>
      <c r="J73" s="134">
        <f>IF(ISBLANK('Tabulation of Bids'!G22),"",'Tabulation of Bids'!G22)</f>
        <v>110</v>
      </c>
      <c r="K73" s="134" t="str">
        <f t="shared" si="10"/>
        <v/>
      </c>
    </row>
    <row r="74" spans="1:11" ht="20.25" customHeight="1" x14ac:dyDescent="0.2">
      <c r="A74" s="317">
        <f>IF(ISBLANK('Tabulation of Bids'!A23),"",'Tabulation of Bids'!A23)</f>
        <v>12</v>
      </c>
      <c r="B74" s="318" t="str">
        <f>IF(ISBLANK('Tabulation of Bids'!B23),"",'Tabulation of Bids'!B23)</f>
        <v>Tree Removal (6-15 Units)</v>
      </c>
      <c r="C74" s="306">
        <f>IF('Tabulation of Bids'!D23=0,"",'Tabulation of Bids'!D23)</f>
        <v>10</v>
      </c>
      <c r="D74" s="310" t="str">
        <f>IF(ISBLANK('Tabulation of Bids'!C23),"",'Tabulation of Bids'!C23)</f>
        <v>UD</v>
      </c>
      <c r="E74" s="134">
        <f t="shared" si="11"/>
        <v>500</v>
      </c>
      <c r="F74" s="135" t="str">
        <f t="shared" si="12"/>
        <v/>
      </c>
      <c r="G74" s="291">
        <f t="shared" si="13"/>
        <v>10</v>
      </c>
      <c r="H74" s="167"/>
      <c r="I74" s="136" t="str">
        <f t="shared" si="9"/>
        <v/>
      </c>
      <c r="J74" s="134">
        <f>IF(ISBLANK('Tabulation of Bids'!G23),"",'Tabulation of Bids'!G23)</f>
        <v>50</v>
      </c>
      <c r="K74" s="134" t="str">
        <f t="shared" si="10"/>
        <v/>
      </c>
    </row>
    <row r="75" spans="1:11" ht="20.25" customHeight="1" x14ac:dyDescent="0.2">
      <c r="A75" s="317">
        <f>IF(ISBLANK('Tabulation of Bids'!A24),"",'Tabulation of Bids'!A24)</f>
        <v>13</v>
      </c>
      <c r="B75" s="318" t="str">
        <f>IF(ISBLANK('Tabulation of Bids'!B24),"",'Tabulation of Bids'!B24)</f>
        <v>Tree Removal (Over 15 Units)</v>
      </c>
      <c r="C75" s="306">
        <f>IF('Tabulation of Bids'!D24=0,"",'Tabulation of Bids'!D24)</f>
        <v>15</v>
      </c>
      <c r="D75" s="310" t="str">
        <f>IF(ISBLANK('Tabulation of Bids'!C24),"",'Tabulation of Bids'!C24)</f>
        <v>UD</v>
      </c>
      <c r="E75" s="134">
        <f t="shared" si="11"/>
        <v>1200</v>
      </c>
      <c r="F75" s="135" t="str">
        <f t="shared" si="12"/>
        <v/>
      </c>
      <c r="G75" s="291">
        <f t="shared" si="13"/>
        <v>15</v>
      </c>
      <c r="H75" s="167"/>
      <c r="I75" s="136" t="str">
        <f t="shared" si="9"/>
        <v/>
      </c>
      <c r="J75" s="134">
        <f>IF(ISBLANK('Tabulation of Bids'!G24),"",'Tabulation of Bids'!G24)</f>
        <v>80</v>
      </c>
      <c r="K75" s="134" t="str">
        <f t="shared" si="10"/>
        <v/>
      </c>
    </row>
    <row r="76" spans="1:11" ht="20.25" customHeight="1" x14ac:dyDescent="0.2">
      <c r="A76" s="317">
        <f>IF(ISBLANK('Tabulation of Bids'!A25),"",'Tabulation of Bids'!A25)</f>
        <v>14</v>
      </c>
      <c r="B76" s="318" t="str">
        <f>IF(ISBLANK('Tabulation of Bids'!B25),"",'Tabulation of Bids'!B25)</f>
        <v>Rock Excavation</v>
      </c>
      <c r="C76" s="306">
        <f>IF('Tabulation of Bids'!D25=0,"",'Tabulation of Bids'!D25)</f>
        <v>30</v>
      </c>
      <c r="D76" s="310" t="str">
        <f>IF(ISBLANK('Tabulation of Bids'!C25),"",'Tabulation of Bids'!C25)</f>
        <v>CY</v>
      </c>
      <c r="E76" s="134">
        <f t="shared" si="11"/>
        <v>4500</v>
      </c>
      <c r="F76" s="135" t="str">
        <f t="shared" si="12"/>
        <v/>
      </c>
      <c r="G76" s="291">
        <f t="shared" si="13"/>
        <v>30</v>
      </c>
      <c r="H76" s="167"/>
      <c r="I76" s="136" t="str">
        <f t="shared" si="9"/>
        <v/>
      </c>
      <c r="J76" s="134">
        <f>IF(ISBLANK('Tabulation of Bids'!G25),"",'Tabulation of Bids'!G25)</f>
        <v>150</v>
      </c>
      <c r="K76" s="134" t="str">
        <f t="shared" si="10"/>
        <v/>
      </c>
    </row>
    <row r="77" spans="1:11" ht="20.25" customHeight="1" x14ac:dyDescent="0.2">
      <c r="A77" s="317">
        <f>IF(ISBLANK('Tabulation of Bids'!A26),"",'Tabulation of Bids'!A26)</f>
        <v>15</v>
      </c>
      <c r="B77" s="318" t="str">
        <f>IF(ISBLANK('Tabulation of Bids'!B26),"",'Tabulation of Bids'!B26)</f>
        <v>Hot-Mix Asphalt Approach Pavement Removal &amp; Replacement, 3"</v>
      </c>
      <c r="C77" s="306">
        <f>IF('Tabulation of Bids'!D26=0,"",'Tabulation of Bids'!D26)</f>
        <v>55</v>
      </c>
      <c r="D77" s="310" t="str">
        <f>IF(ISBLANK('Tabulation of Bids'!C26),"",'Tabulation of Bids'!C26)</f>
        <v>SY</v>
      </c>
      <c r="E77" s="134">
        <f t="shared" si="11"/>
        <v>4675</v>
      </c>
      <c r="F77" s="135" t="str">
        <f t="shared" si="12"/>
        <v/>
      </c>
      <c r="G77" s="291">
        <f t="shared" si="13"/>
        <v>55</v>
      </c>
      <c r="H77" s="167"/>
      <c r="I77" s="136" t="str">
        <f t="shared" si="9"/>
        <v/>
      </c>
      <c r="J77" s="134">
        <f>IF(ISBLANK('Tabulation of Bids'!G26),"",'Tabulation of Bids'!G26)</f>
        <v>85</v>
      </c>
      <c r="K77" s="134" t="str">
        <f t="shared" si="10"/>
        <v/>
      </c>
    </row>
    <row r="78" spans="1:11" ht="20.25" customHeight="1" x14ac:dyDescent="0.2">
      <c r="A78" s="317">
        <f>IF(ISBLANK('Tabulation of Bids'!A27),"",'Tabulation of Bids'!A27)</f>
        <v>16</v>
      </c>
      <c r="B78" s="318" t="str">
        <f>IF(ISBLANK('Tabulation of Bids'!B27),"",'Tabulation of Bids'!B27)</f>
        <v>Retaining Wall, Modular Block, Complete</v>
      </c>
      <c r="C78" s="306">
        <f>IF('Tabulation of Bids'!D27=0,"",'Tabulation of Bids'!D27)</f>
        <v>45</v>
      </c>
      <c r="D78" s="310" t="str">
        <f>IF(ISBLANK('Tabulation of Bids'!C27),"",'Tabulation of Bids'!C27)</f>
        <v>SY</v>
      </c>
      <c r="E78" s="134">
        <f t="shared" si="11"/>
        <v>3600</v>
      </c>
      <c r="F78" s="135" t="str">
        <f t="shared" si="12"/>
        <v/>
      </c>
      <c r="G78" s="291">
        <f t="shared" si="13"/>
        <v>45</v>
      </c>
      <c r="H78" s="167"/>
      <c r="I78" s="136" t="str">
        <f t="shared" si="9"/>
        <v/>
      </c>
      <c r="J78" s="134">
        <f>IF(ISBLANK('Tabulation of Bids'!G27),"",'Tabulation of Bids'!G27)</f>
        <v>80</v>
      </c>
      <c r="K78" s="134" t="str">
        <f t="shared" si="10"/>
        <v/>
      </c>
    </row>
    <row r="79" spans="1:11" ht="20.25" customHeight="1" x14ac:dyDescent="0.2">
      <c r="A79" s="317">
        <f>IF(ISBLANK('Tabulation of Bids'!A28),"",'Tabulation of Bids'!A28)</f>
        <v>17</v>
      </c>
      <c r="B79" s="318" t="str">
        <f>IF(ISBLANK('Tabulation of Bids'!B28),"",'Tabulation of Bids'!B28)</f>
        <v>Retaining Wall, PCC Concrete, Complete</v>
      </c>
      <c r="C79" s="306">
        <f>IF('Tabulation of Bids'!D28=0,"",'Tabulation of Bids'!D28)</f>
        <v>45</v>
      </c>
      <c r="D79" s="310" t="str">
        <f>IF(ISBLANK('Tabulation of Bids'!C28),"",'Tabulation of Bids'!C28)</f>
        <v>SF</v>
      </c>
      <c r="E79" s="134">
        <f t="shared" si="11"/>
        <v>4500</v>
      </c>
      <c r="F79" s="135" t="str">
        <f t="shared" si="12"/>
        <v/>
      </c>
      <c r="G79" s="291">
        <f t="shared" si="13"/>
        <v>45</v>
      </c>
      <c r="H79" s="167"/>
      <c r="I79" s="136" t="str">
        <f t="shared" si="9"/>
        <v/>
      </c>
      <c r="J79" s="134">
        <f>IF(ISBLANK('Tabulation of Bids'!G28),"",'Tabulation of Bids'!G28)</f>
        <v>100</v>
      </c>
      <c r="K79" s="134" t="str">
        <f t="shared" si="10"/>
        <v/>
      </c>
    </row>
    <row r="80" spans="1:11" ht="20.25" customHeight="1" x14ac:dyDescent="0.2">
      <c r="A80" s="317">
        <f>IF(ISBLANK('Tabulation of Bids'!A29),"",'Tabulation of Bids'!A29)</f>
        <v>18</v>
      </c>
      <c r="B80" s="318" t="str">
        <f>IF(ISBLANK('Tabulation of Bids'!B29),"",'Tabulation of Bids'!B29)</f>
        <v>Silt Fence</v>
      </c>
      <c r="C80" s="306">
        <f>IF('Tabulation of Bids'!D29=0,"",'Tabulation of Bids'!D29)</f>
        <v>50</v>
      </c>
      <c r="D80" s="310" t="str">
        <f>IF(ISBLANK('Tabulation of Bids'!C29),"",'Tabulation of Bids'!C29)</f>
        <v>SF</v>
      </c>
      <c r="E80" s="134">
        <f t="shared" si="11"/>
        <v>250</v>
      </c>
      <c r="F80" s="135" t="str">
        <f t="shared" si="12"/>
        <v/>
      </c>
      <c r="G80" s="291">
        <f t="shared" si="13"/>
        <v>50</v>
      </c>
      <c r="H80" s="167"/>
      <c r="I80" s="136" t="str">
        <f t="shared" si="9"/>
        <v/>
      </c>
      <c r="J80" s="134">
        <f>IF(ISBLANK('Tabulation of Bids'!G29),"",'Tabulation of Bids'!G29)</f>
        <v>5</v>
      </c>
      <c r="K80" s="134" t="str">
        <f t="shared" si="10"/>
        <v/>
      </c>
    </row>
    <row r="81" spans="1:11" ht="20.25" customHeight="1" x14ac:dyDescent="0.2">
      <c r="A81" s="317">
        <f>IF(ISBLANK('Tabulation of Bids'!A30),"",'Tabulation of Bids'!A30)</f>
        <v>19</v>
      </c>
      <c r="B81" s="318" t="str">
        <f>IF(ISBLANK('Tabulation of Bids'!B30),"",'Tabulation of Bids'!B30)</f>
        <v>Inlet and Pipe Protection</v>
      </c>
      <c r="C81" s="306">
        <f>IF('Tabulation of Bids'!D30=0,"",'Tabulation of Bids'!D30)</f>
        <v>15</v>
      </c>
      <c r="D81" s="310" t="str">
        <f>IF(ISBLANK('Tabulation of Bids'!C30),"",'Tabulation of Bids'!C30)</f>
        <v>LF</v>
      </c>
      <c r="E81" s="134">
        <f t="shared" si="11"/>
        <v>1500</v>
      </c>
      <c r="F81" s="135" t="str">
        <f t="shared" si="12"/>
        <v/>
      </c>
      <c r="G81" s="291">
        <f t="shared" si="13"/>
        <v>15</v>
      </c>
      <c r="H81" s="167"/>
      <c r="I81" s="136" t="str">
        <f t="shared" si="9"/>
        <v/>
      </c>
      <c r="J81" s="134">
        <f>IF(ISBLANK('Tabulation of Bids'!G30),"",'Tabulation of Bids'!G30)</f>
        <v>100</v>
      </c>
      <c r="K81" s="134" t="str">
        <f t="shared" si="10"/>
        <v/>
      </c>
    </row>
    <row r="82" spans="1:11" ht="20.25" customHeight="1" x14ac:dyDescent="0.2">
      <c r="A82" s="317">
        <f>IF(ISBLANK('Tabulation of Bids'!A31),"",'Tabulation of Bids'!A31)</f>
        <v>20</v>
      </c>
      <c r="B82" s="318" t="str">
        <f>IF(ISBLANK('Tabulation of Bids'!B31),"",'Tabulation of Bids'!B31)</f>
        <v>Restoration, Open-Cut, Complete</v>
      </c>
      <c r="C82" s="306">
        <f>IF('Tabulation of Bids'!D31=0,"",'Tabulation of Bids'!D31)</f>
        <v>1</v>
      </c>
      <c r="D82" s="310" t="str">
        <f>IF(ISBLANK('Tabulation of Bids'!C31),"",'Tabulation of Bids'!C31)</f>
        <v>LS</v>
      </c>
      <c r="E82" s="134">
        <f t="shared" si="11"/>
        <v>300</v>
      </c>
      <c r="F82" s="135" t="str">
        <f t="shared" si="12"/>
        <v/>
      </c>
      <c r="G82" s="291">
        <f t="shared" si="13"/>
        <v>1</v>
      </c>
      <c r="H82" s="167"/>
      <c r="I82" s="136" t="str">
        <f t="shared" si="9"/>
        <v/>
      </c>
      <c r="J82" s="134">
        <f>IF(ISBLANK('Tabulation of Bids'!G31),"",'Tabulation of Bids'!G31)</f>
        <v>300</v>
      </c>
      <c r="K82" s="134" t="str">
        <f t="shared" si="10"/>
        <v/>
      </c>
    </row>
    <row r="83" spans="1:11" ht="20.25" customHeight="1" x14ac:dyDescent="0.2">
      <c r="A83" s="317">
        <f>IF(ISBLANK('Tabulation of Bids'!A32),"",'Tabulation of Bids'!A32)</f>
        <v>21</v>
      </c>
      <c r="B83" s="318" t="str">
        <f>IF(ISBLANK('Tabulation of Bids'!B32),"",'Tabulation of Bids'!B32)</f>
        <v>Water Meter Relocation, Complete</v>
      </c>
      <c r="C83" s="306">
        <f>IF('Tabulation of Bids'!D32=0,"",'Tabulation of Bids'!D32)</f>
        <v>15</v>
      </c>
      <c r="D83" s="310" t="str">
        <f>IF(ISBLANK('Tabulation of Bids'!C32),"",'Tabulation of Bids'!C32)</f>
        <v>EA</v>
      </c>
      <c r="E83" s="134">
        <f t="shared" si="11"/>
        <v>15000</v>
      </c>
      <c r="F83" s="135" t="str">
        <f t="shared" si="12"/>
        <v/>
      </c>
      <c r="G83" s="291">
        <f t="shared" si="13"/>
        <v>15</v>
      </c>
      <c r="H83" s="167"/>
      <c r="I83" s="136" t="str">
        <f t="shared" si="9"/>
        <v/>
      </c>
      <c r="J83" s="134">
        <f>IF(ISBLANK('Tabulation of Bids'!G32),"",'Tabulation of Bids'!G32)</f>
        <v>1000</v>
      </c>
      <c r="K83" s="134" t="str">
        <f t="shared" si="10"/>
        <v/>
      </c>
    </row>
    <row r="84" spans="1:11" ht="20.25" customHeight="1" thickBot="1" x14ac:dyDescent="0.25">
      <c r="A84" s="319">
        <f>IF(ISBLANK('Tabulation of Bids'!A33),"",'Tabulation of Bids'!A33)</f>
        <v>22</v>
      </c>
      <c r="B84" s="320" t="str">
        <f>IF(ISBLANK('Tabulation of Bids'!B33),"",'Tabulation of Bids'!B33)</f>
        <v>Additional Set-up Boring Length</v>
      </c>
      <c r="C84" s="306">
        <f>IF('Tabulation of Bids'!D33=0,"",'Tabulation of Bids'!D33)</f>
        <v>25</v>
      </c>
      <c r="D84" s="313" t="str">
        <f>IF(ISBLANK('Tabulation of Bids'!C33),"",'Tabulation of Bids'!C33)</f>
        <v>LF</v>
      </c>
      <c r="E84" s="264">
        <f t="shared" si="11"/>
        <v>875</v>
      </c>
      <c r="F84" s="265" t="str">
        <f t="shared" si="12"/>
        <v/>
      </c>
      <c r="G84" s="291">
        <f t="shared" si="13"/>
        <v>25</v>
      </c>
      <c r="H84" s="167"/>
      <c r="I84" s="136" t="str">
        <f t="shared" si="9"/>
        <v/>
      </c>
      <c r="J84" s="134">
        <f>IF(ISBLANK('Tabulation of Bids'!G33),"",'Tabulation of Bids'!G33)</f>
        <v>35</v>
      </c>
      <c r="K84" s="134" t="str">
        <f t="shared" si="10"/>
        <v/>
      </c>
    </row>
    <row r="85" spans="1:11" ht="10.8" thickBot="1" x14ac:dyDescent="0.25">
      <c r="A85" s="132" t="str">
        <f>IF(A114="","Total","Sub Total")</f>
        <v>Sub Total</v>
      </c>
      <c r="B85" s="45"/>
      <c r="C85" s="46"/>
      <c r="D85" s="36"/>
      <c r="E85" s="233" t="e">
        <f>SUM(E61:E84)+SUM(E8:E31)</f>
        <v>#REF!</v>
      </c>
      <c r="F85" s="26"/>
      <c r="G85" s="36"/>
      <c r="H85" s="46"/>
      <c r="I85" s="36"/>
      <c r="J85" s="25"/>
      <c r="K85" s="25" t="str">
        <f>IF(ISNUMBER(E85),SUM(K8:K31)+SUM(K61:K84),"")</f>
        <v/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3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4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79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0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8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5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6"/>
    </row>
    <row r="98" spans="1:31" ht="10.8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7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4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4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15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4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>Address: Loves Park, IL  Ø</v>
      </c>
      <c r="C111" s="12"/>
      <c r="D111" s="12"/>
      <c r="E111" s="12"/>
      <c r="F111" s="12"/>
      <c r="G111" s="12"/>
      <c r="H111" s="14" t="s">
        <v>32</v>
      </c>
      <c r="I111" s="415" t="str">
        <f>I58</f>
        <v>Vendors Notified: 89</v>
      </c>
      <c r="J111" s="415"/>
      <c r="K111" s="41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0.8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4">
        <f>IF(ISBLANK('Tabulation of Bids'!A36),"",'Tabulation of Bids'!A36)</f>
        <v>23</v>
      </c>
      <c r="B114" s="305" t="str">
        <f>IF(ISBLANK('Tabulation of Bids'!B36),"",'Tabulation of Bids'!B36)</f>
        <v>Public Water Service, Open-Cut, Copper, Complete, 1"</v>
      </c>
      <c r="C114" s="306">
        <f>IF('Tabulation of Bids'!D36=0,"",'Tabulation of Bids'!D36)</f>
        <v>33</v>
      </c>
      <c r="D114" s="307" t="str">
        <f>IF(ISBLANK('Tabulation of Bids'!C36),"",'Tabulation of Bids'!C36)</f>
        <v>LF</v>
      </c>
      <c r="E114" s="262">
        <f>IF(J114 = "","",J114*C114)</f>
        <v>4125</v>
      </c>
      <c r="F114" s="263" t="str">
        <f>IF((H114&gt;C114),H114-C114,"")</f>
        <v/>
      </c>
      <c r="G114" s="291">
        <f>IF($K$158="BLR 6303",IF(C114&gt;H114,C114-H114,""),"")</f>
        <v>33</v>
      </c>
      <c r="H114" s="167"/>
      <c r="I114" s="136" t="str">
        <f t="shared" ref="I114:I137" si="14">IF(ISBLANK(H114),"",D114)</f>
        <v/>
      </c>
      <c r="J114" s="134">
        <f>IF(ISBLANK('Tabulation of Bids'!G36),"",'Tabulation of Bids'!G36)</f>
        <v>125</v>
      </c>
      <c r="K114" s="134" t="str">
        <f t="shared" ref="K114:K137" si="15">IF(ISBLANK(H114),"",H114*J114)</f>
        <v/>
      </c>
    </row>
    <row r="115" spans="1:11" ht="20.25" customHeight="1" x14ac:dyDescent="0.2">
      <c r="A115" s="308">
        <f>IF(ISBLANK('Tabulation of Bids'!A37),"",'Tabulation of Bids'!A37)</f>
        <v>24</v>
      </c>
      <c r="B115" s="309" t="str">
        <f>IF(ISBLANK('Tabulation of Bids'!B37),"",'Tabulation of Bids'!B37)</f>
        <v>Private Water Service, Open-Cut, Copper, Complete, 1"</v>
      </c>
      <c r="C115" s="306">
        <f>IF('Tabulation of Bids'!D37=0,"",'Tabulation of Bids'!D37)</f>
        <v>33</v>
      </c>
      <c r="D115" s="310" t="str">
        <f>IF(ISBLANK('Tabulation of Bids'!C37),"",'Tabulation of Bids'!C37)</f>
        <v>LF</v>
      </c>
      <c r="E115" s="266">
        <f t="shared" ref="E115:E137" si="16">IF(J115 = "","",J115*C115)</f>
        <v>3960</v>
      </c>
      <c r="F115" s="267" t="str">
        <f t="shared" ref="F115:F137" si="17">IF((H115&gt;C115),H115-C115,"")</f>
        <v/>
      </c>
      <c r="G115" s="291">
        <f t="shared" ref="G115:G137" si="18">IF($K$158="BLR 6303",IF(C115&gt;H115,C115-H115,""),"")</f>
        <v>33</v>
      </c>
      <c r="H115" s="167"/>
      <c r="I115" s="136" t="str">
        <f t="shared" si="14"/>
        <v/>
      </c>
      <c r="J115" s="134">
        <f>IF(ISBLANK('Tabulation of Bids'!G37),"",'Tabulation of Bids'!G37)</f>
        <v>120</v>
      </c>
      <c r="K115" s="134" t="str">
        <f t="shared" si="15"/>
        <v/>
      </c>
    </row>
    <row r="116" spans="1:11" ht="20.25" customHeight="1" x14ac:dyDescent="0.2">
      <c r="A116" s="308">
        <f>IF(ISBLANK('Tabulation of Bids'!A38),"",'Tabulation of Bids'!A38)</f>
        <v>25</v>
      </c>
      <c r="B116" s="309" t="str">
        <f>IF(ISBLANK('Tabulation of Bids'!B38),"",'Tabulation of Bids'!B38)</f>
        <v>Private Water Service, Open-Cut, HDPE, Complete, 1"</v>
      </c>
      <c r="C116" s="306">
        <f>IF('Tabulation of Bids'!D38=0,"",'Tabulation of Bids'!D38)</f>
        <v>33</v>
      </c>
      <c r="D116" s="310" t="str">
        <f>IF(ISBLANK('Tabulation of Bids'!C38),"",'Tabulation of Bids'!C38)</f>
        <v>LF</v>
      </c>
      <c r="E116" s="266">
        <f t="shared" si="16"/>
        <v>3795</v>
      </c>
      <c r="F116" s="267" t="str">
        <f t="shared" si="17"/>
        <v/>
      </c>
      <c r="G116" s="291">
        <f t="shared" si="18"/>
        <v>33</v>
      </c>
      <c r="H116" s="167"/>
      <c r="I116" s="136" t="str">
        <f t="shared" si="14"/>
        <v/>
      </c>
      <c r="J116" s="134">
        <f>IF(ISBLANK('Tabulation of Bids'!G38),"",'Tabulation of Bids'!G38)</f>
        <v>115</v>
      </c>
      <c r="K116" s="134" t="str">
        <f t="shared" si="15"/>
        <v/>
      </c>
    </row>
    <row r="117" spans="1:11" ht="20.25" customHeight="1" x14ac:dyDescent="0.2">
      <c r="A117" s="308">
        <f>IF(ISBLANK('Tabulation of Bids'!A39),"",'Tabulation of Bids'!A39)</f>
        <v>26</v>
      </c>
      <c r="B117" s="309" t="str">
        <f>IF(ISBLANK('Tabulation of Bids'!B39),"",'Tabulation of Bids'!B39)</f>
        <v>Public Water Service, Open-Cut, Copper, Complete, 1.5"</v>
      </c>
      <c r="C117" s="306">
        <f>IF('Tabulation of Bids'!D39=0,"",'Tabulation of Bids'!D39)</f>
        <v>33</v>
      </c>
      <c r="D117" s="310" t="str">
        <f>IF(ISBLANK('Tabulation of Bids'!C39),"",'Tabulation of Bids'!C39)</f>
        <v>LF</v>
      </c>
      <c r="E117" s="266">
        <f t="shared" si="16"/>
        <v>4455</v>
      </c>
      <c r="F117" s="267" t="str">
        <f t="shared" si="17"/>
        <v/>
      </c>
      <c r="G117" s="291">
        <f t="shared" si="18"/>
        <v>33</v>
      </c>
      <c r="H117" s="167"/>
      <c r="I117" s="136" t="str">
        <f t="shared" si="14"/>
        <v/>
      </c>
      <c r="J117" s="134">
        <f>IF(ISBLANK('Tabulation of Bids'!G39),"",'Tabulation of Bids'!G39)</f>
        <v>135</v>
      </c>
      <c r="K117" s="134" t="str">
        <f t="shared" si="15"/>
        <v/>
      </c>
    </row>
    <row r="118" spans="1:11" ht="20.25" customHeight="1" x14ac:dyDescent="0.2">
      <c r="A118" s="308">
        <f>IF(ISBLANK('Tabulation of Bids'!A40),"",'Tabulation of Bids'!A40)</f>
        <v>27</v>
      </c>
      <c r="B118" s="309" t="str">
        <f>IF(ISBLANK('Tabulation of Bids'!B40),"",'Tabulation of Bids'!B40)</f>
        <v>Private Water Service, Open-Cut, Copper, Complete, 1.5"</v>
      </c>
      <c r="C118" s="306">
        <f>IF('Tabulation of Bids'!D40=0,"",'Tabulation of Bids'!D40)</f>
        <v>33</v>
      </c>
      <c r="D118" s="310" t="str">
        <f>IF(ISBLANK('Tabulation of Bids'!C40),"",'Tabulation of Bids'!C40)</f>
        <v>LF</v>
      </c>
      <c r="E118" s="266">
        <f t="shared" si="16"/>
        <v>4290</v>
      </c>
      <c r="F118" s="267" t="str">
        <f t="shared" si="17"/>
        <v/>
      </c>
      <c r="G118" s="291">
        <f t="shared" si="18"/>
        <v>33</v>
      </c>
      <c r="H118" s="167"/>
      <c r="I118" s="136" t="str">
        <f t="shared" si="14"/>
        <v/>
      </c>
      <c r="J118" s="134">
        <f>IF(ISBLANK('Tabulation of Bids'!G40),"",'Tabulation of Bids'!G40)</f>
        <v>130</v>
      </c>
      <c r="K118" s="134" t="str">
        <f t="shared" si="15"/>
        <v/>
      </c>
    </row>
    <row r="119" spans="1:11" ht="20.25" customHeight="1" x14ac:dyDescent="0.2">
      <c r="A119" s="308">
        <f>IF(ISBLANK('Tabulation of Bids'!A41),"",'Tabulation of Bids'!A41)</f>
        <v>28</v>
      </c>
      <c r="B119" s="309" t="str">
        <f>IF(ISBLANK('Tabulation of Bids'!B41),"",'Tabulation of Bids'!B41)</f>
        <v>Private Water Service, Open-Cut, HDPE, Complete, 1.5"</v>
      </c>
      <c r="C119" s="306">
        <f>IF('Tabulation of Bids'!D41=0,"",'Tabulation of Bids'!D41)</f>
        <v>33</v>
      </c>
      <c r="D119" s="310" t="str">
        <f>IF(ISBLANK('Tabulation of Bids'!C41),"",'Tabulation of Bids'!C41)</f>
        <v>LF</v>
      </c>
      <c r="E119" s="266">
        <f t="shared" si="16"/>
        <v>3960</v>
      </c>
      <c r="F119" s="267" t="str">
        <f t="shared" si="17"/>
        <v/>
      </c>
      <c r="G119" s="291">
        <f t="shared" si="18"/>
        <v>33</v>
      </c>
      <c r="H119" s="167"/>
      <c r="I119" s="136" t="str">
        <f t="shared" si="14"/>
        <v/>
      </c>
      <c r="J119" s="134">
        <f>IF(ISBLANK('Tabulation of Bids'!G41),"",'Tabulation of Bids'!G41)</f>
        <v>120</v>
      </c>
      <c r="K119" s="134" t="str">
        <f t="shared" si="15"/>
        <v/>
      </c>
    </row>
    <row r="120" spans="1:11" ht="20.25" customHeight="1" x14ac:dyDescent="0.2">
      <c r="A120" s="308">
        <f>IF(ISBLANK('Tabulation of Bids'!A42),"",'Tabulation of Bids'!A42)</f>
        <v>29</v>
      </c>
      <c r="B120" s="309" t="str">
        <f>IF(ISBLANK('Tabulation of Bids'!B42),"",'Tabulation of Bids'!B42)</f>
        <v>Public Water Service, Open-Cut, Copper, Complete, 2"</v>
      </c>
      <c r="C120" s="306">
        <f>IF('Tabulation of Bids'!D42=0,"",'Tabulation of Bids'!D42)</f>
        <v>33</v>
      </c>
      <c r="D120" s="310" t="str">
        <f>IF(ISBLANK('Tabulation of Bids'!C42),"",'Tabulation of Bids'!C42)</f>
        <v>LF</v>
      </c>
      <c r="E120" s="266">
        <f t="shared" si="16"/>
        <v>4950</v>
      </c>
      <c r="F120" s="267" t="str">
        <f t="shared" si="17"/>
        <v/>
      </c>
      <c r="G120" s="291">
        <f t="shared" si="18"/>
        <v>33</v>
      </c>
      <c r="H120" s="167"/>
      <c r="I120" s="136" t="str">
        <f t="shared" si="14"/>
        <v/>
      </c>
      <c r="J120" s="134">
        <f>IF(ISBLANK('Tabulation of Bids'!G42),"",'Tabulation of Bids'!G42)</f>
        <v>150</v>
      </c>
      <c r="K120" s="134" t="str">
        <f t="shared" si="15"/>
        <v/>
      </c>
    </row>
    <row r="121" spans="1:11" ht="20.25" customHeight="1" x14ac:dyDescent="0.2">
      <c r="A121" s="308">
        <f>IF(ISBLANK('Tabulation of Bids'!A43),"",'Tabulation of Bids'!A43)</f>
        <v>30</v>
      </c>
      <c r="B121" s="309" t="str">
        <f>IF(ISBLANK('Tabulation of Bids'!B43),"",'Tabulation of Bids'!B43)</f>
        <v>Private Water Service, Open-Cut, Copper, Complete, 2"</v>
      </c>
      <c r="C121" s="306">
        <f>IF('Tabulation of Bids'!D43=0,"",'Tabulation of Bids'!D43)</f>
        <v>33</v>
      </c>
      <c r="D121" s="310" t="str">
        <f>IF(ISBLANK('Tabulation of Bids'!C43),"",'Tabulation of Bids'!C43)</f>
        <v>LF</v>
      </c>
      <c r="E121" s="266">
        <f t="shared" si="16"/>
        <v>4620</v>
      </c>
      <c r="F121" s="267" t="str">
        <f t="shared" si="17"/>
        <v/>
      </c>
      <c r="G121" s="291">
        <f t="shared" si="18"/>
        <v>33</v>
      </c>
      <c r="H121" s="167"/>
      <c r="I121" s="136" t="str">
        <f t="shared" si="14"/>
        <v/>
      </c>
      <c r="J121" s="134">
        <f>IF(ISBLANK('Tabulation of Bids'!G43),"",'Tabulation of Bids'!G43)</f>
        <v>140</v>
      </c>
      <c r="K121" s="134" t="str">
        <f t="shared" si="15"/>
        <v/>
      </c>
    </row>
    <row r="122" spans="1:11" ht="20.25" customHeight="1" x14ac:dyDescent="0.2">
      <c r="A122" s="308">
        <f>IF(ISBLANK('Tabulation of Bids'!A44),"",'Tabulation of Bids'!A44)</f>
        <v>31</v>
      </c>
      <c r="B122" s="309" t="str">
        <f>IF(ISBLANK('Tabulation of Bids'!B44),"",'Tabulation of Bids'!B44)</f>
        <v>Private Water Service, Open-Cut, HDPE, Complete, 2"</v>
      </c>
      <c r="C122" s="306">
        <f>IF('Tabulation of Bids'!D44=0,"",'Tabulation of Bids'!D44)</f>
        <v>33</v>
      </c>
      <c r="D122" s="310" t="str">
        <f>IF(ISBLANK('Tabulation of Bids'!C44),"",'Tabulation of Bids'!C44)</f>
        <v>LF</v>
      </c>
      <c r="E122" s="266">
        <f t="shared" si="16"/>
        <v>4290</v>
      </c>
      <c r="F122" s="267" t="str">
        <f t="shared" si="17"/>
        <v/>
      </c>
      <c r="G122" s="291">
        <f t="shared" si="18"/>
        <v>33</v>
      </c>
      <c r="H122" s="167"/>
      <c r="I122" s="136" t="str">
        <f t="shared" si="14"/>
        <v/>
      </c>
      <c r="J122" s="134">
        <f>IF(ISBLANK('Tabulation of Bids'!G44),"",'Tabulation of Bids'!G44)</f>
        <v>130</v>
      </c>
      <c r="K122" s="134" t="str">
        <f t="shared" si="15"/>
        <v/>
      </c>
    </row>
    <row r="123" spans="1:11" ht="20.25" customHeight="1" x14ac:dyDescent="0.2">
      <c r="A123" s="308">
        <f>IF(ISBLANK('Tabulation of Bids'!A45),"",'Tabulation of Bids'!A45)</f>
        <v>32</v>
      </c>
      <c r="B123" s="309" t="str">
        <f>IF(ISBLANK('Tabulation of Bids'!B45),"",'Tabulation of Bids'!B45)</f>
        <v>Public Water Service, Bored or Pulled, Copper, Complete 1.5"</v>
      </c>
      <c r="C123" s="306">
        <f>IF('Tabulation of Bids'!D45=0,"",'Tabulation of Bids'!D45)</f>
        <v>33</v>
      </c>
      <c r="D123" s="310" t="str">
        <f>IF(ISBLANK('Tabulation of Bids'!C45),"",'Tabulation of Bids'!C45)</f>
        <v>LF</v>
      </c>
      <c r="E123" s="266">
        <f t="shared" si="16"/>
        <v>4950</v>
      </c>
      <c r="F123" s="267" t="str">
        <f t="shared" si="17"/>
        <v/>
      </c>
      <c r="G123" s="291">
        <f t="shared" si="18"/>
        <v>33</v>
      </c>
      <c r="H123" s="167"/>
      <c r="I123" s="136" t="str">
        <f t="shared" si="14"/>
        <v/>
      </c>
      <c r="J123" s="134">
        <f>IF(ISBLANK('Tabulation of Bids'!G45),"",'Tabulation of Bids'!G45)</f>
        <v>150</v>
      </c>
      <c r="K123" s="134" t="str">
        <f t="shared" si="15"/>
        <v/>
      </c>
    </row>
    <row r="124" spans="1:11" ht="20.25" customHeight="1" x14ac:dyDescent="0.2">
      <c r="A124" s="308">
        <f>IF(ISBLANK('Tabulation of Bids'!A46),"",'Tabulation of Bids'!A46)</f>
        <v>33</v>
      </c>
      <c r="B124" s="309" t="str">
        <f>IF(ISBLANK('Tabulation of Bids'!B46),"",'Tabulation of Bids'!B46)</f>
        <v>Private Water Service, Bored or Pulled, Copper, Complete 1.5"</v>
      </c>
      <c r="C124" s="306">
        <f>IF('Tabulation of Bids'!D46=0,"",'Tabulation of Bids'!D46)</f>
        <v>33</v>
      </c>
      <c r="D124" s="310" t="str">
        <f>IF(ISBLANK('Tabulation of Bids'!C46),"",'Tabulation of Bids'!C46)</f>
        <v>LF</v>
      </c>
      <c r="E124" s="266">
        <f t="shared" si="16"/>
        <v>3960</v>
      </c>
      <c r="F124" s="267" t="str">
        <f t="shared" si="17"/>
        <v/>
      </c>
      <c r="G124" s="291">
        <f t="shared" si="18"/>
        <v>33</v>
      </c>
      <c r="H124" s="167"/>
      <c r="I124" s="136" t="str">
        <f t="shared" si="14"/>
        <v/>
      </c>
      <c r="J124" s="134">
        <f>IF(ISBLANK('Tabulation of Bids'!G46),"",'Tabulation of Bids'!G46)</f>
        <v>120</v>
      </c>
      <c r="K124" s="134" t="str">
        <f t="shared" si="15"/>
        <v/>
      </c>
    </row>
    <row r="125" spans="1:11" ht="20.25" customHeight="1" x14ac:dyDescent="0.2">
      <c r="A125" s="308">
        <f>IF(ISBLANK('Tabulation of Bids'!A47),"",'Tabulation of Bids'!A47)</f>
        <v>34</v>
      </c>
      <c r="B125" s="309" t="str">
        <f>IF(ISBLANK('Tabulation of Bids'!B47),"",'Tabulation of Bids'!B47)</f>
        <v>Private Water Service, Bored or Pulled, HDPE, Complete 1.5"</v>
      </c>
      <c r="C125" s="306">
        <f>IF('Tabulation of Bids'!D47=0,"",'Tabulation of Bids'!D47)</f>
        <v>33</v>
      </c>
      <c r="D125" s="310" t="str">
        <f>IF(ISBLANK('Tabulation of Bids'!C47),"",'Tabulation of Bids'!C47)</f>
        <v>LF</v>
      </c>
      <c r="E125" s="266">
        <f t="shared" si="16"/>
        <v>3795</v>
      </c>
      <c r="F125" s="267" t="str">
        <f t="shared" si="17"/>
        <v/>
      </c>
      <c r="G125" s="291">
        <f t="shared" si="18"/>
        <v>33</v>
      </c>
      <c r="H125" s="167"/>
      <c r="I125" s="136" t="str">
        <f t="shared" si="14"/>
        <v/>
      </c>
      <c r="J125" s="134">
        <f>IF(ISBLANK('Tabulation of Bids'!G47),"",'Tabulation of Bids'!G47)</f>
        <v>115</v>
      </c>
      <c r="K125" s="134" t="str">
        <f t="shared" si="15"/>
        <v/>
      </c>
    </row>
    <row r="126" spans="1:11" ht="20.25" customHeight="1" x14ac:dyDescent="0.2">
      <c r="A126" s="308">
        <f>IF(ISBLANK('Tabulation of Bids'!A63),"",'Tabulation of Bids'!A63)</f>
        <v>50</v>
      </c>
      <c r="B126" s="309" t="str">
        <f>IF(ISBLANK('Tabulation of Bids'!B63),"",'Tabulation of Bids'!B63)</f>
        <v>Brick Pavement, Complete</v>
      </c>
      <c r="C126" s="306">
        <f>IF('Tabulation of Bids'!D63=0,"",'Tabulation of Bids'!D63)</f>
        <v>10</v>
      </c>
      <c r="D126" s="310" t="str">
        <f>IF(ISBLANK('Tabulation of Bids'!C63),"",'Tabulation of Bids'!C63)</f>
        <v>SY</v>
      </c>
      <c r="E126" s="266">
        <f t="shared" si="16"/>
        <v>3000</v>
      </c>
      <c r="F126" s="267" t="str">
        <f t="shared" si="17"/>
        <v/>
      </c>
      <c r="G126" s="291">
        <f t="shared" si="18"/>
        <v>10</v>
      </c>
      <c r="H126" s="167"/>
      <c r="I126" s="136" t="str">
        <f t="shared" si="14"/>
        <v/>
      </c>
      <c r="J126" s="134">
        <f>IF(ISBLANK('Tabulation of Bids'!G63),"",'Tabulation of Bids'!G63)</f>
        <v>300</v>
      </c>
      <c r="K126" s="134" t="str">
        <f t="shared" si="15"/>
        <v/>
      </c>
    </row>
    <row r="127" spans="1:11" ht="20.25" customHeight="1" x14ac:dyDescent="0.2">
      <c r="A127" s="308">
        <f>IF(ISBLANK('Tabulation of Bids'!A64),"",'Tabulation of Bids'!A64)</f>
        <v>51</v>
      </c>
      <c r="B127" s="309" t="str">
        <f>IF(ISBLANK('Tabulation of Bids'!B64),"",'Tabulation of Bids'!B64)</f>
        <v>Exploratory Excavation, B-Box Service Material Identification</v>
      </c>
      <c r="C127" s="306">
        <f>IF('Tabulation of Bids'!D64=0,"",'Tabulation of Bids'!D64)</f>
        <v>1</v>
      </c>
      <c r="D127" s="310" t="str">
        <f>IF(ISBLANK('Tabulation of Bids'!C64),"",'Tabulation of Bids'!C64)</f>
        <v>EA</v>
      </c>
      <c r="E127" s="266">
        <f t="shared" si="16"/>
        <v>1000</v>
      </c>
      <c r="F127" s="267" t="str">
        <f t="shared" si="17"/>
        <v/>
      </c>
      <c r="G127" s="291">
        <f t="shared" si="18"/>
        <v>1</v>
      </c>
      <c r="H127" s="167"/>
      <c r="I127" s="136" t="str">
        <f t="shared" si="14"/>
        <v/>
      </c>
      <c r="J127" s="134">
        <f>IF(ISBLANK('Tabulation of Bids'!G64),"",'Tabulation of Bids'!G64)</f>
        <v>1000</v>
      </c>
      <c r="K127" s="134" t="str">
        <f t="shared" si="15"/>
        <v/>
      </c>
    </row>
    <row r="128" spans="1:11" ht="20.25" customHeight="1" x14ac:dyDescent="0.2">
      <c r="A128" s="308">
        <f>IF(ISBLANK('Tabulation of Bids'!A65),"",'Tabulation of Bids'!A65)</f>
        <v>52</v>
      </c>
      <c r="B128" s="309" t="str">
        <f>IF(ISBLANK('Tabulation of Bids'!B65),"",'Tabulation of Bids'!B65)</f>
        <v xml:space="preserve">Exploratory Excavation, Pulling Failure Reconnection </v>
      </c>
      <c r="C128" s="306">
        <f>IF('Tabulation of Bids'!D65=0,"",'Tabulation of Bids'!D65)</f>
        <v>1</v>
      </c>
      <c r="D128" s="310" t="str">
        <f>IF(ISBLANK('Tabulation of Bids'!C65),"",'Tabulation of Bids'!C65)</f>
        <v>EA</v>
      </c>
      <c r="E128" s="266">
        <f t="shared" si="16"/>
        <v>1000</v>
      </c>
      <c r="F128" s="267" t="str">
        <f t="shared" si="17"/>
        <v/>
      </c>
      <c r="G128" s="291">
        <f t="shared" si="18"/>
        <v>1</v>
      </c>
      <c r="H128" s="167"/>
      <c r="I128" s="136" t="str">
        <f t="shared" si="14"/>
        <v/>
      </c>
      <c r="J128" s="134">
        <f>IF(ISBLANK('Tabulation of Bids'!G65),"",'Tabulation of Bids'!G65)</f>
        <v>1000</v>
      </c>
      <c r="K128" s="134" t="str">
        <f t="shared" si="15"/>
        <v/>
      </c>
    </row>
    <row r="129" spans="1:11" ht="20.25" customHeight="1" x14ac:dyDescent="0.2">
      <c r="A129" s="308">
        <f>IF(ISBLANK('Tabulation of Bids'!A66),"",'Tabulation of Bids'!A66)</f>
        <v>53</v>
      </c>
      <c r="B129" s="309" t="str">
        <f>IF(ISBLANK('Tabulation of Bids'!B66),"",'Tabulation of Bids'!B66)</f>
        <v>Additional Service Line Abandonment</v>
      </c>
      <c r="C129" s="306">
        <f>IF('Tabulation of Bids'!D66=0,"",'Tabulation of Bids'!D66)</f>
        <v>25</v>
      </c>
      <c r="D129" s="310" t="str">
        <f>IF(ISBLANK('Tabulation of Bids'!C66),"",'Tabulation of Bids'!C66)</f>
        <v>EA</v>
      </c>
      <c r="E129" s="266">
        <f t="shared" si="16"/>
        <v>55000</v>
      </c>
      <c r="F129" s="267" t="str">
        <f t="shared" si="17"/>
        <v/>
      </c>
      <c r="G129" s="291">
        <f t="shared" si="18"/>
        <v>25</v>
      </c>
      <c r="H129" s="167"/>
      <c r="I129" s="136" t="str">
        <f t="shared" si="14"/>
        <v/>
      </c>
      <c r="J129" s="134">
        <f>IF(ISBLANK('Tabulation of Bids'!G66),"",'Tabulation of Bids'!G66)</f>
        <v>2200</v>
      </c>
      <c r="K129" s="134" t="str">
        <f t="shared" si="15"/>
        <v/>
      </c>
    </row>
    <row r="130" spans="1:11" ht="20.25" customHeight="1" x14ac:dyDescent="0.2">
      <c r="A130" s="308">
        <f>IF(ISBLANK('Tabulation of Bids'!A67),"",'Tabulation of Bids'!A67)</f>
        <v>54</v>
      </c>
      <c r="B130" s="309" t="str">
        <f>IF(ISBLANK('Tabulation of Bids'!B67),"",'Tabulation of Bids'!B67)</f>
        <v>Additional Corporation Stop Abandonment</v>
      </c>
      <c r="C130" s="306">
        <f>IF('Tabulation of Bids'!D67=0,"",'Tabulation of Bids'!D67)</f>
        <v>20</v>
      </c>
      <c r="D130" s="310" t="str">
        <f>IF(ISBLANK('Tabulation of Bids'!C67),"",'Tabulation of Bids'!C67)</f>
        <v>EA</v>
      </c>
      <c r="E130" s="266">
        <f t="shared" si="16"/>
        <v>44000</v>
      </c>
      <c r="F130" s="267" t="str">
        <f t="shared" si="17"/>
        <v/>
      </c>
      <c r="G130" s="291">
        <f t="shared" si="18"/>
        <v>20</v>
      </c>
      <c r="H130" s="167"/>
      <c r="I130" s="136" t="str">
        <f t="shared" si="14"/>
        <v/>
      </c>
      <c r="J130" s="134">
        <f>IF(ISBLANK('Tabulation of Bids'!G67),"",'Tabulation of Bids'!G67)</f>
        <v>2200</v>
      </c>
      <c r="K130" s="134" t="str">
        <f t="shared" si="15"/>
        <v/>
      </c>
    </row>
    <row r="131" spans="1:11" ht="20.25" customHeight="1" x14ac:dyDescent="0.2">
      <c r="A131" s="308">
        <f>IF(ISBLANK('Tabulation of Bids'!A68),"",'Tabulation of Bids'!A68)</f>
        <v>55</v>
      </c>
      <c r="B131" s="309" t="str">
        <f>IF(ISBLANK('Tabulation of Bids'!B68),"",'Tabulation of Bids'!B68)</f>
        <v>Primary Electrical Grounding System Installation</v>
      </c>
      <c r="C131" s="306">
        <f>IF('Tabulation of Bids'!D68=0,"",'Tabulation of Bids'!D68)</f>
        <v>25</v>
      </c>
      <c r="D131" s="310" t="str">
        <f>IF(ISBLANK('Tabulation of Bids'!C68),"",'Tabulation of Bids'!C68)</f>
        <v>EA</v>
      </c>
      <c r="E131" s="266">
        <f t="shared" si="16"/>
        <v>50000</v>
      </c>
      <c r="F131" s="267" t="str">
        <f t="shared" si="17"/>
        <v/>
      </c>
      <c r="G131" s="291">
        <f t="shared" si="18"/>
        <v>25</v>
      </c>
      <c r="H131" s="167"/>
      <c r="I131" s="136" t="str">
        <f t="shared" si="14"/>
        <v/>
      </c>
      <c r="J131" s="134">
        <f>IF(ISBLANK('Tabulation of Bids'!G68),"",'Tabulation of Bids'!G68)</f>
        <v>2000</v>
      </c>
      <c r="K131" s="134" t="str">
        <f t="shared" si="15"/>
        <v/>
      </c>
    </row>
    <row r="132" spans="1:11" ht="20.25" customHeight="1" x14ac:dyDescent="0.2">
      <c r="A132" s="308">
        <f>IF(ISBLANK('Tabulation of Bids'!A69),"",'Tabulation of Bids'!A69)</f>
        <v>56</v>
      </c>
      <c r="B132" s="309" t="str">
        <f>IF(ISBLANK('Tabulation of Bids'!B69),"",'Tabulation of Bids'!B69)</f>
        <v>Reconnection of Water Service Electrical Jumper Cable</v>
      </c>
      <c r="C132" s="306">
        <f>IF('Tabulation of Bids'!D69=0,"",'Tabulation of Bids'!D69)</f>
        <v>1</v>
      </c>
      <c r="D132" s="310" t="str">
        <f>IF(ISBLANK('Tabulation of Bids'!C69),"",'Tabulation of Bids'!C69)</f>
        <v>EA</v>
      </c>
      <c r="E132" s="266">
        <f t="shared" si="16"/>
        <v>1000</v>
      </c>
      <c r="F132" s="267" t="str">
        <f t="shared" si="17"/>
        <v/>
      </c>
      <c r="G132" s="291">
        <f t="shared" si="18"/>
        <v>1</v>
      </c>
      <c r="H132" s="167"/>
      <c r="I132" s="136" t="str">
        <f t="shared" si="14"/>
        <v/>
      </c>
      <c r="J132" s="134">
        <f>IF(ISBLANK('Tabulation of Bids'!G69),"",'Tabulation of Bids'!G69)</f>
        <v>1000</v>
      </c>
      <c r="K132" s="134" t="str">
        <f t="shared" si="15"/>
        <v/>
      </c>
    </row>
    <row r="133" spans="1:11" ht="20.25" customHeight="1" x14ac:dyDescent="0.2">
      <c r="A133" s="308" t="e">
        <f>IF(ISBLANK('Tabulation of Bids'!#REF!),"",'Tabulation of Bids'!#REF!)</f>
        <v>#REF!</v>
      </c>
      <c r="B133" s="309" t="e">
        <f>IF(ISBLANK('Tabulation of Bids'!#REF!),"",'Tabulation of Bids'!#REF!)</f>
        <v>#REF!</v>
      </c>
      <c r="C133" s="306" t="e">
        <f>IF('Tabulation of Bids'!#REF!=0,"",'Tabulation of Bids'!#REF!)</f>
        <v>#REF!</v>
      </c>
      <c r="D133" s="310" t="e">
        <f>IF(ISBLANK('Tabulation of Bids'!#REF!),"",'Tabulation of Bids'!#REF!)</f>
        <v>#REF!</v>
      </c>
      <c r="E133" s="266" t="e">
        <f t="shared" si="16"/>
        <v>#REF!</v>
      </c>
      <c r="F133" s="267" t="e">
        <f t="shared" si="17"/>
        <v>#REF!</v>
      </c>
      <c r="G133" s="291" t="e">
        <f t="shared" si="18"/>
        <v>#REF!</v>
      </c>
      <c r="H133" s="167"/>
      <c r="I133" s="136" t="str">
        <f t="shared" si="14"/>
        <v/>
      </c>
      <c r="J133" s="134" t="e">
        <f>IF(ISBLANK('Tabulation of Bids'!#REF!),"",'Tabulation of Bids'!#REF!)</f>
        <v>#REF!</v>
      </c>
      <c r="K133" s="134" t="str">
        <f t="shared" si="15"/>
        <v/>
      </c>
    </row>
    <row r="134" spans="1:11" ht="20.25" customHeight="1" x14ac:dyDescent="0.2">
      <c r="A134" s="308" t="e">
        <f>IF(ISBLANK('Tabulation of Bids'!#REF!),"",'Tabulation of Bids'!#REF!)</f>
        <v>#REF!</v>
      </c>
      <c r="B134" s="309" t="e">
        <f>IF(ISBLANK('Tabulation of Bids'!#REF!),"",'Tabulation of Bids'!#REF!)</f>
        <v>#REF!</v>
      </c>
      <c r="C134" s="306" t="e">
        <f>IF('Tabulation of Bids'!#REF!=0,"",'Tabulation of Bids'!#REF!)</f>
        <v>#REF!</v>
      </c>
      <c r="D134" s="310" t="e">
        <f>IF(ISBLANK('Tabulation of Bids'!#REF!),"",'Tabulation of Bids'!#REF!)</f>
        <v>#REF!</v>
      </c>
      <c r="E134" s="266" t="e">
        <f t="shared" si="16"/>
        <v>#REF!</v>
      </c>
      <c r="F134" s="267" t="e">
        <f t="shared" si="17"/>
        <v>#REF!</v>
      </c>
      <c r="G134" s="291" t="e">
        <f t="shared" si="18"/>
        <v>#REF!</v>
      </c>
      <c r="H134" s="167"/>
      <c r="I134" s="136" t="str">
        <f t="shared" si="14"/>
        <v/>
      </c>
      <c r="J134" s="134" t="e">
        <f>IF(ISBLANK('Tabulation of Bids'!#REF!),"",'Tabulation of Bids'!#REF!)</f>
        <v>#REF!</v>
      </c>
      <c r="K134" s="134" t="str">
        <f t="shared" si="15"/>
        <v/>
      </c>
    </row>
    <row r="135" spans="1:11" ht="20.25" customHeight="1" x14ac:dyDescent="0.2">
      <c r="A135" s="308" t="e">
        <f>IF(ISBLANK('Tabulation of Bids'!#REF!),"",'Tabulation of Bids'!#REF!)</f>
        <v>#REF!</v>
      </c>
      <c r="B135" s="309" t="e">
        <f>IF(ISBLANK('Tabulation of Bids'!#REF!),"",'Tabulation of Bids'!#REF!)</f>
        <v>#REF!</v>
      </c>
      <c r="C135" s="306" t="e">
        <f>IF('Tabulation of Bids'!#REF!=0,"",'Tabulation of Bids'!#REF!)</f>
        <v>#REF!</v>
      </c>
      <c r="D135" s="310" t="e">
        <f>IF(ISBLANK('Tabulation of Bids'!#REF!),"",'Tabulation of Bids'!#REF!)</f>
        <v>#REF!</v>
      </c>
      <c r="E135" s="266" t="e">
        <f t="shared" si="16"/>
        <v>#REF!</v>
      </c>
      <c r="F135" s="267" t="e">
        <f t="shared" si="17"/>
        <v>#REF!</v>
      </c>
      <c r="G135" s="291" t="e">
        <f t="shared" si="18"/>
        <v>#REF!</v>
      </c>
      <c r="H135" s="167"/>
      <c r="I135" s="136" t="str">
        <f t="shared" si="14"/>
        <v/>
      </c>
      <c r="J135" s="134" t="e">
        <f>IF(ISBLANK('Tabulation of Bids'!#REF!),"",'Tabulation of Bids'!#REF!)</f>
        <v>#REF!</v>
      </c>
      <c r="K135" s="134" t="str">
        <f t="shared" si="15"/>
        <v/>
      </c>
    </row>
    <row r="136" spans="1:11" ht="20.25" customHeight="1" x14ac:dyDescent="0.2">
      <c r="A136" s="308" t="str">
        <f>IF(ISBLANK('Tabulation of Bids'!A70),"",'Tabulation of Bids'!A70)</f>
        <v/>
      </c>
      <c r="B136" s="309" t="str">
        <f>IF(ISBLANK('Tabulation of Bids'!B70),"",'Tabulation of Bids'!B70)</f>
        <v>CONTINGENCY BID ITEMS TOTAL:</v>
      </c>
      <c r="C136" s="306" t="str">
        <f>IF('Tabulation of Bids'!D70=0,"",'Tabulation of Bids'!D70)</f>
        <v/>
      </c>
      <c r="D136" s="310" t="str">
        <f>IF(ISBLANK('Tabulation of Bids'!C70),"",'Tabulation of Bids'!C70)</f>
        <v/>
      </c>
      <c r="E136" s="266" t="str">
        <f t="shared" si="16"/>
        <v/>
      </c>
      <c r="F136" s="267" t="str">
        <f t="shared" si="17"/>
        <v/>
      </c>
      <c r="G136" s="291" t="str">
        <f t="shared" si="18"/>
        <v/>
      </c>
      <c r="H136" s="167"/>
      <c r="I136" s="136" t="str">
        <f t="shared" si="14"/>
        <v/>
      </c>
      <c r="J136" s="134" t="str">
        <f>IF(ISBLANK('Tabulation of Bids'!G70),"",'Tabulation of Bids'!G70)</f>
        <v/>
      </c>
      <c r="K136" s="134" t="str">
        <f t="shared" si="15"/>
        <v/>
      </c>
    </row>
    <row r="137" spans="1:11" ht="20.25" customHeight="1" thickBot="1" x14ac:dyDescent="0.25">
      <c r="A137" s="311" t="e">
        <f>IF(ISBLANK('Tabulation of Bids'!#REF!),"",'Tabulation of Bids'!#REF!)</f>
        <v>#REF!</v>
      </c>
      <c r="B137" s="312" t="e">
        <f>IF(ISBLANK('Tabulation of Bids'!#REF!),"",'Tabulation of Bids'!#REF!)</f>
        <v>#REF!</v>
      </c>
      <c r="C137" s="306" t="e">
        <f>IF('Tabulation of Bids'!#REF!=0,"",'Tabulation of Bids'!#REF!)</f>
        <v>#REF!</v>
      </c>
      <c r="D137" s="313" t="e">
        <f>IF(ISBLANK('Tabulation of Bids'!#REF!),"",'Tabulation of Bids'!#REF!)</f>
        <v>#REF!</v>
      </c>
      <c r="E137" s="268" t="e">
        <f t="shared" si="16"/>
        <v>#REF!</v>
      </c>
      <c r="F137" s="269" t="e">
        <f t="shared" si="17"/>
        <v>#REF!</v>
      </c>
      <c r="G137" s="291" t="e">
        <f t="shared" si="18"/>
        <v>#REF!</v>
      </c>
      <c r="H137" s="167"/>
      <c r="I137" s="136" t="str">
        <f t="shared" si="14"/>
        <v/>
      </c>
      <c r="J137" s="134" t="e">
        <f>IF(ISBLANK('Tabulation of Bids'!#REF!),"",'Tabulation of Bids'!#REF!)</f>
        <v>#REF!</v>
      </c>
      <c r="K137" s="134" t="str">
        <f t="shared" si="15"/>
        <v/>
      </c>
    </row>
    <row r="138" spans="1:11" ht="10.8" thickBot="1" x14ac:dyDescent="0.25">
      <c r="A138" s="132" t="str">
        <f>IF(A167="","Total","Sub Total")</f>
        <v>Total</v>
      </c>
      <c r="B138" s="45"/>
      <c r="C138" s="46"/>
      <c r="D138" s="36"/>
      <c r="E138" s="233" t="e">
        <f>SUM(E114:E137)+SUM(E61:E84)+SUM(E8:E31)</f>
        <v>#REF!</v>
      </c>
      <c r="F138" s="26"/>
      <c r="G138" s="36"/>
      <c r="H138" s="46"/>
      <c r="I138" s="36"/>
      <c r="J138" s="25"/>
      <c r="K138" s="25" t="str">
        <f>IF(ISNUMBER(E85),SUM(K8:K31)+SUM(K61:K84)+SUM(K114:K137),"")</f>
        <v/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0.8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4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79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0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8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5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6"/>
    </row>
    <row r="151" spans="1:11" ht="10.8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7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4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4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5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4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>Address: Loves Park, IL  Ø</v>
      </c>
      <c r="C164" s="12"/>
      <c r="D164" s="12"/>
      <c r="E164" s="12"/>
      <c r="F164" s="12"/>
      <c r="G164" s="12"/>
      <c r="H164" s="14" t="s">
        <v>32</v>
      </c>
      <c r="I164" s="415" t="str">
        <f>I111</f>
        <v>Vendors Notified: 89</v>
      </c>
      <c r="J164" s="415"/>
      <c r="K164" s="41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0.8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4" t="str">
        <f>IF(ISBLANK('Tabulation of Bids'!A72),"",'Tabulation of Bids'!A72)</f>
        <v/>
      </c>
      <c r="B167" s="305" t="str">
        <f>IF(ISBLANK('Tabulation of Bids'!B72),"",'Tabulation of Bids'!B72)</f>
        <v>Total Bid Item 1 with Contingency:</v>
      </c>
      <c r="C167" s="306" t="str">
        <f>IF('Tabulation of Bids'!D72=0,"",'Tabulation of Bids'!D72)</f>
        <v/>
      </c>
      <c r="D167" s="307" t="str">
        <f>IF(ISBLANK('Tabulation of Bids'!C72),"",'Tabulation of Bids'!C72)</f>
        <v/>
      </c>
      <c r="E167" s="262" t="str">
        <f>IF(J167 = "","",J167*C167)</f>
        <v/>
      </c>
      <c r="F167" s="263" t="str">
        <f t="shared" ref="F167:F190" si="19">IF((H167&gt;C167),H167-C167,"")</f>
        <v/>
      </c>
      <c r="G167" s="291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Bids'!G72),"",'Tabulation of Bids'!G72)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08" t="e">
        <f>IF(ISBLANK('Tabulation of Bids'!#REF!),"",'Tabulation of Bids'!#REF!)</f>
        <v>#REF!</v>
      </c>
      <c r="B168" s="309" t="e">
        <f>IF(ISBLANK('Tabulation of Bids'!#REF!),"",'Tabulation of Bids'!#REF!)</f>
        <v>#REF!</v>
      </c>
      <c r="C168" s="306" t="e">
        <f>IF('Tabulation of Bids'!#REF!=0,"",'Tabulation of Bids'!#REF!)</f>
        <v>#REF!</v>
      </c>
      <c r="D168" s="310" t="e">
        <f>IF(ISBLANK('Tabulation of Bids'!#REF!),"",'Tabulation of Bids'!#REF!)</f>
        <v>#REF!</v>
      </c>
      <c r="E168" s="266" t="e">
        <f t="shared" ref="E168:E190" si="22">IF(J168 = "","",J168*C168)</f>
        <v>#REF!</v>
      </c>
      <c r="F168" s="267" t="e">
        <f t="shared" si="19"/>
        <v>#REF!</v>
      </c>
      <c r="G168" s="291" t="e">
        <f t="shared" ref="G168:G190" si="23">IF($K$211="BLR 6303",IF(C168&gt;H168,C168-H168,""),"")</f>
        <v>#REF!</v>
      </c>
      <c r="H168" s="167"/>
      <c r="I168" s="136" t="str">
        <f t="shared" si="20"/>
        <v/>
      </c>
      <c r="J168" s="134" t="e">
        <f>IF(ISBLANK('Tabulation of Bids'!#REF!),"",'Tabulation of Bids'!#REF!)</f>
        <v>#REF!</v>
      </c>
      <c r="K168" s="134" t="str">
        <f t="shared" si="21"/>
        <v/>
      </c>
    </row>
    <row r="169" spans="1:11" ht="20.25" customHeight="1" x14ac:dyDescent="0.2">
      <c r="A169" s="308" t="e">
        <f>IF(ISBLANK('Tabulation of Bids'!#REF!),"",'Tabulation of Bids'!#REF!)</f>
        <v>#REF!</v>
      </c>
      <c r="B169" s="309" t="e">
        <f>IF(ISBLANK('Tabulation of Bids'!#REF!),"",'Tabulation of Bids'!#REF!)</f>
        <v>#REF!</v>
      </c>
      <c r="C169" s="306" t="e">
        <f>IF('Tabulation of Bids'!#REF!=0,"",'Tabulation of Bids'!#REF!)</f>
        <v>#REF!</v>
      </c>
      <c r="D169" s="310" t="e">
        <f>IF(ISBLANK('Tabulation of Bids'!#REF!),"",'Tabulation of Bids'!#REF!)</f>
        <v>#REF!</v>
      </c>
      <c r="E169" s="266" t="e">
        <f t="shared" si="22"/>
        <v>#REF!</v>
      </c>
      <c r="F169" s="267" t="e">
        <f t="shared" si="19"/>
        <v>#REF!</v>
      </c>
      <c r="G169" s="291" t="e">
        <f t="shared" si="23"/>
        <v>#REF!</v>
      </c>
      <c r="H169" s="167"/>
      <c r="I169" s="136" t="str">
        <f t="shared" si="20"/>
        <v/>
      </c>
      <c r="J169" s="134" t="e">
        <f>IF(ISBLANK('Tabulation of Bids'!#REF!),"",'Tabulation of Bids'!#REF!)</f>
        <v>#REF!</v>
      </c>
      <c r="K169" s="134" t="str">
        <f t="shared" si="21"/>
        <v/>
      </c>
    </row>
    <row r="170" spans="1:11" ht="20.25" customHeight="1" x14ac:dyDescent="0.2">
      <c r="A170" s="308" t="e">
        <f>IF(ISBLANK('Tabulation of Bids'!#REF!),"",'Tabulation of Bids'!#REF!)</f>
        <v>#REF!</v>
      </c>
      <c r="B170" s="309" t="e">
        <f>IF(ISBLANK('Tabulation of Bids'!#REF!),"",'Tabulation of Bids'!#REF!)</f>
        <v>#REF!</v>
      </c>
      <c r="C170" s="306" t="e">
        <f>IF('Tabulation of Bids'!#REF!=0,"",'Tabulation of Bids'!#REF!)</f>
        <v>#REF!</v>
      </c>
      <c r="D170" s="310" t="e">
        <f>IF(ISBLANK('Tabulation of Bids'!#REF!),"",'Tabulation of Bids'!#REF!)</f>
        <v>#REF!</v>
      </c>
      <c r="E170" s="266" t="e">
        <f t="shared" si="22"/>
        <v>#REF!</v>
      </c>
      <c r="F170" s="267" t="e">
        <f t="shared" si="19"/>
        <v>#REF!</v>
      </c>
      <c r="G170" s="291" t="e">
        <f t="shared" si="23"/>
        <v>#REF!</v>
      </c>
      <c r="H170" s="167"/>
      <c r="I170" s="136" t="str">
        <f t="shared" si="20"/>
        <v/>
      </c>
      <c r="J170" s="134" t="e">
        <f>IF(ISBLANK('Tabulation of Bids'!#REF!),"",'Tabulation of Bids'!#REF!)</f>
        <v>#REF!</v>
      </c>
      <c r="K170" s="134" t="str">
        <f t="shared" si="21"/>
        <v/>
      </c>
    </row>
    <row r="171" spans="1:11" ht="20.25" customHeight="1" x14ac:dyDescent="0.2">
      <c r="A171" s="308" t="e">
        <f>IF(ISBLANK('Tabulation of Bids'!#REF!),"",'Tabulation of Bids'!#REF!)</f>
        <v>#REF!</v>
      </c>
      <c r="B171" s="309" t="e">
        <f>IF(ISBLANK('Tabulation of Bids'!#REF!),"",'Tabulation of Bids'!#REF!)</f>
        <v>#REF!</v>
      </c>
      <c r="C171" s="306" t="e">
        <f>IF('Tabulation of Bids'!#REF!=0,"",'Tabulation of Bids'!#REF!)</f>
        <v>#REF!</v>
      </c>
      <c r="D171" s="310" t="e">
        <f>IF(ISBLANK('Tabulation of Bids'!#REF!),"",'Tabulation of Bids'!#REF!)</f>
        <v>#REF!</v>
      </c>
      <c r="E171" s="266" t="e">
        <f t="shared" si="22"/>
        <v>#REF!</v>
      </c>
      <c r="F171" s="267" t="e">
        <f t="shared" si="19"/>
        <v>#REF!</v>
      </c>
      <c r="G171" s="291" t="e">
        <f t="shared" si="23"/>
        <v>#REF!</v>
      </c>
      <c r="H171" s="167"/>
      <c r="I171" s="136" t="str">
        <f t="shared" si="20"/>
        <v/>
      </c>
      <c r="J171" s="134" t="e">
        <f>IF(ISBLANK('Tabulation of Bids'!#REF!),"",'Tabulation of Bids'!#REF!)</f>
        <v>#REF!</v>
      </c>
      <c r="K171" s="134" t="str">
        <f t="shared" si="21"/>
        <v/>
      </c>
    </row>
    <row r="172" spans="1:11" ht="20.25" customHeight="1" x14ac:dyDescent="0.2">
      <c r="A172" s="308" t="e">
        <f>IF(ISBLANK('Tabulation of Bids'!#REF!),"",'Tabulation of Bids'!#REF!)</f>
        <v>#REF!</v>
      </c>
      <c r="B172" s="309" t="e">
        <f>IF(ISBLANK('Tabulation of Bids'!#REF!),"",'Tabulation of Bids'!#REF!)</f>
        <v>#REF!</v>
      </c>
      <c r="C172" s="306" t="e">
        <f>IF('Tabulation of Bids'!#REF!=0,"",'Tabulation of Bids'!#REF!)</f>
        <v>#REF!</v>
      </c>
      <c r="D172" s="310" t="e">
        <f>IF(ISBLANK('Tabulation of Bids'!#REF!),"",'Tabulation of Bids'!#REF!)</f>
        <v>#REF!</v>
      </c>
      <c r="E172" s="266" t="e">
        <f t="shared" si="22"/>
        <v>#REF!</v>
      </c>
      <c r="F172" s="267" t="e">
        <f t="shared" si="19"/>
        <v>#REF!</v>
      </c>
      <c r="G172" s="291" t="e">
        <f t="shared" si="23"/>
        <v>#REF!</v>
      </c>
      <c r="H172" s="167"/>
      <c r="I172" s="136" t="str">
        <f t="shared" si="20"/>
        <v/>
      </c>
      <c r="J172" s="134" t="e">
        <f>IF(ISBLANK('Tabulation of Bids'!#REF!),"",'Tabulation of Bids'!#REF!)</f>
        <v>#REF!</v>
      </c>
      <c r="K172" s="134" t="str">
        <f t="shared" si="21"/>
        <v/>
      </c>
    </row>
    <row r="173" spans="1:11" ht="20.25" customHeight="1" x14ac:dyDescent="0.2">
      <c r="A173" s="308" t="e">
        <f>IF(ISBLANK('Tabulation of Bids'!#REF!),"",'Tabulation of Bids'!#REF!)</f>
        <v>#REF!</v>
      </c>
      <c r="B173" s="309" t="e">
        <f>IF(ISBLANK('Tabulation of Bids'!#REF!),"",'Tabulation of Bids'!#REF!)</f>
        <v>#REF!</v>
      </c>
      <c r="C173" s="306" t="e">
        <f>IF('Tabulation of Bids'!#REF!=0,"",'Tabulation of Bids'!#REF!)</f>
        <v>#REF!</v>
      </c>
      <c r="D173" s="310" t="e">
        <f>IF(ISBLANK('Tabulation of Bids'!#REF!),"",'Tabulation of Bids'!#REF!)</f>
        <v>#REF!</v>
      </c>
      <c r="E173" s="266" t="e">
        <f t="shared" si="22"/>
        <v>#REF!</v>
      </c>
      <c r="F173" s="267" t="e">
        <f t="shared" si="19"/>
        <v>#REF!</v>
      </c>
      <c r="G173" s="291" t="e">
        <f t="shared" si="23"/>
        <v>#REF!</v>
      </c>
      <c r="H173" s="167"/>
      <c r="I173" s="136" t="str">
        <f t="shared" si="20"/>
        <v/>
      </c>
      <c r="J173" s="134" t="e">
        <f>IF(ISBLANK('Tabulation of Bids'!#REF!),"",'Tabulation of Bids'!#REF!)</f>
        <v>#REF!</v>
      </c>
      <c r="K173" s="134" t="str">
        <f t="shared" si="21"/>
        <v/>
      </c>
    </row>
    <row r="174" spans="1:11" ht="20.25" customHeight="1" x14ac:dyDescent="0.2">
      <c r="A174" s="308" t="e">
        <f>IF(ISBLANK('Tabulation of Bids'!#REF!),"",'Tabulation of Bids'!#REF!)</f>
        <v>#REF!</v>
      </c>
      <c r="B174" s="309" t="e">
        <f>IF(ISBLANK('Tabulation of Bids'!#REF!),"",'Tabulation of Bids'!#REF!)</f>
        <v>#REF!</v>
      </c>
      <c r="C174" s="306" t="e">
        <f>IF('Tabulation of Bids'!#REF!=0,"",'Tabulation of Bids'!#REF!)</f>
        <v>#REF!</v>
      </c>
      <c r="D174" s="310" t="e">
        <f>IF(ISBLANK('Tabulation of Bids'!#REF!),"",'Tabulation of Bids'!#REF!)</f>
        <v>#REF!</v>
      </c>
      <c r="E174" s="266" t="e">
        <f t="shared" si="22"/>
        <v>#REF!</v>
      </c>
      <c r="F174" s="267" t="e">
        <f t="shared" si="19"/>
        <v>#REF!</v>
      </c>
      <c r="G174" s="291" t="e">
        <f t="shared" si="23"/>
        <v>#REF!</v>
      </c>
      <c r="H174" s="167"/>
      <c r="I174" s="136" t="str">
        <f t="shared" si="20"/>
        <v/>
      </c>
      <c r="J174" s="134" t="e">
        <f>IF(ISBLANK('Tabulation of Bids'!#REF!),"",'Tabulation of Bids'!#REF!)</f>
        <v>#REF!</v>
      </c>
      <c r="K174" s="134" t="str">
        <f t="shared" si="21"/>
        <v/>
      </c>
    </row>
    <row r="175" spans="1:11" ht="20.25" customHeight="1" x14ac:dyDescent="0.2">
      <c r="A175" s="308" t="e">
        <f>IF(ISBLANK('Tabulation of Bids'!#REF!),"",'Tabulation of Bids'!#REF!)</f>
        <v>#REF!</v>
      </c>
      <c r="B175" s="309" t="e">
        <f>IF(ISBLANK('Tabulation of Bids'!#REF!),"",'Tabulation of Bids'!#REF!)</f>
        <v>#REF!</v>
      </c>
      <c r="C175" s="306" t="e">
        <f>IF('Tabulation of Bids'!#REF!=0,"",'Tabulation of Bids'!#REF!)</f>
        <v>#REF!</v>
      </c>
      <c r="D175" s="310" t="e">
        <f>IF(ISBLANK('Tabulation of Bids'!#REF!),"",'Tabulation of Bids'!#REF!)</f>
        <v>#REF!</v>
      </c>
      <c r="E175" s="266" t="e">
        <f t="shared" si="22"/>
        <v>#REF!</v>
      </c>
      <c r="F175" s="267" t="e">
        <f t="shared" si="19"/>
        <v>#REF!</v>
      </c>
      <c r="G175" s="291" t="e">
        <f t="shared" si="23"/>
        <v>#REF!</v>
      </c>
      <c r="H175" s="167"/>
      <c r="I175" s="136" t="str">
        <f t="shared" si="20"/>
        <v/>
      </c>
      <c r="J175" s="134" t="e">
        <f>IF(ISBLANK('Tabulation of Bids'!#REF!),"",'Tabulation of Bids'!#REF!)</f>
        <v>#REF!</v>
      </c>
      <c r="K175" s="134" t="str">
        <f t="shared" si="21"/>
        <v/>
      </c>
    </row>
    <row r="176" spans="1:11" ht="20.25" customHeight="1" x14ac:dyDescent="0.2">
      <c r="A176" s="308" t="e">
        <f>IF(ISBLANK('Tabulation of Bids'!#REF!),"",'Tabulation of Bids'!#REF!)</f>
        <v>#REF!</v>
      </c>
      <c r="B176" s="309" t="e">
        <f>IF(ISBLANK('Tabulation of Bids'!#REF!),"",'Tabulation of Bids'!#REF!)</f>
        <v>#REF!</v>
      </c>
      <c r="C176" s="306" t="e">
        <f>IF('Tabulation of Bids'!#REF!=0,"",'Tabulation of Bids'!#REF!)</f>
        <v>#REF!</v>
      </c>
      <c r="D176" s="310" t="e">
        <f>IF(ISBLANK('Tabulation of Bids'!#REF!),"",'Tabulation of Bids'!#REF!)</f>
        <v>#REF!</v>
      </c>
      <c r="E176" s="266" t="e">
        <f t="shared" si="22"/>
        <v>#REF!</v>
      </c>
      <c r="F176" s="267" t="e">
        <f t="shared" si="19"/>
        <v>#REF!</v>
      </c>
      <c r="G176" s="291" t="e">
        <f t="shared" si="23"/>
        <v>#REF!</v>
      </c>
      <c r="H176" s="167"/>
      <c r="I176" s="136" t="str">
        <f t="shared" si="20"/>
        <v/>
      </c>
      <c r="J176" s="134" t="e">
        <f>IF(ISBLANK('Tabulation of Bids'!#REF!),"",'Tabulation of Bids'!#REF!)</f>
        <v>#REF!</v>
      </c>
      <c r="K176" s="134" t="str">
        <f t="shared" si="21"/>
        <v/>
      </c>
    </row>
    <row r="177" spans="1:11" ht="20.25" customHeight="1" x14ac:dyDescent="0.2">
      <c r="A177" s="308" t="e">
        <f>IF(ISBLANK('Tabulation of Bids'!#REF!),"",'Tabulation of Bids'!#REF!)</f>
        <v>#REF!</v>
      </c>
      <c r="B177" s="309" t="e">
        <f>IF(ISBLANK('Tabulation of Bids'!#REF!),"",'Tabulation of Bids'!#REF!)</f>
        <v>#REF!</v>
      </c>
      <c r="C177" s="306" t="e">
        <f>IF('Tabulation of Bids'!#REF!=0,"",'Tabulation of Bids'!#REF!)</f>
        <v>#REF!</v>
      </c>
      <c r="D177" s="310" t="e">
        <f>IF(ISBLANK('Tabulation of Bids'!#REF!),"",'Tabulation of Bids'!#REF!)</f>
        <v>#REF!</v>
      </c>
      <c r="E177" s="266" t="e">
        <f t="shared" si="22"/>
        <v>#REF!</v>
      </c>
      <c r="F177" s="267" t="e">
        <f t="shared" si="19"/>
        <v>#REF!</v>
      </c>
      <c r="G177" s="291" t="e">
        <f t="shared" si="23"/>
        <v>#REF!</v>
      </c>
      <c r="H177" s="167"/>
      <c r="I177" s="136" t="str">
        <f t="shared" si="20"/>
        <v/>
      </c>
      <c r="J177" s="134" t="e">
        <f>IF(ISBLANK('Tabulation of Bids'!#REF!),"",'Tabulation of Bids'!#REF!)</f>
        <v>#REF!</v>
      </c>
      <c r="K177" s="134" t="str">
        <f t="shared" si="21"/>
        <v/>
      </c>
    </row>
    <row r="178" spans="1:11" ht="20.25" customHeight="1" x14ac:dyDescent="0.2">
      <c r="A178" s="308" t="e">
        <f>IF(ISBLANK('Tabulation of Bids'!#REF!),"",'Tabulation of Bids'!#REF!)</f>
        <v>#REF!</v>
      </c>
      <c r="B178" s="309" t="e">
        <f>IF(ISBLANK('Tabulation of Bids'!#REF!),"",'Tabulation of Bids'!#REF!)</f>
        <v>#REF!</v>
      </c>
      <c r="C178" s="306" t="e">
        <f>IF('Tabulation of Bids'!#REF!=0,"",'Tabulation of Bids'!#REF!)</f>
        <v>#REF!</v>
      </c>
      <c r="D178" s="310" t="e">
        <f>IF(ISBLANK('Tabulation of Bids'!#REF!),"",'Tabulation of Bids'!#REF!)</f>
        <v>#REF!</v>
      </c>
      <c r="E178" s="266" t="e">
        <f t="shared" si="22"/>
        <v>#REF!</v>
      </c>
      <c r="F178" s="267" t="e">
        <f t="shared" si="19"/>
        <v>#REF!</v>
      </c>
      <c r="G178" s="291" t="e">
        <f t="shared" si="23"/>
        <v>#REF!</v>
      </c>
      <c r="H178" s="167"/>
      <c r="I178" s="136" t="str">
        <f t="shared" si="20"/>
        <v/>
      </c>
      <c r="J178" s="134" t="e">
        <f>IF(ISBLANK('Tabulation of Bids'!#REF!),"",'Tabulation of Bids'!#REF!)</f>
        <v>#REF!</v>
      </c>
      <c r="K178" s="134" t="str">
        <f t="shared" si="21"/>
        <v/>
      </c>
    </row>
    <row r="179" spans="1:11" ht="20.25" customHeight="1" x14ac:dyDescent="0.2">
      <c r="A179" s="308" t="e">
        <f>IF(ISBLANK('Tabulation of Bids'!#REF!),"",'Tabulation of Bids'!#REF!)</f>
        <v>#REF!</v>
      </c>
      <c r="B179" s="309" t="e">
        <f>IF(ISBLANK('Tabulation of Bids'!#REF!),"",'Tabulation of Bids'!#REF!)</f>
        <v>#REF!</v>
      </c>
      <c r="C179" s="306" t="e">
        <f>IF('Tabulation of Bids'!#REF!=0,"",'Tabulation of Bids'!#REF!)</f>
        <v>#REF!</v>
      </c>
      <c r="D179" s="310" t="e">
        <f>IF(ISBLANK('Tabulation of Bids'!#REF!),"",'Tabulation of Bids'!#REF!)</f>
        <v>#REF!</v>
      </c>
      <c r="E179" s="266" t="e">
        <f t="shared" si="22"/>
        <v>#REF!</v>
      </c>
      <c r="F179" s="267" t="e">
        <f t="shared" si="19"/>
        <v>#REF!</v>
      </c>
      <c r="G179" s="291" t="e">
        <f t="shared" si="23"/>
        <v>#REF!</v>
      </c>
      <c r="H179" s="167"/>
      <c r="I179" s="136" t="str">
        <f t="shared" si="20"/>
        <v/>
      </c>
      <c r="J179" s="134" t="e">
        <f>IF(ISBLANK('Tabulation of Bids'!#REF!),"",'Tabulation of Bids'!#REF!)</f>
        <v>#REF!</v>
      </c>
      <c r="K179" s="134" t="str">
        <f t="shared" si="21"/>
        <v/>
      </c>
    </row>
    <row r="180" spans="1:11" ht="20.25" customHeight="1" x14ac:dyDescent="0.2">
      <c r="A180" s="308" t="e">
        <f>IF(ISBLANK('Tabulation of Bids'!#REF!),"",'Tabulation of Bids'!#REF!)</f>
        <v>#REF!</v>
      </c>
      <c r="B180" s="309" t="e">
        <f>IF(ISBLANK('Tabulation of Bids'!#REF!),"",'Tabulation of Bids'!#REF!)</f>
        <v>#REF!</v>
      </c>
      <c r="C180" s="306" t="e">
        <f>IF('Tabulation of Bids'!#REF!=0,"",'Tabulation of Bids'!#REF!)</f>
        <v>#REF!</v>
      </c>
      <c r="D180" s="310" t="e">
        <f>IF(ISBLANK('Tabulation of Bids'!#REF!),"",'Tabulation of Bids'!#REF!)</f>
        <v>#REF!</v>
      </c>
      <c r="E180" s="266" t="e">
        <f t="shared" si="22"/>
        <v>#REF!</v>
      </c>
      <c r="F180" s="267" t="e">
        <f t="shared" si="19"/>
        <v>#REF!</v>
      </c>
      <c r="G180" s="291" t="e">
        <f t="shared" si="23"/>
        <v>#REF!</v>
      </c>
      <c r="H180" s="167"/>
      <c r="I180" s="136" t="str">
        <f t="shared" si="20"/>
        <v/>
      </c>
      <c r="J180" s="134" t="e">
        <f>IF(ISBLANK('Tabulation of Bids'!#REF!),"",'Tabulation of Bids'!#REF!)</f>
        <v>#REF!</v>
      </c>
      <c r="K180" s="134" t="str">
        <f t="shared" si="21"/>
        <v/>
      </c>
    </row>
    <row r="181" spans="1:11" ht="20.25" customHeight="1" x14ac:dyDescent="0.2">
      <c r="A181" s="308" t="e">
        <f>IF(ISBLANK('Tabulation of Bids'!#REF!),"",'Tabulation of Bids'!#REF!)</f>
        <v>#REF!</v>
      </c>
      <c r="B181" s="309" t="e">
        <f>IF(ISBLANK('Tabulation of Bids'!#REF!),"",'Tabulation of Bids'!#REF!)</f>
        <v>#REF!</v>
      </c>
      <c r="C181" s="306" t="e">
        <f>IF('Tabulation of Bids'!#REF!=0,"",'Tabulation of Bids'!#REF!)</f>
        <v>#REF!</v>
      </c>
      <c r="D181" s="310" t="e">
        <f>IF(ISBLANK('Tabulation of Bids'!#REF!),"",'Tabulation of Bids'!#REF!)</f>
        <v>#REF!</v>
      </c>
      <c r="E181" s="266" t="e">
        <f t="shared" si="22"/>
        <v>#REF!</v>
      </c>
      <c r="F181" s="267" t="e">
        <f t="shared" si="19"/>
        <v>#REF!</v>
      </c>
      <c r="G181" s="291" t="e">
        <f t="shared" si="23"/>
        <v>#REF!</v>
      </c>
      <c r="H181" s="167"/>
      <c r="I181" s="136" t="str">
        <f t="shared" si="20"/>
        <v/>
      </c>
      <c r="J181" s="134" t="e">
        <f>IF(ISBLANK('Tabulation of Bids'!#REF!),"",'Tabulation of Bids'!#REF!)</f>
        <v>#REF!</v>
      </c>
      <c r="K181" s="134" t="str">
        <f t="shared" si="21"/>
        <v/>
      </c>
    </row>
    <row r="182" spans="1:11" ht="20.25" customHeight="1" x14ac:dyDescent="0.2">
      <c r="A182" s="308" t="e">
        <f>IF(ISBLANK('Tabulation of Bids'!#REF!),"",'Tabulation of Bids'!#REF!)</f>
        <v>#REF!</v>
      </c>
      <c r="B182" s="309" t="e">
        <f>IF(ISBLANK('Tabulation of Bids'!#REF!),"",'Tabulation of Bids'!#REF!)</f>
        <v>#REF!</v>
      </c>
      <c r="C182" s="306" t="e">
        <f>IF('Tabulation of Bids'!#REF!=0,"",'Tabulation of Bids'!#REF!)</f>
        <v>#REF!</v>
      </c>
      <c r="D182" s="310" t="e">
        <f>IF(ISBLANK('Tabulation of Bids'!#REF!),"",'Tabulation of Bids'!#REF!)</f>
        <v>#REF!</v>
      </c>
      <c r="E182" s="266" t="e">
        <f t="shared" si="22"/>
        <v>#REF!</v>
      </c>
      <c r="F182" s="267" t="e">
        <f t="shared" si="19"/>
        <v>#REF!</v>
      </c>
      <c r="G182" s="291" t="e">
        <f t="shared" si="23"/>
        <v>#REF!</v>
      </c>
      <c r="H182" s="167"/>
      <c r="I182" s="136" t="str">
        <f t="shared" si="20"/>
        <v/>
      </c>
      <c r="J182" s="134" t="e">
        <f>IF(ISBLANK('Tabulation of Bids'!#REF!),"",'Tabulation of Bids'!#REF!)</f>
        <v>#REF!</v>
      </c>
      <c r="K182" s="134" t="str">
        <f t="shared" si="21"/>
        <v/>
      </c>
    </row>
    <row r="183" spans="1:11" ht="20.25" customHeight="1" x14ac:dyDescent="0.2">
      <c r="A183" s="308" t="e">
        <f>IF(ISBLANK('Tabulation of Bids'!#REF!),"",'Tabulation of Bids'!#REF!)</f>
        <v>#REF!</v>
      </c>
      <c r="B183" s="309" t="e">
        <f>IF(ISBLANK('Tabulation of Bids'!#REF!),"",'Tabulation of Bids'!#REF!)</f>
        <v>#REF!</v>
      </c>
      <c r="C183" s="306" t="e">
        <f>IF('Tabulation of Bids'!#REF!=0,"",'Tabulation of Bids'!#REF!)</f>
        <v>#REF!</v>
      </c>
      <c r="D183" s="310" t="e">
        <f>IF(ISBLANK('Tabulation of Bids'!#REF!),"",'Tabulation of Bids'!#REF!)</f>
        <v>#REF!</v>
      </c>
      <c r="E183" s="266" t="e">
        <f t="shared" si="22"/>
        <v>#REF!</v>
      </c>
      <c r="F183" s="267" t="e">
        <f t="shared" si="19"/>
        <v>#REF!</v>
      </c>
      <c r="G183" s="291" t="e">
        <f t="shared" si="23"/>
        <v>#REF!</v>
      </c>
      <c r="H183" s="167"/>
      <c r="I183" s="136" t="str">
        <f t="shared" si="20"/>
        <v/>
      </c>
      <c r="J183" s="134" t="e">
        <f>IF(ISBLANK('Tabulation of Bids'!#REF!),"",'Tabulation of Bids'!#REF!)</f>
        <v>#REF!</v>
      </c>
      <c r="K183" s="134" t="str">
        <f t="shared" si="21"/>
        <v/>
      </c>
    </row>
    <row r="184" spans="1:11" ht="20.25" customHeight="1" x14ac:dyDescent="0.2">
      <c r="A184" s="308" t="e">
        <f>IF(ISBLANK('Tabulation of Bids'!#REF!),"",'Tabulation of Bids'!#REF!)</f>
        <v>#REF!</v>
      </c>
      <c r="B184" s="309" t="e">
        <f>IF(ISBLANK('Tabulation of Bids'!#REF!),"",'Tabulation of Bids'!#REF!)</f>
        <v>#REF!</v>
      </c>
      <c r="C184" s="306" t="e">
        <f>IF('Tabulation of Bids'!#REF!=0,"",'Tabulation of Bids'!#REF!)</f>
        <v>#REF!</v>
      </c>
      <c r="D184" s="310" t="e">
        <f>IF(ISBLANK('Tabulation of Bids'!#REF!),"",'Tabulation of Bids'!#REF!)</f>
        <v>#REF!</v>
      </c>
      <c r="E184" s="266" t="e">
        <f t="shared" si="22"/>
        <v>#REF!</v>
      </c>
      <c r="F184" s="267" t="e">
        <f t="shared" si="19"/>
        <v>#REF!</v>
      </c>
      <c r="G184" s="291" t="e">
        <f t="shared" si="23"/>
        <v>#REF!</v>
      </c>
      <c r="H184" s="167"/>
      <c r="I184" s="136" t="str">
        <f t="shared" si="20"/>
        <v/>
      </c>
      <c r="J184" s="134" t="e">
        <f>IF(ISBLANK('Tabulation of Bids'!#REF!),"",'Tabulation of Bids'!#REF!)</f>
        <v>#REF!</v>
      </c>
      <c r="K184" s="134" t="str">
        <f t="shared" si="21"/>
        <v/>
      </c>
    </row>
    <row r="185" spans="1:11" ht="20.25" customHeight="1" x14ac:dyDescent="0.2">
      <c r="A185" s="308" t="e">
        <f>IF(ISBLANK('Tabulation of Bids'!#REF!),"",'Tabulation of Bids'!#REF!)</f>
        <v>#REF!</v>
      </c>
      <c r="B185" s="309" t="e">
        <f>IF(ISBLANK('Tabulation of Bids'!#REF!),"",'Tabulation of Bids'!#REF!)</f>
        <v>#REF!</v>
      </c>
      <c r="C185" s="306" t="e">
        <f>IF('Tabulation of Bids'!#REF!=0,"",'Tabulation of Bids'!#REF!)</f>
        <v>#REF!</v>
      </c>
      <c r="D185" s="310" t="e">
        <f>IF(ISBLANK('Tabulation of Bids'!#REF!),"",'Tabulation of Bids'!#REF!)</f>
        <v>#REF!</v>
      </c>
      <c r="E185" s="266" t="e">
        <f t="shared" si="22"/>
        <v>#REF!</v>
      </c>
      <c r="F185" s="267" t="e">
        <f t="shared" si="19"/>
        <v>#REF!</v>
      </c>
      <c r="G185" s="291" t="e">
        <f t="shared" si="23"/>
        <v>#REF!</v>
      </c>
      <c r="H185" s="167"/>
      <c r="I185" s="136" t="str">
        <f t="shared" si="20"/>
        <v/>
      </c>
      <c r="J185" s="134" t="e">
        <f>IF(ISBLANK('Tabulation of Bids'!#REF!),"",'Tabulation of Bids'!#REF!)</f>
        <v>#REF!</v>
      </c>
      <c r="K185" s="134" t="str">
        <f t="shared" si="21"/>
        <v/>
      </c>
    </row>
    <row r="186" spans="1:11" ht="20.25" customHeight="1" x14ac:dyDescent="0.2">
      <c r="A186" s="308" t="e">
        <f>IF(ISBLANK('Tabulation of Bids'!#REF!),"",'Tabulation of Bids'!#REF!)</f>
        <v>#REF!</v>
      </c>
      <c r="B186" s="309" t="e">
        <f>IF(ISBLANK('Tabulation of Bids'!#REF!),"",'Tabulation of Bids'!#REF!)</f>
        <v>#REF!</v>
      </c>
      <c r="C186" s="306" t="e">
        <f>IF('Tabulation of Bids'!#REF!=0,"",'Tabulation of Bids'!#REF!)</f>
        <v>#REF!</v>
      </c>
      <c r="D186" s="310" t="e">
        <f>IF(ISBLANK('Tabulation of Bids'!#REF!),"",'Tabulation of Bids'!#REF!)</f>
        <v>#REF!</v>
      </c>
      <c r="E186" s="266" t="e">
        <f t="shared" si="22"/>
        <v>#REF!</v>
      </c>
      <c r="F186" s="267" t="e">
        <f t="shared" si="19"/>
        <v>#REF!</v>
      </c>
      <c r="G186" s="291" t="e">
        <f t="shared" si="23"/>
        <v>#REF!</v>
      </c>
      <c r="H186" s="167"/>
      <c r="I186" s="136" t="str">
        <f t="shared" si="20"/>
        <v/>
      </c>
      <c r="J186" s="134" t="e">
        <f>IF(ISBLANK('Tabulation of Bids'!#REF!),"",'Tabulation of Bids'!#REF!)</f>
        <v>#REF!</v>
      </c>
      <c r="K186" s="134" t="str">
        <f t="shared" si="21"/>
        <v/>
      </c>
    </row>
    <row r="187" spans="1:11" ht="20.25" customHeight="1" x14ac:dyDescent="0.2">
      <c r="A187" s="308" t="e">
        <f>IF(ISBLANK('Tabulation of Bids'!#REF!),"",'Tabulation of Bids'!#REF!)</f>
        <v>#REF!</v>
      </c>
      <c r="B187" s="309" t="e">
        <f>IF(ISBLANK('Tabulation of Bids'!#REF!),"",'Tabulation of Bids'!#REF!)</f>
        <v>#REF!</v>
      </c>
      <c r="C187" s="306" t="e">
        <f>IF('Tabulation of Bids'!#REF!=0,"",'Tabulation of Bids'!#REF!)</f>
        <v>#REF!</v>
      </c>
      <c r="D187" s="310" t="e">
        <f>IF(ISBLANK('Tabulation of Bids'!#REF!),"",'Tabulation of Bids'!#REF!)</f>
        <v>#REF!</v>
      </c>
      <c r="E187" s="266" t="e">
        <f t="shared" si="22"/>
        <v>#REF!</v>
      </c>
      <c r="F187" s="267" t="e">
        <f t="shared" si="19"/>
        <v>#REF!</v>
      </c>
      <c r="G187" s="291" t="e">
        <f t="shared" si="23"/>
        <v>#REF!</v>
      </c>
      <c r="H187" s="167"/>
      <c r="I187" s="136" t="str">
        <f t="shared" si="20"/>
        <v/>
      </c>
      <c r="J187" s="134" t="e">
        <f>IF(ISBLANK('Tabulation of Bids'!#REF!),"",'Tabulation of Bids'!#REF!)</f>
        <v>#REF!</v>
      </c>
      <c r="K187" s="134" t="str">
        <f t="shared" si="21"/>
        <v/>
      </c>
    </row>
    <row r="188" spans="1:11" ht="20.25" customHeight="1" x14ac:dyDescent="0.2">
      <c r="A188" s="308" t="e">
        <f>IF(ISBLANK('Tabulation of Bids'!#REF!),"",'Tabulation of Bids'!#REF!)</f>
        <v>#REF!</v>
      </c>
      <c r="B188" s="309" t="e">
        <f>IF(ISBLANK('Tabulation of Bids'!#REF!),"",'Tabulation of Bids'!#REF!)</f>
        <v>#REF!</v>
      </c>
      <c r="C188" s="306" t="e">
        <f>IF('Tabulation of Bids'!#REF!=0,"",'Tabulation of Bids'!#REF!)</f>
        <v>#REF!</v>
      </c>
      <c r="D188" s="310" t="e">
        <f>IF(ISBLANK('Tabulation of Bids'!#REF!),"",'Tabulation of Bids'!#REF!)</f>
        <v>#REF!</v>
      </c>
      <c r="E188" s="266" t="e">
        <f t="shared" si="22"/>
        <v>#REF!</v>
      </c>
      <c r="F188" s="267" t="e">
        <f t="shared" si="19"/>
        <v>#REF!</v>
      </c>
      <c r="G188" s="291" t="e">
        <f t="shared" si="23"/>
        <v>#REF!</v>
      </c>
      <c r="H188" s="167"/>
      <c r="I188" s="136" t="str">
        <f t="shared" si="20"/>
        <v/>
      </c>
      <c r="J188" s="134" t="e">
        <f>IF(ISBLANK('Tabulation of Bids'!#REF!),"",'Tabulation of Bids'!#REF!)</f>
        <v>#REF!</v>
      </c>
      <c r="K188" s="134" t="str">
        <f t="shared" si="21"/>
        <v/>
      </c>
    </row>
    <row r="189" spans="1:11" ht="20.25" customHeight="1" x14ac:dyDescent="0.2">
      <c r="A189" s="308" t="e">
        <f>IF(ISBLANK('Tabulation of Bids'!#REF!),"",'Tabulation of Bids'!#REF!)</f>
        <v>#REF!</v>
      </c>
      <c r="B189" s="309" t="e">
        <f>IF(ISBLANK('Tabulation of Bids'!#REF!),"",'Tabulation of Bids'!#REF!)</f>
        <v>#REF!</v>
      </c>
      <c r="C189" s="306" t="e">
        <f>IF('Tabulation of Bids'!#REF!=0,"",'Tabulation of Bids'!#REF!)</f>
        <v>#REF!</v>
      </c>
      <c r="D189" s="310" t="e">
        <f>IF(ISBLANK('Tabulation of Bids'!#REF!),"",'Tabulation of Bids'!#REF!)</f>
        <v>#REF!</v>
      </c>
      <c r="E189" s="266" t="e">
        <f t="shared" si="22"/>
        <v>#REF!</v>
      </c>
      <c r="F189" s="267" t="e">
        <f t="shared" si="19"/>
        <v>#REF!</v>
      </c>
      <c r="G189" s="291" t="e">
        <f t="shared" si="23"/>
        <v>#REF!</v>
      </c>
      <c r="H189" s="167"/>
      <c r="I189" s="136" t="str">
        <f t="shared" si="20"/>
        <v/>
      </c>
      <c r="J189" s="134" t="e">
        <f>IF(ISBLANK('Tabulation of Bids'!#REF!),"",'Tabulation of Bids'!#REF!)</f>
        <v>#REF!</v>
      </c>
      <c r="K189" s="134" t="str">
        <f t="shared" si="21"/>
        <v/>
      </c>
    </row>
    <row r="190" spans="1:11" ht="20.25" customHeight="1" thickBot="1" x14ac:dyDescent="0.25">
      <c r="A190" s="311" t="e">
        <f>IF(ISBLANK('Tabulation of Bids'!#REF!),"",'Tabulation of Bids'!#REF!)</f>
        <v>#REF!</v>
      </c>
      <c r="B190" s="312" t="e">
        <f>IF(ISBLANK('Tabulation of Bids'!#REF!),"",'Tabulation of Bids'!#REF!)</f>
        <v>#REF!</v>
      </c>
      <c r="C190" s="306" t="e">
        <f>IF('Tabulation of Bids'!#REF!=0,"",'Tabulation of Bids'!#REF!)</f>
        <v>#REF!</v>
      </c>
      <c r="D190" s="313" t="e">
        <f>IF(ISBLANK('Tabulation of Bids'!#REF!),"",'Tabulation of Bids'!#REF!)</f>
        <v>#REF!</v>
      </c>
      <c r="E190" s="268" t="e">
        <f t="shared" si="22"/>
        <v>#REF!</v>
      </c>
      <c r="F190" s="269" t="e">
        <f t="shared" si="19"/>
        <v>#REF!</v>
      </c>
      <c r="G190" s="291" t="e">
        <f t="shared" si="23"/>
        <v>#REF!</v>
      </c>
      <c r="H190" s="167"/>
      <c r="I190" s="136" t="str">
        <f t="shared" si="20"/>
        <v/>
      </c>
      <c r="J190" s="134" t="e">
        <f>IF(ISBLANK('Tabulation of Bids'!#REF!),"",'Tabulation of Bids'!#REF!)</f>
        <v>#REF!</v>
      </c>
      <c r="K190" s="134" t="str">
        <f t="shared" si="21"/>
        <v/>
      </c>
    </row>
    <row r="191" spans="1:11" ht="10.8" thickBot="1" x14ac:dyDescent="0.25">
      <c r="A191" s="132" t="str">
        <f>IF(A220="","Total","Sub Total")</f>
        <v>Total</v>
      </c>
      <c r="B191" s="45"/>
      <c r="C191" s="46"/>
      <c r="D191" s="36"/>
      <c r="E191" s="233" t="e">
        <f>SUM(E167:E190)+SUM(E114:E137)+SUM(E61:E84)+SUM(E8:E31)</f>
        <v>#REF!</v>
      </c>
      <c r="F191" s="26"/>
      <c r="G191" s="36"/>
      <c r="H191" s="46"/>
      <c r="I191" s="36"/>
      <c r="J191" s="25"/>
      <c r="K191" s="25" t="str">
        <f>IF(ISNUMBER(E85),SUM(K8:K31)+SUM(K61:K84)+SUM(K114:K137)+SUM(K167:K190),"")</f>
        <v/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0.8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4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79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0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8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5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6"/>
    </row>
    <row r="204" spans="1:11" ht="10.8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7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4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4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5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52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54</v>
      </c>
      <c r="F5" s="411"/>
      <c r="G5" s="411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55</v>
      </c>
      <c r="B7" s="85"/>
      <c r="C7" s="67"/>
      <c r="D7" s="67"/>
      <c r="E7" s="68" t="s">
        <v>17</v>
      </c>
      <c r="F7" s="409" t="str">
        <f>'Pay Estimate'!$I$5</f>
        <v>Vendors Notified: 89</v>
      </c>
      <c r="G7" s="409"/>
    </row>
    <row r="8" spans="1:7" x14ac:dyDescent="0.25">
      <c r="A8" s="67" t="s">
        <v>56</v>
      </c>
      <c r="B8" s="67"/>
      <c r="C8" s="67"/>
      <c r="D8" s="67"/>
      <c r="E8" s="68" t="s">
        <v>57</v>
      </c>
      <c r="F8" s="411">
        <v>1</v>
      </c>
      <c r="G8" s="411"/>
    </row>
    <row r="9" spans="1:7" x14ac:dyDescent="0.25">
      <c r="A9" s="67"/>
      <c r="B9" s="67"/>
      <c r="C9" s="67"/>
      <c r="D9" s="67"/>
      <c r="E9" s="68" t="s">
        <v>25</v>
      </c>
      <c r="F9" s="419"/>
      <c r="G9" s="419"/>
    </row>
    <row r="10" spans="1:7" x14ac:dyDescent="0.25">
      <c r="A10" s="67" t="s">
        <v>58</v>
      </c>
      <c r="B10" s="67"/>
      <c r="C10" s="67"/>
      <c r="D10" s="67"/>
      <c r="E10" s="68" t="s">
        <v>59</v>
      </c>
      <c r="F10" s="413" t="str">
        <f>'Tabulation of Bids'!G1</f>
        <v>N-TRAK Group</v>
      </c>
      <c r="G10" s="413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104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5">
      <c r="A19" s="179"/>
      <c r="B19" s="180"/>
      <c r="C19" s="181"/>
      <c r="D19" s="182"/>
      <c r="E19" s="183"/>
      <c r="F19" s="205">
        <f>IF(C19&gt;0,C19*E19,0)</f>
        <v>0</v>
      </c>
      <c r="G19" s="206">
        <f>IF(C19&lt;0,(ABS(C19))*E19,0)</f>
        <v>0</v>
      </c>
    </row>
    <row r="20" spans="1:7" x14ac:dyDescent="0.25">
      <c r="A20" s="179"/>
      <c r="B20" s="184"/>
      <c r="C20" s="181"/>
      <c r="D20" s="182"/>
      <c r="E20" s="183"/>
      <c r="F20" s="205">
        <f t="shared" ref="F20:F35" si="0">IF(C20&gt;0,C20*E20,0)</f>
        <v>0</v>
      </c>
      <c r="G20" s="206">
        <f t="shared" ref="G20:G35" si="1">IF(C20&lt;0,(ABS(C20))*E20,0)</f>
        <v>0</v>
      </c>
    </row>
    <row r="21" spans="1:7" x14ac:dyDescent="0.25">
      <c r="A21" s="179"/>
      <c r="B21" s="184"/>
      <c r="C21" s="181"/>
      <c r="D21" s="182"/>
      <c r="E21" s="183"/>
      <c r="F21" s="205">
        <f t="shared" si="0"/>
        <v>0</v>
      </c>
      <c r="G21" s="206">
        <f t="shared" si="1"/>
        <v>0</v>
      </c>
    </row>
    <row r="22" spans="1:7" x14ac:dyDescent="0.25">
      <c r="A22" s="179"/>
      <c r="B22" s="184"/>
      <c r="C22" s="181"/>
      <c r="D22" s="182"/>
      <c r="E22" s="183"/>
      <c r="F22" s="205">
        <f t="shared" si="0"/>
        <v>0</v>
      </c>
      <c r="G22" s="206">
        <f t="shared" si="1"/>
        <v>0</v>
      </c>
    </row>
    <row r="23" spans="1:7" x14ac:dyDescent="0.25">
      <c r="A23" s="179"/>
      <c r="B23" s="184"/>
      <c r="C23" s="181"/>
      <c r="D23" s="182"/>
      <c r="E23" s="183"/>
      <c r="F23" s="205">
        <f t="shared" si="0"/>
        <v>0</v>
      </c>
      <c r="G23" s="206">
        <f t="shared" si="1"/>
        <v>0</v>
      </c>
    </row>
    <row r="24" spans="1:7" x14ac:dyDescent="0.25">
      <c r="A24" s="179"/>
      <c r="B24" s="184"/>
      <c r="C24" s="181"/>
      <c r="D24" s="182"/>
      <c r="E24" s="183"/>
      <c r="F24" s="205">
        <f t="shared" si="0"/>
        <v>0</v>
      </c>
      <c r="G24" s="206">
        <f t="shared" si="1"/>
        <v>0</v>
      </c>
    </row>
    <row r="25" spans="1:7" x14ac:dyDescent="0.25">
      <c r="A25" s="179"/>
      <c r="B25" s="184"/>
      <c r="C25" s="181"/>
      <c r="D25" s="182"/>
      <c r="E25" s="183"/>
      <c r="F25" s="205">
        <f t="shared" si="0"/>
        <v>0</v>
      </c>
      <c r="G25" s="206">
        <f t="shared" si="1"/>
        <v>0</v>
      </c>
    </row>
    <row r="26" spans="1:7" x14ac:dyDescent="0.25">
      <c r="A26" s="179"/>
      <c r="B26" s="184"/>
      <c r="C26" s="181"/>
      <c r="D26" s="182"/>
      <c r="E26" s="183"/>
      <c r="F26" s="205">
        <f t="shared" si="0"/>
        <v>0</v>
      </c>
      <c r="G26" s="206">
        <f t="shared" si="1"/>
        <v>0</v>
      </c>
    </row>
    <row r="27" spans="1:7" x14ac:dyDescent="0.25">
      <c r="A27" s="179"/>
      <c r="B27" s="184"/>
      <c r="C27" s="181"/>
      <c r="D27" s="182"/>
      <c r="E27" s="183"/>
      <c r="F27" s="205">
        <f t="shared" si="0"/>
        <v>0</v>
      </c>
      <c r="G27" s="206">
        <f t="shared" si="1"/>
        <v>0</v>
      </c>
    </row>
    <row r="28" spans="1:7" x14ac:dyDescent="0.25">
      <c r="A28" s="179"/>
      <c r="B28" s="184"/>
      <c r="C28" s="181"/>
      <c r="D28" s="182"/>
      <c r="E28" s="183"/>
      <c r="F28" s="205">
        <f t="shared" si="0"/>
        <v>0</v>
      </c>
      <c r="G28" s="206">
        <f t="shared" si="1"/>
        <v>0</v>
      </c>
    </row>
    <row r="29" spans="1:7" x14ac:dyDescent="0.25">
      <c r="A29" s="179"/>
      <c r="B29" s="184"/>
      <c r="C29" s="181"/>
      <c r="D29" s="182"/>
      <c r="E29" s="183"/>
      <c r="F29" s="205">
        <f t="shared" si="0"/>
        <v>0</v>
      </c>
      <c r="G29" s="206">
        <f t="shared" si="1"/>
        <v>0</v>
      </c>
    </row>
    <row r="30" spans="1:7" x14ac:dyDescent="0.25">
      <c r="A30" s="179"/>
      <c r="B30" s="184"/>
      <c r="C30" s="181"/>
      <c r="D30" s="182"/>
      <c r="E30" s="183"/>
      <c r="F30" s="205">
        <f t="shared" si="0"/>
        <v>0</v>
      </c>
      <c r="G30" s="206">
        <f t="shared" si="1"/>
        <v>0</v>
      </c>
    </row>
    <row r="31" spans="1:7" x14ac:dyDescent="0.25">
      <c r="A31" s="179"/>
      <c r="B31" s="184"/>
      <c r="C31" s="181"/>
      <c r="D31" s="182"/>
      <c r="E31" s="183"/>
      <c r="F31" s="205">
        <f t="shared" si="0"/>
        <v>0</v>
      </c>
      <c r="G31" s="206">
        <f t="shared" si="1"/>
        <v>0</v>
      </c>
    </row>
    <row r="32" spans="1:7" x14ac:dyDescent="0.25">
      <c r="A32" s="179"/>
      <c r="B32" s="184"/>
      <c r="C32" s="181"/>
      <c r="D32" s="182"/>
      <c r="E32" s="183"/>
      <c r="F32" s="205">
        <f t="shared" si="0"/>
        <v>0</v>
      </c>
      <c r="G32" s="206">
        <f t="shared" si="1"/>
        <v>0</v>
      </c>
    </row>
    <row r="33" spans="1:7" x14ac:dyDescent="0.25">
      <c r="A33" s="179"/>
      <c r="B33" s="184"/>
      <c r="C33" s="181"/>
      <c r="D33" s="182"/>
      <c r="E33" s="183"/>
      <c r="F33" s="205">
        <f t="shared" si="0"/>
        <v>0</v>
      </c>
      <c r="G33" s="206">
        <f t="shared" si="1"/>
        <v>0</v>
      </c>
    </row>
    <row r="34" spans="1:7" x14ac:dyDescent="0.25">
      <c r="A34" s="179"/>
      <c r="B34" s="184"/>
      <c r="C34" s="181"/>
      <c r="D34" s="185"/>
      <c r="E34" s="183"/>
      <c r="F34" s="205">
        <f t="shared" si="0"/>
        <v>0</v>
      </c>
      <c r="G34" s="206">
        <f t="shared" si="1"/>
        <v>0</v>
      </c>
    </row>
    <row r="35" spans="1:7" x14ac:dyDescent="0.25">
      <c r="A35" s="179"/>
      <c r="B35" s="184"/>
      <c r="C35" s="181"/>
      <c r="D35" s="185"/>
      <c r="E35" s="183"/>
      <c r="F35" s="205">
        <f t="shared" si="0"/>
        <v>0</v>
      </c>
      <c r="G35" s="206">
        <f t="shared" si="1"/>
        <v>0</v>
      </c>
    </row>
    <row r="36" spans="1:7" x14ac:dyDescent="0.25">
      <c r="A36" s="179"/>
      <c r="B36" s="184"/>
      <c r="C36" s="181"/>
      <c r="D36" s="185"/>
      <c r="E36" s="183"/>
      <c r="F36" s="205">
        <f t="shared" ref="F36:F51" si="2">IF(C36&gt;0,C36*E36,0)</f>
        <v>0</v>
      </c>
      <c r="G36" s="206">
        <f t="shared" ref="G36:G51" si="3">IF(C36&lt;0,(ABS(C36))*E36,0)</f>
        <v>0</v>
      </c>
    </row>
    <row r="37" spans="1:7" x14ac:dyDescent="0.25">
      <c r="A37" s="179"/>
      <c r="B37" s="184"/>
      <c r="C37" s="181"/>
      <c r="D37" s="185"/>
      <c r="E37" s="183"/>
      <c r="F37" s="205">
        <f t="shared" si="2"/>
        <v>0</v>
      </c>
      <c r="G37" s="206">
        <f t="shared" si="3"/>
        <v>0</v>
      </c>
    </row>
    <row r="38" spans="1:7" x14ac:dyDescent="0.25">
      <c r="A38" s="179"/>
      <c r="B38" s="184"/>
      <c r="C38" s="181"/>
      <c r="D38" s="185"/>
      <c r="E38" s="183"/>
      <c r="F38" s="205">
        <f t="shared" si="2"/>
        <v>0</v>
      </c>
      <c r="G38" s="206">
        <f t="shared" si="3"/>
        <v>0</v>
      </c>
    </row>
    <row r="39" spans="1:7" x14ac:dyDescent="0.25">
      <c r="A39" s="179"/>
      <c r="B39" s="184"/>
      <c r="C39" s="181"/>
      <c r="D39" s="185"/>
      <c r="E39" s="183"/>
      <c r="F39" s="205">
        <f t="shared" si="2"/>
        <v>0</v>
      </c>
      <c r="G39" s="206">
        <f t="shared" si="3"/>
        <v>0</v>
      </c>
    </row>
    <row r="40" spans="1:7" x14ac:dyDescent="0.25">
      <c r="A40" s="179"/>
      <c r="B40" s="184"/>
      <c r="C40" s="181"/>
      <c r="D40" s="185"/>
      <c r="E40" s="183"/>
      <c r="F40" s="205">
        <f t="shared" si="2"/>
        <v>0</v>
      </c>
      <c r="G40" s="206">
        <f t="shared" si="3"/>
        <v>0</v>
      </c>
    </row>
    <row r="41" spans="1:7" x14ac:dyDescent="0.25">
      <c r="A41" s="179"/>
      <c r="B41" s="184"/>
      <c r="C41" s="181"/>
      <c r="D41" s="185"/>
      <c r="E41" s="183"/>
      <c r="F41" s="205">
        <f t="shared" si="2"/>
        <v>0</v>
      </c>
      <c r="G41" s="206">
        <f t="shared" si="3"/>
        <v>0</v>
      </c>
    </row>
    <row r="42" spans="1:7" x14ac:dyDescent="0.25">
      <c r="A42" s="179"/>
      <c r="B42" s="184"/>
      <c r="C42" s="181"/>
      <c r="D42" s="185"/>
      <c r="E42" s="183"/>
      <c r="F42" s="205">
        <f t="shared" si="2"/>
        <v>0</v>
      </c>
      <c r="G42" s="206">
        <f t="shared" si="3"/>
        <v>0</v>
      </c>
    </row>
    <row r="43" spans="1:7" x14ac:dyDescent="0.25">
      <c r="A43" s="179"/>
      <c r="B43" s="184"/>
      <c r="C43" s="181"/>
      <c r="D43" s="185"/>
      <c r="E43" s="183"/>
      <c r="F43" s="205">
        <f t="shared" si="2"/>
        <v>0</v>
      </c>
      <c r="G43" s="206">
        <f t="shared" si="3"/>
        <v>0</v>
      </c>
    </row>
    <row r="44" spans="1:7" x14ac:dyDescent="0.25">
      <c r="A44" s="186"/>
      <c r="B44" s="184"/>
      <c r="C44" s="181"/>
      <c r="D44" s="185"/>
      <c r="E44" s="183"/>
      <c r="F44" s="205">
        <f t="shared" si="2"/>
        <v>0</v>
      </c>
      <c r="G44" s="206">
        <f t="shared" si="3"/>
        <v>0</v>
      </c>
    </row>
    <row r="45" spans="1:7" x14ac:dyDescent="0.25">
      <c r="A45" s="186"/>
      <c r="B45" s="184"/>
      <c r="C45" s="181"/>
      <c r="D45" s="185"/>
      <c r="E45" s="183"/>
      <c r="F45" s="205">
        <f t="shared" si="2"/>
        <v>0</v>
      </c>
      <c r="G45" s="206">
        <f t="shared" si="3"/>
        <v>0</v>
      </c>
    </row>
    <row r="46" spans="1:7" x14ac:dyDescent="0.25">
      <c r="A46" s="186"/>
      <c r="B46" s="184"/>
      <c r="C46" s="181"/>
      <c r="D46" s="185"/>
      <c r="E46" s="183"/>
      <c r="F46" s="205">
        <f t="shared" si="2"/>
        <v>0</v>
      </c>
      <c r="G46" s="206">
        <f t="shared" si="3"/>
        <v>0</v>
      </c>
    </row>
    <row r="47" spans="1:7" x14ac:dyDescent="0.25">
      <c r="A47" s="186"/>
      <c r="B47" s="184"/>
      <c r="C47" s="181"/>
      <c r="D47" s="185"/>
      <c r="E47" s="183"/>
      <c r="F47" s="205">
        <f t="shared" si="2"/>
        <v>0</v>
      </c>
      <c r="G47" s="206">
        <f t="shared" si="3"/>
        <v>0</v>
      </c>
    </row>
    <row r="48" spans="1:7" x14ac:dyDescent="0.25">
      <c r="A48" s="186"/>
      <c r="B48" s="184"/>
      <c r="C48" s="181"/>
      <c r="D48" s="185"/>
      <c r="E48" s="183"/>
      <c r="F48" s="205">
        <f t="shared" si="2"/>
        <v>0</v>
      </c>
      <c r="G48" s="206">
        <f t="shared" si="3"/>
        <v>0</v>
      </c>
    </row>
    <row r="49" spans="1:7" x14ac:dyDescent="0.25">
      <c r="A49" s="186"/>
      <c r="B49" s="184"/>
      <c r="C49" s="181"/>
      <c r="D49" s="185"/>
      <c r="E49" s="183"/>
      <c r="F49" s="205">
        <f t="shared" si="2"/>
        <v>0</v>
      </c>
      <c r="G49" s="206">
        <f t="shared" si="3"/>
        <v>0</v>
      </c>
    </row>
    <row r="50" spans="1:7" x14ac:dyDescent="0.25">
      <c r="A50" s="186"/>
      <c r="B50" s="184"/>
      <c r="C50" s="181"/>
      <c r="D50" s="185"/>
      <c r="E50" s="183"/>
      <c r="F50" s="205">
        <f t="shared" si="2"/>
        <v>0</v>
      </c>
      <c r="G50" s="206">
        <f t="shared" si="3"/>
        <v>0</v>
      </c>
    </row>
    <row r="51" spans="1:7" x14ac:dyDescent="0.25">
      <c r="A51" s="186"/>
      <c r="B51" s="184"/>
      <c r="C51" s="181"/>
      <c r="D51" s="185"/>
      <c r="E51" s="183"/>
      <c r="F51" s="205">
        <f t="shared" si="2"/>
        <v>0</v>
      </c>
      <c r="G51" s="206">
        <f t="shared" si="3"/>
        <v>0</v>
      </c>
    </row>
    <row r="52" spans="1:7" x14ac:dyDescent="0.25">
      <c r="A52" s="186"/>
      <c r="B52" s="184"/>
      <c r="C52" s="181"/>
      <c r="D52" s="185"/>
      <c r="E52" s="183"/>
      <c r="F52" s="205">
        <f>IF(C52&gt;0,C52*E52,0)</f>
        <v>0</v>
      </c>
      <c r="G52" s="206">
        <f>IF(C52&lt;0,(ABS(C52))*E52,0)</f>
        <v>0</v>
      </c>
    </row>
    <row r="53" spans="1:7" x14ac:dyDescent="0.25">
      <c r="A53" s="186"/>
      <c r="B53" s="184"/>
      <c r="C53" s="181"/>
      <c r="D53" s="185"/>
      <c r="E53" s="183"/>
      <c r="F53" s="205">
        <f>IF(C53&gt;0,C53*E53,0)</f>
        <v>0</v>
      </c>
      <c r="G53" s="206">
        <f>IF(C53&lt;0,(ABS(C53))*E53,0)</f>
        <v>0</v>
      </c>
    </row>
    <row r="54" spans="1:7" x14ac:dyDescent="0.25">
      <c r="A54" s="186"/>
      <c r="B54" s="184"/>
      <c r="C54" s="181"/>
      <c r="D54" s="185"/>
      <c r="E54" s="183"/>
      <c r="F54" s="205">
        <f>IF(C54&gt;0,C54*E54,0)</f>
        <v>0</v>
      </c>
      <c r="G54" s="206">
        <f>IF(C54&lt;0,(ABS(C54))*E54,0)</f>
        <v>0</v>
      </c>
    </row>
    <row r="55" spans="1:7" x14ac:dyDescent="0.25">
      <c r="A55" s="186"/>
      <c r="B55" s="184"/>
      <c r="C55" s="181"/>
      <c r="D55" s="185"/>
      <c r="E55" s="183"/>
      <c r="F55" s="205">
        <f>IF(C55&gt;0,C55*E55,0)</f>
        <v>0</v>
      </c>
      <c r="G55" s="206">
        <f>IF(C55&lt;0,(ABS(C55))*E55,0)</f>
        <v>0</v>
      </c>
    </row>
    <row r="56" spans="1:7" ht="13.8" thickBot="1" x14ac:dyDescent="0.3">
      <c r="A56" s="187"/>
      <c r="B56" s="188"/>
      <c r="C56" s="189"/>
      <c r="D56" s="190"/>
      <c r="E56" s="191"/>
      <c r="F56" s="207">
        <f>IF(C56&gt;0,C56*E56,0)</f>
        <v>0</v>
      </c>
      <c r="G56" s="206">
        <f>IF(C56&lt;0,(ABS(C56))*E56,0)</f>
        <v>0</v>
      </c>
    </row>
    <row r="57" spans="1:7" ht="15.75" customHeight="1" x14ac:dyDescent="0.25">
      <c r="A57" s="420" t="s">
        <v>105</v>
      </c>
      <c r="B57" s="421"/>
      <c r="C57" s="421"/>
      <c r="D57" s="422"/>
      <c r="E57" s="83" t="s">
        <v>66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423"/>
      <c r="B58" s="424"/>
      <c r="C58" s="424"/>
      <c r="D58" s="42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68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5">
      <c r="A62" s="192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70</v>
      </c>
      <c r="B64" s="86"/>
      <c r="C64" s="86"/>
      <c r="D64" s="86"/>
      <c r="E64" s="86"/>
      <c r="F64" s="86"/>
      <c r="G64" s="86"/>
    </row>
    <row r="65" spans="1:7" x14ac:dyDescent="0.25">
      <c r="A65" s="86" t="s">
        <v>102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417"/>
      <c r="B67" s="86" t="s">
        <v>71</v>
      </c>
      <c r="C67" s="86"/>
      <c r="D67" s="86"/>
      <c r="E67" s="86"/>
      <c r="F67" s="86"/>
      <c r="G67" s="86"/>
    </row>
    <row r="68" spans="1:7" x14ac:dyDescent="0.25">
      <c r="A68" s="418"/>
      <c r="B68" s="86" t="s">
        <v>72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41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5">
      <c r="A71" s="418"/>
      <c r="B71" s="86" t="s">
        <v>73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417"/>
      <c r="B73" s="86" t="s">
        <v>74</v>
      </c>
      <c r="C73" s="86"/>
      <c r="D73" s="86"/>
      <c r="E73" s="86"/>
      <c r="F73" s="86"/>
      <c r="G73" s="86"/>
    </row>
    <row r="74" spans="1:7" x14ac:dyDescent="0.25">
      <c r="A74" s="418"/>
      <c r="B74" s="86" t="s">
        <v>75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76</v>
      </c>
      <c r="B77" s="87"/>
      <c r="C77" s="89" t="s">
        <v>108</v>
      </c>
      <c r="D77" s="281"/>
      <c r="E77" s="88" t="s">
        <v>76</v>
      </c>
      <c r="F77" s="87"/>
      <c r="G77" s="89" t="s">
        <v>108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79</v>
      </c>
      <c r="B81" s="86"/>
      <c r="C81" s="86"/>
      <c r="D81" s="86"/>
      <c r="E81" s="86"/>
      <c r="F81" s="86"/>
      <c r="G81" s="86"/>
    </row>
    <row r="82" spans="1:7" x14ac:dyDescent="0.25">
      <c r="A82" s="86" t="s">
        <v>80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5">
      <c r="A86" s="90" t="s">
        <v>84</v>
      </c>
      <c r="B86" s="86"/>
      <c r="C86" s="86"/>
      <c r="D86" s="86"/>
      <c r="E86" s="86"/>
      <c r="F86" s="86"/>
      <c r="G86" s="86"/>
    </row>
    <row r="87" spans="1:7" x14ac:dyDescent="0.25">
      <c r="A87" s="90" t="s">
        <v>85</v>
      </c>
      <c r="B87" s="86"/>
      <c r="C87" s="86"/>
      <c r="D87" s="86"/>
      <c r="E87" s="87"/>
      <c r="F87" s="87"/>
      <c r="G87" s="87"/>
    </row>
    <row r="88" spans="1:7" x14ac:dyDescent="0.25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5">
      <c r="A89" s="90" t="s">
        <v>88</v>
      </c>
      <c r="B89" s="86"/>
      <c r="C89" s="86"/>
      <c r="D89" s="86"/>
      <c r="E89" s="86"/>
      <c r="F89" s="86"/>
      <c r="G89" s="86"/>
    </row>
    <row r="120" spans="1:7" x14ac:dyDescent="0.25">
      <c r="A120" s="282"/>
      <c r="B120" s="282"/>
      <c r="C120" s="282"/>
      <c r="D120" s="282"/>
      <c r="E120" s="282"/>
      <c r="F120" s="282"/>
      <c r="G120" s="282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2022-04-15T15:20:43Z</cp:lastPrinted>
  <dcterms:created xsi:type="dcterms:W3CDTF">2000-03-30T15:03:44Z</dcterms:created>
  <dcterms:modified xsi:type="dcterms:W3CDTF">2022-04-15T15:22:30Z</dcterms:modified>
</cp:coreProperties>
</file>