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Estimate'!$A$1:$K$297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0" i="5" l="1"/>
  <c r="I250" i="5"/>
  <c r="I200" i="5"/>
  <c r="B299" i="5"/>
  <c r="B249" i="5"/>
  <c r="B199" i="5"/>
  <c r="K328" i="5"/>
  <c r="K341" i="5" s="1"/>
  <c r="A328" i="5"/>
  <c r="K327" i="5"/>
  <c r="J327" i="5"/>
  <c r="E327" i="5" s="1"/>
  <c r="I327" i="5"/>
  <c r="D327" i="5"/>
  <c r="C327" i="5"/>
  <c r="F327" i="5" s="1"/>
  <c r="B327" i="5"/>
  <c r="A327" i="5"/>
  <c r="K326" i="5"/>
  <c r="J326" i="5"/>
  <c r="E326" i="5" s="1"/>
  <c r="I326" i="5"/>
  <c r="D326" i="5"/>
  <c r="C326" i="5"/>
  <c r="F326" i="5" s="1"/>
  <c r="B326" i="5"/>
  <c r="A326" i="5"/>
  <c r="K325" i="5"/>
  <c r="J325" i="5"/>
  <c r="E325" i="5" s="1"/>
  <c r="I325" i="5"/>
  <c r="D325" i="5"/>
  <c r="C325" i="5"/>
  <c r="F325" i="5" s="1"/>
  <c r="B325" i="5"/>
  <c r="A325" i="5"/>
  <c r="K324" i="5"/>
  <c r="J324" i="5"/>
  <c r="E324" i="5" s="1"/>
  <c r="I324" i="5"/>
  <c r="D324" i="5"/>
  <c r="C324" i="5"/>
  <c r="F324" i="5" s="1"/>
  <c r="B324" i="5"/>
  <c r="A324" i="5"/>
  <c r="K323" i="5"/>
  <c r="J323" i="5"/>
  <c r="I323" i="5"/>
  <c r="E323" i="5"/>
  <c r="D323" i="5"/>
  <c r="C323" i="5"/>
  <c r="F323" i="5" s="1"/>
  <c r="B323" i="5"/>
  <c r="A323" i="5"/>
  <c r="K322" i="5"/>
  <c r="J322" i="5"/>
  <c r="E322" i="5" s="1"/>
  <c r="I322" i="5"/>
  <c r="D322" i="5"/>
  <c r="C322" i="5"/>
  <c r="F322" i="5" s="1"/>
  <c r="B322" i="5"/>
  <c r="A322" i="5"/>
  <c r="K321" i="5"/>
  <c r="J321" i="5"/>
  <c r="E321" i="5" s="1"/>
  <c r="I321" i="5"/>
  <c r="D321" i="5"/>
  <c r="C321" i="5"/>
  <c r="F321" i="5" s="1"/>
  <c r="B321" i="5"/>
  <c r="A321" i="5"/>
  <c r="K320" i="5"/>
  <c r="J320" i="5"/>
  <c r="E320" i="5" s="1"/>
  <c r="I320" i="5"/>
  <c r="D320" i="5"/>
  <c r="C320" i="5"/>
  <c r="F320" i="5" s="1"/>
  <c r="B320" i="5"/>
  <c r="A320" i="5"/>
  <c r="K319" i="5"/>
  <c r="J319" i="5"/>
  <c r="E319" i="5" s="1"/>
  <c r="I319" i="5"/>
  <c r="D319" i="5"/>
  <c r="C319" i="5"/>
  <c r="F319" i="5" s="1"/>
  <c r="B319" i="5"/>
  <c r="A319" i="5"/>
  <c r="K318" i="5"/>
  <c r="J318" i="5"/>
  <c r="E318" i="5" s="1"/>
  <c r="I318" i="5"/>
  <c r="D318" i="5"/>
  <c r="C318" i="5"/>
  <c r="F318" i="5" s="1"/>
  <c r="B318" i="5"/>
  <c r="A318" i="5"/>
  <c r="K317" i="5"/>
  <c r="J317" i="5"/>
  <c r="E317" i="5" s="1"/>
  <c r="I317" i="5"/>
  <c r="D317" i="5"/>
  <c r="C317" i="5"/>
  <c r="F317" i="5" s="1"/>
  <c r="B317" i="5"/>
  <c r="A317" i="5"/>
  <c r="K316" i="5"/>
  <c r="J316" i="5"/>
  <c r="E316" i="5" s="1"/>
  <c r="I316" i="5"/>
  <c r="D316" i="5"/>
  <c r="C316" i="5"/>
  <c r="F316" i="5" s="1"/>
  <c r="B316" i="5"/>
  <c r="A316" i="5"/>
  <c r="K315" i="5"/>
  <c r="J315" i="5"/>
  <c r="E315" i="5" s="1"/>
  <c r="I315" i="5"/>
  <c r="D315" i="5"/>
  <c r="C315" i="5"/>
  <c r="F315" i="5" s="1"/>
  <c r="B315" i="5"/>
  <c r="A315" i="5"/>
  <c r="K314" i="5"/>
  <c r="J314" i="5"/>
  <c r="I314" i="5"/>
  <c r="E314" i="5"/>
  <c r="D314" i="5"/>
  <c r="C314" i="5"/>
  <c r="F314" i="5" s="1"/>
  <c r="B314" i="5"/>
  <c r="A314" i="5"/>
  <c r="K313" i="5"/>
  <c r="J313" i="5"/>
  <c r="E313" i="5" s="1"/>
  <c r="I313" i="5"/>
  <c r="F313" i="5"/>
  <c r="D313" i="5"/>
  <c r="C313" i="5"/>
  <c r="B313" i="5"/>
  <c r="A313" i="5"/>
  <c r="K312" i="5"/>
  <c r="J312" i="5"/>
  <c r="E312" i="5" s="1"/>
  <c r="I312" i="5"/>
  <c r="D312" i="5"/>
  <c r="C312" i="5"/>
  <c r="F312" i="5" s="1"/>
  <c r="B312" i="5"/>
  <c r="A312" i="5"/>
  <c r="K311" i="5"/>
  <c r="J311" i="5"/>
  <c r="I311" i="5"/>
  <c r="E311" i="5"/>
  <c r="D311" i="5"/>
  <c r="C311" i="5"/>
  <c r="F311" i="5" s="1"/>
  <c r="B311" i="5"/>
  <c r="A311" i="5"/>
  <c r="K310" i="5"/>
  <c r="J310" i="5"/>
  <c r="I310" i="5"/>
  <c r="E310" i="5"/>
  <c r="D310" i="5"/>
  <c r="C310" i="5"/>
  <c r="F310" i="5" s="1"/>
  <c r="B310" i="5"/>
  <c r="A310" i="5"/>
  <c r="K309" i="5"/>
  <c r="J309" i="5"/>
  <c r="E309" i="5" s="1"/>
  <c r="I309" i="5"/>
  <c r="F309" i="5"/>
  <c r="D309" i="5"/>
  <c r="C309" i="5"/>
  <c r="B309" i="5"/>
  <c r="A309" i="5"/>
  <c r="K308" i="5"/>
  <c r="J308" i="5"/>
  <c r="E308" i="5" s="1"/>
  <c r="I308" i="5"/>
  <c r="D308" i="5"/>
  <c r="C308" i="5"/>
  <c r="F308" i="5" s="1"/>
  <c r="B308" i="5"/>
  <c r="A308" i="5"/>
  <c r="K307" i="5"/>
  <c r="J307" i="5"/>
  <c r="E307" i="5" s="1"/>
  <c r="I307" i="5"/>
  <c r="D307" i="5"/>
  <c r="C307" i="5"/>
  <c r="F307" i="5" s="1"/>
  <c r="B307" i="5"/>
  <c r="A307" i="5"/>
  <c r="K306" i="5"/>
  <c r="J306" i="5"/>
  <c r="I306" i="5"/>
  <c r="E306" i="5"/>
  <c r="D306" i="5"/>
  <c r="C306" i="5"/>
  <c r="F306" i="5" s="1"/>
  <c r="B306" i="5"/>
  <c r="A306" i="5"/>
  <c r="K305" i="5"/>
  <c r="J305" i="5"/>
  <c r="E305" i="5" s="1"/>
  <c r="I305" i="5"/>
  <c r="D305" i="5"/>
  <c r="C305" i="5"/>
  <c r="F305" i="5" s="1"/>
  <c r="B305" i="5"/>
  <c r="A305" i="5"/>
  <c r="A278" i="5" s="1"/>
  <c r="K304" i="5"/>
  <c r="J304" i="5"/>
  <c r="E304" i="5" s="1"/>
  <c r="I304" i="5"/>
  <c r="D304" i="5"/>
  <c r="C304" i="5"/>
  <c r="F304" i="5" s="1"/>
  <c r="B304" i="5"/>
  <c r="A304" i="5"/>
  <c r="A248" i="5" s="1"/>
  <c r="A298" i="5"/>
  <c r="K277" i="5"/>
  <c r="J277" i="5"/>
  <c r="I277" i="5"/>
  <c r="E277" i="5"/>
  <c r="K276" i="5"/>
  <c r="J276" i="5"/>
  <c r="E276" i="5" s="1"/>
  <c r="I276" i="5"/>
  <c r="K275" i="5"/>
  <c r="J275" i="5"/>
  <c r="E275" i="5" s="1"/>
  <c r="I275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I268" i="5"/>
  <c r="E268" i="5"/>
  <c r="K267" i="5"/>
  <c r="J267" i="5"/>
  <c r="E267" i="5" s="1"/>
  <c r="I267" i="5"/>
  <c r="K266" i="5"/>
  <c r="J266" i="5"/>
  <c r="E266" i="5" s="1"/>
  <c r="I266" i="5"/>
  <c r="K265" i="5"/>
  <c r="J265" i="5"/>
  <c r="I265" i="5"/>
  <c r="E265" i="5"/>
  <c r="K264" i="5"/>
  <c r="J264" i="5"/>
  <c r="I264" i="5"/>
  <c r="E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I260" i="5"/>
  <c r="E260" i="5"/>
  <c r="K259" i="5"/>
  <c r="J259" i="5"/>
  <c r="E259" i="5" s="1"/>
  <c r="I259" i="5"/>
  <c r="K258" i="5"/>
  <c r="J258" i="5"/>
  <c r="E258" i="5" s="1"/>
  <c r="I258" i="5"/>
  <c r="K257" i="5"/>
  <c r="J257" i="5"/>
  <c r="E257" i="5" s="1"/>
  <c r="I257" i="5"/>
  <c r="K256" i="5"/>
  <c r="J256" i="5"/>
  <c r="E256" i="5" s="1"/>
  <c r="I256" i="5"/>
  <c r="J255" i="5"/>
  <c r="J254" i="5"/>
  <c r="E254" i="5" s="1"/>
  <c r="K278" i="5"/>
  <c r="K291" i="5" s="1"/>
  <c r="K255" i="5"/>
  <c r="E255" i="5"/>
  <c r="I255" i="5"/>
  <c r="K254" i="5"/>
  <c r="I254" i="5"/>
  <c r="K227" i="5"/>
  <c r="J227" i="5"/>
  <c r="E227" i="5" s="1"/>
  <c r="I227" i="5"/>
  <c r="K226" i="5"/>
  <c r="J226" i="5"/>
  <c r="I226" i="5"/>
  <c r="E226" i="5"/>
  <c r="K225" i="5"/>
  <c r="J225" i="5"/>
  <c r="E225" i="5" s="1"/>
  <c r="I225" i="5"/>
  <c r="K224" i="5"/>
  <c r="J224" i="5"/>
  <c r="E224" i="5" s="1"/>
  <c r="I224" i="5"/>
  <c r="K223" i="5"/>
  <c r="J223" i="5"/>
  <c r="E223" i="5" s="1"/>
  <c r="I223" i="5"/>
  <c r="K222" i="5"/>
  <c r="J222" i="5"/>
  <c r="I222" i="5"/>
  <c r="E222" i="5"/>
  <c r="K221" i="5"/>
  <c r="J221" i="5"/>
  <c r="E221" i="5" s="1"/>
  <c r="I221" i="5"/>
  <c r="K220" i="5"/>
  <c r="J220" i="5"/>
  <c r="E220" i="5" s="1"/>
  <c r="I220" i="5"/>
  <c r="K219" i="5"/>
  <c r="J219" i="5"/>
  <c r="E219" i="5" s="1"/>
  <c r="I219" i="5"/>
  <c r="K218" i="5"/>
  <c r="J218" i="5"/>
  <c r="E218" i="5" s="1"/>
  <c r="I218" i="5"/>
  <c r="K217" i="5"/>
  <c r="J217" i="5"/>
  <c r="E217" i="5" s="1"/>
  <c r="I217" i="5"/>
  <c r="K216" i="5"/>
  <c r="J216" i="5"/>
  <c r="E216" i="5" s="1"/>
  <c r="I216" i="5"/>
  <c r="K215" i="5"/>
  <c r="J215" i="5"/>
  <c r="I215" i="5"/>
  <c r="E215" i="5"/>
  <c r="K214" i="5"/>
  <c r="J214" i="5"/>
  <c r="E214" i="5" s="1"/>
  <c r="I214" i="5"/>
  <c r="K213" i="5"/>
  <c r="J213" i="5"/>
  <c r="E213" i="5" s="1"/>
  <c r="I213" i="5"/>
  <c r="K212" i="5"/>
  <c r="J212" i="5"/>
  <c r="E212" i="5" s="1"/>
  <c r="I212" i="5"/>
  <c r="K211" i="5"/>
  <c r="J211" i="5"/>
  <c r="E211" i="5" s="1"/>
  <c r="I211" i="5"/>
  <c r="K210" i="5"/>
  <c r="J210" i="5"/>
  <c r="E210" i="5" s="1"/>
  <c r="I210" i="5"/>
  <c r="K209" i="5"/>
  <c r="J209" i="5"/>
  <c r="E209" i="5" s="1"/>
  <c r="I209" i="5"/>
  <c r="K208" i="5"/>
  <c r="J208" i="5"/>
  <c r="E208" i="5" s="1"/>
  <c r="I208" i="5"/>
  <c r="K207" i="5"/>
  <c r="J207" i="5"/>
  <c r="E207" i="5" s="1"/>
  <c r="I207" i="5"/>
  <c r="K206" i="5"/>
  <c r="J206" i="5"/>
  <c r="E206" i="5" s="1"/>
  <c r="I206" i="5"/>
  <c r="J205" i="5"/>
  <c r="E205" i="5" s="1"/>
  <c r="J204" i="5"/>
  <c r="E204" i="5" s="1"/>
  <c r="J154" i="5"/>
  <c r="J155" i="5"/>
  <c r="E155" i="5" s="1"/>
  <c r="I156" i="5"/>
  <c r="J156" i="5"/>
  <c r="E156" i="5" s="1"/>
  <c r="K156" i="5"/>
  <c r="I157" i="5"/>
  <c r="J157" i="5"/>
  <c r="E157" i="5" s="1"/>
  <c r="K157" i="5"/>
  <c r="I158" i="5"/>
  <c r="J158" i="5"/>
  <c r="E158" i="5" s="1"/>
  <c r="K158" i="5"/>
  <c r="I159" i="5"/>
  <c r="J159" i="5"/>
  <c r="E159" i="5" s="1"/>
  <c r="K159" i="5"/>
  <c r="I160" i="5"/>
  <c r="J160" i="5"/>
  <c r="E160" i="5" s="1"/>
  <c r="K160" i="5"/>
  <c r="I161" i="5"/>
  <c r="J161" i="5"/>
  <c r="E161" i="5" s="1"/>
  <c r="K161" i="5"/>
  <c r="I162" i="5"/>
  <c r="J162" i="5"/>
  <c r="E162" i="5" s="1"/>
  <c r="K162" i="5"/>
  <c r="I163" i="5"/>
  <c r="J163" i="5"/>
  <c r="E163" i="5" s="1"/>
  <c r="K163" i="5"/>
  <c r="I164" i="5"/>
  <c r="J164" i="5"/>
  <c r="E164" i="5" s="1"/>
  <c r="K164" i="5"/>
  <c r="I165" i="5"/>
  <c r="J165" i="5"/>
  <c r="E165" i="5" s="1"/>
  <c r="K165" i="5"/>
  <c r="I166" i="5"/>
  <c r="J166" i="5"/>
  <c r="E166" i="5" s="1"/>
  <c r="K166" i="5"/>
  <c r="I167" i="5"/>
  <c r="J167" i="5"/>
  <c r="E167" i="5" s="1"/>
  <c r="K167" i="5"/>
  <c r="I168" i="5"/>
  <c r="J168" i="5"/>
  <c r="E168" i="5" s="1"/>
  <c r="K168" i="5"/>
  <c r="I169" i="5"/>
  <c r="J169" i="5"/>
  <c r="E169" i="5" s="1"/>
  <c r="K169" i="5"/>
  <c r="I170" i="5"/>
  <c r="J170" i="5"/>
  <c r="E170" i="5" s="1"/>
  <c r="K170" i="5"/>
  <c r="I171" i="5"/>
  <c r="J171" i="5"/>
  <c r="E171" i="5" s="1"/>
  <c r="K171" i="5"/>
  <c r="I172" i="5"/>
  <c r="J172" i="5"/>
  <c r="E172" i="5" s="1"/>
  <c r="K172" i="5"/>
  <c r="I173" i="5"/>
  <c r="J173" i="5"/>
  <c r="E173" i="5" s="1"/>
  <c r="K173" i="5"/>
  <c r="I174" i="5"/>
  <c r="J174" i="5"/>
  <c r="E174" i="5" s="1"/>
  <c r="K174" i="5"/>
  <c r="I175" i="5"/>
  <c r="J175" i="5"/>
  <c r="E175" i="5" s="1"/>
  <c r="K175" i="5"/>
  <c r="I176" i="5"/>
  <c r="J176" i="5"/>
  <c r="E176" i="5" s="1"/>
  <c r="K176" i="5"/>
  <c r="I177" i="5"/>
  <c r="J177" i="5"/>
  <c r="E177" i="5" s="1"/>
  <c r="K177" i="5"/>
  <c r="I155" i="5"/>
  <c r="K155" i="5"/>
  <c r="K228" i="5"/>
  <c r="K241" i="5" s="1"/>
  <c r="K205" i="5"/>
  <c r="I205" i="5"/>
  <c r="K204" i="5"/>
  <c r="I204" i="5"/>
  <c r="K334" i="5" l="1"/>
  <c r="K335" i="5" s="1"/>
  <c r="K336" i="5"/>
  <c r="K284" i="5"/>
  <c r="K285" i="5" s="1"/>
  <c r="K286" i="5"/>
  <c r="K234" i="5"/>
  <c r="K236" i="5"/>
  <c r="K337" i="5" l="1"/>
  <c r="K342" i="5" s="1"/>
  <c r="K287" i="5"/>
  <c r="K292" i="5" s="1"/>
  <c r="B263" i="3" l="1"/>
  <c r="E262" i="3"/>
  <c r="C260" i="3"/>
  <c r="B258" i="3"/>
  <c r="C249" i="3"/>
  <c r="D214" i="3"/>
  <c r="E212" i="3"/>
  <c r="B210" i="3"/>
  <c r="B206" i="3"/>
  <c r="D203" i="3"/>
  <c r="D201" i="3"/>
  <c r="B199" i="3"/>
  <c r="C160" i="2"/>
  <c r="C159" i="2"/>
  <c r="C158" i="2"/>
  <c r="D155" i="2"/>
  <c r="F155" i="2" s="1"/>
  <c r="B153" i="2"/>
  <c r="C139" i="2"/>
  <c r="C136" i="2"/>
  <c r="D128" i="2"/>
  <c r="F128" i="2" s="1"/>
  <c r="D125" i="2"/>
  <c r="F125" i="2" s="1"/>
  <c r="C123" i="2"/>
  <c r="D121" i="2"/>
  <c r="F121" i="2" s="1"/>
  <c r="D120" i="2"/>
  <c r="F120" i="2" s="1"/>
  <c r="C120" i="2"/>
  <c r="D117" i="2"/>
  <c r="F117" i="2" s="1"/>
  <c r="D115" i="2"/>
  <c r="F115" i="2" s="1"/>
  <c r="B115" i="2"/>
  <c r="B112" i="2"/>
  <c r="D109" i="2"/>
  <c r="B109" i="2"/>
  <c r="D133" i="1"/>
  <c r="D132" i="2" s="1"/>
  <c r="F132" i="2" s="1"/>
  <c r="D132" i="1"/>
  <c r="D131" i="2" s="1"/>
  <c r="F131" i="2" s="1"/>
  <c r="D131" i="1"/>
  <c r="C225" i="5" s="1"/>
  <c r="F225" i="5" s="1"/>
  <c r="D130" i="1"/>
  <c r="C224" i="5" s="1"/>
  <c r="F224" i="5" s="1"/>
  <c r="D129" i="1"/>
  <c r="C223" i="5" s="1"/>
  <c r="F223" i="5" s="1"/>
  <c r="D128" i="1"/>
  <c r="D127" i="1"/>
  <c r="D126" i="1"/>
  <c r="C220" i="5" s="1"/>
  <c r="F220" i="5" s="1"/>
  <c r="D125" i="1"/>
  <c r="D124" i="1"/>
  <c r="D210" i="3" s="1"/>
  <c r="D123" i="1"/>
  <c r="C217" i="5" s="1"/>
  <c r="F217" i="5" s="1"/>
  <c r="D122" i="1"/>
  <c r="C216" i="5" s="1"/>
  <c r="F216" i="5" s="1"/>
  <c r="D121" i="1"/>
  <c r="C215" i="5" s="1"/>
  <c r="F215" i="5" s="1"/>
  <c r="D120" i="1"/>
  <c r="D206" i="3" s="1"/>
  <c r="D119" i="1"/>
  <c r="D118" i="2" s="1"/>
  <c r="F118" i="2" s="1"/>
  <c r="D118" i="1"/>
  <c r="C212" i="5" s="1"/>
  <c r="F212" i="5" s="1"/>
  <c r="D117" i="1"/>
  <c r="D116" i="1"/>
  <c r="D115" i="1"/>
  <c r="C209" i="5" s="1"/>
  <c r="F209" i="5" s="1"/>
  <c r="D114" i="1"/>
  <c r="C208" i="5" s="1"/>
  <c r="F208" i="5" s="1"/>
  <c r="D113" i="1"/>
  <c r="C207" i="5" s="1"/>
  <c r="F207" i="5" s="1"/>
  <c r="D112" i="1"/>
  <c r="D111" i="1"/>
  <c r="D110" i="1"/>
  <c r="C204" i="5" s="1"/>
  <c r="F204" i="5" s="1"/>
  <c r="E144" i="1"/>
  <c r="E249" i="3" s="1"/>
  <c r="D144" i="1"/>
  <c r="C262" i="5" s="1"/>
  <c r="F262" i="5" s="1"/>
  <c r="C144" i="1"/>
  <c r="D262" i="5" s="1"/>
  <c r="B144" i="1"/>
  <c r="B262" i="5" s="1"/>
  <c r="E143" i="1"/>
  <c r="E248" i="3" s="1"/>
  <c r="D143" i="1"/>
  <c r="C143" i="1"/>
  <c r="D261" i="5" s="1"/>
  <c r="B143" i="1"/>
  <c r="B261" i="5" s="1"/>
  <c r="E142" i="1"/>
  <c r="E247" i="3" s="1"/>
  <c r="D142" i="1"/>
  <c r="C142" i="1"/>
  <c r="D260" i="5" s="1"/>
  <c r="B142" i="1"/>
  <c r="B260" i="5" s="1"/>
  <c r="E141" i="1"/>
  <c r="E246" i="3" s="1"/>
  <c r="D141" i="1"/>
  <c r="C259" i="5" s="1"/>
  <c r="F259" i="5" s="1"/>
  <c r="C141" i="1"/>
  <c r="D259" i="5" s="1"/>
  <c r="B141" i="1"/>
  <c r="B259" i="5" s="1"/>
  <c r="E140" i="1"/>
  <c r="E245" i="3" s="1"/>
  <c r="D140" i="1"/>
  <c r="C258" i="5" s="1"/>
  <c r="F258" i="5" s="1"/>
  <c r="C140" i="1"/>
  <c r="D258" i="5" s="1"/>
  <c r="B140" i="1"/>
  <c r="B258" i="5" s="1"/>
  <c r="E139" i="1"/>
  <c r="E244" i="3" s="1"/>
  <c r="D139" i="1"/>
  <c r="C257" i="5" s="1"/>
  <c r="F257" i="5" s="1"/>
  <c r="C139" i="1"/>
  <c r="D257" i="5" s="1"/>
  <c r="B139" i="1"/>
  <c r="B257" i="5" s="1"/>
  <c r="E138" i="1"/>
  <c r="E243" i="3" s="1"/>
  <c r="D138" i="1"/>
  <c r="C256" i="5" s="1"/>
  <c r="F256" i="5" s="1"/>
  <c r="C138" i="1"/>
  <c r="D256" i="5" s="1"/>
  <c r="B138" i="1"/>
  <c r="B256" i="5" s="1"/>
  <c r="E137" i="1"/>
  <c r="E242" i="3" s="1"/>
  <c r="D137" i="1"/>
  <c r="C255" i="5" s="1"/>
  <c r="F255" i="5" s="1"/>
  <c r="C137" i="1"/>
  <c r="D255" i="5" s="1"/>
  <c r="B137" i="1"/>
  <c r="B255" i="5" s="1"/>
  <c r="E136" i="1"/>
  <c r="E241" i="3" s="1"/>
  <c r="D136" i="1"/>
  <c r="C254" i="5" s="1"/>
  <c r="F254" i="5" s="1"/>
  <c r="C136" i="1"/>
  <c r="D254" i="5" s="1"/>
  <c r="B136" i="1"/>
  <c r="B254" i="5" s="1"/>
  <c r="E133" i="1"/>
  <c r="E219" i="3" s="1"/>
  <c r="C133" i="1"/>
  <c r="D227" i="5" s="1"/>
  <c r="B133" i="1"/>
  <c r="B227" i="5" s="1"/>
  <c r="E132" i="1"/>
  <c r="E218" i="3" s="1"/>
  <c r="C132" i="1"/>
  <c r="D226" i="5" s="1"/>
  <c r="B132" i="1"/>
  <c r="B226" i="5" s="1"/>
  <c r="E131" i="1"/>
  <c r="E217" i="3" s="1"/>
  <c r="C131" i="1"/>
  <c r="D225" i="5" s="1"/>
  <c r="B131" i="1"/>
  <c r="B225" i="5" s="1"/>
  <c r="E130" i="1"/>
  <c r="E216" i="3" s="1"/>
  <c r="C130" i="1"/>
  <c r="D224" i="5" s="1"/>
  <c r="B130" i="1"/>
  <c r="B224" i="5" s="1"/>
  <c r="E129" i="1"/>
  <c r="E215" i="3" s="1"/>
  <c r="C129" i="1"/>
  <c r="D223" i="5" s="1"/>
  <c r="B129" i="1"/>
  <c r="B223" i="5" s="1"/>
  <c r="E128" i="1"/>
  <c r="E214" i="3" s="1"/>
  <c r="F214" i="3" s="1"/>
  <c r="C128" i="1"/>
  <c r="D222" i="5" s="1"/>
  <c r="B128" i="1"/>
  <c r="B222" i="5" s="1"/>
  <c r="E127" i="1"/>
  <c r="E213" i="3" s="1"/>
  <c r="C127" i="1"/>
  <c r="D221" i="5" s="1"/>
  <c r="B127" i="1"/>
  <c r="B221" i="5" s="1"/>
  <c r="E126" i="1"/>
  <c r="C126" i="1"/>
  <c r="D220" i="5" s="1"/>
  <c r="B126" i="1"/>
  <c r="B220" i="5" s="1"/>
  <c r="E125" i="1"/>
  <c r="E211" i="3" s="1"/>
  <c r="C125" i="1"/>
  <c r="D219" i="5" s="1"/>
  <c r="B125" i="1"/>
  <c r="B219" i="5" s="1"/>
  <c r="E124" i="1"/>
  <c r="E210" i="3" s="1"/>
  <c r="C124" i="1"/>
  <c r="D218" i="5" s="1"/>
  <c r="B124" i="1"/>
  <c r="B218" i="5" s="1"/>
  <c r="E123" i="1"/>
  <c r="E209" i="3" s="1"/>
  <c r="C123" i="1"/>
  <c r="D217" i="5" s="1"/>
  <c r="B123" i="1"/>
  <c r="B217" i="5" s="1"/>
  <c r="E122" i="1"/>
  <c r="E208" i="3" s="1"/>
  <c r="C122" i="1"/>
  <c r="D216" i="5" s="1"/>
  <c r="B122" i="1"/>
  <c r="B216" i="5" s="1"/>
  <c r="E121" i="1"/>
  <c r="E207" i="3" s="1"/>
  <c r="C121" i="1"/>
  <c r="D215" i="5" s="1"/>
  <c r="B121" i="1"/>
  <c r="B215" i="5" s="1"/>
  <c r="E120" i="1"/>
  <c r="E206" i="3" s="1"/>
  <c r="C120" i="1"/>
  <c r="D214" i="5" s="1"/>
  <c r="B120" i="1"/>
  <c r="B214" i="5" s="1"/>
  <c r="E119" i="1"/>
  <c r="E205" i="3" s="1"/>
  <c r="C119" i="1"/>
  <c r="D213" i="5" s="1"/>
  <c r="B119" i="1"/>
  <c r="B213" i="5" s="1"/>
  <c r="E118" i="1"/>
  <c r="E204" i="3" s="1"/>
  <c r="C118" i="1"/>
  <c r="D212" i="5" s="1"/>
  <c r="B118" i="1"/>
  <c r="B212" i="5" s="1"/>
  <c r="E117" i="1"/>
  <c r="E203" i="3" s="1"/>
  <c r="F203" i="3" s="1"/>
  <c r="C117" i="1"/>
  <c r="D211" i="5" s="1"/>
  <c r="B117" i="1"/>
  <c r="B211" i="5" s="1"/>
  <c r="E116" i="1"/>
  <c r="E202" i="3" s="1"/>
  <c r="C116" i="1"/>
  <c r="D210" i="5" s="1"/>
  <c r="B116" i="1"/>
  <c r="B210" i="5" s="1"/>
  <c r="E115" i="1"/>
  <c r="E201" i="3" s="1"/>
  <c r="F201" i="3" s="1"/>
  <c r="C115" i="1"/>
  <c r="D209" i="5" s="1"/>
  <c r="B115" i="1"/>
  <c r="B209" i="5" s="1"/>
  <c r="E114" i="1"/>
  <c r="E200" i="3" s="1"/>
  <c r="C114" i="1"/>
  <c r="D208" i="5" s="1"/>
  <c r="B114" i="1"/>
  <c r="B208" i="5" s="1"/>
  <c r="E113" i="1"/>
  <c r="E199" i="3" s="1"/>
  <c r="C113" i="1"/>
  <c r="D207" i="5" s="1"/>
  <c r="B113" i="1"/>
  <c r="B207" i="5" s="1"/>
  <c r="E112" i="1"/>
  <c r="E198" i="3" s="1"/>
  <c r="C112" i="1"/>
  <c r="D206" i="5" s="1"/>
  <c r="B112" i="1"/>
  <c r="B206" i="5" s="1"/>
  <c r="E111" i="1"/>
  <c r="E197" i="3" s="1"/>
  <c r="C111" i="1"/>
  <c r="D205" i="5" s="1"/>
  <c r="B111" i="1"/>
  <c r="B205" i="5" s="1"/>
  <c r="E110" i="1"/>
  <c r="E196" i="3" s="1"/>
  <c r="C110" i="1"/>
  <c r="D204" i="5" s="1"/>
  <c r="B110" i="1"/>
  <c r="B196" i="3" s="1"/>
  <c r="C161" i="1"/>
  <c r="B161" i="1"/>
  <c r="C160" i="1"/>
  <c r="E159" i="1"/>
  <c r="E264" i="3" s="1"/>
  <c r="D159" i="1"/>
  <c r="D158" i="2" s="1"/>
  <c r="F158" i="2" s="1"/>
  <c r="C159" i="1"/>
  <c r="D277" i="5" s="1"/>
  <c r="B159" i="1"/>
  <c r="B158" i="2" s="1"/>
  <c r="E158" i="1"/>
  <c r="E263" i="3" s="1"/>
  <c r="D158" i="1"/>
  <c r="D263" i="3" s="1"/>
  <c r="F263" i="3" s="1"/>
  <c r="C158" i="1"/>
  <c r="D276" i="5" s="1"/>
  <c r="B158" i="1"/>
  <c r="B276" i="5" s="1"/>
  <c r="A158" i="1"/>
  <c r="A276" i="5" s="1"/>
  <c r="E157" i="1"/>
  <c r="D157" i="1"/>
  <c r="C157" i="1"/>
  <c r="D275" i="5" s="1"/>
  <c r="B157" i="1"/>
  <c r="P156" i="1"/>
  <c r="J156" i="1"/>
  <c r="H156" i="1"/>
  <c r="E156" i="1"/>
  <c r="E261" i="3" s="1"/>
  <c r="D156" i="1"/>
  <c r="C156" i="1"/>
  <c r="D274" i="5" s="1"/>
  <c r="B156" i="1"/>
  <c r="B274" i="5" s="1"/>
  <c r="A156" i="1"/>
  <c r="A274" i="5" s="1"/>
  <c r="P155" i="1"/>
  <c r="E155" i="1"/>
  <c r="E260" i="3" s="1"/>
  <c r="D155" i="1"/>
  <c r="D154" i="2" s="1"/>
  <c r="F154" i="2" s="1"/>
  <c r="C155" i="1"/>
  <c r="D273" i="5" s="1"/>
  <c r="B155" i="1"/>
  <c r="B154" i="2" s="1"/>
  <c r="P154" i="1"/>
  <c r="E154" i="1"/>
  <c r="E259" i="3" s="1"/>
  <c r="D154" i="1"/>
  <c r="C154" i="1"/>
  <c r="D272" i="5" s="1"/>
  <c r="B154" i="1"/>
  <c r="B272" i="5" s="1"/>
  <c r="A154" i="1"/>
  <c r="A272" i="5" s="1"/>
  <c r="E153" i="1"/>
  <c r="E258" i="3" s="1"/>
  <c r="D153" i="1"/>
  <c r="D258" i="3" s="1"/>
  <c r="F258" i="3" s="1"/>
  <c r="C153" i="1"/>
  <c r="D271" i="5" s="1"/>
  <c r="B153" i="1"/>
  <c r="P152" i="1"/>
  <c r="L152" i="1"/>
  <c r="J152" i="1"/>
  <c r="H152" i="1"/>
  <c r="E152" i="1"/>
  <c r="E257" i="3" s="1"/>
  <c r="D152" i="1"/>
  <c r="C152" i="1"/>
  <c r="D270" i="5" s="1"/>
  <c r="B152" i="1"/>
  <c r="B270" i="5" s="1"/>
  <c r="P151" i="1"/>
  <c r="E151" i="1"/>
  <c r="E256" i="3" s="1"/>
  <c r="D151" i="1"/>
  <c r="D256" i="3" s="1"/>
  <c r="C151" i="1"/>
  <c r="D269" i="5" s="1"/>
  <c r="B151" i="1"/>
  <c r="B256" i="3" s="1"/>
  <c r="L150" i="1"/>
  <c r="J150" i="1"/>
  <c r="E150" i="1"/>
  <c r="E255" i="3" s="1"/>
  <c r="D150" i="1"/>
  <c r="D255" i="3" s="1"/>
  <c r="C150" i="1"/>
  <c r="D268" i="5" s="1"/>
  <c r="B150" i="1"/>
  <c r="B268" i="5" s="1"/>
  <c r="A150" i="1"/>
  <c r="A268" i="5" s="1"/>
  <c r="E149" i="1"/>
  <c r="E254" i="3" s="1"/>
  <c r="D149" i="1"/>
  <c r="C149" i="1"/>
  <c r="D267" i="5" s="1"/>
  <c r="B149" i="1"/>
  <c r="P148" i="1"/>
  <c r="J148" i="1"/>
  <c r="E148" i="1"/>
  <c r="E253" i="3" s="1"/>
  <c r="D148" i="1"/>
  <c r="D147" i="2" s="1"/>
  <c r="F147" i="2" s="1"/>
  <c r="C148" i="1"/>
  <c r="D266" i="5" s="1"/>
  <c r="B148" i="1"/>
  <c r="B266" i="5" s="1"/>
  <c r="A148" i="1"/>
  <c r="A266" i="5" s="1"/>
  <c r="E147" i="1"/>
  <c r="E252" i="3" s="1"/>
  <c r="D147" i="1"/>
  <c r="C147" i="1"/>
  <c r="D265" i="5" s="1"/>
  <c r="B147" i="1"/>
  <c r="P146" i="1"/>
  <c r="L146" i="1"/>
  <c r="H146" i="1"/>
  <c r="E146" i="1"/>
  <c r="E251" i="3" s="1"/>
  <c r="D146" i="1"/>
  <c r="D145" i="2" s="1"/>
  <c r="F145" i="2" s="1"/>
  <c r="C146" i="1"/>
  <c r="D264" i="5" s="1"/>
  <c r="B146" i="1"/>
  <c r="B264" i="5" s="1"/>
  <c r="P145" i="1"/>
  <c r="E145" i="1"/>
  <c r="E250" i="3" s="1"/>
  <c r="D145" i="1"/>
  <c r="C145" i="1"/>
  <c r="D263" i="5" s="1"/>
  <c r="B145" i="1"/>
  <c r="B250" i="3" s="1"/>
  <c r="P144" i="1"/>
  <c r="L144" i="1"/>
  <c r="J144" i="1"/>
  <c r="H144" i="1"/>
  <c r="F144" i="1"/>
  <c r="A144" i="1"/>
  <c r="A262" i="5" s="1"/>
  <c r="J142" i="1"/>
  <c r="F142" i="1"/>
  <c r="P141" i="1"/>
  <c r="R141" i="1"/>
  <c r="P140" i="1"/>
  <c r="L140" i="1"/>
  <c r="J140" i="1"/>
  <c r="H140" i="1"/>
  <c r="P136" i="1"/>
  <c r="L136" i="1"/>
  <c r="J136" i="1"/>
  <c r="H136" i="1"/>
  <c r="B135" i="1"/>
  <c r="R133" i="1"/>
  <c r="H131" i="1"/>
  <c r="R131" i="1"/>
  <c r="H129" i="1"/>
  <c r="R129" i="1"/>
  <c r="L128" i="1"/>
  <c r="H127" i="1"/>
  <c r="J126" i="1"/>
  <c r="L126" i="1"/>
  <c r="J124" i="1"/>
  <c r="H123" i="1"/>
  <c r="L122" i="1"/>
  <c r="J122" i="1"/>
  <c r="H122" i="1"/>
  <c r="H121" i="1"/>
  <c r="R121" i="1"/>
  <c r="L120" i="1"/>
  <c r="L118" i="1"/>
  <c r="J118" i="1"/>
  <c r="H118" i="1"/>
  <c r="L116" i="1"/>
  <c r="J116" i="1"/>
  <c r="H115" i="1"/>
  <c r="R115" i="1"/>
  <c r="L114" i="1"/>
  <c r="J114" i="1"/>
  <c r="H114" i="1"/>
  <c r="H113" i="1"/>
  <c r="R113" i="1"/>
  <c r="L112" i="1"/>
  <c r="J110" i="1"/>
  <c r="H110" i="1"/>
  <c r="R123" i="1" l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56" i="3"/>
  <c r="F206" i="3"/>
  <c r="F255" i="3"/>
  <c r="F210" i="3"/>
  <c r="A157" i="1"/>
  <c r="B275" i="5"/>
  <c r="L158" i="1"/>
  <c r="R111" i="1"/>
  <c r="C205" i="5"/>
  <c r="F205" i="5" s="1"/>
  <c r="C117" i="2"/>
  <c r="C141" i="2"/>
  <c r="C144" i="2"/>
  <c r="C147" i="2"/>
  <c r="D152" i="2"/>
  <c r="F152" i="2" s="1"/>
  <c r="B197" i="3"/>
  <c r="C212" i="3"/>
  <c r="C244" i="3"/>
  <c r="A249" i="3"/>
  <c r="C251" i="3"/>
  <c r="D253" i="3"/>
  <c r="F253" i="3" s="1"/>
  <c r="R145" i="1"/>
  <c r="C263" i="5"/>
  <c r="F263" i="5" s="1"/>
  <c r="A147" i="1"/>
  <c r="B265" i="5"/>
  <c r="L148" i="1"/>
  <c r="H150" i="1"/>
  <c r="F152" i="1"/>
  <c r="C270" i="5"/>
  <c r="F270" i="5" s="1"/>
  <c r="H155" i="1"/>
  <c r="P158" i="1"/>
  <c r="H142" i="1"/>
  <c r="C260" i="5"/>
  <c r="F260" i="5" s="1"/>
  <c r="J112" i="1"/>
  <c r="C206" i="5"/>
  <c r="F206" i="5" s="1"/>
  <c r="L124" i="1"/>
  <c r="C218" i="5"/>
  <c r="F218" i="5" s="1"/>
  <c r="C109" i="2"/>
  <c r="C112" i="2"/>
  <c r="B123" i="2"/>
  <c r="C131" i="2"/>
  <c r="B136" i="2"/>
  <c r="B139" i="2"/>
  <c r="D141" i="2"/>
  <c r="F141" i="2" s="1"/>
  <c r="D144" i="2"/>
  <c r="F144" i="2" s="1"/>
  <c r="A153" i="2"/>
  <c r="C197" i="3"/>
  <c r="C199" i="3"/>
  <c r="B208" i="3"/>
  <c r="C210" i="3"/>
  <c r="D212" i="3"/>
  <c r="F212" i="3" s="1"/>
  <c r="C242" i="3"/>
  <c r="D244" i="3"/>
  <c r="F244" i="3" s="1"/>
  <c r="B249" i="3"/>
  <c r="D251" i="3"/>
  <c r="F251" i="3" s="1"/>
  <c r="C258" i="3"/>
  <c r="D260" i="3"/>
  <c r="F260" i="3" s="1"/>
  <c r="A263" i="3"/>
  <c r="R157" i="1"/>
  <c r="C275" i="5"/>
  <c r="F275" i="5" s="1"/>
  <c r="A159" i="1"/>
  <c r="B277" i="5"/>
  <c r="H125" i="1"/>
  <c r="C219" i="5"/>
  <c r="F219" i="5" s="1"/>
  <c r="D112" i="2"/>
  <c r="F112" i="2" s="1"/>
  <c r="B126" i="2"/>
  <c r="B150" i="2"/>
  <c r="D197" i="3"/>
  <c r="F197" i="3" s="1"/>
  <c r="D199" i="3"/>
  <c r="F199" i="3" s="1"/>
  <c r="C208" i="3"/>
  <c r="B217" i="3"/>
  <c r="R147" i="1"/>
  <c r="C265" i="5"/>
  <c r="F265" i="5" s="1"/>
  <c r="A149" i="1"/>
  <c r="B267" i="5"/>
  <c r="F154" i="1"/>
  <c r="C272" i="5"/>
  <c r="F272" i="5" s="1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A261" i="3"/>
  <c r="C263" i="3"/>
  <c r="A146" i="1"/>
  <c r="P150" i="1"/>
  <c r="P157" i="1"/>
  <c r="R159" i="1"/>
  <c r="C277" i="5"/>
  <c r="F277" i="5" s="1"/>
  <c r="R127" i="1"/>
  <c r="C221" i="5"/>
  <c r="F221" i="5" s="1"/>
  <c r="B110" i="2"/>
  <c r="B113" i="2"/>
  <c r="C118" i="2"/>
  <c r="C121" i="2"/>
  <c r="D126" i="2"/>
  <c r="F126" i="2" s="1"/>
  <c r="C142" i="2"/>
  <c r="C145" i="2"/>
  <c r="B148" i="2"/>
  <c r="D150" i="2"/>
  <c r="F150" i="2" s="1"/>
  <c r="D153" i="2"/>
  <c r="F153" i="2" s="1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A259" i="3"/>
  <c r="B261" i="3"/>
  <c r="P147" i="1"/>
  <c r="R149" i="1"/>
  <c r="C267" i="5"/>
  <c r="F267" i="5" s="1"/>
  <c r="A151" i="1"/>
  <c r="B269" i="5"/>
  <c r="H154" i="1"/>
  <c r="P143" i="1"/>
  <c r="P160" i="1" s="1"/>
  <c r="C261" i="5"/>
  <c r="F261" i="5" s="1"/>
  <c r="C210" i="5"/>
  <c r="F210" i="5" s="1"/>
  <c r="C222" i="5"/>
  <c r="F222" i="5" s="1"/>
  <c r="C110" i="2"/>
  <c r="C113" i="2"/>
  <c r="B132" i="2"/>
  <c r="B137" i="2"/>
  <c r="D142" i="2"/>
  <c r="F142" i="2" s="1"/>
  <c r="C148" i="2"/>
  <c r="D156" i="2"/>
  <c r="F156" i="2" s="1"/>
  <c r="B200" i="3"/>
  <c r="C202" i="3"/>
  <c r="D204" i="3"/>
  <c r="F204" i="3" s="1"/>
  <c r="C213" i="3"/>
  <c r="C215" i="3"/>
  <c r="B243" i="3"/>
  <c r="C245" i="3"/>
  <c r="B252" i="3"/>
  <c r="D254" i="3"/>
  <c r="F254" i="3" s="1"/>
  <c r="B259" i="3"/>
  <c r="C261" i="3"/>
  <c r="J154" i="1"/>
  <c r="F156" i="1"/>
  <c r="C274" i="5"/>
  <c r="F274" i="5" s="1"/>
  <c r="H159" i="1"/>
  <c r="H117" i="1"/>
  <c r="C211" i="5"/>
  <c r="F211" i="5" s="1"/>
  <c r="D110" i="2"/>
  <c r="F110" i="2" s="1"/>
  <c r="D113" i="2"/>
  <c r="F113" i="2" s="1"/>
  <c r="B124" i="2"/>
  <c r="B127" i="2"/>
  <c r="C132" i="2"/>
  <c r="C137" i="2"/>
  <c r="B140" i="2"/>
  <c r="A143" i="2"/>
  <c r="D148" i="2"/>
  <c r="F148" i="2" s="1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D261" i="3"/>
  <c r="F261" i="3" s="1"/>
  <c r="F146" i="1"/>
  <c r="C264" i="5"/>
  <c r="F264" i="5" s="1"/>
  <c r="P149" i="1"/>
  <c r="R151" i="1"/>
  <c r="C269" i="5"/>
  <c r="F269" i="5" s="1"/>
  <c r="A153" i="1"/>
  <c r="B271" i="5"/>
  <c r="L154" i="1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A157" i="2"/>
  <c r="C198" i="3"/>
  <c r="D200" i="3"/>
  <c r="F200" i="3" s="1"/>
  <c r="C209" i="3"/>
  <c r="C211" i="3"/>
  <c r="B241" i="3"/>
  <c r="D243" i="3"/>
  <c r="F243" i="3" s="1"/>
  <c r="C250" i="3"/>
  <c r="D252" i="3"/>
  <c r="F252" i="3" s="1"/>
  <c r="A255" i="3"/>
  <c r="B257" i="3"/>
  <c r="D259" i="3"/>
  <c r="F259" i="3" s="1"/>
  <c r="F158" i="1"/>
  <c r="C276" i="5"/>
  <c r="F276" i="5" s="1"/>
  <c r="H119" i="1"/>
  <c r="C213" i="5"/>
  <c r="F213" i="5" s="1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A149" i="2"/>
  <c r="D151" i="2"/>
  <c r="F151" i="2" s="1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D250" i="3"/>
  <c r="F250" i="3" s="1"/>
  <c r="B255" i="3"/>
  <c r="C257" i="3"/>
  <c r="B264" i="3"/>
  <c r="F148" i="1"/>
  <c r="C266" i="5"/>
  <c r="F266" i="5" s="1"/>
  <c r="R153" i="1"/>
  <c r="C271" i="5"/>
  <c r="F271" i="5" s="1"/>
  <c r="A155" i="1"/>
  <c r="B273" i="5"/>
  <c r="J120" i="1"/>
  <c r="C214" i="5"/>
  <c r="F214" i="5" s="1"/>
  <c r="J132" i="1"/>
  <c r="C226" i="5"/>
  <c r="F226" i="5" s="1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D146" i="2"/>
  <c r="F146" i="2" s="1"/>
  <c r="B149" i="2"/>
  <c r="A155" i="2"/>
  <c r="C157" i="2"/>
  <c r="D196" i="3"/>
  <c r="C205" i="3"/>
  <c r="C207" i="3"/>
  <c r="B216" i="3"/>
  <c r="C218" i="3"/>
  <c r="D241" i="3"/>
  <c r="F241" i="3" s="1"/>
  <c r="B246" i="3"/>
  <c r="C248" i="3"/>
  <c r="A253" i="3"/>
  <c r="C255" i="3"/>
  <c r="D257" i="3"/>
  <c r="F257" i="3" s="1"/>
  <c r="B262" i="3"/>
  <c r="C264" i="3"/>
  <c r="J146" i="1"/>
  <c r="A152" i="1"/>
  <c r="L156" i="1"/>
  <c r="H158" i="1"/>
  <c r="B204" i="5"/>
  <c r="H133" i="1"/>
  <c r="C227" i="5"/>
  <c r="F227" i="5" s="1"/>
  <c r="D111" i="2"/>
  <c r="F111" i="2" s="1"/>
  <c r="C114" i="2"/>
  <c r="D122" i="2"/>
  <c r="F122" i="2" s="1"/>
  <c r="B125" i="2"/>
  <c r="B128" i="2"/>
  <c r="C135" i="2"/>
  <c r="C138" i="2"/>
  <c r="A147" i="2"/>
  <c r="C149" i="2"/>
  <c r="B152" i="2"/>
  <c r="B155" i="2"/>
  <c r="D157" i="2"/>
  <c r="F157" i="2" s="1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D264" i="3"/>
  <c r="F264" i="3" s="1"/>
  <c r="A145" i="1"/>
  <c r="B263" i="5"/>
  <c r="H148" i="1"/>
  <c r="F150" i="1"/>
  <c r="C268" i="5"/>
  <c r="F268" i="5" s="1"/>
  <c r="P153" i="1"/>
  <c r="R155" i="1"/>
  <c r="C273" i="5"/>
  <c r="F273" i="5" s="1"/>
  <c r="J158" i="1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D149" i="2"/>
  <c r="F149" i="2" s="1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D262" i="3"/>
  <c r="F262" i="3" s="1"/>
  <c r="F196" i="3"/>
  <c r="F109" i="2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F145" i="1"/>
  <c r="N146" i="1"/>
  <c r="F147" i="1"/>
  <c r="N148" i="1"/>
  <c r="F149" i="1"/>
  <c r="N150" i="1"/>
  <c r="F151" i="1"/>
  <c r="N152" i="1"/>
  <c r="F153" i="1"/>
  <c r="N154" i="1"/>
  <c r="F155" i="1"/>
  <c r="N156" i="1"/>
  <c r="F157" i="1"/>
  <c r="N158" i="1"/>
  <c r="F159" i="1"/>
  <c r="R139" i="1"/>
  <c r="H143" i="1"/>
  <c r="H149" i="1"/>
  <c r="H157" i="1"/>
  <c r="R138" i="1"/>
  <c r="R140" i="1"/>
  <c r="J141" i="1"/>
  <c r="R146" i="1"/>
  <c r="J147" i="1"/>
  <c r="R148" i="1"/>
  <c r="R150" i="1"/>
  <c r="J151" i="1"/>
  <c r="R152" i="1"/>
  <c r="J153" i="1"/>
  <c r="R154" i="1"/>
  <c r="J155" i="1"/>
  <c r="R156" i="1"/>
  <c r="J157" i="1"/>
  <c r="R158" i="1"/>
  <c r="J159" i="1"/>
  <c r="H151" i="1"/>
  <c r="R136" i="1"/>
  <c r="J137" i="1"/>
  <c r="J139" i="1"/>
  <c r="R142" i="1"/>
  <c r="J143" i="1"/>
  <c r="R144" i="1"/>
  <c r="J145" i="1"/>
  <c r="J149" i="1"/>
  <c r="L137" i="1"/>
  <c r="L139" i="1"/>
  <c r="L141" i="1"/>
  <c r="L143" i="1"/>
  <c r="L145" i="1"/>
  <c r="L147" i="1"/>
  <c r="L149" i="1"/>
  <c r="L151" i="1"/>
  <c r="L153" i="1"/>
  <c r="L155" i="1"/>
  <c r="L157" i="1"/>
  <c r="L159" i="1"/>
  <c r="R137" i="1"/>
  <c r="H137" i="1"/>
  <c r="H139" i="1"/>
  <c r="H141" i="1"/>
  <c r="H145" i="1"/>
  <c r="H147" i="1"/>
  <c r="H153" i="1"/>
  <c r="N141" i="1"/>
  <c r="N143" i="1"/>
  <c r="N145" i="1"/>
  <c r="N147" i="1"/>
  <c r="N149" i="1"/>
  <c r="N151" i="1"/>
  <c r="N153" i="1"/>
  <c r="N155" i="1"/>
  <c r="N157" i="1"/>
  <c r="N159" i="1"/>
  <c r="P159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00" i="16"/>
  <c r="A275" i="5" l="1"/>
  <c r="A262" i="3"/>
  <c r="A156" i="2"/>
  <c r="A273" i="5"/>
  <c r="A260" i="3"/>
  <c r="A154" i="2"/>
  <c r="A271" i="5"/>
  <c r="A258" i="3"/>
  <c r="A152" i="2"/>
  <c r="A269" i="5"/>
  <c r="A256" i="3"/>
  <c r="A150" i="2"/>
  <c r="A267" i="5"/>
  <c r="A148" i="2"/>
  <c r="A254" i="3"/>
  <c r="A264" i="5"/>
  <c r="A251" i="3"/>
  <c r="A145" i="2"/>
  <c r="A270" i="5"/>
  <c r="A257" i="3"/>
  <c r="A151" i="2"/>
  <c r="A277" i="5"/>
  <c r="A264" i="3"/>
  <c r="A158" i="2"/>
  <c r="P161" i="1"/>
  <c r="A265" i="5"/>
  <c r="A146" i="2"/>
  <c r="A252" i="3"/>
  <c r="A263" i="5"/>
  <c r="A144" i="2"/>
  <c r="A250" i="3"/>
  <c r="H160" i="1"/>
  <c r="J161" i="1"/>
  <c r="L160" i="1"/>
  <c r="P135" i="1"/>
  <c r="H134" i="1"/>
  <c r="L135" i="1"/>
  <c r="P162" i="1"/>
  <c r="L134" i="1"/>
  <c r="L161" i="1"/>
  <c r="H161" i="1"/>
  <c r="R161" i="1"/>
  <c r="R160" i="1"/>
  <c r="J160" i="1"/>
  <c r="H135" i="1"/>
  <c r="R135" i="1"/>
  <c r="R134" i="1"/>
  <c r="B84" i="1"/>
  <c r="B58" i="1"/>
  <c r="B32" i="1"/>
  <c r="B33" i="1"/>
  <c r="B32" i="2" s="1"/>
  <c r="B34" i="1"/>
  <c r="B35" i="1"/>
  <c r="B36" i="1"/>
  <c r="B37" i="1"/>
  <c r="B38" i="1"/>
  <c r="B39" i="1"/>
  <c r="B38" i="2" s="1"/>
  <c r="B40" i="1"/>
  <c r="B64" i="5" s="1"/>
  <c r="B41" i="1"/>
  <c r="B70" i="3" s="1"/>
  <c r="B42" i="1"/>
  <c r="B41" i="2" s="1"/>
  <c r="B43" i="1"/>
  <c r="B44" i="1"/>
  <c r="B45" i="1"/>
  <c r="B46" i="1"/>
  <c r="B47" i="1"/>
  <c r="B48" i="1"/>
  <c r="B49" i="1"/>
  <c r="B50" i="1"/>
  <c r="B74" i="5" s="1"/>
  <c r="B51" i="1"/>
  <c r="B75" i="5" s="1"/>
  <c r="B52" i="1"/>
  <c r="B76" i="5" s="1"/>
  <c r="B53" i="1"/>
  <c r="B54" i="1"/>
  <c r="B78" i="5" s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7" i="5" s="1"/>
  <c r="F117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5" i="5" s="1"/>
  <c r="F125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E84" i="1"/>
  <c r="E151" i="3" s="1"/>
  <c r="D85" i="1"/>
  <c r="C155" i="5" s="1"/>
  <c r="F155" i="5" s="1"/>
  <c r="E85" i="1"/>
  <c r="E152" i="3" s="1"/>
  <c r="D86" i="1"/>
  <c r="E86" i="1"/>
  <c r="E153" i="3" s="1"/>
  <c r="D87" i="1"/>
  <c r="C157" i="5" s="1"/>
  <c r="F157" i="5" s="1"/>
  <c r="E87" i="1"/>
  <c r="E154" i="3" s="1"/>
  <c r="D88" i="1"/>
  <c r="E88" i="1"/>
  <c r="E155" i="3" s="1"/>
  <c r="D89" i="1"/>
  <c r="E89" i="1"/>
  <c r="E156" i="3" s="1"/>
  <c r="D90" i="1"/>
  <c r="C160" i="5" s="1"/>
  <c r="F160" i="5" s="1"/>
  <c r="E90" i="1"/>
  <c r="E157" i="3" s="1"/>
  <c r="D91" i="1"/>
  <c r="E91" i="1"/>
  <c r="E158" i="3" s="1"/>
  <c r="D92" i="1"/>
  <c r="E92" i="1"/>
  <c r="E159" i="3" s="1"/>
  <c r="D93" i="1"/>
  <c r="E93" i="1"/>
  <c r="E160" i="3" s="1"/>
  <c r="D94" i="1"/>
  <c r="E94" i="1"/>
  <c r="E161" i="3" s="1"/>
  <c r="D95" i="1"/>
  <c r="E95" i="1"/>
  <c r="E162" i="3" s="1"/>
  <c r="D96" i="1"/>
  <c r="C166" i="5" s="1"/>
  <c r="F166" i="5" s="1"/>
  <c r="E96" i="1"/>
  <c r="E163" i="3" s="1"/>
  <c r="D97" i="1"/>
  <c r="E97" i="1"/>
  <c r="E164" i="3" s="1"/>
  <c r="D98" i="1"/>
  <c r="C168" i="5" s="1"/>
  <c r="F168" i="5" s="1"/>
  <c r="E98" i="1"/>
  <c r="E165" i="3" s="1"/>
  <c r="D99" i="1"/>
  <c r="H99" i="1" s="1"/>
  <c r="E99" i="1"/>
  <c r="E166" i="3" s="1"/>
  <c r="D100" i="1"/>
  <c r="E100" i="1"/>
  <c r="E167" i="3" s="1"/>
  <c r="D101" i="1"/>
  <c r="E101" i="1"/>
  <c r="E168" i="3" s="1"/>
  <c r="D102" i="1"/>
  <c r="E102" i="1"/>
  <c r="E169" i="3" s="1"/>
  <c r="D103" i="1"/>
  <c r="C173" i="5" s="1"/>
  <c r="F173" i="5" s="1"/>
  <c r="E103" i="1"/>
  <c r="E170" i="3" s="1"/>
  <c r="D104" i="1"/>
  <c r="E104" i="1"/>
  <c r="E171" i="3" s="1"/>
  <c r="D105" i="1"/>
  <c r="E105" i="1"/>
  <c r="E172" i="3" s="1"/>
  <c r="D106" i="1"/>
  <c r="E106" i="1"/>
  <c r="E173" i="3" s="1"/>
  <c r="D107" i="1"/>
  <c r="C177" i="5" s="1"/>
  <c r="F177" i="5" s="1"/>
  <c r="E107" i="1"/>
  <c r="E174" i="3" s="1"/>
  <c r="J7" i="5"/>
  <c r="J8" i="5"/>
  <c r="E8" i="5" s="1"/>
  <c r="J9" i="5"/>
  <c r="E9" i="5" s="1"/>
  <c r="J10" i="5"/>
  <c r="E10" i="5" s="1"/>
  <c r="J11" i="5"/>
  <c r="E11" i="5" s="1"/>
  <c r="C11" i="5"/>
  <c r="F11" i="5" s="1"/>
  <c r="J12" i="5"/>
  <c r="E12" i="5" s="1"/>
  <c r="J13" i="5"/>
  <c r="E13" i="5" s="1"/>
  <c r="J14" i="5"/>
  <c r="E14" i="5" s="1"/>
  <c r="J15" i="5"/>
  <c r="E15" i="5" s="1"/>
  <c r="C15" i="5"/>
  <c r="F15" i="5" s="1"/>
  <c r="J16" i="5"/>
  <c r="E16" i="5" s="1"/>
  <c r="J17" i="5"/>
  <c r="E17" i="5" s="1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106" i="5" s="1"/>
  <c r="B60" i="1"/>
  <c r="B59" i="2" s="1"/>
  <c r="B61" i="1"/>
  <c r="B62" i="1"/>
  <c r="B63" i="1"/>
  <c r="B110" i="5" s="1"/>
  <c r="B64" i="1"/>
  <c r="B65" i="1"/>
  <c r="B66" i="1"/>
  <c r="B67" i="1"/>
  <c r="B114" i="5" s="1"/>
  <c r="B68" i="1"/>
  <c r="B69" i="1"/>
  <c r="B70" i="1"/>
  <c r="B71" i="1"/>
  <c r="B118" i="5" s="1"/>
  <c r="B72" i="1"/>
  <c r="B71" i="2" s="1"/>
  <c r="B73" i="1"/>
  <c r="B74" i="1"/>
  <c r="B75" i="1"/>
  <c r="B122" i="5" s="1"/>
  <c r="B76" i="1"/>
  <c r="B77" i="1"/>
  <c r="B78" i="1"/>
  <c r="B79" i="1"/>
  <c r="B126" i="5" s="1"/>
  <c r="B80" i="1"/>
  <c r="B79" i="2" s="1"/>
  <c r="B81" i="1"/>
  <c r="B7" i="1"/>
  <c r="A6" i="1" s="1"/>
  <c r="A5" i="2" s="1"/>
  <c r="B6" i="1"/>
  <c r="B5" i="2" s="1"/>
  <c r="C6" i="1"/>
  <c r="C5" i="2" s="1"/>
  <c r="C7" i="1"/>
  <c r="C17" i="3" s="1"/>
  <c r="B8" i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C20" i="1"/>
  <c r="D21" i="5" s="1"/>
  <c r="B21" i="1"/>
  <c r="C21" i="1"/>
  <c r="D22" i="5" s="1"/>
  <c r="B22" i="1"/>
  <c r="B21" i="2" s="1"/>
  <c r="C22" i="1"/>
  <c r="C32" i="3" s="1"/>
  <c r="B23" i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9" i="5" s="1"/>
  <c r="C46" i="1"/>
  <c r="C45" i="2" s="1"/>
  <c r="C47" i="1"/>
  <c r="C76" i="3" s="1"/>
  <c r="C48" i="1"/>
  <c r="C47" i="2" s="1"/>
  <c r="C49" i="1"/>
  <c r="C50" i="1"/>
  <c r="C79" i="3" s="1"/>
  <c r="C51" i="1"/>
  <c r="C52" i="1"/>
  <c r="C51" i="2" s="1"/>
  <c r="C53" i="1"/>
  <c r="C52" i="2" s="1"/>
  <c r="C54" i="1"/>
  <c r="C55" i="1"/>
  <c r="C84" i="3" s="1"/>
  <c r="C58" i="1"/>
  <c r="C57" i="2" s="1"/>
  <c r="C59" i="1"/>
  <c r="C60" i="1"/>
  <c r="C108" i="3" s="1"/>
  <c r="C61" i="1"/>
  <c r="C60" i="2" s="1"/>
  <c r="C62" i="1"/>
  <c r="C63" i="1"/>
  <c r="D110" i="5" s="1"/>
  <c r="C64" i="1"/>
  <c r="D111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5" i="5" s="1"/>
  <c r="C85" i="1"/>
  <c r="D155" i="5" s="1"/>
  <c r="B86" i="1"/>
  <c r="C86" i="1"/>
  <c r="B87" i="1"/>
  <c r="B157" i="5" s="1"/>
  <c r="C87" i="1"/>
  <c r="B88" i="1"/>
  <c r="C88" i="1"/>
  <c r="B89" i="1"/>
  <c r="C89" i="1"/>
  <c r="B90" i="1"/>
  <c r="C90" i="1"/>
  <c r="B91" i="1"/>
  <c r="C91" i="1"/>
  <c r="D161" i="5" s="1"/>
  <c r="B92" i="1"/>
  <c r="C92" i="1"/>
  <c r="B93" i="1"/>
  <c r="C93" i="1"/>
  <c r="D163" i="5" s="1"/>
  <c r="B94" i="1"/>
  <c r="C94" i="1"/>
  <c r="B95" i="1"/>
  <c r="C95" i="1"/>
  <c r="D165" i="5" s="1"/>
  <c r="B96" i="1"/>
  <c r="C96" i="1"/>
  <c r="B97" i="1"/>
  <c r="C97" i="1"/>
  <c r="C96" i="2" s="1"/>
  <c r="B98" i="1"/>
  <c r="C98" i="1"/>
  <c r="B99" i="1"/>
  <c r="B169" i="5" s="1"/>
  <c r="C99" i="1"/>
  <c r="B100" i="1"/>
  <c r="C100" i="1"/>
  <c r="B101" i="1"/>
  <c r="C101" i="1"/>
  <c r="B102" i="1"/>
  <c r="B172" i="5" s="1"/>
  <c r="C102" i="1"/>
  <c r="D172" i="5" s="1"/>
  <c r="B103" i="1"/>
  <c r="C103" i="1"/>
  <c r="C102" i="2" s="1"/>
  <c r="B104" i="1"/>
  <c r="C104" i="1"/>
  <c r="B105" i="1"/>
  <c r="B175" i="5" s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C160" i="3"/>
  <c r="C83" i="3"/>
  <c r="C80" i="3"/>
  <c r="C37" i="3"/>
  <c r="B170" i="3"/>
  <c r="B151" i="3"/>
  <c r="B126" i="3"/>
  <c r="B125" i="3"/>
  <c r="B110" i="3"/>
  <c r="B84" i="3"/>
  <c r="B78" i="3"/>
  <c r="B76" i="3"/>
  <c r="B74" i="3"/>
  <c r="B68" i="3"/>
  <c r="B33" i="3"/>
  <c r="B63" i="3"/>
  <c r="B61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6" i="5"/>
  <c r="E56" i="5" s="1"/>
  <c r="J57" i="5"/>
  <c r="E57" i="5" s="1"/>
  <c r="J58" i="5"/>
  <c r="E58" i="5" s="1"/>
  <c r="J59" i="5"/>
  <c r="E59" i="5" s="1"/>
  <c r="J60" i="5"/>
  <c r="E60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J105" i="5"/>
  <c r="E105" i="5" s="1"/>
  <c r="K105" i="5"/>
  <c r="J106" i="5"/>
  <c r="E106" i="5" s="1"/>
  <c r="K106" i="5"/>
  <c r="J107" i="5"/>
  <c r="E107" i="5" s="1"/>
  <c r="K107" i="5"/>
  <c r="J108" i="5"/>
  <c r="E108" i="5" s="1"/>
  <c r="K108" i="5"/>
  <c r="J109" i="5"/>
  <c r="E109" i="5" s="1"/>
  <c r="K109" i="5"/>
  <c r="J110" i="5"/>
  <c r="E110" i="5" s="1"/>
  <c r="K110" i="5"/>
  <c r="J111" i="5"/>
  <c r="E111" i="5" s="1"/>
  <c r="K111" i="5"/>
  <c r="J112" i="5"/>
  <c r="E112" i="5" s="1"/>
  <c r="K112" i="5"/>
  <c r="J113" i="5"/>
  <c r="E113" i="5" s="1"/>
  <c r="K113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E154" i="5"/>
  <c r="K154" i="5"/>
  <c r="B51" i="5"/>
  <c r="B100" i="5" s="1"/>
  <c r="B149" i="5" s="1"/>
  <c r="I52" i="5"/>
  <c r="I101" i="5" s="1"/>
  <c r="I150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54" i="5"/>
  <c r="I8" i="5"/>
  <c r="I9" i="5"/>
  <c r="I10" i="5"/>
  <c r="I11" i="5"/>
  <c r="I12" i="5"/>
  <c r="I13" i="5"/>
  <c r="D14" i="5"/>
  <c r="I14" i="5"/>
  <c r="I15" i="5"/>
  <c r="D16" i="5"/>
  <c r="I16" i="5"/>
  <c r="I7" i="5"/>
  <c r="C56" i="5"/>
  <c r="F56" i="5" s="1"/>
  <c r="B9" i="5"/>
  <c r="B10" i="5"/>
  <c r="B15" i="5"/>
  <c r="B19" i="5"/>
  <c r="B21" i="5"/>
  <c r="B22" i="5"/>
  <c r="B28" i="5"/>
  <c r="B58" i="5"/>
  <c r="B24" i="5"/>
  <c r="B59" i="5"/>
  <c r="B60" i="5"/>
  <c r="B62" i="5"/>
  <c r="B67" i="5"/>
  <c r="B68" i="5"/>
  <c r="B70" i="5"/>
  <c r="B71" i="5"/>
  <c r="B72" i="5"/>
  <c r="B79" i="5"/>
  <c r="B109" i="5"/>
  <c r="B111" i="5"/>
  <c r="B115" i="5"/>
  <c r="B117" i="5"/>
  <c r="B119" i="5"/>
  <c r="B123" i="5"/>
  <c r="B124" i="5"/>
  <c r="B127" i="5"/>
  <c r="C77" i="5"/>
  <c r="F77" i="5" s="1"/>
  <c r="C76" i="5"/>
  <c r="F76" i="5" s="1"/>
  <c r="C75" i="5"/>
  <c r="F75" i="5" s="1"/>
  <c r="C74" i="5"/>
  <c r="F74" i="5" s="1"/>
  <c r="C71" i="5"/>
  <c r="F71" i="5" s="1"/>
  <c r="C70" i="5"/>
  <c r="F70" i="5" s="1"/>
  <c r="C69" i="5"/>
  <c r="F69" i="5" s="1"/>
  <c r="C68" i="5"/>
  <c r="F68" i="5" s="1"/>
  <c r="C107" i="5"/>
  <c r="F107" i="5" s="1"/>
  <c r="C113" i="5"/>
  <c r="F113" i="5" s="1"/>
  <c r="C114" i="5"/>
  <c r="F114" i="5" s="1"/>
  <c r="C118" i="5"/>
  <c r="F118" i="5" s="1"/>
  <c r="C122" i="5"/>
  <c r="F122" i="5" s="1"/>
  <c r="C124" i="5"/>
  <c r="F124" i="5" s="1"/>
  <c r="C63" i="5"/>
  <c r="F63" i="5" s="1"/>
  <c r="C61" i="5"/>
  <c r="F61" i="5" s="1"/>
  <c r="C60" i="5"/>
  <c r="F60" i="5" s="1"/>
  <c r="C59" i="5"/>
  <c r="F59" i="5" s="1"/>
  <c r="C58" i="5"/>
  <c r="F58" i="5" s="1"/>
  <c r="C57" i="5"/>
  <c r="F57" i="5" s="1"/>
  <c r="D18" i="5"/>
  <c r="D20" i="5"/>
  <c r="D28" i="5"/>
  <c r="D30" i="5"/>
  <c r="D74" i="5"/>
  <c r="D75" i="5"/>
  <c r="D78" i="5"/>
  <c r="D112" i="5"/>
  <c r="D115" i="5"/>
  <c r="D116" i="5"/>
  <c r="D120" i="5"/>
  <c r="D123" i="5"/>
  <c r="D127" i="5"/>
  <c r="A3" i="2"/>
  <c r="A2" i="2"/>
  <c r="C106" i="2"/>
  <c r="C104" i="2"/>
  <c r="C100" i="2"/>
  <c r="C98" i="2"/>
  <c r="C97" i="2"/>
  <c r="C92" i="2"/>
  <c r="C88" i="2"/>
  <c r="C79" i="2"/>
  <c r="C77" i="2"/>
  <c r="C75" i="2"/>
  <c r="C68" i="2"/>
  <c r="C67" i="2"/>
  <c r="C64" i="2"/>
  <c r="C61" i="2"/>
  <c r="C53" i="2"/>
  <c r="C50" i="2"/>
  <c r="C49" i="2"/>
  <c r="C38" i="2"/>
  <c r="C26" i="2"/>
  <c r="C20" i="2"/>
  <c r="C18" i="2"/>
  <c r="C16" i="2"/>
  <c r="C12" i="2"/>
  <c r="C8" i="2"/>
  <c r="C6" i="2"/>
  <c r="C14" i="2"/>
  <c r="D6" i="2"/>
  <c r="F6" i="2" s="1"/>
  <c r="D11" i="2"/>
  <c r="F11" i="2" s="1"/>
  <c r="D13" i="2"/>
  <c r="F13" i="2" s="1"/>
  <c r="D17" i="2"/>
  <c r="F17" i="2" s="1"/>
  <c r="D18" i="2"/>
  <c r="F18" i="2" s="1"/>
  <c r="D19" i="2"/>
  <c r="F19" i="2" s="1"/>
  <c r="D20" i="2"/>
  <c r="F20" i="2" s="1"/>
  <c r="D21" i="2"/>
  <c r="F21" i="2" s="1"/>
  <c r="D23" i="2"/>
  <c r="F23" i="2" s="1"/>
  <c r="D24" i="2"/>
  <c r="F24" i="2" s="1"/>
  <c r="D25" i="2"/>
  <c r="F25" i="2" s="1"/>
  <c r="D31" i="2"/>
  <c r="F31" i="2" s="1"/>
  <c r="D32" i="2"/>
  <c r="F32" i="2" s="1"/>
  <c r="D34" i="2"/>
  <c r="F34" i="2" s="1"/>
  <c r="D35" i="2"/>
  <c r="F35" i="2" s="1"/>
  <c r="D38" i="2"/>
  <c r="F38" i="2" s="1"/>
  <c r="D39" i="2"/>
  <c r="F39" i="2" s="1"/>
  <c r="D40" i="2"/>
  <c r="F40" i="2" s="1"/>
  <c r="D43" i="2"/>
  <c r="F43" i="2" s="1"/>
  <c r="D44" i="2"/>
  <c r="F44" i="2" s="1"/>
  <c r="D45" i="2"/>
  <c r="F45" i="2" s="1"/>
  <c r="D46" i="2"/>
  <c r="F46" i="2" s="1"/>
  <c r="D49" i="2"/>
  <c r="F49" i="2" s="1"/>
  <c r="D50" i="2"/>
  <c r="F50" i="2" s="1"/>
  <c r="D51" i="2"/>
  <c r="F51" i="2" s="1"/>
  <c r="D52" i="2"/>
  <c r="F52" i="2" s="1"/>
  <c r="D58" i="2"/>
  <c r="F58" i="2" s="1"/>
  <c r="D59" i="2"/>
  <c r="F59" i="2" s="1"/>
  <c r="D60" i="2"/>
  <c r="F60" i="2" s="1"/>
  <c r="D63" i="2"/>
  <c r="F63" i="2" s="1"/>
  <c r="D64" i="2"/>
  <c r="F64" i="2" s="1"/>
  <c r="D65" i="2"/>
  <c r="F65" i="2" s="1"/>
  <c r="D66" i="2"/>
  <c r="F66" i="2" s="1"/>
  <c r="D69" i="2"/>
  <c r="D70" i="2"/>
  <c r="F70" i="2" s="1"/>
  <c r="D71" i="2"/>
  <c r="F71" i="2" s="1"/>
  <c r="D72" i="2"/>
  <c r="F72" i="2" s="1"/>
  <c r="D74" i="2"/>
  <c r="F74" i="2" s="1"/>
  <c r="D76" i="2"/>
  <c r="F76" i="2" s="1"/>
  <c r="D80" i="2"/>
  <c r="F80" i="2" s="1"/>
  <c r="D83" i="2"/>
  <c r="F83" i="2" s="1"/>
  <c r="D84" i="2"/>
  <c r="F84" i="2" s="1"/>
  <c r="D85" i="2"/>
  <c r="F85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9" i="2"/>
  <c r="F99" i="2" s="1"/>
  <c r="D100" i="2"/>
  <c r="D101" i="2"/>
  <c r="F101" i="2" s="1"/>
  <c r="D102" i="2"/>
  <c r="F102" i="2" s="1"/>
  <c r="D105" i="2"/>
  <c r="F105" i="2" s="1"/>
  <c r="D106" i="2"/>
  <c r="F106" i="2" s="1"/>
  <c r="F100" i="2"/>
  <c r="F69" i="2"/>
  <c r="B104" i="2"/>
  <c r="B99" i="2"/>
  <c r="B93" i="2"/>
  <c r="B91" i="2"/>
  <c r="B89" i="2"/>
  <c r="B87" i="2"/>
  <c r="B83" i="2"/>
  <c r="B77" i="2"/>
  <c r="B76" i="2"/>
  <c r="B75" i="2"/>
  <c r="B72" i="2"/>
  <c r="B69" i="2"/>
  <c r="B67" i="2"/>
  <c r="B64" i="2"/>
  <c r="B63" i="2"/>
  <c r="B61" i="2"/>
  <c r="B57" i="2"/>
  <c r="B54" i="2"/>
  <c r="B50" i="2"/>
  <c r="B48" i="2"/>
  <c r="B47" i="2"/>
  <c r="B46" i="2"/>
  <c r="B45" i="2"/>
  <c r="B43" i="2"/>
  <c r="B37" i="2"/>
  <c r="B36" i="2"/>
  <c r="B35" i="2"/>
  <c r="B34" i="2"/>
  <c r="B22" i="2"/>
  <c r="B33" i="2"/>
  <c r="B26" i="2"/>
  <c r="B25" i="2"/>
  <c r="B20" i="2"/>
  <c r="B19" i="2"/>
  <c r="B16" i="2"/>
  <c r="B14" i="2"/>
  <c r="B13" i="2"/>
  <c r="B10" i="2"/>
  <c r="B8" i="2"/>
  <c r="B7" i="2"/>
  <c r="R107" i="1"/>
  <c r="N107" i="1"/>
  <c r="L107" i="1"/>
  <c r="J107" i="1"/>
  <c r="H107" i="1"/>
  <c r="F107" i="1"/>
  <c r="L106" i="1"/>
  <c r="H106" i="1"/>
  <c r="N104" i="1"/>
  <c r="R103" i="1"/>
  <c r="N103" i="1"/>
  <c r="L103" i="1"/>
  <c r="J103" i="1"/>
  <c r="H103" i="1"/>
  <c r="F103" i="1"/>
  <c r="H102" i="1"/>
  <c r="R101" i="1"/>
  <c r="N101" i="1"/>
  <c r="L101" i="1"/>
  <c r="J101" i="1"/>
  <c r="H101" i="1"/>
  <c r="R100" i="1"/>
  <c r="N100" i="1"/>
  <c r="L100" i="1"/>
  <c r="J100" i="1"/>
  <c r="H100" i="1"/>
  <c r="R99" i="1"/>
  <c r="R98" i="1"/>
  <c r="N98" i="1"/>
  <c r="L98" i="1"/>
  <c r="J98" i="1"/>
  <c r="H98" i="1"/>
  <c r="F98" i="1"/>
  <c r="R96" i="1"/>
  <c r="N96" i="1"/>
  <c r="L96" i="1"/>
  <c r="J96" i="1"/>
  <c r="H96" i="1"/>
  <c r="F96" i="1"/>
  <c r="L95" i="1"/>
  <c r="R94" i="1"/>
  <c r="N94" i="1"/>
  <c r="L94" i="1"/>
  <c r="F94" i="1"/>
  <c r="R92" i="1"/>
  <c r="N92" i="1"/>
  <c r="L92" i="1"/>
  <c r="J92" i="1"/>
  <c r="H92" i="1"/>
  <c r="R91" i="1"/>
  <c r="N91" i="1"/>
  <c r="L91" i="1"/>
  <c r="J91" i="1"/>
  <c r="H91" i="1"/>
  <c r="R90" i="1"/>
  <c r="N90" i="1"/>
  <c r="L90" i="1"/>
  <c r="J90" i="1"/>
  <c r="H90" i="1"/>
  <c r="F90" i="1"/>
  <c r="L89" i="1"/>
  <c r="J89" i="1"/>
  <c r="R86" i="1"/>
  <c r="N86" i="1"/>
  <c r="L86" i="1"/>
  <c r="J86" i="1"/>
  <c r="H86" i="1"/>
  <c r="F86" i="1"/>
  <c r="R85" i="1"/>
  <c r="N85" i="1"/>
  <c r="L85" i="1"/>
  <c r="J85" i="1"/>
  <c r="H85" i="1"/>
  <c r="F85" i="1"/>
  <c r="R84" i="1"/>
  <c r="N84" i="1"/>
  <c r="L84" i="1"/>
  <c r="J84" i="1"/>
  <c r="H84" i="1"/>
  <c r="F84" i="1"/>
  <c r="R81" i="1"/>
  <c r="P81" i="1"/>
  <c r="N81" i="1"/>
  <c r="L81" i="1"/>
  <c r="J81" i="1"/>
  <c r="H81" i="1"/>
  <c r="F81" i="1"/>
  <c r="J80" i="1"/>
  <c r="R78" i="1"/>
  <c r="P78" i="1"/>
  <c r="J78" i="1"/>
  <c r="H78" i="1"/>
  <c r="F78" i="1"/>
  <c r="R77" i="1"/>
  <c r="P77" i="1"/>
  <c r="N77" i="1"/>
  <c r="L77" i="1"/>
  <c r="J77" i="1"/>
  <c r="H77" i="1"/>
  <c r="F77" i="1"/>
  <c r="P76" i="1"/>
  <c r="L76" i="1"/>
  <c r="R75" i="1"/>
  <c r="P75" i="1"/>
  <c r="N75" i="1"/>
  <c r="L75" i="1"/>
  <c r="J75" i="1"/>
  <c r="H75" i="1"/>
  <c r="F75" i="1"/>
  <c r="R73" i="1"/>
  <c r="P73" i="1"/>
  <c r="N73" i="1"/>
  <c r="L73" i="1"/>
  <c r="J73" i="1"/>
  <c r="H73" i="1"/>
  <c r="P72" i="1"/>
  <c r="N72" i="1"/>
  <c r="L72" i="1"/>
  <c r="J72" i="1"/>
  <c r="H72" i="1"/>
  <c r="R71" i="1"/>
  <c r="P71" i="1"/>
  <c r="N71" i="1"/>
  <c r="L71" i="1"/>
  <c r="J71" i="1"/>
  <c r="H71" i="1"/>
  <c r="F71" i="1"/>
  <c r="R70" i="1"/>
  <c r="P70" i="1"/>
  <c r="L70" i="1"/>
  <c r="J70" i="1"/>
  <c r="F69" i="1"/>
  <c r="R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N64" i="1"/>
  <c r="L64" i="1"/>
  <c r="J64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R59" i="1"/>
  <c r="P59" i="1"/>
  <c r="N59" i="1"/>
  <c r="L59" i="1"/>
  <c r="J59" i="1"/>
  <c r="H59" i="1"/>
  <c r="F59" i="1"/>
  <c r="R58" i="1"/>
  <c r="N58" i="1"/>
  <c r="R53" i="1"/>
  <c r="P53" i="1"/>
  <c r="N53" i="1"/>
  <c r="L53" i="1"/>
  <c r="J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R50" i="1"/>
  <c r="P50" i="1"/>
  <c r="N50" i="1"/>
  <c r="L50" i="1"/>
  <c r="J50" i="1"/>
  <c r="H50" i="1"/>
  <c r="F50" i="1"/>
  <c r="R47" i="1"/>
  <c r="L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F43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P37" i="1"/>
  <c r="R36" i="1"/>
  <c r="N36" i="1"/>
  <c r="J36" i="1"/>
  <c r="N35" i="1"/>
  <c r="L35" i="1"/>
  <c r="J35" i="1"/>
  <c r="R34" i="1"/>
  <c r="N34" i="1"/>
  <c r="J34" i="1"/>
  <c r="H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6" i="1"/>
  <c r="R25" i="1"/>
  <c r="R24" i="1"/>
  <c r="R19" i="1"/>
  <c r="R16" i="1"/>
  <c r="R14" i="1"/>
  <c r="R12" i="1"/>
  <c r="P27" i="1"/>
  <c r="P26" i="1"/>
  <c r="P25" i="1"/>
  <c r="P24" i="1"/>
  <c r="P19" i="1"/>
  <c r="P18" i="1"/>
  <c r="P15" i="1"/>
  <c r="P14" i="1"/>
  <c r="P12" i="1"/>
  <c r="P9" i="1"/>
  <c r="P7" i="1"/>
  <c r="N29" i="1"/>
  <c r="N27" i="1"/>
  <c r="N26" i="1"/>
  <c r="N25" i="1"/>
  <c r="N24" i="1"/>
  <c r="N21" i="1"/>
  <c r="N19" i="1"/>
  <c r="N17" i="1"/>
  <c r="N14" i="1"/>
  <c r="N12" i="1"/>
  <c r="N9" i="1"/>
  <c r="N7" i="1"/>
  <c r="L26" i="1"/>
  <c r="L25" i="1"/>
  <c r="L24" i="1"/>
  <c r="L21" i="1"/>
  <c r="L19" i="1"/>
  <c r="L18" i="1"/>
  <c r="L14" i="1"/>
  <c r="L12" i="1"/>
  <c r="L9" i="1"/>
  <c r="L7" i="1"/>
  <c r="J26" i="1"/>
  <c r="J25" i="1"/>
  <c r="J24" i="1"/>
  <c r="J21" i="1"/>
  <c r="J19" i="1"/>
  <c r="J16" i="1"/>
  <c r="J14" i="1"/>
  <c r="J12" i="1"/>
  <c r="J9" i="1"/>
  <c r="H26" i="1"/>
  <c r="H25" i="1"/>
  <c r="H24" i="1"/>
  <c r="H20" i="1"/>
  <c r="H19" i="1"/>
  <c r="H18" i="1"/>
  <c r="H14" i="1"/>
  <c r="H12" i="1"/>
  <c r="H9" i="1"/>
  <c r="H7" i="1"/>
  <c r="F7" i="1"/>
  <c r="F12" i="1"/>
  <c r="F14" i="1"/>
  <c r="F19" i="1"/>
  <c r="F23" i="1"/>
  <c r="F24" i="1"/>
  <c r="F25" i="1"/>
  <c r="B109" i="1"/>
  <c r="B83" i="1"/>
  <c r="B57" i="1"/>
  <c r="B31" i="1"/>
  <c r="R8" i="1" l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8" i="5"/>
  <c r="C126" i="5"/>
  <c r="F126" i="5" s="1"/>
  <c r="B63" i="5"/>
  <c r="C75" i="3"/>
  <c r="C163" i="3"/>
  <c r="D166" i="5"/>
  <c r="C157" i="3"/>
  <c r="D160" i="5"/>
  <c r="C151" i="3"/>
  <c r="D154" i="5"/>
  <c r="L104" i="1"/>
  <c r="C174" i="5"/>
  <c r="F174" i="5" s="1"/>
  <c r="D159" i="3"/>
  <c r="C162" i="5"/>
  <c r="F162" i="5" s="1"/>
  <c r="J22" i="1"/>
  <c r="F54" i="1"/>
  <c r="L74" i="1"/>
  <c r="F92" i="1"/>
  <c r="D36" i="2"/>
  <c r="F36" i="2" s="1"/>
  <c r="C72" i="5"/>
  <c r="F72" i="5" s="1"/>
  <c r="B166" i="5"/>
  <c r="B160" i="5"/>
  <c r="D153" i="3"/>
  <c r="C156" i="5"/>
  <c r="F156" i="5" s="1"/>
  <c r="R37" i="1"/>
  <c r="D70" i="5"/>
  <c r="B96" i="2"/>
  <c r="B167" i="5"/>
  <c r="F36" i="1"/>
  <c r="H54" i="1"/>
  <c r="N74" i="1"/>
  <c r="F79" i="1"/>
  <c r="F87" i="1"/>
  <c r="B84" i="2"/>
  <c r="C174" i="3"/>
  <c r="D177" i="5"/>
  <c r="C168" i="3"/>
  <c r="D171" i="5"/>
  <c r="C156" i="3"/>
  <c r="D159" i="5"/>
  <c r="C17" i="5"/>
  <c r="F17" i="5" s="1"/>
  <c r="D164" i="3"/>
  <c r="F164" i="3" s="1"/>
  <c r="C167" i="5"/>
  <c r="F167" i="5" s="1"/>
  <c r="D158" i="3"/>
  <c r="C161" i="5"/>
  <c r="F161" i="5" s="1"/>
  <c r="N93" i="1"/>
  <c r="C163" i="5"/>
  <c r="F163" i="5" s="1"/>
  <c r="N16" i="1"/>
  <c r="F48" i="1"/>
  <c r="J54" i="1"/>
  <c r="P74" i="1"/>
  <c r="H79" i="1"/>
  <c r="H87" i="1"/>
  <c r="D86" i="2"/>
  <c r="F86" i="2" s="1"/>
  <c r="D15" i="2"/>
  <c r="F15" i="2" s="1"/>
  <c r="D119" i="5"/>
  <c r="D25" i="5"/>
  <c r="C121" i="5"/>
  <c r="F121" i="5" s="1"/>
  <c r="B107" i="5"/>
  <c r="B53" i="5"/>
  <c r="B102" i="5" s="1"/>
  <c r="B151" i="5" s="1"/>
  <c r="B301" i="5"/>
  <c r="B251" i="5"/>
  <c r="B201" i="5"/>
  <c r="B80" i="3"/>
  <c r="C120" i="3"/>
  <c r="B177" i="5"/>
  <c r="B171" i="5"/>
  <c r="B165" i="5"/>
  <c r="B88" i="2"/>
  <c r="B159" i="5"/>
  <c r="D172" i="3"/>
  <c r="C175" i="5"/>
  <c r="F175" i="5" s="1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2" i="5"/>
  <c r="B101" i="5" s="1"/>
  <c r="B150" i="5" s="1"/>
  <c r="B300" i="5"/>
  <c r="B250" i="5"/>
  <c r="B200" i="5"/>
  <c r="C152" i="3"/>
  <c r="C105" i="2"/>
  <c r="D176" i="5"/>
  <c r="C167" i="3"/>
  <c r="D170" i="5"/>
  <c r="C161" i="3"/>
  <c r="D164" i="5"/>
  <c r="C155" i="3"/>
  <c r="D158" i="5"/>
  <c r="D169" i="3"/>
  <c r="C172" i="5"/>
  <c r="F172" i="5" s="1"/>
  <c r="F13" i="1"/>
  <c r="H10" i="1"/>
  <c r="J28" i="1"/>
  <c r="P10" i="1"/>
  <c r="P28" i="1"/>
  <c r="J48" i="1"/>
  <c r="N54" i="1"/>
  <c r="H68" i="1"/>
  <c r="L79" i="1"/>
  <c r="L87" i="1"/>
  <c r="D47" i="2"/>
  <c r="F47" i="2" s="1"/>
  <c r="C115" i="5"/>
  <c r="F115" i="5" s="1"/>
  <c r="C158" i="3"/>
  <c r="B105" i="2"/>
  <c r="B176" i="5"/>
  <c r="B170" i="5"/>
  <c r="B164" i="5"/>
  <c r="B158" i="5"/>
  <c r="D174" i="3"/>
  <c r="D151" i="3"/>
  <c r="C154" i="5"/>
  <c r="F154" i="5" s="1"/>
  <c r="C164" i="3"/>
  <c r="D167" i="5"/>
  <c r="D166" i="3"/>
  <c r="C169" i="5"/>
  <c r="F169" i="5" s="1"/>
  <c r="H74" i="1"/>
  <c r="B173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8" i="5"/>
  <c r="F78" i="5" s="1"/>
  <c r="B120" i="3"/>
  <c r="C172" i="3"/>
  <c r="D175" i="5"/>
  <c r="C166" i="3"/>
  <c r="D169" i="5"/>
  <c r="C154" i="3"/>
  <c r="D157" i="5"/>
  <c r="D168" i="3"/>
  <c r="C171" i="5"/>
  <c r="F171" i="5" s="1"/>
  <c r="D94" i="2"/>
  <c r="F94" i="2" s="1"/>
  <c r="C165" i="5"/>
  <c r="F165" i="5" s="1"/>
  <c r="J10" i="1"/>
  <c r="N22" i="1"/>
  <c r="R10" i="1"/>
  <c r="J37" i="1"/>
  <c r="N48" i="1"/>
  <c r="R54" i="1"/>
  <c r="L68" i="1"/>
  <c r="P79" i="1"/>
  <c r="L99" i="1"/>
  <c r="F104" i="1"/>
  <c r="D98" i="2"/>
  <c r="F98" i="2" s="1"/>
  <c r="D107" i="5"/>
  <c r="B26" i="5"/>
  <c r="B92" i="2"/>
  <c r="B163" i="5"/>
  <c r="C23" i="5"/>
  <c r="F23" i="5" s="1"/>
  <c r="D156" i="3"/>
  <c r="C159" i="5"/>
  <c r="F159" i="5" s="1"/>
  <c r="C170" i="3"/>
  <c r="D173" i="5"/>
  <c r="L37" i="1"/>
  <c r="P48" i="1"/>
  <c r="N68" i="1"/>
  <c r="R79" i="1"/>
  <c r="R87" i="1"/>
  <c r="H93" i="1"/>
  <c r="N99" i="1"/>
  <c r="B102" i="2"/>
  <c r="D78" i="2"/>
  <c r="F78" i="2" s="1"/>
  <c r="C171" i="3"/>
  <c r="D174" i="5"/>
  <c r="C165" i="3"/>
  <c r="D168" i="5"/>
  <c r="C159" i="3"/>
  <c r="D162" i="5"/>
  <c r="C153" i="3"/>
  <c r="D156" i="5"/>
  <c r="R106" i="1"/>
  <c r="C176" i="5"/>
  <c r="F176" i="5" s="1"/>
  <c r="D167" i="3"/>
  <c r="C170" i="5"/>
  <c r="F170" i="5" s="1"/>
  <c r="D161" i="3"/>
  <c r="C164" i="5"/>
  <c r="F164" i="5" s="1"/>
  <c r="B154" i="5"/>
  <c r="F10" i="1"/>
  <c r="B158" i="3"/>
  <c r="B161" i="5"/>
  <c r="H16" i="1"/>
  <c r="L10" i="1"/>
  <c r="P16" i="1"/>
  <c r="N37" i="1"/>
  <c r="R48" i="1"/>
  <c r="P68" i="1"/>
  <c r="L105" i="1"/>
  <c r="C84" i="2"/>
  <c r="B103" i="2"/>
  <c r="B174" i="5"/>
  <c r="B168" i="5"/>
  <c r="B162" i="5"/>
  <c r="B156" i="5"/>
  <c r="D155" i="3"/>
  <c r="C158" i="5"/>
  <c r="F158" i="5" s="1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8" i="5"/>
  <c r="C80" i="2"/>
  <c r="B128" i="5"/>
  <c r="B129" i="3"/>
  <c r="B80" i="2"/>
  <c r="D79" i="2"/>
  <c r="F79" i="2" s="1"/>
  <c r="H80" i="1"/>
  <c r="N80" i="1"/>
  <c r="P80" i="1"/>
  <c r="R80" i="1"/>
  <c r="L80" i="1"/>
  <c r="C127" i="5"/>
  <c r="F127" i="5" s="1"/>
  <c r="L78" i="1"/>
  <c r="N78" i="1"/>
  <c r="D77" i="2"/>
  <c r="F77" i="2" s="1"/>
  <c r="D124" i="5"/>
  <c r="C125" i="3"/>
  <c r="F76" i="1"/>
  <c r="H76" i="1"/>
  <c r="J76" i="1"/>
  <c r="N76" i="1"/>
  <c r="R76" i="1"/>
  <c r="C123" i="5"/>
  <c r="F123" i="5" s="1"/>
  <c r="D75" i="2"/>
  <c r="F75" i="2" s="1"/>
  <c r="B122" i="3"/>
  <c r="B73" i="2"/>
  <c r="B121" i="5"/>
  <c r="C72" i="2"/>
  <c r="B121" i="3"/>
  <c r="B120" i="5"/>
  <c r="F72" i="1"/>
  <c r="C119" i="5"/>
  <c r="F119" i="5" s="1"/>
  <c r="R72" i="1"/>
  <c r="F70" i="1"/>
  <c r="H70" i="1"/>
  <c r="N70" i="1"/>
  <c r="B68" i="2"/>
  <c r="B116" i="5"/>
  <c r="F68" i="1"/>
  <c r="F65" i="1"/>
  <c r="B112" i="5"/>
  <c r="B113" i="3"/>
  <c r="R64" i="1"/>
  <c r="P64" i="1"/>
  <c r="F64" i="1"/>
  <c r="C111" i="5"/>
  <c r="F111" i="5" s="1"/>
  <c r="H64" i="1"/>
  <c r="C112" i="3"/>
  <c r="C63" i="2"/>
  <c r="J63" i="1"/>
  <c r="R63" i="1"/>
  <c r="F62" i="1"/>
  <c r="H62" i="1"/>
  <c r="D61" i="2"/>
  <c r="F61" i="2" s="1"/>
  <c r="J62" i="1"/>
  <c r="C109" i="5"/>
  <c r="F109" i="5" s="1"/>
  <c r="N62" i="1"/>
  <c r="L62" i="1"/>
  <c r="P62" i="1"/>
  <c r="R62" i="1"/>
  <c r="C109" i="3"/>
  <c r="D108" i="5"/>
  <c r="B108" i="5"/>
  <c r="B109" i="3"/>
  <c r="B60" i="2"/>
  <c r="F60" i="1"/>
  <c r="F58" i="1"/>
  <c r="D57" i="2"/>
  <c r="F57" i="2" s="1"/>
  <c r="H58" i="1"/>
  <c r="C105" i="5"/>
  <c r="F105" i="5" s="1"/>
  <c r="J58" i="1"/>
  <c r="L58" i="1"/>
  <c r="P58" i="1"/>
  <c r="B105" i="5"/>
  <c r="B106" i="3"/>
  <c r="F55" i="1"/>
  <c r="D79" i="5"/>
  <c r="C54" i="2"/>
  <c r="B53" i="2"/>
  <c r="B82" i="3"/>
  <c r="B77" i="5"/>
  <c r="B52" i="2"/>
  <c r="F51" i="1"/>
  <c r="B49" i="2"/>
  <c r="R49" i="1"/>
  <c r="J49" i="1"/>
  <c r="J47" i="1"/>
  <c r="N47" i="1"/>
  <c r="P47" i="1"/>
  <c r="D71" i="5"/>
  <c r="C46" i="2"/>
  <c r="C74" i="3"/>
  <c r="B44" i="2"/>
  <c r="B69" i="5"/>
  <c r="D67" i="5"/>
  <c r="C42" i="2"/>
  <c r="B42" i="2"/>
  <c r="B72" i="3"/>
  <c r="P42" i="1"/>
  <c r="R42" i="1"/>
  <c r="F42" i="1"/>
  <c r="D41" i="2"/>
  <c r="F41" i="2" s="1"/>
  <c r="H42" i="1"/>
  <c r="C66" i="5"/>
  <c r="F66" i="5" s="1"/>
  <c r="L42" i="1"/>
  <c r="J42" i="1"/>
  <c r="N42" i="1"/>
  <c r="C41" i="2"/>
  <c r="D66" i="5"/>
  <c r="J41" i="1"/>
  <c r="P41" i="1"/>
  <c r="N41" i="1"/>
  <c r="R41" i="1"/>
  <c r="C65" i="5"/>
  <c r="F65" i="5" s="1"/>
  <c r="F41" i="1"/>
  <c r="H41" i="1"/>
  <c r="L41" i="1"/>
  <c r="B40" i="2"/>
  <c r="C64" i="5"/>
  <c r="F64" i="5" s="1"/>
  <c r="F39" i="1"/>
  <c r="D63" i="5"/>
  <c r="D62" i="5"/>
  <c r="C37" i="2"/>
  <c r="F37" i="1"/>
  <c r="B66" i="3"/>
  <c r="B61" i="5"/>
  <c r="H36" i="1"/>
  <c r="L36" i="1"/>
  <c r="P36" i="1"/>
  <c r="P35" i="1"/>
  <c r="R35" i="1"/>
  <c r="F35" i="1"/>
  <c r="H35" i="1"/>
  <c r="D59" i="5"/>
  <c r="C64" i="3"/>
  <c r="B64" i="3"/>
  <c r="P34" i="1"/>
  <c r="D33" i="2"/>
  <c r="F33" i="2" s="1"/>
  <c r="F34" i="1"/>
  <c r="L34" i="1"/>
  <c r="B31" i="2"/>
  <c r="B56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7" i="5"/>
  <c r="F67" i="5" s="1"/>
  <c r="C79" i="5"/>
  <c r="F79" i="5" s="1"/>
  <c r="B66" i="5"/>
  <c r="B17" i="5"/>
  <c r="F29" i="1"/>
  <c r="N11" i="1"/>
  <c r="N23" i="1"/>
  <c r="H38" i="1"/>
  <c r="J43" i="1"/>
  <c r="J55" i="1"/>
  <c r="J69" i="1"/>
  <c r="D125" i="5"/>
  <c r="C116" i="5"/>
  <c r="F116" i="5" s="1"/>
  <c r="B125" i="5"/>
  <c r="B161" i="3"/>
  <c r="L11" i="1"/>
  <c r="L23" i="1"/>
  <c r="J38" i="1"/>
  <c r="L43" i="1"/>
  <c r="L55" i="1"/>
  <c r="L69" i="1"/>
  <c r="B9" i="2"/>
  <c r="B65" i="2"/>
  <c r="C87" i="2"/>
  <c r="C99" i="2"/>
  <c r="C62" i="5"/>
  <c r="F62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10" i="5"/>
  <c r="F110" i="5" s="1"/>
  <c r="C73" i="5"/>
  <c r="F73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3" i="5"/>
  <c r="B38" i="3"/>
  <c r="R97" i="1"/>
  <c r="B66" i="2"/>
  <c r="C19" i="2"/>
  <c r="C13" i="5"/>
  <c r="F13" i="5" s="1"/>
  <c r="D126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2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4" i="5"/>
  <c r="C62" i="3"/>
  <c r="D57" i="5"/>
  <c r="B7" i="5"/>
  <c r="B16" i="3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D154" i="3"/>
  <c r="F154" i="3" s="1"/>
  <c r="D129" i="3"/>
  <c r="F129" i="3" s="1"/>
  <c r="C128" i="5"/>
  <c r="F128" i="5" s="1"/>
  <c r="D121" i="3"/>
  <c r="C120" i="5"/>
  <c r="F120" i="5" s="1"/>
  <c r="B73" i="5"/>
  <c r="B65" i="5"/>
  <c r="B62" i="3"/>
  <c r="B57" i="5"/>
  <c r="B164" i="3"/>
  <c r="B160" i="3"/>
  <c r="C119" i="3"/>
  <c r="D118" i="5"/>
  <c r="C107" i="3"/>
  <c r="D106" i="5"/>
  <c r="C78" i="3"/>
  <c r="D73" i="5"/>
  <c r="C66" i="3"/>
  <c r="D61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7" i="5"/>
  <c r="C70" i="3"/>
  <c r="D65" i="5"/>
  <c r="C26" i="3"/>
  <c r="D17" i="5"/>
  <c r="D171" i="3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1" i="5"/>
  <c r="C118" i="3"/>
  <c r="D117" i="5"/>
  <c r="C114" i="3"/>
  <c r="D113" i="5"/>
  <c r="C110" i="3"/>
  <c r="D109" i="5"/>
  <c r="C106" i="3"/>
  <c r="D105" i="5"/>
  <c r="C81" i="3"/>
  <c r="D76" i="5"/>
  <c r="C77" i="3"/>
  <c r="D72" i="5"/>
  <c r="C73" i="3"/>
  <c r="D68" i="5"/>
  <c r="C69" i="3"/>
  <c r="D64" i="5"/>
  <c r="C65" i="3"/>
  <c r="D60" i="5"/>
  <c r="C61" i="3"/>
  <c r="D56" i="5"/>
  <c r="D126" i="3"/>
  <c r="F126" i="3" s="1"/>
  <c r="D118" i="3"/>
  <c r="F118" i="3" s="1"/>
  <c r="D113" i="3"/>
  <c r="F113" i="3" s="1"/>
  <c r="C112" i="5"/>
  <c r="F112" i="5" s="1"/>
  <c r="D109" i="3"/>
  <c r="F109" i="3" s="1"/>
  <c r="C108" i="5"/>
  <c r="F108" i="5" s="1"/>
  <c r="D107" i="3"/>
  <c r="C106" i="5"/>
  <c r="F106" i="5" s="1"/>
  <c r="D39" i="3"/>
  <c r="F39" i="3" s="1"/>
  <c r="C30" i="5"/>
  <c r="F30" i="5" s="1"/>
  <c r="D37" i="3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P82" i="1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21" i="3"/>
  <c r="F117" i="3"/>
  <c r="F174" i="3"/>
  <c r="F172" i="3"/>
  <c r="F168" i="3"/>
  <c r="F166" i="3"/>
  <c r="F158" i="3"/>
  <c r="F156" i="3"/>
  <c r="F128" i="3"/>
  <c r="F124" i="3"/>
  <c r="F122" i="3"/>
  <c r="F120" i="3"/>
  <c r="F116" i="3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J82" i="1" l="1"/>
  <c r="J83" i="1"/>
  <c r="H57" i="1"/>
  <c r="G58" i="7"/>
  <c r="P83" i="1"/>
  <c r="P31" i="1"/>
  <c r="L109" i="1"/>
  <c r="H108" i="1"/>
  <c r="H82" i="1"/>
  <c r="L82" i="1"/>
  <c r="H83" i="1"/>
  <c r="L83" i="1"/>
  <c r="R83" i="1"/>
  <c r="R82" i="1"/>
  <c r="N82" i="1"/>
  <c r="N108" i="1" s="1"/>
  <c r="N134" i="1" s="1"/>
  <c r="L56" i="1"/>
  <c r="H56" i="1"/>
  <c r="R57" i="1"/>
  <c r="P57" i="1"/>
  <c r="J57" i="1"/>
  <c r="N56" i="1"/>
  <c r="R56" i="1"/>
  <c r="J56" i="1"/>
  <c r="L57" i="1"/>
  <c r="P56" i="1"/>
  <c r="R30" i="1"/>
  <c r="F31" i="1"/>
  <c r="F57" i="1" s="1"/>
  <c r="F83" i="1" s="1"/>
  <c r="F109" i="1" s="1"/>
  <c r="F135" i="1" s="1"/>
  <c r="F161" i="1" s="1"/>
  <c r="L30" i="1"/>
  <c r="H30" i="1"/>
  <c r="H31" i="1"/>
  <c r="N31" i="1"/>
  <c r="J31" i="1"/>
  <c r="F30" i="1"/>
  <c r="F56" i="1" s="1"/>
  <c r="F82" i="1" s="1"/>
  <c r="F108" i="1" s="1"/>
  <c r="F134" i="1" s="1"/>
  <c r="F160" i="1" s="1"/>
  <c r="N30" i="1"/>
  <c r="L31" i="1"/>
  <c r="J109" i="1"/>
  <c r="J135" i="1" s="1"/>
  <c r="N83" i="1"/>
  <c r="N109" i="1" s="1"/>
  <c r="N135" i="1" s="1"/>
  <c r="N161" i="1" s="1"/>
  <c r="H109" i="1"/>
  <c r="N57" i="1"/>
  <c r="J30" i="1"/>
  <c r="F29" i="2"/>
  <c r="F55" i="2" s="1"/>
  <c r="F81" i="2" s="1"/>
  <c r="F107" i="2" s="1"/>
  <c r="F133" i="2" s="1"/>
  <c r="F159" i="2" s="1"/>
  <c r="R109" i="1"/>
  <c r="P109" i="1"/>
  <c r="L108" i="1"/>
  <c r="P30" i="1"/>
  <c r="J108" i="1"/>
  <c r="J134" i="1" s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160" i="2" s="1"/>
  <c r="F40" i="3"/>
  <c r="F85" i="3" s="1"/>
  <c r="F130" i="3" s="1"/>
  <c r="F175" i="3" s="1"/>
  <c r="F220" i="3" s="1"/>
  <c r="F265" i="3" s="1"/>
  <c r="A17" i="3"/>
  <c r="A8" i="5"/>
  <c r="A6" i="2"/>
  <c r="E178" i="5" l="1"/>
  <c r="E31" i="5"/>
  <c r="K31" i="5" s="1"/>
  <c r="E129" i="5"/>
  <c r="E80" i="5"/>
  <c r="A19" i="3"/>
  <c r="A10" i="5"/>
  <c r="A8" i="2"/>
  <c r="A10" i="1"/>
  <c r="E228" i="5" l="1"/>
  <c r="E278" i="5" s="1"/>
  <c r="E328" i="5" s="1"/>
  <c r="K178" i="5"/>
  <c r="K80" i="5"/>
  <c r="K129" i="5"/>
  <c r="K43" i="5"/>
  <c r="K38" i="5"/>
  <c r="K36" i="5"/>
  <c r="A9" i="2"/>
  <c r="A20" i="3"/>
  <c r="A11" i="5"/>
  <c r="A11" i="1"/>
  <c r="K136" i="5" l="1"/>
  <c r="K141" i="5"/>
  <c r="K134" i="5"/>
  <c r="K92" i="5"/>
  <c r="K87" i="5"/>
  <c r="K85" i="5"/>
  <c r="K191" i="5"/>
  <c r="K186" i="5"/>
  <c r="K184" i="5"/>
  <c r="A10" i="2"/>
  <c r="A12" i="1"/>
  <c r="A21" i="3"/>
  <c r="A12" i="5"/>
  <c r="A11" i="2" l="1"/>
  <c r="A13" i="5"/>
  <c r="A13" i="1"/>
  <c r="A22" i="3"/>
  <c r="A23" i="3" l="1"/>
  <c r="A12" i="2"/>
  <c r="A14" i="5"/>
  <c r="A14" i="1"/>
  <c r="A24" i="3" l="1"/>
  <c r="A15" i="5"/>
  <c r="A15" i="1"/>
  <c r="A13" i="2"/>
  <c r="A16" i="5" l="1"/>
  <c r="A14" i="2"/>
  <c r="A25" i="3"/>
  <c r="A16" i="1"/>
  <c r="A15" i="2" l="1"/>
  <c r="A26" i="3"/>
  <c r="A17" i="1"/>
  <c r="A17" i="5"/>
  <c r="A27" i="3" l="1"/>
  <c r="A18" i="5"/>
  <c r="A16" i="2"/>
  <c r="A18" i="1"/>
  <c r="A19" i="1" s="1"/>
  <c r="A20" i="1" l="1"/>
  <c r="A18" i="2"/>
  <c r="A20" i="5"/>
  <c r="A29" i="3"/>
  <c r="A19" i="5"/>
  <c r="A28" i="3"/>
  <c r="A17" i="2"/>
  <c r="A30" i="3" l="1"/>
  <c r="A19" i="2"/>
  <c r="A21" i="5"/>
  <c r="A21" i="1"/>
  <c r="A20" i="2" l="1"/>
  <c r="A22" i="5"/>
  <c r="A22" i="1"/>
  <c r="A31" i="3"/>
  <c r="A23" i="1" l="1"/>
  <c r="A23" i="5"/>
  <c r="A21" i="2"/>
  <c r="A32" i="3"/>
  <c r="A22" i="2" l="1"/>
  <c r="A24" i="5"/>
  <c r="A24" i="1"/>
  <c r="A33" i="3"/>
  <c r="A25" i="1" l="1"/>
  <c r="A25" i="5"/>
  <c r="A23" i="2"/>
  <c r="A34" i="3"/>
  <c r="A24" i="2" l="1"/>
  <c r="A35" i="3"/>
  <c r="A26" i="5"/>
  <c r="A26" i="1"/>
  <c r="A27" i="1" l="1"/>
  <c r="A27" i="5"/>
  <c r="A36" i="3"/>
  <c r="A25" i="2"/>
  <c r="A28" i="1" l="1"/>
  <c r="A37" i="3"/>
  <c r="A28" i="5"/>
  <c r="A26" i="2"/>
  <c r="A27" i="2" l="1"/>
  <c r="A29" i="1"/>
  <c r="A29" i="5"/>
  <c r="A38" i="3"/>
  <c r="A28" i="2" l="1"/>
  <c r="A32" i="1"/>
  <c r="A30" i="5"/>
  <c r="A39" i="3"/>
  <c r="A61" i="3" l="1"/>
  <c r="E40" i="3" s="1"/>
  <c r="A33" i="1"/>
  <c r="C31" i="1"/>
  <c r="A31" i="2"/>
  <c r="A56" i="5"/>
  <c r="C30" i="1"/>
  <c r="A31" i="5" l="1"/>
  <c r="K37" i="5" s="1"/>
  <c r="K39" i="5" s="1"/>
  <c r="K44" i="5" s="1"/>
  <c r="C29" i="2"/>
  <c r="C30" i="2"/>
  <c r="A34" i="1"/>
  <c r="A32" i="2"/>
  <c r="A62" i="3"/>
  <c r="A57" i="5"/>
  <c r="A63" i="3" l="1"/>
  <c r="A33" i="2"/>
  <c r="A35" i="1"/>
  <c r="A58" i="5"/>
  <c r="A64" i="3" l="1"/>
  <c r="A34" i="2"/>
  <c r="A36" i="1"/>
  <c r="A59" i="5"/>
  <c r="A37" i="1" l="1"/>
  <c r="A65" i="3"/>
  <c r="A60" i="5"/>
  <c r="A35" i="2"/>
  <c r="A66" i="3" l="1"/>
  <c r="A38" i="1"/>
  <c r="A36" i="2"/>
  <c r="A61" i="5"/>
  <c r="A39" i="1" l="1"/>
  <c r="A37" i="2"/>
  <c r="A67" i="3"/>
  <c r="A62" i="5"/>
  <c r="A68" i="3" l="1"/>
  <c r="A38" i="2"/>
  <c r="A40" i="1"/>
  <c r="A63" i="5"/>
  <c r="A41" i="1" l="1"/>
  <c r="A39" i="2"/>
  <c r="A64" i="5"/>
  <c r="A69" i="3"/>
  <c r="A42" i="1" l="1"/>
  <c r="A70" i="3"/>
  <c r="A65" i="5"/>
  <c r="A40" i="2"/>
  <c r="A43" i="1" l="1"/>
  <c r="A66" i="5"/>
  <c r="A41" i="2"/>
  <c r="A71" i="3"/>
  <c r="A72" i="3" l="1"/>
  <c r="A42" i="2"/>
  <c r="A67" i="5"/>
  <c r="A44" i="1"/>
  <c r="A45" i="1" l="1"/>
  <c r="A73" i="3"/>
  <c r="A43" i="2"/>
  <c r="A68" i="5"/>
  <c r="A74" i="3" l="1"/>
  <c r="A46" i="1"/>
  <c r="A69" i="5"/>
  <c r="A44" i="2"/>
  <c r="A47" i="1" l="1"/>
  <c r="A75" i="3"/>
  <c r="A70" i="5"/>
  <c r="A45" i="2"/>
  <c r="A76" i="3" l="1"/>
  <c r="A71" i="5"/>
  <c r="A46" i="2"/>
  <c r="A48" i="1"/>
  <c r="A49" i="1" l="1"/>
  <c r="A77" i="3"/>
  <c r="A72" i="5"/>
  <c r="A47" i="2"/>
  <c r="A50" i="1" l="1"/>
  <c r="A73" i="5"/>
  <c r="A78" i="3"/>
  <c r="A48" i="2"/>
  <c r="A51" i="1" l="1"/>
  <c r="A74" i="5"/>
  <c r="A79" i="3"/>
  <c r="A49" i="2"/>
  <c r="A80" i="3" l="1"/>
  <c r="A75" i="5"/>
  <c r="A50" i="2"/>
  <c r="A52" i="1"/>
  <c r="A53" i="1" l="1"/>
  <c r="A81" i="3"/>
  <c r="A51" i="2"/>
  <c r="A76" i="5"/>
  <c r="A77" i="5" l="1"/>
  <c r="A54" i="1"/>
  <c r="A52" i="2"/>
  <c r="A82" i="3"/>
  <c r="A55" i="1" l="1"/>
  <c r="A83" i="3"/>
  <c r="A78" i="5"/>
  <c r="A53" i="2"/>
  <c r="A54" i="2" l="1"/>
  <c r="A79" i="5"/>
  <c r="A84" i="3"/>
  <c r="A58" i="1"/>
  <c r="A106" i="3" l="1"/>
  <c r="E85" i="3" s="1"/>
  <c r="A105" i="5"/>
  <c r="A57" i="2"/>
  <c r="C56" i="1"/>
  <c r="C57" i="1"/>
  <c r="A59" i="1"/>
  <c r="C55" i="2" l="1"/>
  <c r="C56" i="2"/>
  <c r="A80" i="5"/>
  <c r="K86" i="5" s="1"/>
  <c r="K88" i="5" s="1"/>
  <c r="K93" i="5" s="1"/>
  <c r="A58" i="2"/>
  <c r="A60" i="1"/>
  <c r="A106" i="5"/>
  <c r="A107" i="3"/>
  <c r="A59" i="2" l="1"/>
  <c r="A61" i="1"/>
  <c r="A108" i="3"/>
  <c r="A107" i="5"/>
  <c r="A60" i="2" l="1"/>
  <c r="A109" i="3"/>
  <c r="A108" i="5"/>
  <c r="A62" i="1"/>
  <c r="A61" i="2" l="1"/>
  <c r="A109" i="5"/>
  <c r="A63" i="1"/>
  <c r="A110" i="3"/>
  <c r="A62" i="2" l="1"/>
  <c r="A64" i="1"/>
  <c r="A111" i="3"/>
  <c r="A110" i="5"/>
  <c r="A63" i="2" l="1"/>
  <c r="A65" i="1"/>
  <c r="A112" i="3"/>
  <c r="A111" i="5"/>
  <c r="A64" i="2" l="1"/>
  <c r="A112" i="5"/>
  <c r="A113" i="3"/>
  <c r="A66" i="1"/>
  <c r="A65" i="2" l="1"/>
  <c r="A114" i="3"/>
  <c r="A113" i="5"/>
  <c r="A67" i="1"/>
  <c r="A66" i="2" l="1"/>
  <c r="A68" i="1"/>
  <c r="A115" i="3"/>
  <c r="A114" i="5"/>
  <c r="A67" i="2" l="1"/>
  <c r="A69" i="1"/>
  <c r="A115" i="5"/>
  <c r="A116" i="3"/>
  <c r="A68" i="2" l="1"/>
  <c r="A117" i="3"/>
  <c r="A70" i="1"/>
  <c r="A116" i="5"/>
  <c r="A69" i="2" l="1"/>
  <c r="A71" i="1"/>
  <c r="A118" i="3"/>
  <c r="A117" i="5"/>
  <c r="A70" i="2" l="1"/>
  <c r="A72" i="1"/>
  <c r="A118" i="5"/>
  <c r="A119" i="3"/>
  <c r="A71" i="2" l="1"/>
  <c r="A120" i="3"/>
  <c r="A119" i="5"/>
  <c r="A73" i="1"/>
  <c r="A72" i="2" l="1"/>
  <c r="A121" i="3"/>
  <c r="A74" i="1"/>
  <c r="A120" i="5"/>
  <c r="A73" i="2" l="1"/>
  <c r="A122" i="3"/>
  <c r="A121" i="5"/>
  <c r="A75" i="1"/>
  <c r="A74" i="2" l="1"/>
  <c r="A76" i="1"/>
  <c r="A122" i="5"/>
  <c r="A123" i="3"/>
  <c r="A75" i="2" l="1"/>
  <c r="A77" i="1"/>
  <c r="A124" i="3"/>
  <c r="A123" i="5"/>
  <c r="A76" i="2" l="1"/>
  <c r="A125" i="3"/>
  <c r="A78" i="1"/>
  <c r="A124" i="5"/>
  <c r="A77" i="2" l="1"/>
  <c r="A79" i="1"/>
  <c r="A126" i="3"/>
  <c r="A125" i="5"/>
  <c r="A78" i="2" l="1"/>
  <c r="A80" i="1"/>
  <c r="A126" i="5"/>
  <c r="A127" i="3"/>
  <c r="A79" i="2" l="1"/>
  <c r="A81" i="1"/>
  <c r="A128" i="3"/>
  <c r="A127" i="5"/>
  <c r="A80" i="2" l="1"/>
  <c r="A128" i="5"/>
  <c r="A129" i="3"/>
  <c r="A84" i="1"/>
  <c r="A151" i="3" l="1"/>
  <c r="E130" i="3" s="1"/>
  <c r="A154" i="5"/>
  <c r="C83" i="1"/>
  <c r="A83" i="2"/>
  <c r="A85" i="1"/>
  <c r="C82" i="1"/>
  <c r="A84" i="2" l="1"/>
  <c r="A155" i="5"/>
  <c r="A86" i="1"/>
  <c r="A152" i="3"/>
  <c r="C82" i="2"/>
  <c r="C81" i="2"/>
  <c r="A129" i="5"/>
  <c r="K135" i="5" s="1"/>
  <c r="K137" i="5" s="1"/>
  <c r="K142" i="5" s="1"/>
  <c r="A153" i="3" l="1"/>
  <c r="A156" i="5"/>
  <c r="A85" i="2"/>
  <c r="A87" i="1"/>
  <c r="A154" i="3" l="1"/>
  <c r="A157" i="5"/>
  <c r="A88" i="1"/>
  <c r="A86" i="2"/>
  <c r="A155" i="3" l="1"/>
  <c r="A158" i="5"/>
  <c r="A87" i="2"/>
  <c r="A89" i="1"/>
  <c r="A88" i="2" l="1"/>
  <c r="A159" i="5"/>
  <c r="A90" i="1"/>
  <c r="A156" i="3"/>
  <c r="A157" i="3" l="1"/>
  <c r="A160" i="5"/>
  <c r="A89" i="2"/>
  <c r="A91" i="1"/>
  <c r="A161" i="5" l="1"/>
  <c r="A92" i="1"/>
  <c r="A158" i="3"/>
  <c r="A90" i="2"/>
  <c r="A159" i="3" l="1"/>
  <c r="A162" i="5"/>
  <c r="A93" i="1"/>
  <c r="A91" i="2"/>
  <c r="A92" i="2" l="1"/>
  <c r="A163" i="5"/>
  <c r="A94" i="1"/>
  <c r="A160" i="3"/>
  <c r="A161" i="3" l="1"/>
  <c r="A164" i="5"/>
  <c r="A95" i="1"/>
  <c r="A93" i="2"/>
  <c r="A165" i="5" l="1"/>
  <c r="A162" i="3"/>
  <c r="A96" i="1"/>
  <c r="A94" i="2"/>
  <c r="A163" i="3" l="1"/>
  <c r="A166" i="5"/>
  <c r="A95" i="2"/>
  <c r="A97" i="1"/>
  <c r="A96" i="2" l="1"/>
  <c r="A167" i="5"/>
  <c r="A98" i="1"/>
  <c r="A164" i="3"/>
  <c r="A165" i="3" l="1"/>
  <c r="A168" i="5"/>
  <c r="A97" i="2"/>
  <c r="A99" i="1"/>
  <c r="A169" i="5" l="1"/>
  <c r="A100" i="1"/>
  <c r="A98" i="2"/>
  <c r="A166" i="3"/>
  <c r="A167" i="3" l="1"/>
  <c r="A170" i="5"/>
  <c r="A99" i="2"/>
  <c r="A101" i="1"/>
  <c r="A100" i="2" l="1"/>
  <c r="A171" i="5"/>
  <c r="A102" i="1"/>
  <c r="A168" i="3"/>
  <c r="A172" i="5" l="1"/>
  <c r="A103" i="1"/>
  <c r="A101" i="2"/>
  <c r="A169" i="3"/>
  <c r="A173" i="5" l="1"/>
  <c r="A104" i="1"/>
  <c r="A170" i="3"/>
  <c r="A102" i="2"/>
  <c r="A174" i="5" l="1"/>
  <c r="A105" i="1"/>
  <c r="A171" i="3"/>
  <c r="A103" i="2"/>
  <c r="A104" i="2" l="1"/>
  <c r="A175" i="5"/>
  <c r="A106" i="1"/>
  <c r="A172" i="3"/>
  <c r="A176" i="5" l="1"/>
  <c r="A107" i="1"/>
  <c r="A173" i="3"/>
  <c r="A105" i="2"/>
  <c r="A177" i="5" l="1"/>
  <c r="A110" i="1"/>
  <c r="A106" i="2"/>
  <c r="A174" i="3"/>
  <c r="A111" i="1" l="1"/>
  <c r="A204" i="5"/>
  <c r="A109" i="2"/>
  <c r="A196" i="3"/>
  <c r="C108" i="1"/>
  <c r="C109" i="1"/>
  <c r="C107" i="2" l="1"/>
  <c r="C108" i="2"/>
  <c r="A205" i="5"/>
  <c r="A178" i="5" s="1"/>
  <c r="K185" i="5" s="1"/>
  <c r="K187" i="5" s="1"/>
  <c r="K192" i="5" s="1"/>
  <c r="A197" i="3"/>
  <c r="A110" i="2"/>
  <c r="A112" i="1"/>
  <c r="A113" i="1" l="1"/>
  <c r="A206" i="5"/>
  <c r="A111" i="2"/>
  <c r="A198" i="3"/>
  <c r="A114" i="1" l="1"/>
  <c r="A207" i="5"/>
  <c r="A199" i="3"/>
  <c r="A112" i="2"/>
  <c r="A115" i="1" l="1"/>
  <c r="A208" i="5"/>
  <c r="A200" i="3"/>
  <c r="A113" i="2"/>
  <c r="A116" i="1" l="1"/>
  <c r="A209" i="5"/>
  <c r="A201" i="3"/>
  <c r="A114" i="2"/>
  <c r="A117" i="1" l="1"/>
  <c r="A210" i="5"/>
  <c r="A202" i="3"/>
  <c r="A115" i="2"/>
  <c r="A118" i="1" l="1"/>
  <c r="A211" i="5"/>
  <c r="A203" i="3"/>
  <c r="A116" i="2"/>
  <c r="A119" i="1" l="1"/>
  <c r="A212" i="5"/>
  <c r="A117" i="2"/>
  <c r="A204" i="3"/>
  <c r="A120" i="1" l="1"/>
  <c r="A213" i="5"/>
  <c r="A205" i="3"/>
  <c r="A118" i="2"/>
  <c r="A121" i="1" l="1"/>
  <c r="A214" i="5"/>
  <c r="A119" i="2"/>
  <c r="A206" i="3"/>
  <c r="A122" i="1" l="1"/>
  <c r="A215" i="5"/>
  <c r="A120" i="2"/>
  <c r="A207" i="3"/>
  <c r="A123" i="1" l="1"/>
  <c r="A216" i="5"/>
  <c r="A121" i="2"/>
  <c r="A208" i="3"/>
  <c r="A124" i="1" l="1"/>
  <c r="A217" i="5"/>
  <c r="A122" i="2"/>
  <c r="A209" i="3"/>
  <c r="A125" i="1" l="1"/>
  <c r="A218" i="5"/>
  <c r="A210" i="3"/>
  <c r="A123" i="2"/>
  <c r="A126" i="1" l="1"/>
  <c r="A219" i="5"/>
  <c r="A211" i="3"/>
  <c r="A124" i="2"/>
  <c r="A127" i="1" l="1"/>
  <c r="A220" i="5"/>
  <c r="A212" i="3"/>
  <c r="A125" i="2"/>
  <c r="A128" i="1" l="1"/>
  <c r="A221" i="5"/>
  <c r="A213" i="3"/>
  <c r="A126" i="2"/>
  <c r="A129" i="1" l="1"/>
  <c r="A222" i="5"/>
  <c r="A214" i="3"/>
  <c r="A127" i="2"/>
  <c r="A130" i="1" l="1"/>
  <c r="A223" i="5"/>
  <c r="A128" i="2"/>
  <c r="A215" i="3"/>
  <c r="A131" i="1" l="1"/>
  <c r="A224" i="5"/>
  <c r="A216" i="3"/>
  <c r="A129" i="2"/>
  <c r="A132" i="1" l="1"/>
  <c r="A225" i="5"/>
  <c r="A130" i="2"/>
  <c r="A217" i="3"/>
  <c r="A133" i="1" l="1"/>
  <c r="A226" i="5"/>
  <c r="A131" i="2"/>
  <c r="A218" i="3"/>
  <c r="A136" i="1" l="1"/>
  <c r="A227" i="5"/>
  <c r="A132" i="2"/>
  <c r="A219" i="3"/>
  <c r="C134" i="1" l="1"/>
  <c r="A254" i="5"/>
  <c r="A198" i="5" s="1"/>
  <c r="A148" i="5" s="1"/>
  <c r="A99" i="5" s="1"/>
  <c r="A50" i="5" s="1"/>
  <c r="A1" i="5" s="1"/>
  <c r="A135" i="2"/>
  <c r="A241" i="3"/>
  <c r="A137" i="1"/>
  <c r="C135" i="1"/>
  <c r="K197" i="5" l="1"/>
  <c r="K147" i="5"/>
  <c r="K347" i="5"/>
  <c r="K297" i="5"/>
  <c r="K98" i="5"/>
  <c r="K247" i="5"/>
  <c r="K49" i="5"/>
  <c r="A138" i="1"/>
  <c r="A255" i="5"/>
  <c r="A228" i="5" s="1"/>
  <c r="K235" i="5" s="1"/>
  <c r="K237" i="5" s="1"/>
  <c r="K242" i="5" s="1"/>
  <c r="A242" i="3"/>
  <c r="A136" i="2"/>
  <c r="C134" i="2"/>
  <c r="C133" i="2"/>
  <c r="A139" i="1" l="1"/>
  <c r="A256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20" i="5"/>
  <c r="G113" i="5"/>
  <c r="G106" i="5"/>
  <c r="G121" i="5"/>
  <c r="G115" i="5"/>
  <c r="G111" i="5"/>
  <c r="G110" i="5"/>
  <c r="G108" i="5"/>
  <c r="G109" i="5"/>
  <c r="G112" i="5"/>
  <c r="G128" i="5"/>
  <c r="G107" i="5"/>
  <c r="G124" i="5"/>
  <c r="G117" i="5"/>
  <c r="G116" i="5"/>
  <c r="G123" i="5"/>
  <c r="G127" i="5"/>
  <c r="G126" i="5"/>
  <c r="G118" i="5"/>
  <c r="G119" i="5"/>
  <c r="G114" i="5"/>
  <c r="G125" i="5"/>
  <c r="G122" i="5"/>
  <c r="G105" i="5"/>
  <c r="G57" i="5"/>
  <c r="G60" i="5"/>
  <c r="G65" i="5"/>
  <c r="G72" i="5"/>
  <c r="G77" i="5"/>
  <c r="G68" i="5"/>
  <c r="G76" i="5"/>
  <c r="G58" i="5"/>
  <c r="G56" i="5"/>
  <c r="G64" i="5"/>
  <c r="G61" i="5"/>
  <c r="G66" i="5"/>
  <c r="G59" i="5"/>
  <c r="G73" i="5"/>
  <c r="G79" i="5"/>
  <c r="G63" i="5"/>
  <c r="G75" i="5"/>
  <c r="G69" i="5"/>
  <c r="G78" i="5"/>
  <c r="G62" i="5"/>
  <c r="G74" i="5"/>
  <c r="G71" i="5"/>
  <c r="G67" i="5"/>
  <c r="G70" i="5"/>
  <c r="G311" i="5"/>
  <c r="G270" i="5"/>
  <c r="G305" i="5"/>
  <c r="G274" i="5"/>
  <c r="G216" i="5"/>
  <c r="G208" i="5"/>
  <c r="G155" i="5"/>
  <c r="G154" i="5"/>
  <c r="G159" i="5"/>
  <c r="G325" i="5"/>
  <c r="G260" i="5"/>
  <c r="G269" i="5"/>
  <c r="G276" i="5"/>
  <c r="G227" i="5"/>
  <c r="G215" i="5"/>
  <c r="G164" i="5"/>
  <c r="G162" i="5"/>
  <c r="G205" i="5"/>
  <c r="G321" i="5"/>
  <c r="G220" i="5"/>
  <c r="G318" i="5"/>
  <c r="G320" i="5"/>
  <c r="G267" i="5"/>
  <c r="G206" i="5"/>
  <c r="G214" i="5"/>
  <c r="G167" i="5"/>
  <c r="G177" i="5"/>
  <c r="G204" i="5"/>
  <c r="G207" i="5"/>
  <c r="G261" i="5"/>
  <c r="G324" i="5"/>
  <c r="G308" i="5"/>
  <c r="G319" i="5"/>
  <c r="G266" i="5"/>
  <c r="G255" i="5"/>
  <c r="G213" i="5"/>
  <c r="G168" i="5"/>
  <c r="G158" i="5"/>
  <c r="G224" i="5"/>
  <c r="G323" i="5"/>
  <c r="G306" i="5"/>
  <c r="G309" i="5"/>
  <c r="G265" i="5"/>
  <c r="G222" i="5"/>
  <c r="G210" i="5"/>
  <c r="G171" i="5"/>
  <c r="G173" i="5"/>
  <c r="G211" i="5"/>
  <c r="G163" i="5"/>
  <c r="G166" i="5"/>
  <c r="G313" i="5"/>
  <c r="G277" i="5"/>
  <c r="G268" i="5"/>
  <c r="G326" i="5"/>
  <c r="G212" i="5"/>
  <c r="G221" i="5"/>
  <c r="G156" i="5"/>
  <c r="G165" i="5"/>
  <c r="G307" i="5"/>
  <c r="G272" i="5"/>
  <c r="G256" i="5"/>
  <c r="G259" i="5"/>
  <c r="G316" i="5"/>
  <c r="G161" i="5"/>
  <c r="G174" i="5"/>
  <c r="G176" i="5"/>
  <c r="G263" i="5"/>
  <c r="G304" i="5"/>
  <c r="G258" i="5"/>
  <c r="G315" i="5"/>
  <c r="G219" i="5"/>
  <c r="G254" i="5"/>
  <c r="G172" i="5"/>
  <c r="G170" i="5"/>
  <c r="G217" i="5"/>
  <c r="G262" i="5"/>
  <c r="G273" i="5"/>
  <c r="G257" i="5"/>
  <c r="G264" i="5"/>
  <c r="G218" i="5"/>
  <c r="G225" i="5"/>
  <c r="G175" i="5"/>
  <c r="G157" i="5"/>
  <c r="G209" i="5"/>
  <c r="G322" i="5"/>
  <c r="G310" i="5"/>
  <c r="G327" i="5"/>
  <c r="G314" i="5"/>
  <c r="G226" i="5"/>
  <c r="G223" i="5"/>
  <c r="G160" i="5"/>
  <c r="G169" i="5"/>
  <c r="G312" i="5"/>
  <c r="G271" i="5"/>
  <c r="G317" i="5"/>
  <c r="G275" i="5"/>
  <c r="A140" i="1" l="1"/>
  <c r="A257" i="5"/>
  <c r="A244" i="3"/>
  <c r="A138" i="2"/>
  <c r="A141" i="1" l="1"/>
  <c r="A258" i="5"/>
  <c r="A245" i="3"/>
  <c r="A139" i="2"/>
  <c r="A259" i="5" l="1"/>
  <c r="A246" i="3"/>
  <c r="A140" i="2"/>
  <c r="A142" i="1"/>
  <c r="A260" i="5" l="1"/>
  <c r="A141" i="2"/>
  <c r="A143" i="1"/>
  <c r="A247" i="3"/>
  <c r="A261" i="5" l="1"/>
  <c r="A248" i="3"/>
  <c r="A142" i="2"/>
</calcChain>
</file>

<file path=xl/sharedStrings.xml><?xml version="1.0" encoding="utf-8"?>
<sst xmlns="http://schemas.openxmlformats.org/spreadsheetml/2006/main" count="749" uniqueCount="252">
  <si>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</si>
  <si>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</si>
  <si>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</si>
  <si>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</si>
  <si>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</si>
  <si>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</si>
  <si>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</si>
  <si>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</si>
  <si>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</si>
  <si>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</si>
  <si>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</si>
  <si>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</si>
  <si>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</si>
  <si>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</si>
  <si>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</si>
  <si>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</si>
  <si>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</si>
  <si>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</si>
  <si>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</si>
  <si>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</si>
  <si>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</si>
  <si>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</si>
  <si>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</si>
  <si>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</si>
  <si>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</si>
  <si>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</si>
  <si>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</si>
  <si>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</si>
  <si>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</si>
  <si>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</si>
  <si>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</si>
  <si>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</si>
  <si>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</si>
  <si>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</si>
  <si>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</si>
  <si>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</si>
  <si>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</si>
  <si>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</si>
  <si>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</si>
  <si>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</si>
  <si>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</si>
  <si>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</si>
  <si>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</si>
  <si>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</si>
  <si>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</si>
  <si>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</si>
  <si>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</si>
  <si>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</si>
  <si>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</si>
  <si>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</si>
  <si>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</si>
  <si>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</si>
  <si>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</si>
  <si>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</si>
  <si>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</si>
  <si>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</si>
  <si>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</si>
  <si>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</si>
  <si>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</si>
  <si>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</si>
  <si>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</si>
  <si>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</si>
  <si>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</si>
  <si>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</si>
  <si>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</si>
  <si>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</si>
  <si>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</si>
  <si>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</si>
  <si>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</si>
  <si>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</si>
  <si>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</si>
  <si>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</si>
  <si>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</si>
  <si>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</si>
  <si>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</si>
  <si>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</si>
  <si>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</si>
  <si>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</si>
  <si>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</si>
  <si>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</si>
  <si>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</si>
  <si>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</si>
  <si>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</si>
  <si>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</si>
  <si>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</si>
  <si>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</si>
  <si>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</si>
  <si>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</si>
  <si>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</si>
  <si>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</si>
  <si>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</si>
  <si>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</si>
  <si>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</si>
  <si>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</si>
  <si>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</si>
  <si>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</si>
  <si>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</si>
  <si>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</si>
  <si>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</si>
  <si>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</t>
  </si>
  <si>
    <t xml:space="preserve">Estimate No. 1 from   to  </t>
  </si>
  <si>
    <t>Tree Removal, Acres</t>
  </si>
  <si>
    <t>Acre</t>
  </si>
  <si>
    <t>Earth Excavation, Special</t>
  </si>
  <si>
    <t>Cu Yd</t>
  </si>
  <si>
    <t>Removal and Disposal of Unsuitable Material</t>
  </si>
  <si>
    <t>Trench Backfill</t>
  </si>
  <si>
    <t>Topsoil, Furnish and Place, 4"</t>
  </si>
  <si>
    <t>Sq Yd</t>
  </si>
  <si>
    <t>Seeding, Class 2A</t>
  </si>
  <si>
    <t>Nitrogen Fertilizer Nutrient</t>
  </si>
  <si>
    <t>Pound</t>
  </si>
  <si>
    <t>Phosphorous Fertilizer Nutrient</t>
  </si>
  <si>
    <t>Potassium Fertilizer Nutrient</t>
  </si>
  <si>
    <t>Erosion Control Blanket</t>
  </si>
  <si>
    <t>Temporary Erosion Control Seeding</t>
  </si>
  <si>
    <t>Temporary Ditch Checks</t>
  </si>
  <si>
    <t>Foot</t>
  </si>
  <si>
    <t>Perimeter Erosion Barrier</t>
  </si>
  <si>
    <t>Inlet and Pipe Protection</t>
  </si>
  <si>
    <t>Each</t>
  </si>
  <si>
    <t>Stone Riprap, Class A4</t>
  </si>
  <si>
    <t>Stone Riprap, Class A5</t>
  </si>
  <si>
    <t>Filter Fabric</t>
  </si>
  <si>
    <t>Aggregate Subgrade Improvement</t>
  </si>
  <si>
    <t>Ton</t>
  </si>
  <si>
    <t>Subbase Granular Material, Type B</t>
  </si>
  <si>
    <t>Aggregate Base Course, Type B</t>
  </si>
  <si>
    <t>Bituminous Materials (Prime Coat)</t>
  </si>
  <si>
    <t>Gallon</t>
  </si>
  <si>
    <t>Bituminous Materials (Tack Coat)</t>
  </si>
  <si>
    <t>Aggregate (Prime Coat)</t>
  </si>
  <si>
    <t>Hot-Mix Asphalt Binder Course, IL-19.0, N70</t>
  </si>
  <si>
    <t>Hot-Mix Asphalt Surface Course, IL-9.5, Mix "D", N70</t>
  </si>
  <si>
    <t>Portland Cement Concrete Driveway Pavement, 8"</t>
  </si>
  <si>
    <t>Hot-Mix Asphalt Surface Removal, 2"</t>
  </si>
  <si>
    <t>Aggregate Shoulders, Type B</t>
  </si>
  <si>
    <t>Hot-Mix Asphalt Shoulders</t>
  </si>
  <si>
    <t>Concrete Headwall Removal</t>
  </si>
  <si>
    <t>Pipe Culvert Removal</t>
  </si>
  <si>
    <t>Precast Reinforced Concrete Flared End Sections, 12"</t>
  </si>
  <si>
    <t>Precast Reinforced Concrete Flared End Sections, 18"</t>
  </si>
  <si>
    <t>Traversable Pipe Grate For Concrete End Section</t>
  </si>
  <si>
    <t>Concrete End Section, Standard 542001, 15", 1:3</t>
  </si>
  <si>
    <t>Concrete End Section, Standard 542001, 18", 1:3</t>
  </si>
  <si>
    <t>Concrete End Section, Standard 542001, 21", 1:3</t>
  </si>
  <si>
    <t>Concrete End Section, Standard 542001, 48", 1:3</t>
  </si>
  <si>
    <t>Steel Flared End Sections, 12"</t>
  </si>
  <si>
    <t>Concrete End Section, Standard 542001, 36", 1:3</t>
  </si>
  <si>
    <t>Concrete End Section, Standard 542011, 36", 1:3</t>
  </si>
  <si>
    <t>Proposed Storm Sewer Connection to Existing Storm Sewer</t>
  </si>
  <si>
    <t>Pipe Culverts, Class A, Type 1, 12"</t>
  </si>
  <si>
    <t>Pipe Culverts, Class A, Type 1, 18"</t>
  </si>
  <si>
    <t>Pipe Culverts, Class A, Type 1, 21"</t>
  </si>
  <si>
    <t>Pipe Culverts, Class A, Type 1, 48"</t>
  </si>
  <si>
    <t>Pipe Culverts, Class A, Type 1, Equivalent Round-Size 36"</t>
  </si>
  <si>
    <t>Manholes, Type A, 4'-Diameter, Type 1 Frame, Closed Lid</t>
  </si>
  <si>
    <t>Manholes, Type A, 7'-Diameter, Type 1 Frame, Closed Lid</t>
  </si>
  <si>
    <t>Inlets, Type A, Special Grate</t>
  </si>
  <si>
    <t>Manholes To Be Adjusted</t>
  </si>
  <si>
    <t>Manholes To Be Reconstructed</t>
  </si>
  <si>
    <t>Removing Manholes</t>
  </si>
  <si>
    <t>Combination Concrete Curb and Gutter, Type B-6.18</t>
  </si>
  <si>
    <t>Chain Link Fence, 6' (Special)</t>
  </si>
  <si>
    <t>Chain Link Fence, 6' (Special) with Barbed Wire</t>
  </si>
  <si>
    <t>Non-Special Waste Disposal</t>
  </si>
  <si>
    <t>Special Waste Disposal</t>
  </si>
  <si>
    <t>Special Waste Plans and Reports</t>
  </si>
  <si>
    <t>L Sum</t>
  </si>
  <si>
    <t>Soil Disposal Analysis</t>
  </si>
  <si>
    <t>Mobilization</t>
  </si>
  <si>
    <t>Traffic Control and Protection, Special</t>
  </si>
  <si>
    <t>Sign Panel - Type 1</t>
  </si>
  <si>
    <t>Sq Ft</t>
  </si>
  <si>
    <t>Telescoping Steel Sign Support</t>
  </si>
  <si>
    <t>Thermoplastic Pavement Marking-Letters and Symbols</t>
  </si>
  <si>
    <t>Thermoplastic Pavement Marking-Line 4"</t>
  </si>
  <si>
    <t>Thermoplastic Pavement Marking-Line 8"</t>
  </si>
  <si>
    <t>Thermoplastic Pavement Marking-Line 12"</t>
  </si>
  <si>
    <t>Thermoplastic Pavement Marking-Line 24"</t>
  </si>
  <si>
    <t>Raised Reflective Pavement Marker Removal</t>
  </si>
  <si>
    <t>Electric Service Installation</t>
  </si>
  <si>
    <t>Relocate Customer Service Pole and Accessories</t>
  </si>
  <si>
    <t>Underground Conduit, PVC, 2" Dia.</t>
  </si>
  <si>
    <t>Underground Conduit, PVC, 3" Dia.</t>
  </si>
  <si>
    <t>Heavy-Duty Handhole, Portland Cement Concrete</t>
  </si>
  <si>
    <t>Handhole, Composite Concrete</t>
  </si>
  <si>
    <t>Electric Cable in Conduit, 600V (XLP-Type Use) 3/C, No. 10</t>
  </si>
  <si>
    <t>Luminaire, LED, Horizontal Mount</t>
  </si>
  <si>
    <t>Lighting Controller, Pole Mounted, 120 Volt, 30 Amp</t>
  </si>
  <si>
    <t>Light Pole, Aluminum, 30 FT M.H., 8' Davit Arm</t>
  </si>
  <si>
    <t>Light Pole Foundation, 24" Diameter</t>
  </si>
  <si>
    <t>Removal of Pole Foundation</t>
  </si>
  <si>
    <t>Relocate Existing Lighting Unit</t>
  </si>
  <si>
    <t>Electric Cable in Conduit, Signal, No. 14, 2C</t>
  </si>
  <si>
    <t>Electric Cable in Conduit, Signal, No. 14, 3C</t>
  </si>
  <si>
    <t>Electric Cable in Conduit, Signal, No. 14, 5C</t>
  </si>
  <si>
    <t>Video Electric Cable in Conduit, No. 16, 3C</t>
  </si>
  <si>
    <t>Video Cable in Conduit, Belden 8281 Coaxial</t>
  </si>
  <si>
    <t>Preemptive Detector Device Cable in Conduit, No. 18, 3/C</t>
  </si>
  <si>
    <t>Steel Combination Mast Arm Assembly and Pole, 48 Ft.</t>
  </si>
  <si>
    <t>Concrete Foundation, Type E, 36-Inch Diameter</t>
  </si>
  <si>
    <t>Signal Head, Polycarbonate, LED, 1-Face, 3-Section, Mast Arm Mounted</t>
  </si>
  <si>
    <t>Relocate Existing Signal Head</t>
  </si>
  <si>
    <t>Relocate Existing Mast Arm Assembly and Pole</t>
  </si>
  <si>
    <t>Modify Existing Controller</t>
  </si>
  <si>
    <t>Remove Existing Handhole</t>
  </si>
  <si>
    <t>Remove Existing Concrete Foundation</t>
  </si>
  <si>
    <t>Relocate Existing Traffic Signal Equipment, Special</t>
  </si>
  <si>
    <t>Remove Existing Traffic Signal Equipment, Special</t>
  </si>
  <si>
    <t>Construction Layout</t>
  </si>
  <si>
    <t>Fence Removal</t>
  </si>
  <si>
    <t>Chain Link Gates To Be Removed and Re-erected</t>
  </si>
  <si>
    <t>Ductile Iron Water Main Complete, 6"</t>
  </si>
  <si>
    <t>Ductile Iron Water Main Complete, 8"</t>
  </si>
  <si>
    <t>Ductile Iron Water Main Complete, 12"</t>
  </si>
  <si>
    <t>Gate Valve and Valve Box Complete, 6"</t>
  </si>
  <si>
    <t>Gate Valve and Valve Box Complete, 8"</t>
  </si>
  <si>
    <t>Butterfly Valve and Valve Box, Complete, 12"</t>
  </si>
  <si>
    <t>Fire Hydrant with 6" Valve and Valve Box, Complete</t>
  </si>
  <si>
    <t>Water Service (Open-Cut), Complete, 1"</t>
  </si>
  <si>
    <t>Water Service (Open-Cut), Complete, 1.5"</t>
  </si>
  <si>
    <t>Water Main Quality Casing Pipe, 24"</t>
  </si>
  <si>
    <t>Connect To Existing 6" Water Main, Complete</t>
  </si>
  <si>
    <t>Connect To Existing 8" Water Main, Complete</t>
  </si>
  <si>
    <t>Connect To Existing 12" Water Main, Complete</t>
  </si>
  <si>
    <t>Remove Fire Hydrant, Complete</t>
  </si>
  <si>
    <t>Water Main Line Stop, 6"</t>
  </si>
  <si>
    <t>Water Main Line Stop, 8"</t>
  </si>
  <si>
    <t>Water Main Line Stop, 12"</t>
  </si>
  <si>
    <t>Insertion Valve, Complete, 6"</t>
  </si>
  <si>
    <t>Insertion Valve, Complete, 8"</t>
  </si>
  <si>
    <t>Insertion Valve, Complete, 12"</t>
  </si>
  <si>
    <t>Sanitary Sewer, PVC - 12" (WMQ/SDR 26)</t>
  </si>
  <si>
    <t>Sanitary Inside Drop Manhole - 5' Dia. (Over Trunk Sewer)</t>
  </si>
  <si>
    <t>Sanitary Manhole - 5' Dia.</t>
  </si>
  <si>
    <t>Connect To Existing 42" Trunk Sewer</t>
  </si>
  <si>
    <t>Sanitary Sewer System Abandonment, Complete</t>
  </si>
  <si>
    <t>Page 5</t>
  </si>
  <si>
    <t>Page 6</t>
  </si>
  <si>
    <t>, 2022  BY:</t>
  </si>
  <si>
    <t>Logistics Parkway - Phase II</t>
  </si>
  <si>
    <t>Made by: Dale K. Hamilton, P.E. (WHA)</t>
  </si>
  <si>
    <t>Date: June 12, 2022</t>
  </si>
  <si>
    <t>Northern Illinois Service</t>
  </si>
  <si>
    <t>Rockford, IL</t>
  </si>
  <si>
    <t>Bid Bond</t>
  </si>
  <si>
    <t>N-Trak Group</t>
  </si>
  <si>
    <t>Loves Park, IL</t>
  </si>
  <si>
    <t>William Charles</t>
  </si>
  <si>
    <t>Stenstrom Excavating</t>
  </si>
  <si>
    <t>Bid No.: 622-PW-058   VENDORS NOTIFIED: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</si>
</sst>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168" fontId="0" fillId="0" borderId="17" xfId="0" applyNumberForma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5" fillId="0" borderId="0" xfId="2" applyNumberFormat="1" applyFont="1" applyAlignment="1">
      <alignment vertic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zoomScaleNormal="100" workbookViewId="0">
      <pane ySplit="3" topLeftCell="A31" activePane="bottomLeft" state="frozenSplit"/>
      <selection pane="bottomLeft" activeCell="D56" sqref="D5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98</v>
      </c>
      <c r="E1" s="285"/>
      <c r="F1" s="300">
        <f>SUM(F4:F131)</f>
        <v>5263452.3000000007</v>
      </c>
    </row>
    <row r="2" spans="1:6" s="216" customFormat="1" ht="18" x14ac:dyDescent="0.25">
      <c r="A2" s="358" t="s">
        <v>86</v>
      </c>
      <c r="B2" s="358"/>
      <c r="C2" s="358"/>
      <c r="D2" s="358"/>
      <c r="E2" s="286"/>
      <c r="F2" s="301"/>
    </row>
    <row r="3" spans="1:6" x14ac:dyDescent="0.2">
      <c r="A3" s="217" t="s">
        <v>87</v>
      </c>
      <c r="B3" s="218" t="s">
        <v>88</v>
      </c>
      <c r="C3" s="219" t="s">
        <v>4</v>
      </c>
      <c r="D3" s="284" t="s">
        <v>89</v>
      </c>
      <c r="E3" s="287" t="s">
        <v>6</v>
      </c>
      <c r="F3" s="302" t="s">
        <v>7</v>
      </c>
    </row>
    <row r="4" spans="1:6" x14ac:dyDescent="0.2">
      <c r="A4" s="345">
        <v>1</v>
      </c>
      <c r="B4" s="352" t="s">
        <v>101</v>
      </c>
      <c r="C4" s="347" t="s">
        <v>102</v>
      </c>
      <c r="D4" s="353">
        <v>4.78</v>
      </c>
      <c r="E4" s="349">
        <v>12000</v>
      </c>
      <c r="F4" s="303">
        <f t="shared" ref="F4:F67" si="0">IF(AND(ISNUMBER(D4),ISNUMBER(E4)),D4*E4,"")</f>
        <v>57360</v>
      </c>
    </row>
    <row r="5" spans="1:6" x14ac:dyDescent="0.2">
      <c r="A5" s="345">
        <v>2</v>
      </c>
      <c r="B5" s="352" t="s">
        <v>103</v>
      </c>
      <c r="C5" s="351" t="s">
        <v>104</v>
      </c>
      <c r="D5" s="348">
        <v>41667</v>
      </c>
      <c r="E5" s="349">
        <v>20</v>
      </c>
      <c r="F5" s="303">
        <f t="shared" si="0"/>
        <v>833340</v>
      </c>
    </row>
    <row r="6" spans="1:6" x14ac:dyDescent="0.2">
      <c r="A6" s="345">
        <v>3</v>
      </c>
      <c r="B6" s="352" t="s">
        <v>105</v>
      </c>
      <c r="C6" s="351" t="s">
        <v>104</v>
      </c>
      <c r="D6" s="348">
        <v>8100</v>
      </c>
      <c r="E6" s="349">
        <v>20</v>
      </c>
      <c r="F6" s="303">
        <f t="shared" si="0"/>
        <v>162000</v>
      </c>
    </row>
    <row r="7" spans="1:6" x14ac:dyDescent="0.2">
      <c r="A7" s="345">
        <v>4</v>
      </c>
      <c r="B7" s="352" t="s">
        <v>106</v>
      </c>
      <c r="C7" s="351" t="s">
        <v>104</v>
      </c>
      <c r="D7" s="354">
        <v>502.2</v>
      </c>
      <c r="E7" s="349">
        <v>18</v>
      </c>
      <c r="F7" s="303">
        <f t="shared" si="0"/>
        <v>9039.6</v>
      </c>
    </row>
    <row r="8" spans="1:6" x14ac:dyDescent="0.2">
      <c r="A8" s="345">
        <v>5</v>
      </c>
      <c r="B8" s="355" t="s">
        <v>107</v>
      </c>
      <c r="C8" s="347" t="s">
        <v>108</v>
      </c>
      <c r="D8" s="348">
        <v>45539</v>
      </c>
      <c r="E8" s="349">
        <v>6</v>
      </c>
      <c r="F8" s="303">
        <f t="shared" si="0"/>
        <v>273234</v>
      </c>
    </row>
    <row r="9" spans="1:6" x14ac:dyDescent="0.2">
      <c r="A9" s="345">
        <v>6</v>
      </c>
      <c r="B9" s="355" t="s">
        <v>109</v>
      </c>
      <c r="C9" s="347" t="s">
        <v>102</v>
      </c>
      <c r="D9" s="353">
        <v>9.36</v>
      </c>
      <c r="E9" s="349">
        <v>3000</v>
      </c>
      <c r="F9" s="303">
        <f t="shared" si="0"/>
        <v>28080</v>
      </c>
    </row>
    <row r="10" spans="1:6" x14ac:dyDescent="0.2">
      <c r="A10" s="345">
        <v>7</v>
      </c>
      <c r="B10" s="355" t="s">
        <v>110</v>
      </c>
      <c r="C10" s="347" t="s">
        <v>111</v>
      </c>
      <c r="D10" s="354">
        <v>842.4</v>
      </c>
      <c r="E10" s="349">
        <v>3</v>
      </c>
      <c r="F10" s="303">
        <f t="shared" si="0"/>
        <v>2527.1999999999998</v>
      </c>
    </row>
    <row r="11" spans="1:6" x14ac:dyDescent="0.2">
      <c r="A11" s="345">
        <v>8</v>
      </c>
      <c r="B11" s="355" t="s">
        <v>112</v>
      </c>
      <c r="C11" s="347" t="s">
        <v>111</v>
      </c>
      <c r="D11" s="354">
        <v>842.4</v>
      </c>
      <c r="E11" s="349">
        <v>3</v>
      </c>
      <c r="F11" s="303">
        <f t="shared" si="0"/>
        <v>2527.1999999999998</v>
      </c>
    </row>
    <row r="12" spans="1:6" x14ac:dyDescent="0.2">
      <c r="A12" s="345">
        <v>9</v>
      </c>
      <c r="B12" s="355" t="s">
        <v>113</v>
      </c>
      <c r="C12" s="347" t="s">
        <v>111</v>
      </c>
      <c r="D12" s="354">
        <v>842.4</v>
      </c>
      <c r="E12" s="349">
        <v>3</v>
      </c>
      <c r="F12" s="303">
        <f t="shared" si="0"/>
        <v>2527.1999999999998</v>
      </c>
    </row>
    <row r="13" spans="1:6" x14ac:dyDescent="0.2">
      <c r="A13" s="345">
        <v>10</v>
      </c>
      <c r="B13" s="355" t="s">
        <v>114</v>
      </c>
      <c r="C13" s="347" t="s">
        <v>108</v>
      </c>
      <c r="D13" s="348">
        <v>45539</v>
      </c>
      <c r="E13" s="349">
        <v>1.5</v>
      </c>
      <c r="F13" s="303">
        <f t="shared" si="0"/>
        <v>68308.5</v>
      </c>
    </row>
    <row r="14" spans="1:6" x14ac:dyDescent="0.2">
      <c r="A14" s="345">
        <v>11</v>
      </c>
      <c r="B14" s="355" t="s">
        <v>115</v>
      </c>
      <c r="C14" s="347" t="s">
        <v>111</v>
      </c>
      <c r="D14" s="348">
        <v>936</v>
      </c>
      <c r="E14" s="349">
        <v>5</v>
      </c>
      <c r="F14" s="303">
        <f t="shared" si="0"/>
        <v>4680</v>
      </c>
    </row>
    <row r="15" spans="1:6" x14ac:dyDescent="0.2">
      <c r="A15" s="345">
        <v>12</v>
      </c>
      <c r="B15" s="355" t="s">
        <v>116</v>
      </c>
      <c r="C15" s="347" t="s">
        <v>117</v>
      </c>
      <c r="D15" s="348">
        <v>383</v>
      </c>
      <c r="E15" s="349">
        <v>10</v>
      </c>
      <c r="F15" s="303">
        <f t="shared" si="0"/>
        <v>3830</v>
      </c>
    </row>
    <row r="16" spans="1:6" x14ac:dyDescent="0.2">
      <c r="A16" s="345">
        <v>13</v>
      </c>
      <c r="B16" s="355" t="s">
        <v>118</v>
      </c>
      <c r="C16" s="347" t="s">
        <v>117</v>
      </c>
      <c r="D16" s="348">
        <v>1000</v>
      </c>
      <c r="E16" s="349">
        <v>2</v>
      </c>
      <c r="F16" s="303">
        <f t="shared" si="0"/>
        <v>2000</v>
      </c>
    </row>
    <row r="17" spans="1:6" x14ac:dyDescent="0.2">
      <c r="A17" s="345">
        <v>14</v>
      </c>
      <c r="B17" s="355" t="s">
        <v>119</v>
      </c>
      <c r="C17" s="347" t="s">
        <v>120</v>
      </c>
      <c r="D17" s="348">
        <v>37</v>
      </c>
      <c r="E17" s="349">
        <v>150</v>
      </c>
      <c r="F17" s="303">
        <f t="shared" si="0"/>
        <v>5550</v>
      </c>
    </row>
    <row r="18" spans="1:6" x14ac:dyDescent="0.2">
      <c r="A18" s="345">
        <v>15</v>
      </c>
      <c r="B18" s="355" t="s">
        <v>121</v>
      </c>
      <c r="C18" s="347" t="s">
        <v>108</v>
      </c>
      <c r="D18" s="354">
        <v>224.5</v>
      </c>
      <c r="E18" s="349">
        <v>65</v>
      </c>
      <c r="F18" s="303">
        <f t="shared" si="0"/>
        <v>14592.5</v>
      </c>
    </row>
    <row r="19" spans="1:6" x14ac:dyDescent="0.2">
      <c r="A19" s="345">
        <v>16</v>
      </c>
      <c r="B19" s="355" t="s">
        <v>122</v>
      </c>
      <c r="C19" s="347" t="s">
        <v>108</v>
      </c>
      <c r="D19" s="354">
        <v>3066</v>
      </c>
      <c r="E19" s="349">
        <v>85</v>
      </c>
      <c r="F19" s="303">
        <f t="shared" si="0"/>
        <v>260610</v>
      </c>
    </row>
    <row r="20" spans="1:6" x14ac:dyDescent="0.2">
      <c r="A20" s="345">
        <v>17</v>
      </c>
      <c r="B20" s="355" t="s">
        <v>123</v>
      </c>
      <c r="C20" s="347" t="s">
        <v>108</v>
      </c>
      <c r="D20" s="354">
        <v>3290.5</v>
      </c>
      <c r="E20" s="349">
        <v>4</v>
      </c>
      <c r="F20" s="303">
        <f t="shared" si="0"/>
        <v>13162</v>
      </c>
    </row>
    <row r="21" spans="1:6" x14ac:dyDescent="0.2">
      <c r="A21" s="345">
        <v>18</v>
      </c>
      <c r="B21" s="355" t="s">
        <v>124</v>
      </c>
      <c r="C21" s="347" t="s">
        <v>125</v>
      </c>
      <c r="D21" s="348">
        <v>16605</v>
      </c>
      <c r="E21" s="349">
        <v>18</v>
      </c>
      <c r="F21" s="303">
        <f t="shared" si="0"/>
        <v>298890</v>
      </c>
    </row>
    <row r="22" spans="1:6" x14ac:dyDescent="0.2">
      <c r="A22" s="345">
        <v>19</v>
      </c>
      <c r="B22" s="355" t="s">
        <v>126</v>
      </c>
      <c r="C22" s="347" t="s">
        <v>125</v>
      </c>
      <c r="D22" s="348">
        <v>7662</v>
      </c>
      <c r="E22" s="349">
        <v>18</v>
      </c>
      <c r="F22" s="303">
        <f t="shared" si="0"/>
        <v>137916</v>
      </c>
    </row>
    <row r="23" spans="1:6" x14ac:dyDescent="0.2">
      <c r="A23" s="345">
        <v>20</v>
      </c>
      <c r="B23" s="355" t="s">
        <v>127</v>
      </c>
      <c r="C23" s="347" t="s">
        <v>125</v>
      </c>
      <c r="D23" s="348">
        <v>8005</v>
      </c>
      <c r="E23" s="349">
        <v>20</v>
      </c>
      <c r="F23" s="303">
        <f t="shared" si="0"/>
        <v>160100</v>
      </c>
    </row>
    <row r="24" spans="1:6" x14ac:dyDescent="0.2">
      <c r="A24" s="345">
        <v>21</v>
      </c>
      <c r="B24" s="355" t="s">
        <v>128</v>
      </c>
      <c r="C24" s="347" t="s">
        <v>129</v>
      </c>
      <c r="D24" s="348">
        <v>7122</v>
      </c>
      <c r="E24" s="349">
        <v>0.5</v>
      </c>
      <c r="F24" s="303">
        <f t="shared" si="0"/>
        <v>3561</v>
      </c>
    </row>
    <row r="25" spans="1:6" x14ac:dyDescent="0.2">
      <c r="A25" s="345">
        <v>22</v>
      </c>
      <c r="B25" s="355" t="s">
        <v>130</v>
      </c>
      <c r="C25" s="347" t="s">
        <v>129</v>
      </c>
      <c r="D25" s="348">
        <v>3074</v>
      </c>
      <c r="E25" s="349">
        <v>0.5</v>
      </c>
      <c r="F25" s="303">
        <f t="shared" si="0"/>
        <v>1537</v>
      </c>
    </row>
    <row r="26" spans="1:6" x14ac:dyDescent="0.2">
      <c r="A26" s="345">
        <v>23</v>
      </c>
      <c r="B26" s="355" t="s">
        <v>131</v>
      </c>
      <c r="C26" s="347" t="s">
        <v>125</v>
      </c>
      <c r="D26" s="348">
        <v>83</v>
      </c>
      <c r="E26" s="349">
        <v>100</v>
      </c>
      <c r="F26" s="303">
        <f t="shared" si="0"/>
        <v>8300</v>
      </c>
    </row>
    <row r="27" spans="1:6" x14ac:dyDescent="0.2">
      <c r="A27" s="345">
        <v>24</v>
      </c>
      <c r="B27" s="346" t="s">
        <v>132</v>
      </c>
      <c r="C27" s="347" t="s">
        <v>125</v>
      </c>
      <c r="D27" s="348">
        <v>5908</v>
      </c>
      <c r="E27" s="349">
        <v>70</v>
      </c>
      <c r="F27" s="303">
        <f t="shared" si="0"/>
        <v>413560</v>
      </c>
    </row>
    <row r="28" spans="1:6" x14ac:dyDescent="0.2">
      <c r="A28" s="345">
        <v>25</v>
      </c>
      <c r="B28" s="346" t="s">
        <v>133</v>
      </c>
      <c r="C28" s="347" t="s">
        <v>125</v>
      </c>
      <c r="D28" s="348">
        <v>3504</v>
      </c>
      <c r="E28" s="349">
        <v>75</v>
      </c>
      <c r="F28" s="303">
        <f t="shared" si="0"/>
        <v>262800</v>
      </c>
    </row>
    <row r="29" spans="1:6" x14ac:dyDescent="0.2">
      <c r="A29" s="345">
        <v>26</v>
      </c>
      <c r="B29" s="346" t="s">
        <v>134</v>
      </c>
      <c r="C29" s="347" t="s">
        <v>108</v>
      </c>
      <c r="D29" s="354">
        <v>1520.8</v>
      </c>
      <c r="E29" s="349">
        <v>70</v>
      </c>
      <c r="F29" s="303">
        <f t="shared" si="0"/>
        <v>106456</v>
      </c>
    </row>
    <row r="30" spans="1:6" x14ac:dyDescent="0.2">
      <c r="A30" s="345">
        <v>27</v>
      </c>
      <c r="B30" s="346" t="s">
        <v>135</v>
      </c>
      <c r="C30" s="347" t="s">
        <v>108</v>
      </c>
      <c r="D30" s="348">
        <v>6360</v>
      </c>
      <c r="E30" s="349">
        <v>5</v>
      </c>
      <c r="F30" s="303">
        <f t="shared" si="0"/>
        <v>31800</v>
      </c>
    </row>
    <row r="31" spans="1:6" x14ac:dyDescent="0.2">
      <c r="A31" s="345">
        <v>28</v>
      </c>
      <c r="B31" s="346" t="s">
        <v>136</v>
      </c>
      <c r="C31" s="347" t="s">
        <v>125</v>
      </c>
      <c r="D31" s="354">
        <v>1731.6</v>
      </c>
      <c r="E31" s="349">
        <v>20</v>
      </c>
      <c r="F31" s="303">
        <f t="shared" si="0"/>
        <v>34632</v>
      </c>
    </row>
    <row r="32" spans="1:6" x14ac:dyDescent="0.2">
      <c r="A32" s="345">
        <v>29</v>
      </c>
      <c r="B32" s="346" t="s">
        <v>137</v>
      </c>
      <c r="C32" s="347" t="s">
        <v>125</v>
      </c>
      <c r="D32" s="348">
        <v>6</v>
      </c>
      <c r="E32" s="349">
        <v>200</v>
      </c>
      <c r="F32" s="303">
        <f t="shared" si="0"/>
        <v>1200</v>
      </c>
    </row>
    <row r="33" spans="1:6" x14ac:dyDescent="0.2">
      <c r="A33" s="345">
        <v>30</v>
      </c>
      <c r="B33" s="346" t="s">
        <v>138</v>
      </c>
      <c r="C33" s="347" t="s">
        <v>120</v>
      </c>
      <c r="D33" s="348">
        <v>3</v>
      </c>
      <c r="E33" s="349">
        <v>1000</v>
      </c>
      <c r="F33" s="303">
        <f t="shared" si="0"/>
        <v>3000</v>
      </c>
    </row>
    <row r="34" spans="1:6" x14ac:dyDescent="0.2">
      <c r="A34" s="345">
        <v>31</v>
      </c>
      <c r="B34" s="346" t="s">
        <v>139</v>
      </c>
      <c r="C34" s="347" t="s">
        <v>117</v>
      </c>
      <c r="D34" s="348">
        <v>1185</v>
      </c>
      <c r="E34" s="349">
        <v>10</v>
      </c>
      <c r="F34" s="303">
        <f t="shared" si="0"/>
        <v>11850</v>
      </c>
    </row>
    <row r="35" spans="1:6" x14ac:dyDescent="0.2">
      <c r="A35" s="345">
        <v>32</v>
      </c>
      <c r="B35" s="346" t="s">
        <v>140</v>
      </c>
      <c r="C35" s="347" t="s">
        <v>120</v>
      </c>
      <c r="D35" s="348">
        <v>18</v>
      </c>
      <c r="E35" s="349">
        <v>700</v>
      </c>
      <c r="F35" s="303">
        <f t="shared" si="0"/>
        <v>12600</v>
      </c>
    </row>
    <row r="36" spans="1:6" x14ac:dyDescent="0.2">
      <c r="A36" s="345">
        <v>33</v>
      </c>
      <c r="B36" s="346" t="s">
        <v>141</v>
      </c>
      <c r="C36" s="347" t="s">
        <v>120</v>
      </c>
      <c r="D36" s="348">
        <v>1</v>
      </c>
      <c r="E36" s="349">
        <v>1000</v>
      </c>
      <c r="F36" s="303">
        <f t="shared" si="0"/>
        <v>1000</v>
      </c>
    </row>
    <row r="37" spans="1:6" x14ac:dyDescent="0.2">
      <c r="A37" s="345">
        <v>34</v>
      </c>
      <c r="B37" s="346" t="s">
        <v>142</v>
      </c>
      <c r="C37" s="347" t="s">
        <v>117</v>
      </c>
      <c r="D37" s="354">
        <v>606.1</v>
      </c>
      <c r="E37" s="349">
        <v>60</v>
      </c>
      <c r="F37" s="303">
        <f t="shared" si="0"/>
        <v>36366</v>
      </c>
    </row>
    <row r="38" spans="1:6" x14ac:dyDescent="0.2">
      <c r="A38" s="345">
        <v>35</v>
      </c>
      <c r="B38" s="346" t="s">
        <v>143</v>
      </c>
      <c r="C38" s="347" t="s">
        <v>120</v>
      </c>
      <c r="D38" s="348">
        <v>3</v>
      </c>
      <c r="E38" s="349">
        <v>2000</v>
      </c>
      <c r="F38" s="303">
        <f t="shared" si="0"/>
        <v>6000</v>
      </c>
    </row>
    <row r="39" spans="1:6" x14ac:dyDescent="0.2">
      <c r="A39" s="345">
        <v>36</v>
      </c>
      <c r="B39" s="346" t="s">
        <v>144</v>
      </c>
      <c r="C39" s="347" t="s">
        <v>120</v>
      </c>
      <c r="D39" s="348">
        <v>9</v>
      </c>
      <c r="E39" s="349">
        <v>2500</v>
      </c>
      <c r="F39" s="303">
        <f t="shared" si="0"/>
        <v>22500</v>
      </c>
    </row>
    <row r="40" spans="1:6" x14ac:dyDescent="0.2">
      <c r="A40" s="345">
        <v>37</v>
      </c>
      <c r="B40" s="346" t="s">
        <v>145</v>
      </c>
      <c r="C40" s="347" t="s">
        <v>120</v>
      </c>
      <c r="D40" s="348">
        <v>1</v>
      </c>
      <c r="E40" s="349">
        <v>3000</v>
      </c>
      <c r="F40" s="303">
        <f t="shared" si="0"/>
        <v>3000</v>
      </c>
    </row>
    <row r="41" spans="1:6" x14ac:dyDescent="0.2">
      <c r="A41" s="345">
        <v>38</v>
      </c>
      <c r="B41" s="346" t="s">
        <v>146</v>
      </c>
      <c r="C41" s="347" t="s">
        <v>120</v>
      </c>
      <c r="D41" s="348">
        <v>2</v>
      </c>
      <c r="E41" s="349">
        <v>5000</v>
      </c>
      <c r="F41" s="303">
        <f t="shared" si="0"/>
        <v>10000</v>
      </c>
    </row>
    <row r="42" spans="1:6" x14ac:dyDescent="0.2">
      <c r="A42" s="345">
        <v>39</v>
      </c>
      <c r="B42" s="346" t="s">
        <v>147</v>
      </c>
      <c r="C42" s="347" t="s">
        <v>120</v>
      </c>
      <c r="D42" s="348">
        <v>1</v>
      </c>
      <c r="E42" s="349">
        <v>500</v>
      </c>
      <c r="F42" s="303">
        <f t="shared" si="0"/>
        <v>500</v>
      </c>
    </row>
    <row r="43" spans="1:6" x14ac:dyDescent="0.2">
      <c r="A43" s="345">
        <v>40</v>
      </c>
      <c r="B43" s="350" t="s">
        <v>148</v>
      </c>
      <c r="C43" s="351" t="s">
        <v>120</v>
      </c>
      <c r="D43" s="348">
        <v>1</v>
      </c>
      <c r="E43" s="349">
        <v>4000</v>
      </c>
      <c r="F43" s="303">
        <f t="shared" si="0"/>
        <v>4000</v>
      </c>
    </row>
    <row r="44" spans="1:6" x14ac:dyDescent="0.2">
      <c r="A44" s="345">
        <v>41</v>
      </c>
      <c r="B44" s="350" t="s">
        <v>149</v>
      </c>
      <c r="C44" s="351" t="s">
        <v>120</v>
      </c>
      <c r="D44" s="348">
        <v>24</v>
      </c>
      <c r="E44" s="349">
        <v>4800</v>
      </c>
      <c r="F44" s="303">
        <f t="shared" si="0"/>
        <v>115200</v>
      </c>
    </row>
    <row r="45" spans="1:6" x14ac:dyDescent="0.2">
      <c r="A45" s="345">
        <v>42</v>
      </c>
      <c r="B45" s="350" t="s">
        <v>150</v>
      </c>
      <c r="C45" s="351" t="s">
        <v>120</v>
      </c>
      <c r="D45" s="348">
        <v>1</v>
      </c>
      <c r="E45" s="349">
        <v>500</v>
      </c>
      <c r="F45" s="303">
        <f t="shared" si="0"/>
        <v>500</v>
      </c>
    </row>
    <row r="46" spans="1:6" x14ac:dyDescent="0.2">
      <c r="A46" s="345">
        <v>43</v>
      </c>
      <c r="B46" s="350" t="s">
        <v>151</v>
      </c>
      <c r="C46" s="351" t="s">
        <v>117</v>
      </c>
      <c r="D46" s="348">
        <v>617</v>
      </c>
      <c r="E46" s="349">
        <v>50</v>
      </c>
      <c r="F46" s="303">
        <f t="shared" si="0"/>
        <v>30850</v>
      </c>
    </row>
    <row r="47" spans="1:6" x14ac:dyDescent="0.2">
      <c r="A47" s="345">
        <v>44</v>
      </c>
      <c r="B47" s="350" t="s">
        <v>152</v>
      </c>
      <c r="C47" s="351" t="s">
        <v>117</v>
      </c>
      <c r="D47" s="348">
        <v>302</v>
      </c>
      <c r="E47" s="349">
        <v>60</v>
      </c>
      <c r="F47" s="303">
        <f t="shared" si="0"/>
        <v>18120</v>
      </c>
    </row>
    <row r="48" spans="1:6" x14ac:dyDescent="0.2">
      <c r="A48" s="345">
        <v>45</v>
      </c>
      <c r="B48" s="350" t="s">
        <v>153</v>
      </c>
      <c r="C48" s="351" t="s">
        <v>117</v>
      </c>
      <c r="D48" s="348">
        <v>56</v>
      </c>
      <c r="E48" s="349">
        <v>70</v>
      </c>
      <c r="F48" s="303">
        <f t="shared" si="0"/>
        <v>3920</v>
      </c>
    </row>
    <row r="49" spans="1:6" x14ac:dyDescent="0.2">
      <c r="A49" s="345">
        <v>46</v>
      </c>
      <c r="B49" s="350" t="s">
        <v>154</v>
      </c>
      <c r="C49" s="351" t="s">
        <v>117</v>
      </c>
      <c r="D49" s="348">
        <v>56</v>
      </c>
      <c r="E49" s="349">
        <v>160</v>
      </c>
      <c r="F49" s="303">
        <f t="shared" si="0"/>
        <v>8960</v>
      </c>
    </row>
    <row r="50" spans="1:6" x14ac:dyDescent="0.2">
      <c r="A50" s="345">
        <v>47</v>
      </c>
      <c r="B50" s="350" t="s">
        <v>155</v>
      </c>
      <c r="C50" s="351" t="s">
        <v>117</v>
      </c>
      <c r="D50" s="348">
        <v>624</v>
      </c>
      <c r="E50" s="349">
        <v>175</v>
      </c>
      <c r="F50" s="303">
        <f t="shared" si="0"/>
        <v>109200</v>
      </c>
    </row>
    <row r="51" spans="1:6" x14ac:dyDescent="0.2">
      <c r="A51" s="345">
        <v>48</v>
      </c>
      <c r="B51" s="350" t="s">
        <v>156</v>
      </c>
      <c r="C51" s="351" t="s">
        <v>120</v>
      </c>
      <c r="D51" s="348">
        <v>1</v>
      </c>
      <c r="E51" s="349">
        <v>3500</v>
      </c>
      <c r="F51" s="303">
        <f t="shared" si="0"/>
        <v>3500</v>
      </c>
    </row>
    <row r="52" spans="1:6" x14ac:dyDescent="0.2">
      <c r="A52" s="345">
        <v>49</v>
      </c>
      <c r="B52" s="350" t="s">
        <v>157</v>
      </c>
      <c r="C52" s="351" t="s">
        <v>120</v>
      </c>
      <c r="D52" s="348">
        <v>1</v>
      </c>
      <c r="E52" s="349">
        <v>8000</v>
      </c>
      <c r="F52" s="303">
        <f t="shared" si="0"/>
        <v>8000</v>
      </c>
    </row>
    <row r="53" spans="1:6" x14ac:dyDescent="0.2">
      <c r="A53" s="345">
        <v>50</v>
      </c>
      <c r="B53" s="350" t="s">
        <v>158</v>
      </c>
      <c r="C53" s="351" t="s">
        <v>120</v>
      </c>
      <c r="D53" s="348">
        <v>2</v>
      </c>
      <c r="E53" s="349">
        <v>2500</v>
      </c>
      <c r="F53" s="303">
        <f t="shared" si="0"/>
        <v>5000</v>
      </c>
    </row>
    <row r="54" spans="1:6" x14ac:dyDescent="0.2">
      <c r="A54" s="345">
        <v>51</v>
      </c>
      <c r="B54" s="350" t="s">
        <v>159</v>
      </c>
      <c r="C54" s="351" t="s">
        <v>120</v>
      </c>
      <c r="D54" s="348">
        <v>2</v>
      </c>
      <c r="E54" s="349">
        <v>750</v>
      </c>
      <c r="F54" s="303">
        <f t="shared" si="0"/>
        <v>1500</v>
      </c>
    </row>
    <row r="55" spans="1:6" x14ac:dyDescent="0.2">
      <c r="A55" s="345">
        <v>52</v>
      </c>
      <c r="B55" s="350" t="s">
        <v>160</v>
      </c>
      <c r="C55" s="351" t="s">
        <v>120</v>
      </c>
      <c r="D55" s="348">
        <v>8</v>
      </c>
      <c r="E55" s="349">
        <v>2000</v>
      </c>
      <c r="F55" s="303">
        <f t="shared" si="0"/>
        <v>16000</v>
      </c>
    </row>
    <row r="56" spans="1:6" x14ac:dyDescent="0.2">
      <c r="A56" s="345">
        <v>53</v>
      </c>
      <c r="B56" s="350" t="s">
        <v>161</v>
      </c>
      <c r="C56" s="351" t="s">
        <v>120</v>
      </c>
      <c r="D56" s="348">
        <v>2</v>
      </c>
      <c r="E56" s="349">
        <v>1000</v>
      </c>
      <c r="F56" s="303">
        <f t="shared" si="0"/>
        <v>2000</v>
      </c>
    </row>
    <row r="57" spans="1:6" x14ac:dyDescent="0.2">
      <c r="A57" s="345">
        <v>54</v>
      </c>
      <c r="B57" s="350" t="s">
        <v>162</v>
      </c>
      <c r="C57" s="351" t="s">
        <v>117</v>
      </c>
      <c r="D57" s="354">
        <v>969.6</v>
      </c>
      <c r="E57" s="349">
        <v>30</v>
      </c>
      <c r="F57" s="303">
        <f t="shared" si="0"/>
        <v>29088</v>
      </c>
    </row>
    <row r="58" spans="1:6" x14ac:dyDescent="0.2">
      <c r="A58" s="345">
        <v>55</v>
      </c>
      <c r="B58" s="346" t="s">
        <v>163</v>
      </c>
      <c r="C58" s="347" t="s">
        <v>117</v>
      </c>
      <c r="D58" s="348">
        <v>668</v>
      </c>
      <c r="E58" s="349">
        <v>60</v>
      </c>
      <c r="F58" s="303">
        <f t="shared" si="0"/>
        <v>40080</v>
      </c>
    </row>
    <row r="59" spans="1:6" x14ac:dyDescent="0.2">
      <c r="A59" s="345">
        <v>56</v>
      </c>
      <c r="B59" s="346" t="s">
        <v>164</v>
      </c>
      <c r="C59" s="347" t="s">
        <v>117</v>
      </c>
      <c r="D59" s="348">
        <v>840</v>
      </c>
      <c r="E59" s="349">
        <v>75</v>
      </c>
      <c r="F59" s="303">
        <f t="shared" si="0"/>
        <v>63000</v>
      </c>
    </row>
    <row r="60" spans="1:6" x14ac:dyDescent="0.2">
      <c r="A60" s="345">
        <v>57</v>
      </c>
      <c r="B60" s="346" t="s">
        <v>165</v>
      </c>
      <c r="C60" s="347" t="s">
        <v>104</v>
      </c>
      <c r="D60" s="348">
        <v>500</v>
      </c>
      <c r="E60" s="349">
        <v>25</v>
      </c>
      <c r="F60" s="303">
        <f t="shared" si="0"/>
        <v>12500</v>
      </c>
    </row>
    <row r="61" spans="1:6" x14ac:dyDescent="0.2">
      <c r="A61" s="345">
        <v>58</v>
      </c>
      <c r="B61" s="346" t="s">
        <v>166</v>
      </c>
      <c r="C61" s="347" t="s">
        <v>104</v>
      </c>
      <c r="D61" s="348">
        <v>500</v>
      </c>
      <c r="E61" s="349">
        <v>30</v>
      </c>
      <c r="F61" s="303">
        <f t="shared" si="0"/>
        <v>15000</v>
      </c>
    </row>
    <row r="62" spans="1:6" x14ac:dyDescent="0.2">
      <c r="A62" s="345">
        <v>59</v>
      </c>
      <c r="B62" s="346" t="s">
        <v>167</v>
      </c>
      <c r="C62" s="347" t="s">
        <v>168</v>
      </c>
      <c r="D62" s="348">
        <v>1</v>
      </c>
      <c r="E62" s="349">
        <v>2000</v>
      </c>
      <c r="F62" s="303">
        <f t="shared" si="0"/>
        <v>2000</v>
      </c>
    </row>
    <row r="63" spans="1:6" x14ac:dyDescent="0.2">
      <c r="A63" s="345">
        <v>60</v>
      </c>
      <c r="B63" s="346" t="s">
        <v>169</v>
      </c>
      <c r="C63" s="347" t="s">
        <v>120</v>
      </c>
      <c r="D63" s="348">
        <v>25</v>
      </c>
      <c r="E63" s="349">
        <v>500</v>
      </c>
      <c r="F63" s="303">
        <f t="shared" si="0"/>
        <v>12500</v>
      </c>
    </row>
    <row r="64" spans="1:6" x14ac:dyDescent="0.2">
      <c r="A64" s="345">
        <v>61</v>
      </c>
      <c r="B64" s="346" t="s">
        <v>170</v>
      </c>
      <c r="C64" s="347" t="s">
        <v>168</v>
      </c>
      <c r="D64" s="348">
        <v>1</v>
      </c>
      <c r="E64" s="349">
        <v>20000</v>
      </c>
      <c r="F64" s="303">
        <f t="shared" si="0"/>
        <v>20000</v>
      </c>
    </row>
    <row r="65" spans="1:6" x14ac:dyDescent="0.2">
      <c r="A65" s="345">
        <v>62</v>
      </c>
      <c r="B65" s="346" t="s">
        <v>171</v>
      </c>
      <c r="C65" s="347" t="s">
        <v>168</v>
      </c>
      <c r="D65" s="348">
        <v>1</v>
      </c>
      <c r="E65" s="349">
        <v>20000</v>
      </c>
      <c r="F65" s="303">
        <f t="shared" si="0"/>
        <v>20000</v>
      </c>
    </row>
    <row r="66" spans="1:6" x14ac:dyDescent="0.2">
      <c r="A66" s="345">
        <v>63</v>
      </c>
      <c r="B66" s="346" t="s">
        <v>172</v>
      </c>
      <c r="C66" s="347" t="s">
        <v>173</v>
      </c>
      <c r="D66" s="348">
        <v>88</v>
      </c>
      <c r="E66" s="349">
        <v>50</v>
      </c>
      <c r="F66" s="303">
        <f t="shared" si="0"/>
        <v>4400</v>
      </c>
    </row>
    <row r="67" spans="1:6" x14ac:dyDescent="0.2">
      <c r="A67" s="345">
        <v>64</v>
      </c>
      <c r="B67" s="346" t="s">
        <v>174</v>
      </c>
      <c r="C67" s="347" t="s">
        <v>117</v>
      </c>
      <c r="D67" s="348">
        <v>168</v>
      </c>
      <c r="E67" s="349">
        <v>30</v>
      </c>
      <c r="F67" s="303">
        <f t="shared" si="0"/>
        <v>5040</v>
      </c>
    </row>
    <row r="68" spans="1:6" x14ac:dyDescent="0.2">
      <c r="A68" s="345">
        <v>65</v>
      </c>
      <c r="B68" s="346" t="s">
        <v>175</v>
      </c>
      <c r="C68" s="347" t="s">
        <v>173</v>
      </c>
      <c r="D68" s="354">
        <v>145.1</v>
      </c>
      <c r="E68" s="349">
        <v>6</v>
      </c>
      <c r="F68" s="303">
        <f t="shared" ref="F68:F82" si="1">IF(AND(ISNUMBER(D68),ISNUMBER(E68)),D68*E68,"")</f>
        <v>870.59999999999991</v>
      </c>
    </row>
    <row r="69" spans="1:6" x14ac:dyDescent="0.2">
      <c r="A69" s="345">
        <v>66</v>
      </c>
      <c r="B69" s="346" t="s">
        <v>176</v>
      </c>
      <c r="C69" s="347" t="s">
        <v>117</v>
      </c>
      <c r="D69" s="348">
        <v>16806</v>
      </c>
      <c r="E69" s="349">
        <v>1</v>
      </c>
      <c r="F69" s="303">
        <f t="shared" si="1"/>
        <v>16806</v>
      </c>
    </row>
    <row r="70" spans="1:6" x14ac:dyDescent="0.2">
      <c r="A70" s="345">
        <v>67</v>
      </c>
      <c r="B70" s="346" t="s">
        <v>177</v>
      </c>
      <c r="C70" s="347" t="s">
        <v>117</v>
      </c>
      <c r="D70" s="348">
        <v>763</v>
      </c>
      <c r="E70" s="349">
        <v>4</v>
      </c>
      <c r="F70" s="303">
        <f t="shared" si="1"/>
        <v>3052</v>
      </c>
    </row>
    <row r="71" spans="1:6" x14ac:dyDescent="0.2">
      <c r="A71" s="345">
        <v>68</v>
      </c>
      <c r="B71" s="346" t="s">
        <v>178</v>
      </c>
      <c r="C71" s="347" t="s">
        <v>117</v>
      </c>
      <c r="D71" s="348">
        <v>661</v>
      </c>
      <c r="E71" s="349">
        <v>4.5</v>
      </c>
      <c r="F71" s="303">
        <f t="shared" si="1"/>
        <v>2974.5</v>
      </c>
    </row>
    <row r="72" spans="1:6" x14ac:dyDescent="0.2">
      <c r="A72" s="345">
        <v>69</v>
      </c>
      <c r="B72" s="346" t="s">
        <v>179</v>
      </c>
      <c r="C72" s="347" t="s">
        <v>117</v>
      </c>
      <c r="D72" s="348">
        <v>320</v>
      </c>
      <c r="E72" s="349">
        <v>5</v>
      </c>
      <c r="F72" s="303">
        <f t="shared" si="1"/>
        <v>1600</v>
      </c>
    </row>
    <row r="73" spans="1:6" x14ac:dyDescent="0.2">
      <c r="A73" s="345">
        <v>70</v>
      </c>
      <c r="B73" s="346" t="s">
        <v>180</v>
      </c>
      <c r="C73" s="347" t="s">
        <v>120</v>
      </c>
      <c r="D73" s="348">
        <v>68</v>
      </c>
      <c r="E73" s="349">
        <v>20</v>
      </c>
      <c r="F73" s="303">
        <f t="shared" si="1"/>
        <v>1360</v>
      </c>
    </row>
    <row r="74" spans="1:6" x14ac:dyDescent="0.2">
      <c r="A74" s="345">
        <v>71</v>
      </c>
      <c r="B74" s="346" t="s">
        <v>181</v>
      </c>
      <c r="C74" s="347" t="s">
        <v>120</v>
      </c>
      <c r="D74" s="348">
        <v>2</v>
      </c>
      <c r="E74" s="349">
        <v>3000</v>
      </c>
      <c r="F74" s="303">
        <f t="shared" si="1"/>
        <v>6000</v>
      </c>
    </row>
    <row r="75" spans="1:6" x14ac:dyDescent="0.2">
      <c r="A75" s="345">
        <v>72</v>
      </c>
      <c r="B75" s="346" t="s">
        <v>182</v>
      </c>
      <c r="C75" s="347" t="s">
        <v>168</v>
      </c>
      <c r="D75" s="348">
        <v>1</v>
      </c>
      <c r="E75" s="349">
        <v>5000</v>
      </c>
      <c r="F75" s="303">
        <f t="shared" si="1"/>
        <v>5000</v>
      </c>
    </row>
    <row r="76" spans="1:6" x14ac:dyDescent="0.2">
      <c r="A76" s="345">
        <v>73</v>
      </c>
      <c r="B76" s="346" t="s">
        <v>183</v>
      </c>
      <c r="C76" s="347" t="s">
        <v>117</v>
      </c>
      <c r="D76" s="348">
        <v>179</v>
      </c>
      <c r="E76" s="349">
        <v>15</v>
      </c>
      <c r="F76" s="303">
        <f t="shared" si="1"/>
        <v>2685</v>
      </c>
    </row>
    <row r="77" spans="1:6" x14ac:dyDescent="0.2">
      <c r="A77" s="345">
        <v>74</v>
      </c>
      <c r="B77" s="346" t="s">
        <v>184</v>
      </c>
      <c r="C77" s="347" t="s">
        <v>117</v>
      </c>
      <c r="D77" s="348">
        <v>22</v>
      </c>
      <c r="E77" s="349">
        <v>20</v>
      </c>
      <c r="F77" s="303">
        <f t="shared" si="1"/>
        <v>440</v>
      </c>
    </row>
    <row r="78" spans="1:6" x14ac:dyDescent="0.2">
      <c r="A78" s="345">
        <v>75</v>
      </c>
      <c r="B78" s="346" t="s">
        <v>185</v>
      </c>
      <c r="C78" s="347" t="s">
        <v>120</v>
      </c>
      <c r="D78" s="348">
        <v>2</v>
      </c>
      <c r="E78" s="349">
        <v>1900</v>
      </c>
      <c r="F78" s="303">
        <f t="shared" si="1"/>
        <v>3800</v>
      </c>
    </row>
    <row r="79" spans="1:6" x14ac:dyDescent="0.2">
      <c r="A79" s="345">
        <v>76</v>
      </c>
      <c r="B79" s="346" t="s">
        <v>186</v>
      </c>
      <c r="C79" s="347" t="s">
        <v>120</v>
      </c>
      <c r="D79" s="348">
        <v>1</v>
      </c>
      <c r="E79" s="349">
        <v>900</v>
      </c>
      <c r="F79" s="303">
        <f t="shared" si="1"/>
        <v>900</v>
      </c>
    </row>
    <row r="80" spans="1:6" x14ac:dyDescent="0.2">
      <c r="A80" s="345">
        <v>77</v>
      </c>
      <c r="B80" s="346" t="s">
        <v>187</v>
      </c>
      <c r="C80" s="347" t="s">
        <v>117</v>
      </c>
      <c r="D80" s="348">
        <v>246</v>
      </c>
      <c r="E80" s="349">
        <v>5</v>
      </c>
      <c r="F80" s="303">
        <f t="shared" si="1"/>
        <v>1230</v>
      </c>
    </row>
    <row r="81" spans="1:6" x14ac:dyDescent="0.2">
      <c r="A81" s="345">
        <v>78</v>
      </c>
      <c r="B81" s="346" t="s">
        <v>188</v>
      </c>
      <c r="C81" s="347" t="s">
        <v>120</v>
      </c>
      <c r="D81" s="348">
        <v>2</v>
      </c>
      <c r="E81" s="349">
        <v>1000</v>
      </c>
      <c r="F81" s="303">
        <f t="shared" si="1"/>
        <v>2000</v>
      </c>
    </row>
    <row r="82" spans="1:6" x14ac:dyDescent="0.2">
      <c r="A82" s="345">
        <v>79</v>
      </c>
      <c r="B82" s="346" t="s">
        <v>189</v>
      </c>
      <c r="C82" s="347" t="s">
        <v>120</v>
      </c>
      <c r="D82" s="348">
        <v>2</v>
      </c>
      <c r="E82" s="349">
        <v>5000</v>
      </c>
      <c r="F82" s="303">
        <f t="shared" si="1"/>
        <v>10000</v>
      </c>
    </row>
    <row r="83" spans="1:6" x14ac:dyDescent="0.2">
      <c r="A83" s="345">
        <v>80</v>
      </c>
      <c r="B83" s="346" t="s">
        <v>190</v>
      </c>
      <c r="C83" s="347" t="s">
        <v>120</v>
      </c>
      <c r="D83" s="348">
        <v>2</v>
      </c>
      <c r="E83" s="349">
        <v>3500</v>
      </c>
      <c r="F83" s="303">
        <f>IF(AND(ISNUMBER(D83),ISNUMBER(E83)),D83*E83,"")</f>
        <v>7000</v>
      </c>
    </row>
    <row r="84" spans="1:6" x14ac:dyDescent="0.2">
      <c r="A84" s="345">
        <v>81</v>
      </c>
      <c r="B84" s="346" t="s">
        <v>191</v>
      </c>
      <c r="C84" s="347" t="s">
        <v>117</v>
      </c>
      <c r="D84" s="348">
        <v>21</v>
      </c>
      <c r="E84" s="349">
        <v>200</v>
      </c>
      <c r="F84" s="303">
        <f t="shared" ref="F84:F131" si="2">IF(AND(ISNUMBER(D84),ISNUMBER(E84)),D84*E84,"")</f>
        <v>4200</v>
      </c>
    </row>
    <row r="85" spans="1:6" x14ac:dyDescent="0.2">
      <c r="A85" s="345">
        <v>82</v>
      </c>
      <c r="B85" s="346" t="s">
        <v>192</v>
      </c>
      <c r="C85" s="347" t="s">
        <v>120</v>
      </c>
      <c r="D85" s="348">
        <v>2</v>
      </c>
      <c r="E85" s="349">
        <v>500</v>
      </c>
      <c r="F85" s="303">
        <f t="shared" si="2"/>
        <v>1000</v>
      </c>
    </row>
    <row r="86" spans="1:6" x14ac:dyDescent="0.2">
      <c r="A86" s="345">
        <v>83</v>
      </c>
      <c r="B86" s="346" t="s">
        <v>193</v>
      </c>
      <c r="C86" s="347" t="s">
        <v>120</v>
      </c>
      <c r="D86" s="348">
        <v>4</v>
      </c>
      <c r="E86" s="349">
        <v>1500</v>
      </c>
      <c r="F86" s="303">
        <f t="shared" si="2"/>
        <v>6000</v>
      </c>
    </row>
    <row r="87" spans="1:6" x14ac:dyDescent="0.2">
      <c r="A87" s="345">
        <v>84</v>
      </c>
      <c r="B87" s="346" t="s">
        <v>194</v>
      </c>
      <c r="C87" s="347" t="s">
        <v>117</v>
      </c>
      <c r="D87" s="348">
        <v>100</v>
      </c>
      <c r="E87" s="349">
        <v>4</v>
      </c>
      <c r="F87" s="303">
        <f t="shared" si="2"/>
        <v>400</v>
      </c>
    </row>
    <row r="88" spans="1:6" x14ac:dyDescent="0.2">
      <c r="A88" s="345">
        <v>85</v>
      </c>
      <c r="B88" s="346" t="s">
        <v>195</v>
      </c>
      <c r="C88" s="347" t="s">
        <v>117</v>
      </c>
      <c r="D88" s="348">
        <v>100</v>
      </c>
      <c r="E88" s="349">
        <v>4</v>
      </c>
      <c r="F88" s="303">
        <f t="shared" si="2"/>
        <v>400</v>
      </c>
    </row>
    <row r="89" spans="1:6" x14ac:dyDescent="0.2">
      <c r="A89" s="345">
        <v>86</v>
      </c>
      <c r="B89" s="346" t="s">
        <v>196</v>
      </c>
      <c r="C89" s="347" t="s">
        <v>117</v>
      </c>
      <c r="D89" s="348">
        <v>290</v>
      </c>
      <c r="E89" s="349">
        <v>3</v>
      </c>
      <c r="F89" s="303">
        <f t="shared" si="2"/>
        <v>870</v>
      </c>
    </row>
    <row r="90" spans="1:6" x14ac:dyDescent="0.2">
      <c r="A90" s="345">
        <v>87</v>
      </c>
      <c r="B90" s="346" t="s">
        <v>197</v>
      </c>
      <c r="C90" s="347" t="s">
        <v>117</v>
      </c>
      <c r="D90" s="348">
        <v>100</v>
      </c>
      <c r="E90" s="349">
        <v>5</v>
      </c>
      <c r="F90" s="303">
        <f t="shared" si="2"/>
        <v>500</v>
      </c>
    </row>
    <row r="91" spans="1:6" x14ac:dyDescent="0.2">
      <c r="A91" s="345">
        <v>88</v>
      </c>
      <c r="B91" s="346" t="s">
        <v>198</v>
      </c>
      <c r="C91" s="347" t="s">
        <v>117</v>
      </c>
      <c r="D91" s="348">
        <v>100</v>
      </c>
      <c r="E91" s="349">
        <v>5</v>
      </c>
      <c r="F91" s="303">
        <f t="shared" si="2"/>
        <v>500</v>
      </c>
    </row>
    <row r="92" spans="1:6" x14ac:dyDescent="0.2">
      <c r="A92" s="345">
        <v>89</v>
      </c>
      <c r="B92" s="346" t="s">
        <v>199</v>
      </c>
      <c r="C92" s="347" t="s">
        <v>117</v>
      </c>
      <c r="D92" s="348">
        <v>100</v>
      </c>
      <c r="E92" s="349">
        <v>4</v>
      </c>
      <c r="F92" s="303">
        <f t="shared" si="2"/>
        <v>400</v>
      </c>
    </row>
    <row r="93" spans="1:6" x14ac:dyDescent="0.2">
      <c r="A93" s="345">
        <v>90</v>
      </c>
      <c r="B93" s="346" t="s">
        <v>200</v>
      </c>
      <c r="C93" s="347" t="s">
        <v>120</v>
      </c>
      <c r="D93" s="348">
        <v>1</v>
      </c>
      <c r="E93" s="349">
        <v>14000</v>
      </c>
      <c r="F93" s="303">
        <f t="shared" si="2"/>
        <v>14000</v>
      </c>
    </row>
    <row r="94" spans="1:6" x14ac:dyDescent="0.2">
      <c r="A94" s="345">
        <v>91</v>
      </c>
      <c r="B94" s="346" t="s">
        <v>201</v>
      </c>
      <c r="C94" s="347" t="s">
        <v>117</v>
      </c>
      <c r="D94" s="348">
        <v>24</v>
      </c>
      <c r="E94" s="349">
        <v>350</v>
      </c>
      <c r="F94" s="303">
        <f t="shared" si="2"/>
        <v>8400</v>
      </c>
    </row>
    <row r="95" spans="1:6" x14ac:dyDescent="0.2">
      <c r="A95" s="345">
        <v>92</v>
      </c>
      <c r="B95" s="346" t="s">
        <v>202</v>
      </c>
      <c r="C95" s="347" t="s">
        <v>120</v>
      </c>
      <c r="D95" s="348">
        <v>1</v>
      </c>
      <c r="E95" s="349">
        <v>850</v>
      </c>
      <c r="F95" s="303">
        <f t="shared" si="2"/>
        <v>850</v>
      </c>
    </row>
    <row r="96" spans="1:6" x14ac:dyDescent="0.2">
      <c r="A96" s="345">
        <v>93</v>
      </c>
      <c r="B96" s="346" t="s">
        <v>203</v>
      </c>
      <c r="C96" s="347" t="s">
        <v>120</v>
      </c>
      <c r="D96" s="348">
        <v>4</v>
      </c>
      <c r="E96" s="349">
        <v>400</v>
      </c>
      <c r="F96" s="303">
        <f t="shared" si="2"/>
        <v>1600</v>
      </c>
    </row>
    <row r="97" spans="1:6" x14ac:dyDescent="0.2">
      <c r="A97" s="345">
        <v>94</v>
      </c>
      <c r="B97" s="346" t="s">
        <v>204</v>
      </c>
      <c r="C97" s="347" t="s">
        <v>120</v>
      </c>
      <c r="D97" s="348">
        <v>1</v>
      </c>
      <c r="E97" s="349">
        <v>4500</v>
      </c>
      <c r="F97" s="303">
        <f t="shared" si="2"/>
        <v>4500</v>
      </c>
    </row>
    <row r="98" spans="1:6" x14ac:dyDescent="0.2">
      <c r="A98" s="345">
        <v>95</v>
      </c>
      <c r="B98" s="346" t="s">
        <v>205</v>
      </c>
      <c r="C98" s="347" t="s">
        <v>120</v>
      </c>
      <c r="D98" s="348">
        <v>1</v>
      </c>
      <c r="E98" s="349">
        <v>1500</v>
      </c>
      <c r="F98" s="303">
        <f t="shared" si="2"/>
        <v>1500</v>
      </c>
    </row>
    <row r="99" spans="1:6" x14ac:dyDescent="0.2">
      <c r="A99" s="345">
        <v>96</v>
      </c>
      <c r="B99" s="346" t="s">
        <v>206</v>
      </c>
      <c r="C99" s="347" t="s">
        <v>120</v>
      </c>
      <c r="D99" s="348">
        <v>2</v>
      </c>
      <c r="E99" s="349">
        <v>400</v>
      </c>
      <c r="F99" s="303">
        <f t="shared" si="2"/>
        <v>800</v>
      </c>
    </row>
    <row r="100" spans="1:6" x14ac:dyDescent="0.2">
      <c r="A100" s="345">
        <v>97</v>
      </c>
      <c r="B100" s="346" t="s">
        <v>207</v>
      </c>
      <c r="C100" s="347" t="s">
        <v>120</v>
      </c>
      <c r="D100" s="348">
        <v>2</v>
      </c>
      <c r="E100" s="349">
        <v>700</v>
      </c>
      <c r="F100" s="303">
        <f t="shared" si="2"/>
        <v>1400</v>
      </c>
    </row>
    <row r="101" spans="1:6" x14ac:dyDescent="0.2">
      <c r="A101" s="345">
        <v>98</v>
      </c>
      <c r="B101" s="346" t="s">
        <v>208</v>
      </c>
      <c r="C101" s="347" t="s">
        <v>168</v>
      </c>
      <c r="D101" s="348">
        <v>1</v>
      </c>
      <c r="E101" s="349">
        <v>15000</v>
      </c>
      <c r="F101" s="303">
        <f t="shared" si="2"/>
        <v>15000</v>
      </c>
    </row>
    <row r="102" spans="1:6" x14ac:dyDescent="0.2">
      <c r="A102" s="345">
        <v>99</v>
      </c>
      <c r="B102" s="346" t="s">
        <v>209</v>
      </c>
      <c r="C102" s="347" t="s">
        <v>168</v>
      </c>
      <c r="D102" s="348">
        <v>1</v>
      </c>
      <c r="E102" s="349">
        <v>5000</v>
      </c>
      <c r="F102" s="303">
        <f t="shared" si="2"/>
        <v>5000</v>
      </c>
    </row>
    <row r="103" spans="1:6" x14ac:dyDescent="0.2">
      <c r="A103" s="345">
        <v>100</v>
      </c>
      <c r="B103" s="346" t="s">
        <v>210</v>
      </c>
      <c r="C103" s="347" t="s">
        <v>168</v>
      </c>
      <c r="D103" s="348">
        <v>1</v>
      </c>
      <c r="E103" s="349">
        <v>20000</v>
      </c>
      <c r="F103" s="303">
        <f t="shared" si="2"/>
        <v>20000</v>
      </c>
    </row>
    <row r="104" spans="1:6" x14ac:dyDescent="0.2">
      <c r="A104" s="345">
        <v>101</v>
      </c>
      <c r="B104" s="346" t="s">
        <v>211</v>
      </c>
      <c r="C104" s="347" t="s">
        <v>117</v>
      </c>
      <c r="D104" s="348">
        <v>3058</v>
      </c>
      <c r="E104" s="349">
        <v>5</v>
      </c>
      <c r="F104" s="303">
        <f t="shared" si="2"/>
        <v>15290</v>
      </c>
    </row>
    <row r="105" spans="1:6" x14ac:dyDescent="0.2">
      <c r="A105" s="345">
        <v>102</v>
      </c>
      <c r="B105" s="346" t="s">
        <v>212</v>
      </c>
      <c r="C105" s="347" t="s">
        <v>120</v>
      </c>
      <c r="D105" s="348">
        <v>1</v>
      </c>
      <c r="E105" s="349">
        <v>3500</v>
      </c>
      <c r="F105" s="303">
        <f t="shared" si="2"/>
        <v>3500</v>
      </c>
    </row>
    <row r="106" spans="1:6" x14ac:dyDescent="0.2">
      <c r="A106" s="345">
        <v>103</v>
      </c>
      <c r="B106" s="346" t="s">
        <v>213</v>
      </c>
      <c r="C106" s="347" t="s">
        <v>117</v>
      </c>
      <c r="D106" s="348">
        <v>15</v>
      </c>
      <c r="E106" s="349">
        <v>200</v>
      </c>
      <c r="F106" s="303">
        <f t="shared" si="2"/>
        <v>3000</v>
      </c>
    </row>
    <row r="107" spans="1:6" x14ac:dyDescent="0.2">
      <c r="A107" s="345">
        <v>104</v>
      </c>
      <c r="B107" s="346" t="s">
        <v>214</v>
      </c>
      <c r="C107" s="347" t="s">
        <v>117</v>
      </c>
      <c r="D107" s="348">
        <v>32</v>
      </c>
      <c r="E107" s="349">
        <v>200</v>
      </c>
      <c r="F107" s="303">
        <f t="shared" si="2"/>
        <v>6400</v>
      </c>
    </row>
    <row r="108" spans="1:6" x14ac:dyDescent="0.2">
      <c r="A108" s="345">
        <v>105</v>
      </c>
      <c r="B108" s="346" t="s">
        <v>215</v>
      </c>
      <c r="C108" s="347" t="s">
        <v>117</v>
      </c>
      <c r="D108" s="348">
        <v>4041</v>
      </c>
      <c r="E108" s="349">
        <v>210</v>
      </c>
      <c r="F108" s="303">
        <f t="shared" si="2"/>
        <v>848610</v>
      </c>
    </row>
    <row r="109" spans="1:6" x14ac:dyDescent="0.2">
      <c r="A109" s="345">
        <v>106</v>
      </c>
      <c r="B109" s="346" t="s">
        <v>216</v>
      </c>
      <c r="C109" s="347" t="s">
        <v>120</v>
      </c>
      <c r="D109" s="348">
        <v>1</v>
      </c>
      <c r="E109" s="349">
        <v>2500</v>
      </c>
      <c r="F109" s="303">
        <f t="shared" si="2"/>
        <v>2500</v>
      </c>
    </row>
    <row r="110" spans="1:6" x14ac:dyDescent="0.2">
      <c r="A110" s="345">
        <v>107</v>
      </c>
      <c r="B110" s="346" t="s">
        <v>217</v>
      </c>
      <c r="C110" s="347" t="s">
        <v>120</v>
      </c>
      <c r="D110" s="348">
        <v>2</v>
      </c>
      <c r="E110" s="349">
        <v>3000</v>
      </c>
      <c r="F110" s="303">
        <f t="shared" si="2"/>
        <v>6000</v>
      </c>
    </row>
    <row r="111" spans="1:6" x14ac:dyDescent="0.2">
      <c r="A111" s="345">
        <v>108</v>
      </c>
      <c r="B111" s="346" t="s">
        <v>218</v>
      </c>
      <c r="C111" s="347" t="s">
        <v>120</v>
      </c>
      <c r="D111" s="348">
        <v>11</v>
      </c>
      <c r="E111" s="349">
        <v>4000</v>
      </c>
      <c r="F111" s="303">
        <f t="shared" si="2"/>
        <v>44000</v>
      </c>
    </row>
    <row r="112" spans="1:6" x14ac:dyDescent="0.2">
      <c r="A112" s="345">
        <v>109</v>
      </c>
      <c r="B112" s="346" t="s">
        <v>219</v>
      </c>
      <c r="C112" s="347" t="s">
        <v>120</v>
      </c>
      <c r="D112" s="348">
        <v>14</v>
      </c>
      <c r="E112" s="349">
        <v>6500</v>
      </c>
      <c r="F112" s="303">
        <f t="shared" si="2"/>
        <v>91000</v>
      </c>
    </row>
    <row r="113" spans="1:6" x14ac:dyDescent="0.2">
      <c r="A113" s="345">
        <v>110</v>
      </c>
      <c r="B113" s="346" t="s">
        <v>220</v>
      </c>
      <c r="C113" s="347" t="s">
        <v>120</v>
      </c>
      <c r="D113" s="348">
        <v>1</v>
      </c>
      <c r="E113" s="349">
        <v>1400</v>
      </c>
      <c r="F113" s="303">
        <f t="shared" si="2"/>
        <v>1400</v>
      </c>
    </row>
    <row r="114" spans="1:6" x14ac:dyDescent="0.2">
      <c r="A114" s="345">
        <v>111</v>
      </c>
      <c r="B114" s="346" t="s">
        <v>221</v>
      </c>
      <c r="C114" s="347" t="s">
        <v>120</v>
      </c>
      <c r="D114" s="348">
        <v>1</v>
      </c>
      <c r="E114" s="349">
        <v>8500</v>
      </c>
      <c r="F114" s="303">
        <f t="shared" si="2"/>
        <v>8500</v>
      </c>
    </row>
    <row r="115" spans="1:6" x14ac:dyDescent="0.2">
      <c r="A115" s="345">
        <v>112</v>
      </c>
      <c r="B115" s="346" t="s">
        <v>222</v>
      </c>
      <c r="C115" s="347" t="s">
        <v>117</v>
      </c>
      <c r="D115" s="348">
        <v>304</v>
      </c>
      <c r="E115" s="349">
        <v>80</v>
      </c>
      <c r="F115" s="303">
        <f t="shared" si="2"/>
        <v>24320</v>
      </c>
    </row>
    <row r="116" spans="1:6" x14ac:dyDescent="0.2">
      <c r="A116" s="345">
        <v>113</v>
      </c>
      <c r="B116" s="346" t="s">
        <v>223</v>
      </c>
      <c r="C116" s="347" t="s">
        <v>120</v>
      </c>
      <c r="D116" s="348">
        <v>1</v>
      </c>
      <c r="E116" s="349">
        <v>3000</v>
      </c>
      <c r="F116" s="303">
        <f t="shared" si="2"/>
        <v>3000</v>
      </c>
    </row>
    <row r="117" spans="1:6" x14ac:dyDescent="0.2">
      <c r="A117" s="345">
        <v>114</v>
      </c>
      <c r="B117" s="346" t="s">
        <v>224</v>
      </c>
      <c r="C117" s="347" t="s">
        <v>120</v>
      </c>
      <c r="D117" s="348">
        <v>2</v>
      </c>
      <c r="E117" s="349">
        <v>3500</v>
      </c>
      <c r="F117" s="303">
        <f t="shared" si="2"/>
        <v>7000</v>
      </c>
    </row>
    <row r="118" spans="1:6" x14ac:dyDescent="0.2">
      <c r="A118" s="345">
        <v>115</v>
      </c>
      <c r="B118" s="346" t="s">
        <v>225</v>
      </c>
      <c r="C118" s="347" t="s">
        <v>120</v>
      </c>
      <c r="D118" s="348">
        <v>3</v>
      </c>
      <c r="E118" s="349">
        <v>4000</v>
      </c>
      <c r="F118" s="303">
        <f t="shared" si="2"/>
        <v>12000</v>
      </c>
    </row>
    <row r="119" spans="1:6" x14ac:dyDescent="0.2">
      <c r="A119" s="345">
        <v>116</v>
      </c>
      <c r="B119" s="346" t="s">
        <v>226</v>
      </c>
      <c r="C119" s="347" t="s">
        <v>120</v>
      </c>
      <c r="D119" s="348">
        <v>3</v>
      </c>
      <c r="E119" s="349">
        <v>1200</v>
      </c>
      <c r="F119" s="303">
        <f t="shared" si="2"/>
        <v>3600</v>
      </c>
    </row>
    <row r="120" spans="1:6" x14ac:dyDescent="0.2">
      <c r="A120" s="345">
        <v>117</v>
      </c>
      <c r="B120" s="346" t="s">
        <v>227</v>
      </c>
      <c r="C120" s="347" t="s">
        <v>120</v>
      </c>
      <c r="D120" s="348">
        <v>3</v>
      </c>
      <c r="E120" s="349">
        <v>4000</v>
      </c>
      <c r="F120" s="303">
        <f t="shared" si="2"/>
        <v>12000</v>
      </c>
    </row>
    <row r="121" spans="1:6" x14ac:dyDescent="0.2">
      <c r="A121" s="345">
        <v>118</v>
      </c>
      <c r="B121" s="346" t="s">
        <v>228</v>
      </c>
      <c r="C121" s="347" t="s">
        <v>120</v>
      </c>
      <c r="D121" s="348">
        <v>2</v>
      </c>
      <c r="E121" s="349">
        <v>5000</v>
      </c>
      <c r="F121" s="303">
        <f t="shared" si="2"/>
        <v>10000</v>
      </c>
    </row>
    <row r="122" spans="1:6" x14ac:dyDescent="0.2">
      <c r="A122" s="345">
        <v>119</v>
      </c>
      <c r="B122" s="346" t="s">
        <v>229</v>
      </c>
      <c r="C122" s="347" t="s">
        <v>120</v>
      </c>
      <c r="D122" s="348">
        <v>3</v>
      </c>
      <c r="E122" s="349">
        <v>7500</v>
      </c>
      <c r="F122" s="303">
        <f t="shared" si="2"/>
        <v>22500</v>
      </c>
    </row>
    <row r="123" spans="1:6" x14ac:dyDescent="0.2">
      <c r="A123" s="345">
        <v>120</v>
      </c>
      <c r="B123" s="346" t="s">
        <v>230</v>
      </c>
      <c r="C123" s="347" t="s">
        <v>120</v>
      </c>
      <c r="D123" s="348">
        <v>3</v>
      </c>
      <c r="E123" s="349">
        <v>5000</v>
      </c>
      <c r="F123" s="303">
        <f t="shared" si="2"/>
        <v>15000</v>
      </c>
    </row>
    <row r="124" spans="1:6" x14ac:dyDescent="0.2">
      <c r="A124" s="345">
        <v>121</v>
      </c>
      <c r="B124" s="346" t="s">
        <v>231</v>
      </c>
      <c r="C124" s="347" t="s">
        <v>120</v>
      </c>
      <c r="D124" s="348">
        <v>2</v>
      </c>
      <c r="E124" s="349">
        <v>6000</v>
      </c>
      <c r="F124" s="303">
        <f t="shared" si="2"/>
        <v>12000</v>
      </c>
    </row>
    <row r="125" spans="1:6" x14ac:dyDescent="0.2">
      <c r="A125" s="345">
        <v>122</v>
      </c>
      <c r="B125" s="346" t="s">
        <v>232</v>
      </c>
      <c r="C125" s="347" t="s">
        <v>120</v>
      </c>
      <c r="D125" s="348">
        <v>3</v>
      </c>
      <c r="E125" s="349">
        <v>11000</v>
      </c>
      <c r="F125" s="303">
        <f t="shared" si="2"/>
        <v>33000</v>
      </c>
    </row>
    <row r="126" spans="1:6" x14ac:dyDescent="0.2">
      <c r="A126" s="345">
        <v>123</v>
      </c>
      <c r="B126" s="346" t="s">
        <v>233</v>
      </c>
      <c r="C126" s="347" t="s">
        <v>117</v>
      </c>
      <c r="D126" s="348">
        <v>150</v>
      </c>
      <c r="E126" s="349">
        <v>160</v>
      </c>
      <c r="F126" s="303">
        <f t="shared" si="2"/>
        <v>24000</v>
      </c>
    </row>
    <row r="127" spans="1:6" x14ac:dyDescent="0.2">
      <c r="A127" s="345">
        <v>124</v>
      </c>
      <c r="B127" s="346" t="s">
        <v>234</v>
      </c>
      <c r="C127" s="347" t="s">
        <v>120</v>
      </c>
      <c r="D127" s="348">
        <v>1</v>
      </c>
      <c r="E127" s="349">
        <v>18000</v>
      </c>
      <c r="F127" s="303">
        <f t="shared" si="2"/>
        <v>18000</v>
      </c>
    </row>
    <row r="128" spans="1:6" x14ac:dyDescent="0.2">
      <c r="A128" s="345">
        <v>125</v>
      </c>
      <c r="B128" s="346" t="s">
        <v>235</v>
      </c>
      <c r="C128" s="347" t="s">
        <v>120</v>
      </c>
      <c r="D128" s="348">
        <v>1</v>
      </c>
      <c r="E128" s="349">
        <v>10000</v>
      </c>
      <c r="F128" s="303">
        <f t="shared" si="2"/>
        <v>10000</v>
      </c>
    </row>
    <row r="129" spans="1:6" x14ac:dyDescent="0.2">
      <c r="A129" s="345">
        <v>126</v>
      </c>
      <c r="B129" s="350" t="s">
        <v>236</v>
      </c>
      <c r="C129" s="351" t="s">
        <v>168</v>
      </c>
      <c r="D129" s="348">
        <v>1</v>
      </c>
      <c r="E129" s="349">
        <v>8000</v>
      </c>
      <c r="F129" s="303">
        <f t="shared" si="2"/>
        <v>8000</v>
      </c>
    </row>
    <row r="130" spans="1:6" x14ac:dyDescent="0.2">
      <c r="A130" s="345">
        <v>127</v>
      </c>
      <c r="B130" s="350" t="s">
        <v>237</v>
      </c>
      <c r="C130" s="351" t="s">
        <v>168</v>
      </c>
      <c r="D130" s="348">
        <v>1</v>
      </c>
      <c r="E130" s="349">
        <v>4500</v>
      </c>
      <c r="F130" s="303">
        <f t="shared" si="2"/>
        <v>4500</v>
      </c>
    </row>
    <row r="131" spans="1:6" x14ac:dyDescent="0.2">
      <c r="A131" s="304">
        <v>128</v>
      </c>
      <c r="B131" s="305"/>
      <c r="C131" s="306"/>
      <c r="D131" s="307"/>
      <c r="E131" s="308"/>
      <c r="F131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2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O172" sqref="O17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65" t="s">
        <v>92</v>
      </c>
      <c r="F1" s="366"/>
      <c r="G1" s="373" t="s">
        <v>244</v>
      </c>
      <c r="H1" s="374"/>
      <c r="I1" s="369" t="s">
        <v>247</v>
      </c>
      <c r="J1" s="370"/>
      <c r="K1" s="225" t="s">
        <v>249</v>
      </c>
      <c r="L1" s="226"/>
      <c r="M1" s="225" t="s">
        <v>250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7"/>
      <c r="F2" s="368"/>
      <c r="G2" s="359" t="s">
        <v>245</v>
      </c>
      <c r="H2" s="375"/>
      <c r="I2" s="371" t="s">
        <v>248</v>
      </c>
      <c r="J2" s="372"/>
      <c r="K2" s="357" t="s">
        <v>245</v>
      </c>
      <c r="L2" s="229"/>
      <c r="M2" s="357" t="s">
        <v>245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241</v>
      </c>
      <c r="B3" s="291"/>
      <c r="C3" s="291"/>
      <c r="D3" s="292"/>
      <c r="E3" s="367"/>
      <c r="F3" s="368"/>
      <c r="G3" s="359" t="s">
        <v>246</v>
      </c>
      <c r="H3" s="360"/>
      <c r="I3" s="359" t="s">
        <v>246</v>
      </c>
      <c r="J3" s="360"/>
      <c r="K3" s="359" t="s">
        <v>246</v>
      </c>
      <c r="L3" s="360"/>
      <c r="M3" s="359" t="s">
        <v>246</v>
      </c>
      <c r="N3" s="360"/>
      <c r="O3" s="228"/>
      <c r="P3" s="229"/>
      <c r="Q3" s="228"/>
      <c r="R3" s="229"/>
    </row>
    <row r="4" spans="1:18" ht="12" thickBot="1" x14ac:dyDescent="0.25">
      <c r="A4" s="193" t="s">
        <v>251</v>
      </c>
      <c r="B4" s="291"/>
      <c r="C4" s="291"/>
      <c r="D4" s="292"/>
      <c r="E4" s="293"/>
      <c r="F4" s="294"/>
      <c r="G4" s="363"/>
      <c r="H4" s="364"/>
      <c r="I4" s="361"/>
      <c r="J4" s="36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93</v>
      </c>
      <c r="F5" s="239" t="s">
        <v>94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Tree Removal, Acres</v>
      </c>
      <c r="C6" s="295" t="str">
        <f>IF(ISBLANK('Item List'!C4),"",'Item List'!C4)</f>
        <v>Acre</v>
      </c>
      <c r="D6" s="296">
        <f>IF(ISBLANK('Item List'!D4),0,'Item List'!D4)</f>
        <v>4.78</v>
      </c>
      <c r="E6" s="146">
        <f>IF(ISBLANK('Item List'!E4),0,'Item List'!E4)</f>
        <v>12000</v>
      </c>
      <c r="F6" s="146">
        <f>IF(AND(ISNUMBER($D6),ISNUMBER(E6)),$D6*E6,0)</f>
        <v>57360</v>
      </c>
      <c r="G6" s="168">
        <v>7500</v>
      </c>
      <c r="H6" s="103">
        <f>IF(AND(ISNUMBER($D6),ISNUMBER(G6)),$D6*G6,0)</f>
        <v>35850</v>
      </c>
      <c r="I6" s="169">
        <v>8500</v>
      </c>
      <c r="J6" s="103">
        <f t="shared" ref="J6:J29" si="0">IF(AND(ISNUMBER($D6),ISNUMBER(I6)),$D6*I6,0)</f>
        <v>40630</v>
      </c>
      <c r="K6" s="169">
        <v>7578.87</v>
      </c>
      <c r="L6" s="103">
        <f t="shared" ref="L6:L29" si="1">IF(AND(ISNUMBER($D6),ISNUMBER(K6)),$D6*K6,0)</f>
        <v>36226.998599999999</v>
      </c>
      <c r="M6" s="169">
        <v>8000</v>
      </c>
      <c r="N6" s="103">
        <f t="shared" ref="N6:N29" si="2">IF(AND(ISNUMBER($D6),ISNUMBER(M6)),$D6*M6,0)</f>
        <v>38240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Earth Excavation, Special</v>
      </c>
      <c r="C7" s="295" t="str">
        <f>IF(ISBLANK('Item List'!C5),"",'Item List'!C5)</f>
        <v>Cu Yd</v>
      </c>
      <c r="D7" s="296">
        <f>IF(ISBLANK('Item List'!D5),0,'Item List'!D5)</f>
        <v>41667</v>
      </c>
      <c r="E7" s="146">
        <f>IF(ISBLANK('Item List'!E5),0,'Item List'!E5)</f>
        <v>20</v>
      </c>
      <c r="F7" s="146">
        <f t="shared" ref="F7:H29" si="5">IF(AND(ISNUMBER($D7),ISNUMBER(E7)),$D7*E7,0)</f>
        <v>833340</v>
      </c>
      <c r="G7" s="168">
        <v>18.73</v>
      </c>
      <c r="H7" s="103">
        <f t="shared" si="5"/>
        <v>780422.91</v>
      </c>
      <c r="I7" s="169">
        <v>20.5</v>
      </c>
      <c r="J7" s="103">
        <f t="shared" si="0"/>
        <v>854173.5</v>
      </c>
      <c r="K7" s="169">
        <v>18.399999999999999</v>
      </c>
      <c r="L7" s="103">
        <f t="shared" si="1"/>
        <v>766672.79999999993</v>
      </c>
      <c r="M7" s="169">
        <v>19.649999999999999</v>
      </c>
      <c r="N7" s="103">
        <f t="shared" si="2"/>
        <v>818756.54999999993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Removal and Disposal of Unsuitable Material</v>
      </c>
      <c r="C8" s="295" t="str">
        <f>IF(ISBLANK('Item List'!C6),"",'Item List'!C6)</f>
        <v>Cu Yd</v>
      </c>
      <c r="D8" s="296">
        <f>IF(ISBLANK('Item List'!D6),0,'Item List'!D6)</f>
        <v>8100</v>
      </c>
      <c r="E8" s="146">
        <f>IF(ISBLANK('Item List'!E6),0,'Item List'!E6)</f>
        <v>20</v>
      </c>
      <c r="F8" s="146">
        <f t="shared" si="5"/>
        <v>162000</v>
      </c>
      <c r="G8" s="168">
        <v>20</v>
      </c>
      <c r="H8" s="103">
        <f t="shared" si="5"/>
        <v>162000</v>
      </c>
      <c r="I8" s="169">
        <v>0.01</v>
      </c>
      <c r="J8" s="103">
        <f t="shared" si="0"/>
        <v>81</v>
      </c>
      <c r="K8" s="169">
        <v>18.170000000000002</v>
      </c>
      <c r="L8" s="103">
        <f t="shared" si="1"/>
        <v>147177</v>
      </c>
      <c r="M8" s="169">
        <v>23.8</v>
      </c>
      <c r="N8" s="103">
        <f t="shared" si="2"/>
        <v>192780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Trench Backfill</v>
      </c>
      <c r="C9" s="295" t="str">
        <f>IF(ISBLANK('Item List'!C7),"",'Item List'!C7)</f>
        <v>Cu Yd</v>
      </c>
      <c r="D9" s="296">
        <f>IF(ISBLANK('Item List'!D7),0,'Item List'!D7)</f>
        <v>502.2</v>
      </c>
      <c r="E9" s="146">
        <f>IF(ISBLANK('Item List'!E7),0,'Item List'!E7)</f>
        <v>18</v>
      </c>
      <c r="F9" s="146">
        <f t="shared" si="5"/>
        <v>9039.6</v>
      </c>
      <c r="G9" s="168">
        <v>0.01</v>
      </c>
      <c r="H9" s="103">
        <f t="shared" si="5"/>
        <v>5.0220000000000002</v>
      </c>
      <c r="I9" s="169">
        <v>25</v>
      </c>
      <c r="J9" s="103">
        <f t="shared" si="0"/>
        <v>12555</v>
      </c>
      <c r="K9" s="169">
        <v>0.01</v>
      </c>
      <c r="L9" s="103">
        <f t="shared" si="1"/>
        <v>5.0220000000000002</v>
      </c>
      <c r="M9" s="169">
        <v>1</v>
      </c>
      <c r="N9" s="103">
        <f t="shared" si="2"/>
        <v>502.2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Topsoil, Furnish and Place, 4"</v>
      </c>
      <c r="C10" s="295" t="str">
        <f>IF(ISBLANK('Item List'!C8),"",'Item List'!C8)</f>
        <v>Sq Yd</v>
      </c>
      <c r="D10" s="296">
        <f>IF(ISBLANK('Item List'!D8),0,'Item List'!D8)</f>
        <v>45539</v>
      </c>
      <c r="E10" s="146">
        <f>IF(ISBLANK('Item List'!E8),0,'Item List'!E8)</f>
        <v>6</v>
      </c>
      <c r="F10" s="146">
        <f t="shared" si="5"/>
        <v>273234</v>
      </c>
      <c r="G10" s="168">
        <v>0.01</v>
      </c>
      <c r="H10" s="103">
        <f t="shared" si="5"/>
        <v>455.39</v>
      </c>
      <c r="I10" s="169">
        <v>1.5</v>
      </c>
      <c r="J10" s="103">
        <f t="shared" si="0"/>
        <v>68308.5</v>
      </c>
      <c r="K10" s="169">
        <v>0.01</v>
      </c>
      <c r="L10" s="103">
        <f t="shared" si="1"/>
        <v>455.39</v>
      </c>
      <c r="M10" s="169">
        <v>4</v>
      </c>
      <c r="N10" s="103">
        <f t="shared" si="2"/>
        <v>182156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Seeding, Class 2A</v>
      </c>
      <c r="C11" s="295" t="str">
        <f>IF(ISBLANK('Item List'!C9),"",'Item List'!C9)</f>
        <v>Acre</v>
      </c>
      <c r="D11" s="296">
        <f>IF(ISBLANK('Item List'!D9),0,'Item List'!D9)</f>
        <v>9.36</v>
      </c>
      <c r="E11" s="146">
        <f>IF(ISBLANK('Item List'!E9),0,'Item List'!E9)</f>
        <v>3000</v>
      </c>
      <c r="F11" s="146">
        <f t="shared" si="5"/>
        <v>28080</v>
      </c>
      <c r="G11" s="168">
        <v>3970</v>
      </c>
      <c r="H11" s="103">
        <f t="shared" si="5"/>
        <v>37159.199999999997</v>
      </c>
      <c r="I11" s="169">
        <v>3970</v>
      </c>
      <c r="J11" s="103">
        <f t="shared" si="0"/>
        <v>37159.199999999997</v>
      </c>
      <c r="K11" s="169">
        <v>3216.47</v>
      </c>
      <c r="L11" s="103">
        <f t="shared" si="1"/>
        <v>30106.159199999995</v>
      </c>
      <c r="M11" s="169">
        <v>4235</v>
      </c>
      <c r="N11" s="103">
        <f t="shared" si="2"/>
        <v>39639.599999999999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Nitrogen Fertilizer Nutrient</v>
      </c>
      <c r="C12" s="295" t="str">
        <f>IF(ISBLANK('Item List'!C10),"",'Item List'!C10)</f>
        <v>Pound</v>
      </c>
      <c r="D12" s="296">
        <f>IF(ISBLANK('Item List'!D10),0,'Item List'!D10)</f>
        <v>842.4</v>
      </c>
      <c r="E12" s="146">
        <f>IF(ISBLANK('Item List'!E10),0,'Item List'!E10)</f>
        <v>3</v>
      </c>
      <c r="F12" s="146">
        <f t="shared" si="5"/>
        <v>2527.1999999999998</v>
      </c>
      <c r="G12" s="168">
        <v>3</v>
      </c>
      <c r="H12" s="103">
        <f t="shared" si="5"/>
        <v>2527.1999999999998</v>
      </c>
      <c r="I12" s="169">
        <v>3</v>
      </c>
      <c r="J12" s="103">
        <f t="shared" si="0"/>
        <v>2527.1999999999998</v>
      </c>
      <c r="K12" s="169">
        <v>3.03</v>
      </c>
      <c r="L12" s="103">
        <f t="shared" si="1"/>
        <v>2552.4719999999998</v>
      </c>
      <c r="M12" s="169">
        <v>3.2</v>
      </c>
      <c r="N12" s="103">
        <f t="shared" si="2"/>
        <v>2695.6800000000003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Phosphorous Fertilizer Nutrient</v>
      </c>
      <c r="C13" s="295" t="str">
        <f>IF(ISBLANK('Item List'!C11),"",'Item List'!C11)</f>
        <v>Pound</v>
      </c>
      <c r="D13" s="296">
        <f>IF(ISBLANK('Item List'!D11),0,'Item List'!D11)</f>
        <v>842.4</v>
      </c>
      <c r="E13" s="146">
        <f>IF(ISBLANK('Item List'!E11),0,'Item List'!E11)</f>
        <v>3</v>
      </c>
      <c r="F13" s="146">
        <f t="shared" si="5"/>
        <v>2527.1999999999998</v>
      </c>
      <c r="G13" s="168">
        <v>3</v>
      </c>
      <c r="H13" s="103">
        <f t="shared" si="5"/>
        <v>2527.1999999999998</v>
      </c>
      <c r="I13" s="169">
        <v>3</v>
      </c>
      <c r="J13" s="103">
        <f t="shared" si="0"/>
        <v>2527.1999999999998</v>
      </c>
      <c r="K13" s="169">
        <v>3.03</v>
      </c>
      <c r="L13" s="103">
        <f t="shared" si="1"/>
        <v>2552.4719999999998</v>
      </c>
      <c r="M13" s="169">
        <v>3.2</v>
      </c>
      <c r="N13" s="103">
        <f t="shared" si="2"/>
        <v>2695.6800000000003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Potassium Fertilizer Nutrient</v>
      </c>
      <c r="C14" s="295" t="str">
        <f>IF(ISBLANK('Item List'!C12),"",'Item List'!C12)</f>
        <v>Pound</v>
      </c>
      <c r="D14" s="296">
        <f>IF(ISBLANK('Item List'!D12),0,'Item List'!D12)</f>
        <v>842.4</v>
      </c>
      <c r="E14" s="146">
        <f>IF(ISBLANK('Item List'!E12),0,'Item List'!E12)</f>
        <v>3</v>
      </c>
      <c r="F14" s="146">
        <f t="shared" si="5"/>
        <v>2527.1999999999998</v>
      </c>
      <c r="G14" s="168">
        <v>3</v>
      </c>
      <c r="H14" s="103">
        <f t="shared" si="5"/>
        <v>2527.1999999999998</v>
      </c>
      <c r="I14" s="169">
        <v>3</v>
      </c>
      <c r="J14" s="103">
        <f t="shared" si="0"/>
        <v>2527.1999999999998</v>
      </c>
      <c r="K14" s="169">
        <v>3.03</v>
      </c>
      <c r="L14" s="103">
        <f t="shared" si="1"/>
        <v>2552.4719999999998</v>
      </c>
      <c r="M14" s="169">
        <v>3.2</v>
      </c>
      <c r="N14" s="103">
        <f t="shared" si="2"/>
        <v>2695.6800000000003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Erosion Control Blanket</v>
      </c>
      <c r="C15" s="295" t="str">
        <f>IF(ISBLANK('Item List'!C13),"",'Item List'!C13)</f>
        <v>Sq Yd</v>
      </c>
      <c r="D15" s="296">
        <f>IF(ISBLANK('Item List'!D13),0,'Item List'!D13)</f>
        <v>45539</v>
      </c>
      <c r="E15" s="146">
        <f>IF(ISBLANK('Item List'!E13),0,'Item List'!E13)</f>
        <v>1.5</v>
      </c>
      <c r="F15" s="146">
        <f t="shared" si="5"/>
        <v>68308.5</v>
      </c>
      <c r="G15" s="168">
        <v>1.45</v>
      </c>
      <c r="H15" s="103">
        <f t="shared" si="5"/>
        <v>66031.55</v>
      </c>
      <c r="I15" s="169">
        <v>1.45</v>
      </c>
      <c r="J15" s="103">
        <f t="shared" si="0"/>
        <v>66031.55</v>
      </c>
      <c r="K15" s="169">
        <v>1.21</v>
      </c>
      <c r="L15" s="103">
        <f t="shared" si="1"/>
        <v>55102.189999999995</v>
      </c>
      <c r="M15" s="169">
        <v>1.55</v>
      </c>
      <c r="N15" s="103">
        <f t="shared" si="2"/>
        <v>70585.45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Temporary Erosion Control Seeding</v>
      </c>
      <c r="C16" s="295" t="str">
        <f>IF(ISBLANK('Item List'!C14),"",'Item List'!C14)</f>
        <v>Pound</v>
      </c>
      <c r="D16" s="296">
        <f>IF(ISBLANK('Item List'!D14),0,'Item List'!D14)</f>
        <v>936</v>
      </c>
      <c r="E16" s="146">
        <f>IF(ISBLANK('Item List'!E14),0,'Item List'!E14)</f>
        <v>5</v>
      </c>
      <c r="F16" s="146">
        <f t="shared" si="5"/>
        <v>4680</v>
      </c>
      <c r="G16" s="168">
        <v>1.5</v>
      </c>
      <c r="H16" s="103">
        <f t="shared" si="5"/>
        <v>1404</v>
      </c>
      <c r="I16" s="170">
        <v>1.5</v>
      </c>
      <c r="J16" s="103">
        <f t="shared" si="0"/>
        <v>1404</v>
      </c>
      <c r="K16" s="170">
        <v>6.06</v>
      </c>
      <c r="L16" s="103">
        <f t="shared" si="1"/>
        <v>5672.16</v>
      </c>
      <c r="M16" s="170">
        <v>1.6</v>
      </c>
      <c r="N16" s="103">
        <f t="shared" si="2"/>
        <v>1497.6000000000001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Temporary Ditch Checks</v>
      </c>
      <c r="C17" s="295" t="str">
        <f>IF(ISBLANK('Item List'!C15),"",'Item List'!C15)</f>
        <v>Foot</v>
      </c>
      <c r="D17" s="296">
        <f>IF(ISBLANK('Item List'!D15),0,'Item List'!D15)</f>
        <v>383</v>
      </c>
      <c r="E17" s="146">
        <f>IF(ISBLANK('Item List'!E15),0,'Item List'!E15)</f>
        <v>10</v>
      </c>
      <c r="F17" s="146">
        <f t="shared" si="5"/>
        <v>3830</v>
      </c>
      <c r="G17" s="168">
        <v>11</v>
      </c>
      <c r="H17" s="103">
        <f t="shared" si="5"/>
        <v>4213</v>
      </c>
      <c r="I17" s="170">
        <v>11</v>
      </c>
      <c r="J17" s="103">
        <f t="shared" si="0"/>
        <v>4213</v>
      </c>
      <c r="K17" s="170">
        <v>5.66</v>
      </c>
      <c r="L17" s="103">
        <f t="shared" si="1"/>
        <v>2167.7800000000002</v>
      </c>
      <c r="M17" s="170">
        <v>11.75</v>
      </c>
      <c r="N17" s="103">
        <f t="shared" si="2"/>
        <v>4500.25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Perimeter Erosion Barrier</v>
      </c>
      <c r="C18" s="295" t="str">
        <f>IF(ISBLANK('Item List'!C16),"",'Item List'!C16)</f>
        <v>Foot</v>
      </c>
      <c r="D18" s="296">
        <f>IF(ISBLANK('Item List'!D16),0,'Item List'!D16)</f>
        <v>1000</v>
      </c>
      <c r="E18" s="146">
        <f>IF(ISBLANK('Item List'!E16),0,'Item List'!E16)</f>
        <v>2</v>
      </c>
      <c r="F18" s="146">
        <f t="shared" si="5"/>
        <v>2000</v>
      </c>
      <c r="G18" s="168">
        <v>4.2</v>
      </c>
      <c r="H18" s="103">
        <f t="shared" si="5"/>
        <v>4200</v>
      </c>
      <c r="I18" s="170">
        <v>4.2</v>
      </c>
      <c r="J18" s="103">
        <f t="shared" si="0"/>
        <v>4200</v>
      </c>
      <c r="K18" s="170">
        <v>3.44</v>
      </c>
      <c r="L18" s="103">
        <f t="shared" si="1"/>
        <v>3440</v>
      </c>
      <c r="M18" s="170">
        <v>4.5</v>
      </c>
      <c r="N18" s="103">
        <f t="shared" si="2"/>
        <v>4500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Inlet and Pipe Protection</v>
      </c>
      <c r="C19" s="295" t="str">
        <f>IF(ISBLANK('Item List'!C17),"",'Item List'!C17)</f>
        <v>Each</v>
      </c>
      <c r="D19" s="296">
        <f>IF(ISBLANK('Item List'!D17),0,'Item List'!D17)</f>
        <v>37</v>
      </c>
      <c r="E19" s="146">
        <f>IF(ISBLANK('Item List'!E17),0,'Item List'!E17)</f>
        <v>150</v>
      </c>
      <c r="F19" s="146">
        <f t="shared" si="5"/>
        <v>5550</v>
      </c>
      <c r="G19" s="168">
        <v>120</v>
      </c>
      <c r="H19" s="103">
        <f t="shared" si="5"/>
        <v>4440</v>
      </c>
      <c r="I19" s="170">
        <v>120</v>
      </c>
      <c r="J19" s="103">
        <f t="shared" si="0"/>
        <v>4440</v>
      </c>
      <c r="K19" s="170">
        <v>101.05</v>
      </c>
      <c r="L19" s="103">
        <f t="shared" si="1"/>
        <v>3738.85</v>
      </c>
      <c r="M19" s="170">
        <v>120</v>
      </c>
      <c r="N19" s="103">
        <f t="shared" si="2"/>
        <v>4440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Stone Riprap, Class A4</v>
      </c>
      <c r="C20" s="295" t="str">
        <f>IF(ISBLANK('Item List'!C18),"",'Item List'!C18)</f>
        <v>Sq Yd</v>
      </c>
      <c r="D20" s="296">
        <f>IF(ISBLANK('Item List'!D18),0,'Item List'!D18)</f>
        <v>224.5</v>
      </c>
      <c r="E20" s="146">
        <f>IF(ISBLANK('Item List'!E18),0,'Item List'!E18)</f>
        <v>65</v>
      </c>
      <c r="F20" s="146">
        <f t="shared" si="5"/>
        <v>14592.5</v>
      </c>
      <c r="G20" s="168">
        <v>55</v>
      </c>
      <c r="H20" s="103">
        <f t="shared" si="5"/>
        <v>12347.5</v>
      </c>
      <c r="I20" s="170">
        <v>60</v>
      </c>
      <c r="J20" s="103">
        <f t="shared" si="0"/>
        <v>13470</v>
      </c>
      <c r="K20" s="170">
        <v>54.37</v>
      </c>
      <c r="L20" s="103">
        <f t="shared" si="1"/>
        <v>12206.064999999999</v>
      </c>
      <c r="M20" s="170">
        <v>28.25</v>
      </c>
      <c r="N20" s="103">
        <f t="shared" si="2"/>
        <v>6342.125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Stone Riprap, Class A5</v>
      </c>
      <c r="C21" s="295" t="str">
        <f>IF(ISBLANK('Item List'!C19),"",'Item List'!C19)</f>
        <v>Sq Yd</v>
      </c>
      <c r="D21" s="296">
        <f>IF(ISBLANK('Item List'!D19),0,'Item List'!D19)</f>
        <v>3066</v>
      </c>
      <c r="E21" s="146">
        <f>IF(ISBLANK('Item List'!E19),0,'Item List'!E19)</f>
        <v>85</v>
      </c>
      <c r="F21" s="146">
        <f t="shared" si="5"/>
        <v>260610</v>
      </c>
      <c r="G21" s="168">
        <v>55</v>
      </c>
      <c r="H21" s="103">
        <f t="shared" si="5"/>
        <v>168630</v>
      </c>
      <c r="I21" s="170">
        <v>67</v>
      </c>
      <c r="J21" s="103">
        <f t="shared" si="0"/>
        <v>205422</v>
      </c>
      <c r="K21" s="170">
        <v>51.33</v>
      </c>
      <c r="L21" s="103">
        <f t="shared" si="1"/>
        <v>157377.78</v>
      </c>
      <c r="M21" s="170">
        <v>27.65</v>
      </c>
      <c r="N21" s="103">
        <f t="shared" si="2"/>
        <v>84774.9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Filter Fabric</v>
      </c>
      <c r="C22" s="295" t="str">
        <f>IF(ISBLANK('Item List'!C20),"",'Item List'!C20)</f>
        <v>Sq Yd</v>
      </c>
      <c r="D22" s="296">
        <f>IF(ISBLANK('Item List'!D20),0,'Item List'!D20)</f>
        <v>3290.5</v>
      </c>
      <c r="E22" s="146">
        <f>IF(ISBLANK('Item List'!E20),0,'Item List'!E20)</f>
        <v>4</v>
      </c>
      <c r="F22" s="146">
        <f t="shared" si="5"/>
        <v>13162</v>
      </c>
      <c r="G22" s="168">
        <v>4</v>
      </c>
      <c r="H22" s="103">
        <f t="shared" si="5"/>
        <v>13162</v>
      </c>
      <c r="I22" s="170">
        <v>4</v>
      </c>
      <c r="J22" s="103">
        <f t="shared" si="0"/>
        <v>13162</v>
      </c>
      <c r="K22" s="170">
        <v>5.65</v>
      </c>
      <c r="L22" s="103">
        <f t="shared" si="1"/>
        <v>18591.325000000001</v>
      </c>
      <c r="M22" s="170">
        <v>4.45</v>
      </c>
      <c r="N22" s="103">
        <f t="shared" si="2"/>
        <v>14642.725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Aggregate Subgrade Improvement</v>
      </c>
      <c r="C23" s="295" t="str">
        <f>IF(ISBLANK('Item List'!C21),"",'Item List'!C21)</f>
        <v>Ton</v>
      </c>
      <c r="D23" s="296">
        <f>IF(ISBLANK('Item List'!D21),0,'Item List'!D21)</f>
        <v>16605</v>
      </c>
      <c r="E23" s="146">
        <f>IF(ISBLANK('Item List'!E21),0,'Item List'!E21)</f>
        <v>18</v>
      </c>
      <c r="F23" s="146">
        <f t="shared" si="5"/>
        <v>298890</v>
      </c>
      <c r="G23" s="168">
        <v>16</v>
      </c>
      <c r="H23" s="103">
        <f t="shared" si="5"/>
        <v>265680</v>
      </c>
      <c r="I23" s="170">
        <v>0.01</v>
      </c>
      <c r="J23" s="103">
        <f t="shared" si="0"/>
        <v>166.05</v>
      </c>
      <c r="K23" s="170">
        <v>13.3</v>
      </c>
      <c r="L23" s="103">
        <f t="shared" si="1"/>
        <v>220846.5</v>
      </c>
      <c r="M23" s="170">
        <v>24.25</v>
      </c>
      <c r="N23" s="103">
        <f t="shared" si="2"/>
        <v>402671.25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Subbase Granular Material, Type B</v>
      </c>
      <c r="C24" s="295" t="str">
        <f>IF(ISBLANK('Item List'!C22),"",'Item List'!C22)</f>
        <v>Ton</v>
      </c>
      <c r="D24" s="296">
        <f>IF(ISBLANK('Item List'!D22),0,'Item List'!D22)</f>
        <v>7662</v>
      </c>
      <c r="E24" s="146">
        <f>IF(ISBLANK('Item List'!E22),0,'Item List'!E22)</f>
        <v>18</v>
      </c>
      <c r="F24" s="146">
        <f t="shared" si="5"/>
        <v>137916</v>
      </c>
      <c r="G24" s="168">
        <v>16</v>
      </c>
      <c r="H24" s="103">
        <f t="shared" si="5"/>
        <v>122592</v>
      </c>
      <c r="I24" s="170">
        <v>15</v>
      </c>
      <c r="J24" s="103">
        <f t="shared" si="0"/>
        <v>114930</v>
      </c>
      <c r="K24" s="170">
        <v>14.21</v>
      </c>
      <c r="L24" s="103">
        <f t="shared" si="1"/>
        <v>108877.02</v>
      </c>
      <c r="M24" s="170">
        <v>18.5</v>
      </c>
      <c r="N24" s="103">
        <f t="shared" si="2"/>
        <v>141747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Aggregate Base Course, Type B</v>
      </c>
      <c r="C25" s="295" t="str">
        <f>IF(ISBLANK('Item List'!C23),"",'Item List'!C23)</f>
        <v>Ton</v>
      </c>
      <c r="D25" s="296">
        <f>IF(ISBLANK('Item List'!D23),0,'Item List'!D23)</f>
        <v>8005</v>
      </c>
      <c r="E25" s="146">
        <f>IF(ISBLANK('Item List'!E23),0,'Item List'!E23)</f>
        <v>20</v>
      </c>
      <c r="F25" s="146">
        <f t="shared" si="5"/>
        <v>160100</v>
      </c>
      <c r="G25" s="168">
        <v>16</v>
      </c>
      <c r="H25" s="103">
        <f t="shared" si="5"/>
        <v>128080</v>
      </c>
      <c r="I25" s="170">
        <v>17</v>
      </c>
      <c r="J25" s="103">
        <f t="shared" si="0"/>
        <v>136085</v>
      </c>
      <c r="K25" s="170">
        <v>16.8</v>
      </c>
      <c r="L25" s="103">
        <f t="shared" si="1"/>
        <v>134484</v>
      </c>
      <c r="M25" s="170">
        <v>20.399999999999999</v>
      </c>
      <c r="N25" s="103">
        <f t="shared" si="2"/>
        <v>163302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Bituminous Materials (Prime Coat)</v>
      </c>
      <c r="C26" s="295" t="str">
        <f>IF(ISBLANK('Item List'!C24),"",'Item List'!C24)</f>
        <v>Gallon</v>
      </c>
      <c r="D26" s="296">
        <f>IF(ISBLANK('Item List'!D24),0,'Item List'!D24)</f>
        <v>7122</v>
      </c>
      <c r="E26" s="146">
        <f>IF(ISBLANK('Item List'!E24),0,'Item List'!E24)</f>
        <v>0.5</v>
      </c>
      <c r="F26" s="146">
        <f t="shared" si="5"/>
        <v>3561</v>
      </c>
      <c r="G26" s="168">
        <v>0.01</v>
      </c>
      <c r="H26" s="103">
        <f t="shared" si="5"/>
        <v>71.22</v>
      </c>
      <c r="I26" s="170">
        <v>0.01</v>
      </c>
      <c r="J26" s="103">
        <f t="shared" si="0"/>
        <v>71.22</v>
      </c>
      <c r="K26" s="170">
        <v>2.5</v>
      </c>
      <c r="L26" s="103">
        <f t="shared" si="1"/>
        <v>17805</v>
      </c>
      <c r="M26" s="170">
        <v>0.01</v>
      </c>
      <c r="N26" s="103">
        <f t="shared" si="2"/>
        <v>71.22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Bituminous Materials (Tack Coat)</v>
      </c>
      <c r="C27" s="295" t="str">
        <f>IF(ISBLANK('Item List'!C25),"",'Item List'!C25)</f>
        <v>Gallon</v>
      </c>
      <c r="D27" s="296">
        <f>IF(ISBLANK('Item List'!D25),0,'Item List'!D25)</f>
        <v>3074</v>
      </c>
      <c r="E27" s="146">
        <f>IF(ISBLANK('Item List'!E25),0,'Item List'!E25)</f>
        <v>0.5</v>
      </c>
      <c r="F27" s="146">
        <f t="shared" si="5"/>
        <v>1537</v>
      </c>
      <c r="G27" s="168">
        <v>0.01</v>
      </c>
      <c r="H27" s="103">
        <f t="shared" si="5"/>
        <v>30.740000000000002</v>
      </c>
      <c r="I27" s="170">
        <v>0.01</v>
      </c>
      <c r="J27" s="103">
        <f t="shared" si="0"/>
        <v>30.740000000000002</v>
      </c>
      <c r="K27" s="170">
        <v>2.5</v>
      </c>
      <c r="L27" s="103">
        <f t="shared" si="1"/>
        <v>7685</v>
      </c>
      <c r="M27" s="170">
        <v>0.01</v>
      </c>
      <c r="N27" s="103">
        <f t="shared" si="2"/>
        <v>30.740000000000002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Aggregate (Prime Coat)</v>
      </c>
      <c r="C28" s="295" t="str">
        <f>IF(ISBLANK('Item List'!C26),"",'Item List'!C26)</f>
        <v>Ton</v>
      </c>
      <c r="D28" s="296">
        <f>IF(ISBLANK('Item List'!D26),0,'Item List'!D26)</f>
        <v>83</v>
      </c>
      <c r="E28" s="146">
        <f>IF(ISBLANK('Item List'!E26),0,'Item List'!E26)</f>
        <v>100</v>
      </c>
      <c r="F28" s="146">
        <f t="shared" si="5"/>
        <v>8300</v>
      </c>
      <c r="G28" s="168">
        <v>0.01</v>
      </c>
      <c r="H28" s="103">
        <f t="shared" si="5"/>
        <v>0.83000000000000007</v>
      </c>
      <c r="I28" s="170">
        <v>0.01</v>
      </c>
      <c r="J28" s="103">
        <f t="shared" si="0"/>
        <v>0.83000000000000007</v>
      </c>
      <c r="K28" s="170">
        <v>0.01</v>
      </c>
      <c r="L28" s="103">
        <f t="shared" si="1"/>
        <v>0.83000000000000007</v>
      </c>
      <c r="M28" s="170">
        <v>0.01</v>
      </c>
      <c r="N28" s="103">
        <f t="shared" si="2"/>
        <v>0.83000000000000007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Hot-Mix Asphalt Binder Course, IL-19.0, N70</v>
      </c>
      <c r="C29" s="295" t="str">
        <f>IF(ISBLANK('Item List'!C27),"",'Item List'!C27)</f>
        <v>Ton</v>
      </c>
      <c r="D29" s="296">
        <f>IF(ISBLANK('Item List'!D27),0,'Item List'!D27)</f>
        <v>5908</v>
      </c>
      <c r="E29" s="146">
        <f>IF(ISBLANK('Item List'!E27),0,'Item List'!E27)</f>
        <v>70</v>
      </c>
      <c r="F29" s="146">
        <f t="shared" si="5"/>
        <v>413560</v>
      </c>
      <c r="G29" s="168">
        <v>80.25</v>
      </c>
      <c r="H29" s="103">
        <f t="shared" si="5"/>
        <v>474117</v>
      </c>
      <c r="I29" s="170">
        <v>85</v>
      </c>
      <c r="J29" s="103">
        <f t="shared" si="0"/>
        <v>502180</v>
      </c>
      <c r="K29" s="170">
        <v>79</v>
      </c>
      <c r="L29" s="103">
        <f t="shared" si="1"/>
        <v>466732</v>
      </c>
      <c r="M29" s="170">
        <v>85.6</v>
      </c>
      <c r="N29" s="103">
        <f t="shared" si="2"/>
        <v>505724.8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91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2767232.2</v>
      </c>
      <c r="G30" s="110"/>
      <c r="H30" s="104">
        <f>IF(SUM(H6:H29)=0,"",SUM(H6:H29))</f>
        <v>2288473.9619999998</v>
      </c>
      <c r="I30" s="110"/>
      <c r="J30" s="104">
        <f>IF(SUM(J6:J29)=0,"",SUM(J6:J29))</f>
        <v>2086295.19</v>
      </c>
      <c r="K30" s="110"/>
      <c r="L30" s="104">
        <f>IF(SUM(L6:L29)=0,"",SUM(L6:L29))</f>
        <v>2203027.2857999997</v>
      </c>
      <c r="M30" s="110"/>
      <c r="N30" s="104">
        <f>IF(SUM(N6:N29)=0,"",SUM(N6:N29))</f>
        <v>2684992.28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2767232.2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2288473.9619999998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2086295.19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2203027.2857999997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2684992.28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Hot-Mix Asphalt Surface Course, IL-9.5, Mix "D", N70</v>
      </c>
      <c r="C32" s="295" t="str">
        <f>IF(ISBLANK('Item List'!C28),"",'Item List'!C28)</f>
        <v>Ton</v>
      </c>
      <c r="D32" s="296">
        <f>IF(ISBLANK('Item List'!D28),0,'Item List'!D28)</f>
        <v>3504</v>
      </c>
      <c r="E32" s="146">
        <f>IF(ISBLANK('Item List'!E28),0,'Item List'!E28)</f>
        <v>75</v>
      </c>
      <c r="F32" s="146">
        <f t="shared" ref="F32:F55" si="7">IF(AND(ISNUMBER($D32),ISNUMBER(E32)),$D32*E32,0)</f>
        <v>262800</v>
      </c>
      <c r="G32" s="168">
        <v>86</v>
      </c>
      <c r="H32" s="103">
        <f t="shared" ref="H32:H55" si="8">IF(AND(ISNUMBER($D32),ISNUMBER(G32)),$D32*G32,0)</f>
        <v>301344</v>
      </c>
      <c r="I32" s="169">
        <v>87</v>
      </c>
      <c r="J32" s="103">
        <f>IF(AND(ISNUMBER($D32),ISNUMBER(I32)),$D32*I32,0)</f>
        <v>304848</v>
      </c>
      <c r="K32" s="169">
        <v>87</v>
      </c>
      <c r="L32" s="103">
        <f>IF(AND(ISNUMBER($D32),ISNUMBER(K32)),$D32*K32,0)</f>
        <v>304848</v>
      </c>
      <c r="M32" s="169">
        <v>91.75</v>
      </c>
      <c r="N32" s="103">
        <f>IF(AND(ISNUMBER($D32),ISNUMBER(M32)),$D32*M32,0)</f>
        <v>321492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Portland Cement Concrete Driveway Pavement, 8"</v>
      </c>
      <c r="C33" s="295" t="str">
        <f>IF(ISBLANK('Item List'!C29),"",'Item List'!C29)</f>
        <v>Sq Yd</v>
      </c>
      <c r="D33" s="296">
        <f>IF(ISBLANK('Item List'!D29),0,'Item List'!D29)</f>
        <v>1520.8</v>
      </c>
      <c r="E33" s="146">
        <f>IF(ISBLANK('Item List'!E29),0,'Item List'!E29)</f>
        <v>70</v>
      </c>
      <c r="F33" s="146">
        <f t="shared" si="7"/>
        <v>106456</v>
      </c>
      <c r="G33" s="168">
        <v>65</v>
      </c>
      <c r="H33" s="103">
        <f t="shared" si="8"/>
        <v>98852</v>
      </c>
      <c r="I33" s="169">
        <v>80</v>
      </c>
      <c r="J33" s="103">
        <f t="shared" ref="J33:J55" si="9">IF(AND(ISNUMBER($D33),ISNUMBER(I33)),$D33*I33,0)</f>
        <v>121664</v>
      </c>
      <c r="K33" s="169">
        <v>65.680000000000007</v>
      </c>
      <c r="L33" s="103">
        <f t="shared" ref="L33:L55" si="10">IF(AND(ISNUMBER($D33),ISNUMBER(K33)),$D33*K33,0)</f>
        <v>99886.144</v>
      </c>
      <c r="M33" s="169">
        <v>60</v>
      </c>
      <c r="N33" s="103">
        <f t="shared" ref="N33:N55" si="11">IF(AND(ISNUMBER($D33),ISNUMBER(M33)),$D33*M33,0)</f>
        <v>91248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Hot-Mix Asphalt Surface Removal, 2"</v>
      </c>
      <c r="C34" s="295" t="str">
        <f>IF(ISBLANK('Item List'!C30),"",'Item List'!C30)</f>
        <v>Sq Yd</v>
      </c>
      <c r="D34" s="296">
        <f>IF(ISBLANK('Item List'!D30),0,'Item List'!D30)</f>
        <v>6360</v>
      </c>
      <c r="E34" s="146">
        <f>IF(ISBLANK('Item List'!E30),0,'Item List'!E30)</f>
        <v>5</v>
      </c>
      <c r="F34" s="146">
        <f t="shared" si="7"/>
        <v>31800</v>
      </c>
      <c r="G34" s="168">
        <v>2.74</v>
      </c>
      <c r="H34" s="103">
        <f t="shared" si="8"/>
        <v>17426.400000000001</v>
      </c>
      <c r="I34" s="169">
        <v>3.05</v>
      </c>
      <c r="J34" s="103">
        <f t="shared" si="9"/>
        <v>19398</v>
      </c>
      <c r="K34" s="169">
        <v>5</v>
      </c>
      <c r="L34" s="103">
        <f t="shared" si="10"/>
        <v>31800</v>
      </c>
      <c r="M34" s="169">
        <v>3.25</v>
      </c>
      <c r="N34" s="103">
        <f t="shared" si="11"/>
        <v>20670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Aggregate Shoulders, Type B</v>
      </c>
      <c r="C35" s="295" t="str">
        <f>IF(ISBLANK('Item List'!C31),"",'Item List'!C31)</f>
        <v>Ton</v>
      </c>
      <c r="D35" s="296">
        <f>IF(ISBLANK('Item List'!D31),0,'Item List'!D31)</f>
        <v>1731.6</v>
      </c>
      <c r="E35" s="146">
        <f>IF(ISBLANK('Item List'!E31),0,'Item List'!E31)</f>
        <v>20</v>
      </c>
      <c r="F35" s="146">
        <f t="shared" si="7"/>
        <v>34632</v>
      </c>
      <c r="G35" s="168">
        <v>18</v>
      </c>
      <c r="H35" s="103">
        <f t="shared" si="8"/>
        <v>31168.799999999999</v>
      </c>
      <c r="I35" s="169">
        <v>18</v>
      </c>
      <c r="J35" s="103">
        <f t="shared" si="9"/>
        <v>31168.799999999999</v>
      </c>
      <c r="K35" s="169">
        <v>21.81</v>
      </c>
      <c r="L35" s="103">
        <f t="shared" si="10"/>
        <v>37766.195999999996</v>
      </c>
      <c r="M35" s="169">
        <v>29</v>
      </c>
      <c r="N35" s="103">
        <f t="shared" si="11"/>
        <v>50216.399999999994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Hot-Mix Asphalt Shoulders</v>
      </c>
      <c r="C36" s="295" t="str">
        <f>IF(ISBLANK('Item List'!C32),"",'Item List'!C32)</f>
        <v>Ton</v>
      </c>
      <c r="D36" s="296">
        <f>IF(ISBLANK('Item List'!D32),0,'Item List'!D32)</f>
        <v>6</v>
      </c>
      <c r="E36" s="146">
        <f>IF(ISBLANK('Item List'!E32),0,'Item List'!E32)</f>
        <v>200</v>
      </c>
      <c r="F36" s="146">
        <f t="shared" si="7"/>
        <v>1200</v>
      </c>
      <c r="G36" s="168">
        <v>75</v>
      </c>
      <c r="H36" s="103">
        <f t="shared" si="8"/>
        <v>450</v>
      </c>
      <c r="I36" s="169">
        <v>150</v>
      </c>
      <c r="J36" s="103">
        <f t="shared" si="9"/>
        <v>900</v>
      </c>
      <c r="K36" s="169">
        <v>350</v>
      </c>
      <c r="L36" s="103">
        <f t="shared" si="10"/>
        <v>2100</v>
      </c>
      <c r="M36" s="169">
        <v>80</v>
      </c>
      <c r="N36" s="103">
        <f t="shared" si="11"/>
        <v>480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Concrete Headwall Removal</v>
      </c>
      <c r="C37" s="295" t="str">
        <f>IF(ISBLANK('Item List'!C33),"",'Item List'!C33)</f>
        <v>Each</v>
      </c>
      <c r="D37" s="296">
        <f>IF(ISBLANK('Item List'!D33),0,'Item List'!D33)</f>
        <v>3</v>
      </c>
      <c r="E37" s="146">
        <f>IF(ISBLANK('Item List'!E33),0,'Item List'!E33)</f>
        <v>1000</v>
      </c>
      <c r="F37" s="146">
        <f t="shared" si="7"/>
        <v>3000</v>
      </c>
      <c r="G37" s="168">
        <v>250</v>
      </c>
      <c r="H37" s="103">
        <f t="shared" si="8"/>
        <v>750</v>
      </c>
      <c r="I37" s="169">
        <v>400</v>
      </c>
      <c r="J37" s="103">
        <f t="shared" si="9"/>
        <v>1200</v>
      </c>
      <c r="K37" s="169">
        <v>542.16999999999996</v>
      </c>
      <c r="L37" s="103">
        <f t="shared" si="10"/>
        <v>1626.5099999999998</v>
      </c>
      <c r="M37" s="169">
        <v>360</v>
      </c>
      <c r="N37" s="103">
        <f t="shared" si="11"/>
        <v>1080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Pipe Culvert Removal</v>
      </c>
      <c r="C38" s="295" t="str">
        <f>IF(ISBLANK('Item List'!C34),"",'Item List'!C34)</f>
        <v>Foot</v>
      </c>
      <c r="D38" s="296">
        <f>IF(ISBLANK('Item List'!D34),0,'Item List'!D34)</f>
        <v>1185</v>
      </c>
      <c r="E38" s="146">
        <f>IF(ISBLANK('Item List'!E34),0,'Item List'!E34)</f>
        <v>10</v>
      </c>
      <c r="F38" s="146">
        <f t="shared" si="7"/>
        <v>11850</v>
      </c>
      <c r="G38" s="168">
        <v>10</v>
      </c>
      <c r="H38" s="103">
        <f t="shared" si="8"/>
        <v>11850</v>
      </c>
      <c r="I38" s="169">
        <v>20</v>
      </c>
      <c r="J38" s="103">
        <f t="shared" si="9"/>
        <v>23700</v>
      </c>
      <c r="K38" s="169">
        <v>20.89</v>
      </c>
      <c r="L38" s="103">
        <f t="shared" si="10"/>
        <v>24754.65</v>
      </c>
      <c r="M38" s="169">
        <v>28</v>
      </c>
      <c r="N38" s="103">
        <f t="shared" si="11"/>
        <v>33180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Precast Reinforced Concrete Flared End Sections, 12"</v>
      </c>
      <c r="C39" s="295" t="str">
        <f>IF(ISBLANK('Item List'!C35),"",'Item List'!C35)</f>
        <v>Each</v>
      </c>
      <c r="D39" s="296">
        <f>IF(ISBLANK('Item List'!D35),0,'Item List'!D35)</f>
        <v>18</v>
      </c>
      <c r="E39" s="146">
        <f>IF(ISBLANK('Item List'!E35),0,'Item List'!E35)</f>
        <v>700</v>
      </c>
      <c r="F39" s="146">
        <f t="shared" si="7"/>
        <v>12600</v>
      </c>
      <c r="G39" s="168">
        <v>700</v>
      </c>
      <c r="H39" s="103">
        <f t="shared" si="8"/>
        <v>12600</v>
      </c>
      <c r="I39" s="169">
        <v>950</v>
      </c>
      <c r="J39" s="103">
        <f t="shared" si="9"/>
        <v>17100</v>
      </c>
      <c r="K39" s="169">
        <v>979.29</v>
      </c>
      <c r="L39" s="103">
        <f t="shared" si="10"/>
        <v>17627.22</v>
      </c>
      <c r="M39" s="169">
        <v>930</v>
      </c>
      <c r="N39" s="103">
        <f t="shared" si="11"/>
        <v>16740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Precast Reinforced Concrete Flared End Sections, 18"</v>
      </c>
      <c r="C40" s="295" t="str">
        <f>IF(ISBLANK('Item List'!C36),"",'Item List'!C36)</f>
        <v>Each</v>
      </c>
      <c r="D40" s="296">
        <f>IF(ISBLANK('Item List'!D36),0,'Item List'!D36)</f>
        <v>1</v>
      </c>
      <c r="E40" s="146">
        <f>IF(ISBLANK('Item List'!E36),0,'Item List'!E36)</f>
        <v>1000</v>
      </c>
      <c r="F40" s="146">
        <f t="shared" si="7"/>
        <v>1000</v>
      </c>
      <c r="G40" s="168">
        <v>800</v>
      </c>
      <c r="H40" s="103">
        <f t="shared" si="8"/>
        <v>800</v>
      </c>
      <c r="I40" s="169">
        <v>1050</v>
      </c>
      <c r="J40" s="103">
        <f t="shared" si="9"/>
        <v>1050</v>
      </c>
      <c r="K40" s="169">
        <v>1500</v>
      </c>
      <c r="L40" s="103">
        <f t="shared" si="10"/>
        <v>1500</v>
      </c>
      <c r="M40" s="169">
        <v>1040</v>
      </c>
      <c r="N40" s="103">
        <f t="shared" si="11"/>
        <v>1040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Traversable Pipe Grate For Concrete End Section</v>
      </c>
      <c r="C41" s="295" t="str">
        <f>IF(ISBLANK('Item List'!C37),"",'Item List'!C37)</f>
        <v>Foot</v>
      </c>
      <c r="D41" s="296">
        <f>IF(ISBLANK('Item List'!D37),0,'Item List'!D37)</f>
        <v>606.1</v>
      </c>
      <c r="E41" s="146">
        <f>IF(ISBLANK('Item List'!E37),0,'Item List'!E37)</f>
        <v>60</v>
      </c>
      <c r="F41" s="146">
        <f t="shared" si="7"/>
        <v>36366</v>
      </c>
      <c r="G41" s="168">
        <v>120</v>
      </c>
      <c r="H41" s="103">
        <f t="shared" si="8"/>
        <v>72732</v>
      </c>
      <c r="I41" s="169">
        <v>120</v>
      </c>
      <c r="J41" s="103">
        <f t="shared" si="9"/>
        <v>72732</v>
      </c>
      <c r="K41" s="169">
        <v>161.25</v>
      </c>
      <c r="L41" s="103">
        <f t="shared" si="10"/>
        <v>97733.625</v>
      </c>
      <c r="M41" s="169">
        <v>130</v>
      </c>
      <c r="N41" s="103">
        <f t="shared" si="11"/>
        <v>78793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Concrete End Section, Standard 542001, 15", 1:3</v>
      </c>
      <c r="C42" s="295" t="str">
        <f>IF(ISBLANK('Item List'!C38),"",'Item List'!C38)</f>
        <v>Each</v>
      </c>
      <c r="D42" s="296">
        <f>IF(ISBLANK('Item List'!D38),0,'Item List'!D38)</f>
        <v>3</v>
      </c>
      <c r="E42" s="146">
        <f>IF(ISBLANK('Item List'!E38),0,'Item List'!E38)</f>
        <v>2000</v>
      </c>
      <c r="F42" s="146">
        <f t="shared" si="7"/>
        <v>6000</v>
      </c>
      <c r="G42" s="168">
        <v>1900</v>
      </c>
      <c r="H42" s="103">
        <f t="shared" si="8"/>
        <v>5700</v>
      </c>
      <c r="I42" s="170">
        <v>2900</v>
      </c>
      <c r="J42" s="103">
        <f t="shared" si="9"/>
        <v>8700</v>
      </c>
      <c r="K42" s="170">
        <v>1037.74</v>
      </c>
      <c r="L42" s="103">
        <f t="shared" si="10"/>
        <v>3113.2200000000003</v>
      </c>
      <c r="M42" s="170">
        <v>670</v>
      </c>
      <c r="N42" s="103">
        <f t="shared" si="11"/>
        <v>2010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Concrete End Section, Standard 542001, 18", 1:3</v>
      </c>
      <c r="C43" s="295" t="str">
        <f>IF(ISBLANK('Item List'!C39),"",'Item List'!C39)</f>
        <v>Each</v>
      </c>
      <c r="D43" s="296">
        <f>IF(ISBLANK('Item List'!D39),0,'Item List'!D39)</f>
        <v>9</v>
      </c>
      <c r="E43" s="146">
        <f>IF(ISBLANK('Item List'!E39),0,'Item List'!E39)</f>
        <v>2500</v>
      </c>
      <c r="F43" s="146">
        <f t="shared" si="7"/>
        <v>22500</v>
      </c>
      <c r="G43" s="168">
        <v>2200</v>
      </c>
      <c r="H43" s="103">
        <f t="shared" si="8"/>
        <v>19800</v>
      </c>
      <c r="I43" s="170">
        <v>3200</v>
      </c>
      <c r="J43" s="103">
        <f t="shared" si="9"/>
        <v>28800</v>
      </c>
      <c r="K43" s="170">
        <v>2131.31</v>
      </c>
      <c r="L43" s="103">
        <f t="shared" si="10"/>
        <v>19181.79</v>
      </c>
      <c r="M43" s="170">
        <v>900</v>
      </c>
      <c r="N43" s="103">
        <f t="shared" si="11"/>
        <v>8100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Concrete End Section, Standard 542001, 21", 1:3</v>
      </c>
      <c r="C44" s="295" t="str">
        <f>IF(ISBLANK('Item List'!C40),"",'Item List'!C40)</f>
        <v>Each</v>
      </c>
      <c r="D44" s="296">
        <f>IF(ISBLANK('Item List'!D40),0,'Item List'!D40)</f>
        <v>1</v>
      </c>
      <c r="E44" s="146">
        <f>IF(ISBLANK('Item List'!E40),0,'Item List'!E40)</f>
        <v>3000</v>
      </c>
      <c r="F44" s="146">
        <f t="shared" si="7"/>
        <v>3000</v>
      </c>
      <c r="G44" s="168">
        <v>2500</v>
      </c>
      <c r="H44" s="103">
        <f t="shared" si="8"/>
        <v>2500</v>
      </c>
      <c r="I44" s="170">
        <v>3300</v>
      </c>
      <c r="J44" s="103">
        <f t="shared" si="9"/>
        <v>3300</v>
      </c>
      <c r="K44" s="170">
        <v>5276.14</v>
      </c>
      <c r="L44" s="103">
        <f t="shared" si="10"/>
        <v>5276.14</v>
      </c>
      <c r="M44" s="170">
        <v>2455</v>
      </c>
      <c r="N44" s="103">
        <f t="shared" si="11"/>
        <v>2455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Concrete End Section, Standard 542001, 48", 1:3</v>
      </c>
      <c r="C45" s="295" t="str">
        <f>IF(ISBLANK('Item List'!C41),"",'Item List'!C41)</f>
        <v>Each</v>
      </c>
      <c r="D45" s="296">
        <f>IF(ISBLANK('Item List'!D41),0,'Item List'!D41)</f>
        <v>2</v>
      </c>
      <c r="E45" s="146">
        <f>IF(ISBLANK('Item List'!E41),0,'Item List'!E41)</f>
        <v>5000</v>
      </c>
      <c r="F45" s="146">
        <f t="shared" si="7"/>
        <v>10000</v>
      </c>
      <c r="G45" s="168">
        <v>8000</v>
      </c>
      <c r="H45" s="103">
        <f t="shared" si="8"/>
        <v>16000</v>
      </c>
      <c r="I45" s="170">
        <v>8600</v>
      </c>
      <c r="J45" s="103">
        <f t="shared" si="9"/>
        <v>17200</v>
      </c>
      <c r="K45" s="170">
        <v>8628.4599999999991</v>
      </c>
      <c r="L45" s="103">
        <f t="shared" si="10"/>
        <v>17256.919999999998</v>
      </c>
      <c r="M45" s="170">
        <v>7545</v>
      </c>
      <c r="N45" s="103">
        <f t="shared" si="11"/>
        <v>15090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Steel Flared End Sections, 12"</v>
      </c>
      <c r="C46" s="295" t="str">
        <f>IF(ISBLANK('Item List'!C42),"",'Item List'!C42)</f>
        <v>Each</v>
      </c>
      <c r="D46" s="296">
        <f>IF(ISBLANK('Item List'!D42),0,'Item List'!D42)</f>
        <v>1</v>
      </c>
      <c r="E46" s="146">
        <f>IF(ISBLANK('Item List'!E42),0,'Item List'!E42)</f>
        <v>500</v>
      </c>
      <c r="F46" s="146">
        <f t="shared" si="7"/>
        <v>500</v>
      </c>
      <c r="G46" s="168">
        <v>400</v>
      </c>
      <c r="H46" s="103">
        <f t="shared" si="8"/>
        <v>400</v>
      </c>
      <c r="I46" s="170">
        <v>300</v>
      </c>
      <c r="J46" s="103">
        <f t="shared" si="9"/>
        <v>300</v>
      </c>
      <c r="K46" s="170">
        <v>1000</v>
      </c>
      <c r="L46" s="103">
        <f t="shared" si="10"/>
        <v>1000</v>
      </c>
      <c r="M46" s="170">
        <v>370</v>
      </c>
      <c r="N46" s="103">
        <f t="shared" si="11"/>
        <v>370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Concrete End Section, Standard 542001, 36", 1:3</v>
      </c>
      <c r="C47" s="295" t="str">
        <f>IF(ISBLANK('Item List'!C43),"",'Item List'!C43)</f>
        <v>Each</v>
      </c>
      <c r="D47" s="296">
        <f>IF(ISBLANK('Item List'!D43),0,'Item List'!D43)</f>
        <v>1</v>
      </c>
      <c r="E47" s="146">
        <f>IF(ISBLANK('Item List'!E43),0,'Item List'!E43)</f>
        <v>4000</v>
      </c>
      <c r="F47" s="146">
        <f t="shared" si="7"/>
        <v>4000</v>
      </c>
      <c r="G47" s="168">
        <v>4500</v>
      </c>
      <c r="H47" s="103">
        <f t="shared" si="8"/>
        <v>4500</v>
      </c>
      <c r="I47" s="170">
        <v>6000</v>
      </c>
      <c r="J47" s="103">
        <f t="shared" si="9"/>
        <v>6000</v>
      </c>
      <c r="K47" s="170">
        <v>4838.24</v>
      </c>
      <c r="L47" s="103">
        <f t="shared" si="10"/>
        <v>4838.24</v>
      </c>
      <c r="M47" s="170">
        <v>4895</v>
      </c>
      <c r="N47" s="103">
        <f t="shared" si="11"/>
        <v>4895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Concrete End Section, Standard 542011, 36", 1:3</v>
      </c>
      <c r="C48" s="295" t="str">
        <f>IF(ISBLANK('Item List'!C44),"",'Item List'!C44)</f>
        <v>Each</v>
      </c>
      <c r="D48" s="296">
        <f>IF(ISBLANK('Item List'!D44),0,'Item List'!D44)</f>
        <v>24</v>
      </c>
      <c r="E48" s="146">
        <f>IF(ISBLANK('Item List'!E44),0,'Item List'!E44)</f>
        <v>4800</v>
      </c>
      <c r="F48" s="146">
        <f t="shared" si="7"/>
        <v>115200</v>
      </c>
      <c r="G48" s="168">
        <v>5500</v>
      </c>
      <c r="H48" s="103">
        <f t="shared" si="8"/>
        <v>132000</v>
      </c>
      <c r="I48" s="170">
        <v>6600</v>
      </c>
      <c r="J48" s="103">
        <f t="shared" si="9"/>
        <v>158400</v>
      </c>
      <c r="K48" s="170">
        <v>7263.88</v>
      </c>
      <c r="L48" s="103">
        <f t="shared" si="10"/>
        <v>174333.12</v>
      </c>
      <c r="M48" s="170">
        <v>5485</v>
      </c>
      <c r="N48" s="103">
        <f t="shared" si="11"/>
        <v>131640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Proposed Storm Sewer Connection to Existing Storm Sewer</v>
      </c>
      <c r="C49" s="295" t="str">
        <f>IF(ISBLANK('Item List'!C45),"",'Item List'!C45)</f>
        <v>Each</v>
      </c>
      <c r="D49" s="296">
        <f>IF(ISBLANK('Item List'!D45),0,'Item List'!D45)</f>
        <v>1</v>
      </c>
      <c r="E49" s="146">
        <f>IF(ISBLANK('Item List'!E45),0,'Item List'!E45)</f>
        <v>500</v>
      </c>
      <c r="F49" s="146">
        <f t="shared" si="7"/>
        <v>500</v>
      </c>
      <c r="G49" s="168">
        <v>1000</v>
      </c>
      <c r="H49" s="103">
        <f t="shared" si="8"/>
        <v>1000</v>
      </c>
      <c r="I49" s="170">
        <v>1300</v>
      </c>
      <c r="J49" s="103">
        <f t="shared" si="9"/>
        <v>1300</v>
      </c>
      <c r="K49" s="170">
        <v>209.98</v>
      </c>
      <c r="L49" s="103">
        <f t="shared" si="10"/>
        <v>209.98</v>
      </c>
      <c r="M49" s="170">
        <v>750</v>
      </c>
      <c r="N49" s="103">
        <f t="shared" si="11"/>
        <v>750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Pipe Culverts, Class A, Type 1, 12"</v>
      </c>
      <c r="C50" s="295" t="str">
        <f>IF(ISBLANK('Item List'!C46),"",'Item List'!C46)</f>
        <v>Foot</v>
      </c>
      <c r="D50" s="296">
        <f>IF(ISBLANK('Item List'!D46),0,'Item List'!D46)</f>
        <v>617</v>
      </c>
      <c r="E50" s="146">
        <f>IF(ISBLANK('Item List'!E46),0,'Item List'!E46)</f>
        <v>50</v>
      </c>
      <c r="F50" s="146">
        <f t="shared" si="7"/>
        <v>30850</v>
      </c>
      <c r="G50" s="168">
        <v>45</v>
      </c>
      <c r="H50" s="103">
        <f t="shared" si="8"/>
        <v>27765</v>
      </c>
      <c r="I50" s="170">
        <v>70</v>
      </c>
      <c r="J50" s="103">
        <f t="shared" si="9"/>
        <v>43190</v>
      </c>
      <c r="K50" s="170">
        <v>52.21</v>
      </c>
      <c r="L50" s="103">
        <f t="shared" si="10"/>
        <v>32213.57</v>
      </c>
      <c r="M50" s="170">
        <v>76</v>
      </c>
      <c r="N50" s="103">
        <f t="shared" si="11"/>
        <v>46892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Pipe Culverts, Class A, Type 1, 18"</v>
      </c>
      <c r="C51" s="295" t="str">
        <f>IF(ISBLANK('Item List'!C47),"",'Item List'!C47)</f>
        <v>Foot</v>
      </c>
      <c r="D51" s="296">
        <f>IF(ISBLANK('Item List'!D47),0,'Item List'!D47)</f>
        <v>302</v>
      </c>
      <c r="E51" s="146">
        <f>IF(ISBLANK('Item List'!E47),0,'Item List'!E47)</f>
        <v>60</v>
      </c>
      <c r="F51" s="146">
        <f t="shared" si="7"/>
        <v>18120</v>
      </c>
      <c r="G51" s="168">
        <v>50</v>
      </c>
      <c r="H51" s="103">
        <f t="shared" si="8"/>
        <v>15100</v>
      </c>
      <c r="I51" s="170">
        <v>75</v>
      </c>
      <c r="J51" s="103">
        <f t="shared" si="9"/>
        <v>22650</v>
      </c>
      <c r="K51" s="170">
        <v>60.88</v>
      </c>
      <c r="L51" s="103">
        <f t="shared" si="10"/>
        <v>18385.760000000002</v>
      </c>
      <c r="M51" s="170">
        <v>87</v>
      </c>
      <c r="N51" s="103">
        <f t="shared" si="11"/>
        <v>26274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Pipe Culverts, Class A, Type 1, 21"</v>
      </c>
      <c r="C52" s="295" t="str">
        <f>IF(ISBLANK('Item List'!C48),"",'Item List'!C48)</f>
        <v>Foot</v>
      </c>
      <c r="D52" s="296">
        <f>IF(ISBLANK('Item List'!D48),0,'Item List'!D48)</f>
        <v>56</v>
      </c>
      <c r="E52" s="146">
        <f>IF(ISBLANK('Item List'!E48),0,'Item List'!E48)</f>
        <v>70</v>
      </c>
      <c r="F52" s="146">
        <f t="shared" si="7"/>
        <v>3920</v>
      </c>
      <c r="G52" s="168">
        <v>60</v>
      </c>
      <c r="H52" s="103">
        <f t="shared" si="8"/>
        <v>3360</v>
      </c>
      <c r="I52" s="170">
        <v>80</v>
      </c>
      <c r="J52" s="103">
        <f t="shared" si="9"/>
        <v>4480</v>
      </c>
      <c r="K52" s="170">
        <v>43.4</v>
      </c>
      <c r="L52" s="103">
        <f t="shared" si="10"/>
        <v>2430.4</v>
      </c>
      <c r="M52" s="170">
        <v>106</v>
      </c>
      <c r="N52" s="103">
        <f t="shared" si="11"/>
        <v>5936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Pipe Culverts, Class A, Type 1, 48"</v>
      </c>
      <c r="C53" s="295" t="str">
        <f>IF(ISBLANK('Item List'!C49),"",'Item List'!C49)</f>
        <v>Foot</v>
      </c>
      <c r="D53" s="296">
        <f>IF(ISBLANK('Item List'!D49),0,'Item List'!D49)</f>
        <v>56</v>
      </c>
      <c r="E53" s="146">
        <f>IF(ISBLANK('Item List'!E49),0,'Item List'!E49)</f>
        <v>160</v>
      </c>
      <c r="F53" s="146">
        <f t="shared" si="7"/>
        <v>8960</v>
      </c>
      <c r="G53" s="168">
        <v>130</v>
      </c>
      <c r="H53" s="103">
        <f t="shared" si="8"/>
        <v>7280</v>
      </c>
      <c r="I53" s="170">
        <v>185</v>
      </c>
      <c r="J53" s="103">
        <f t="shared" si="9"/>
        <v>10360</v>
      </c>
      <c r="K53" s="170">
        <v>140.15</v>
      </c>
      <c r="L53" s="103">
        <f t="shared" si="10"/>
        <v>7848.4000000000005</v>
      </c>
      <c r="M53" s="170">
        <v>200</v>
      </c>
      <c r="N53" s="103">
        <f t="shared" si="11"/>
        <v>11200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Pipe Culverts, Class A, Type 1, Equivalent Round-Size 36"</v>
      </c>
      <c r="C54" s="295" t="str">
        <f>IF(ISBLANK('Item List'!C50),"",'Item List'!C50)</f>
        <v>Foot</v>
      </c>
      <c r="D54" s="296">
        <f>IF(ISBLANK('Item List'!D50),0,'Item List'!D50)</f>
        <v>624</v>
      </c>
      <c r="E54" s="146">
        <f>IF(ISBLANK('Item List'!E50),0,'Item List'!E50)</f>
        <v>175</v>
      </c>
      <c r="F54" s="146">
        <f t="shared" si="7"/>
        <v>109200</v>
      </c>
      <c r="G54" s="168">
        <v>135</v>
      </c>
      <c r="H54" s="103">
        <f t="shared" si="8"/>
        <v>84240</v>
      </c>
      <c r="I54" s="170">
        <v>175</v>
      </c>
      <c r="J54" s="103">
        <f t="shared" si="9"/>
        <v>109200</v>
      </c>
      <c r="K54" s="170">
        <v>169.68</v>
      </c>
      <c r="L54" s="103">
        <f t="shared" si="10"/>
        <v>105880.32000000001</v>
      </c>
      <c r="M54" s="170">
        <v>192</v>
      </c>
      <c r="N54" s="103">
        <f t="shared" si="11"/>
        <v>119808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Manholes, Type A, 4'-Diameter, Type 1 Frame, Closed Lid</v>
      </c>
      <c r="C55" s="295" t="str">
        <f>IF(ISBLANK('Item List'!C51),"",'Item List'!C51)</f>
        <v>Each</v>
      </c>
      <c r="D55" s="296">
        <f>IF(ISBLANK('Item List'!D51),0,'Item List'!D51)</f>
        <v>1</v>
      </c>
      <c r="E55" s="146">
        <f>IF(ISBLANK('Item List'!E51),0,'Item List'!E51)</f>
        <v>3500</v>
      </c>
      <c r="F55" s="146">
        <f t="shared" si="7"/>
        <v>3500</v>
      </c>
      <c r="G55" s="168">
        <v>3000</v>
      </c>
      <c r="H55" s="103">
        <f t="shared" si="8"/>
        <v>3000</v>
      </c>
      <c r="I55" s="170">
        <v>2400</v>
      </c>
      <c r="J55" s="103">
        <f t="shared" si="9"/>
        <v>2400</v>
      </c>
      <c r="K55" s="170">
        <v>1256.02</v>
      </c>
      <c r="L55" s="103">
        <f t="shared" si="10"/>
        <v>1256.02</v>
      </c>
      <c r="M55" s="170">
        <v>3800</v>
      </c>
      <c r="N55" s="103">
        <f t="shared" si="11"/>
        <v>3800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3605186.2</v>
      </c>
      <c r="G56" s="110"/>
      <c r="H56" s="104">
        <f>IF(SUM(H32:H55)=0,"",SUM(H32:H55)+H30)</f>
        <v>3159092.1619999995</v>
      </c>
      <c r="I56" s="221"/>
      <c r="J56" s="104">
        <f>IF(SUM(J32:J55)=0,"",SUM(J32:J55)+J30)</f>
        <v>3096335.99</v>
      </c>
      <c r="K56" s="110"/>
      <c r="L56" s="104">
        <f>IF(SUM(L32:L55)=0,"",SUM(L32:L55)+L30)</f>
        <v>3215893.5107999998</v>
      </c>
      <c r="M56" s="221"/>
      <c r="N56" s="104">
        <f>IF(SUM(N32:N55)=0,"",SUM(N32:N55)+N30)</f>
        <v>3679151.6799999997</v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3605186.2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3159092.1619999995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3096335.99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3215893.5107999998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3679151.6799999997</v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Manholes, Type A, 7'-Diameter, Type 1 Frame, Closed Lid</v>
      </c>
      <c r="C58" s="295" t="str">
        <f>IF(ISBLANK('Item List'!C52),"",'Item List'!C52)</f>
        <v>Each</v>
      </c>
      <c r="D58" s="296">
        <f>IF(ISBLANK('Item List'!D52),0,'Item List'!D52)</f>
        <v>1</v>
      </c>
      <c r="E58" s="146">
        <f>IF(ISBLANK('Item List'!E52),0,'Item List'!E52)</f>
        <v>8000</v>
      </c>
      <c r="F58" s="146">
        <f t="shared" ref="F58:F81" si="15">IF(AND(ISNUMBER($D58),ISNUMBER(E58)),$D58*E58,0)</f>
        <v>8000</v>
      </c>
      <c r="G58" s="168">
        <v>12000</v>
      </c>
      <c r="H58" s="103">
        <f t="shared" ref="H58:H81" si="16">IF(AND(ISNUMBER($D58),ISNUMBER(G58)),$D58*G58,0)</f>
        <v>12000</v>
      </c>
      <c r="I58" s="169">
        <v>8000</v>
      </c>
      <c r="J58" s="103">
        <f>IF(AND(ISNUMBER($D58),ISNUMBER(I58)),$D58*I58,0)</f>
        <v>8000</v>
      </c>
      <c r="K58" s="169">
        <v>7889.16</v>
      </c>
      <c r="L58" s="103">
        <f>IF(AND(ISNUMBER($D58),ISNUMBER(K58)),$D58*K58,0)</f>
        <v>7889.16</v>
      </c>
      <c r="M58" s="169">
        <v>8425</v>
      </c>
      <c r="N58" s="103">
        <f>IF(AND(ISNUMBER($D58),ISNUMBER(M58)),$D58*M58,0)</f>
        <v>8425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Inlets, Type A, Special Grate</v>
      </c>
      <c r="C59" s="295" t="str">
        <f>IF(ISBLANK('Item List'!C53),"",'Item List'!C53)</f>
        <v>Each</v>
      </c>
      <c r="D59" s="296">
        <f>IF(ISBLANK('Item List'!D53),0,'Item List'!D53)</f>
        <v>2</v>
      </c>
      <c r="E59" s="146">
        <f>IF(ISBLANK('Item List'!E53),0,'Item List'!E53)</f>
        <v>2500</v>
      </c>
      <c r="F59" s="146">
        <f t="shared" si="15"/>
        <v>5000</v>
      </c>
      <c r="G59" s="168">
        <v>2500</v>
      </c>
      <c r="H59" s="103">
        <f t="shared" si="16"/>
        <v>5000</v>
      </c>
      <c r="I59" s="169">
        <v>1450</v>
      </c>
      <c r="J59" s="103">
        <f t="shared" ref="J59:J81" si="17">IF(AND(ISNUMBER($D59),ISNUMBER(I59)),$D59*I59,0)</f>
        <v>2900</v>
      </c>
      <c r="K59" s="169">
        <v>1023.43</v>
      </c>
      <c r="L59" s="103">
        <f t="shared" ref="L59:L81" si="18">IF(AND(ISNUMBER($D59),ISNUMBER(K59)),$D59*K59,0)</f>
        <v>2046.86</v>
      </c>
      <c r="M59" s="169">
        <v>2200</v>
      </c>
      <c r="N59" s="103">
        <f t="shared" ref="N59:N81" si="19">IF(AND(ISNUMBER($D59),ISNUMBER(M59)),$D59*M59,0)</f>
        <v>4400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Manholes To Be Adjusted</v>
      </c>
      <c r="C60" s="295" t="str">
        <f>IF(ISBLANK('Item List'!C54),"",'Item List'!C54)</f>
        <v>Each</v>
      </c>
      <c r="D60" s="296">
        <f>IF(ISBLANK('Item List'!D54),0,'Item List'!D54)</f>
        <v>2</v>
      </c>
      <c r="E60" s="146">
        <f>IF(ISBLANK('Item List'!E54),0,'Item List'!E54)</f>
        <v>750</v>
      </c>
      <c r="F60" s="146">
        <f t="shared" si="15"/>
        <v>1500</v>
      </c>
      <c r="G60" s="168">
        <v>1000</v>
      </c>
      <c r="H60" s="103">
        <f t="shared" si="16"/>
        <v>2000</v>
      </c>
      <c r="I60" s="169">
        <v>1300</v>
      </c>
      <c r="J60" s="103">
        <f t="shared" si="17"/>
        <v>2600</v>
      </c>
      <c r="K60" s="169">
        <v>1279.1199999999999</v>
      </c>
      <c r="L60" s="103">
        <f t="shared" si="18"/>
        <v>2558.2399999999998</v>
      </c>
      <c r="M60" s="169">
        <v>420</v>
      </c>
      <c r="N60" s="103">
        <f t="shared" si="19"/>
        <v>840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Manholes To Be Reconstructed</v>
      </c>
      <c r="C61" s="295" t="str">
        <f>IF(ISBLANK('Item List'!C55),"",'Item List'!C55)</f>
        <v>Each</v>
      </c>
      <c r="D61" s="296">
        <f>IF(ISBLANK('Item List'!D55),0,'Item List'!D55)</f>
        <v>8</v>
      </c>
      <c r="E61" s="146">
        <f>IF(ISBLANK('Item List'!E55),0,'Item List'!E55)</f>
        <v>2000</v>
      </c>
      <c r="F61" s="146">
        <f t="shared" si="15"/>
        <v>16000</v>
      </c>
      <c r="G61" s="168">
        <v>2000</v>
      </c>
      <c r="H61" s="103">
        <f t="shared" si="16"/>
        <v>16000</v>
      </c>
      <c r="I61" s="169">
        <v>3000</v>
      </c>
      <c r="J61" s="103">
        <f t="shared" si="17"/>
        <v>24000</v>
      </c>
      <c r="K61" s="169">
        <v>3049.84</v>
      </c>
      <c r="L61" s="103">
        <f t="shared" si="18"/>
        <v>24398.720000000001</v>
      </c>
      <c r="M61" s="169">
        <v>2200</v>
      </c>
      <c r="N61" s="103">
        <f t="shared" si="19"/>
        <v>17600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>Removing Manholes</v>
      </c>
      <c r="C62" s="295" t="str">
        <f>IF(ISBLANK('Item List'!C56),"",'Item List'!C56)</f>
        <v>Each</v>
      </c>
      <c r="D62" s="296">
        <f>IF(ISBLANK('Item List'!D56),0,'Item List'!D56)</f>
        <v>2</v>
      </c>
      <c r="E62" s="146">
        <f>IF(ISBLANK('Item List'!E56),0,'Item List'!E56)</f>
        <v>1000</v>
      </c>
      <c r="F62" s="146">
        <f t="shared" si="15"/>
        <v>2000</v>
      </c>
      <c r="G62" s="168">
        <v>500</v>
      </c>
      <c r="H62" s="103">
        <f t="shared" si="16"/>
        <v>1000</v>
      </c>
      <c r="I62" s="169">
        <v>1000</v>
      </c>
      <c r="J62" s="103">
        <f t="shared" si="17"/>
        <v>2000</v>
      </c>
      <c r="K62" s="169">
        <v>500</v>
      </c>
      <c r="L62" s="103">
        <f t="shared" si="18"/>
        <v>1000</v>
      </c>
      <c r="M62" s="169">
        <v>2500</v>
      </c>
      <c r="N62" s="103">
        <f t="shared" si="19"/>
        <v>5000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Combination Concrete Curb and Gutter, Type B-6.18</v>
      </c>
      <c r="C63" s="295" t="str">
        <f>IF(ISBLANK('Item List'!C57),"",'Item List'!C57)</f>
        <v>Foot</v>
      </c>
      <c r="D63" s="296">
        <f>IF(ISBLANK('Item List'!D57),0,'Item List'!D57)</f>
        <v>969.6</v>
      </c>
      <c r="E63" s="146">
        <f>IF(ISBLANK('Item List'!E57),0,'Item List'!E57)</f>
        <v>30</v>
      </c>
      <c r="F63" s="146">
        <f t="shared" si="15"/>
        <v>29088</v>
      </c>
      <c r="G63" s="168">
        <v>40.5</v>
      </c>
      <c r="H63" s="103">
        <f t="shared" si="16"/>
        <v>39268.800000000003</v>
      </c>
      <c r="I63" s="169">
        <v>32</v>
      </c>
      <c r="J63" s="103">
        <f t="shared" si="17"/>
        <v>31027.200000000001</v>
      </c>
      <c r="K63" s="169">
        <v>40.93</v>
      </c>
      <c r="L63" s="103">
        <f t="shared" si="18"/>
        <v>39685.728000000003</v>
      </c>
      <c r="M63" s="169">
        <v>32</v>
      </c>
      <c r="N63" s="103">
        <f t="shared" si="19"/>
        <v>31027.200000000001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Chain Link Fence, 6' (Special)</v>
      </c>
      <c r="C64" s="295" t="str">
        <f>IF(ISBLANK('Item List'!C58),"",'Item List'!C58)</f>
        <v>Foot</v>
      </c>
      <c r="D64" s="296">
        <f>IF(ISBLANK('Item List'!D58),0,'Item List'!D58)</f>
        <v>668</v>
      </c>
      <c r="E64" s="146">
        <f>IF(ISBLANK('Item List'!E58),0,'Item List'!E58)</f>
        <v>60</v>
      </c>
      <c r="F64" s="146">
        <f t="shared" si="15"/>
        <v>40080</v>
      </c>
      <c r="G64" s="168">
        <v>38.68</v>
      </c>
      <c r="H64" s="103">
        <f t="shared" si="16"/>
        <v>25838.240000000002</v>
      </c>
      <c r="I64" s="169">
        <v>57</v>
      </c>
      <c r="J64" s="103">
        <f t="shared" si="17"/>
        <v>38076</v>
      </c>
      <c r="K64" s="169">
        <v>39.090000000000003</v>
      </c>
      <c r="L64" s="103">
        <f t="shared" si="18"/>
        <v>26112.120000000003</v>
      </c>
      <c r="M64" s="169">
        <v>41</v>
      </c>
      <c r="N64" s="103">
        <f t="shared" si="19"/>
        <v>27388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Chain Link Fence, 6' (Special) with Barbed Wire</v>
      </c>
      <c r="C65" s="295" t="str">
        <f>IF(ISBLANK('Item List'!C59),"",'Item List'!C59)</f>
        <v>Foot</v>
      </c>
      <c r="D65" s="296">
        <f>IF(ISBLANK('Item List'!D59),0,'Item List'!D59)</f>
        <v>840</v>
      </c>
      <c r="E65" s="146">
        <f>IF(ISBLANK('Item List'!E59),0,'Item List'!E59)</f>
        <v>75</v>
      </c>
      <c r="F65" s="146">
        <f t="shared" si="15"/>
        <v>63000</v>
      </c>
      <c r="G65" s="168">
        <v>43.39</v>
      </c>
      <c r="H65" s="103">
        <f t="shared" si="16"/>
        <v>36447.599999999999</v>
      </c>
      <c r="I65" s="169">
        <v>59</v>
      </c>
      <c r="J65" s="103">
        <f t="shared" si="17"/>
        <v>49560</v>
      </c>
      <c r="K65" s="169">
        <v>43.85</v>
      </c>
      <c r="L65" s="103">
        <f t="shared" si="18"/>
        <v>36834</v>
      </c>
      <c r="M65" s="169">
        <v>46</v>
      </c>
      <c r="N65" s="103">
        <f t="shared" si="19"/>
        <v>38640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Non-Special Waste Disposal</v>
      </c>
      <c r="C66" s="295" t="str">
        <f>IF(ISBLANK('Item List'!C60),"",'Item List'!C60)</f>
        <v>Cu Yd</v>
      </c>
      <c r="D66" s="296">
        <f>IF(ISBLANK('Item List'!D60),0,'Item List'!D60)</f>
        <v>500</v>
      </c>
      <c r="E66" s="146">
        <f>IF(ISBLANK('Item List'!E60),0,'Item List'!E60)</f>
        <v>25</v>
      </c>
      <c r="F66" s="146">
        <f t="shared" si="15"/>
        <v>12500</v>
      </c>
      <c r="G66" s="168">
        <v>0.01</v>
      </c>
      <c r="H66" s="103">
        <f t="shared" si="16"/>
        <v>5</v>
      </c>
      <c r="I66" s="169">
        <v>0.01</v>
      </c>
      <c r="J66" s="103">
        <f t="shared" si="17"/>
        <v>5</v>
      </c>
      <c r="K66" s="169">
        <v>40.049999999999997</v>
      </c>
      <c r="L66" s="103">
        <f t="shared" si="18"/>
        <v>20025</v>
      </c>
      <c r="M66" s="169">
        <v>55</v>
      </c>
      <c r="N66" s="103">
        <f t="shared" si="19"/>
        <v>27500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Special Waste Disposal</v>
      </c>
      <c r="C67" s="295" t="str">
        <f>IF(ISBLANK('Item List'!C61),"",'Item List'!C61)</f>
        <v>Cu Yd</v>
      </c>
      <c r="D67" s="296">
        <f>IF(ISBLANK('Item List'!D61),0,'Item List'!D61)</f>
        <v>500</v>
      </c>
      <c r="E67" s="146">
        <f>IF(ISBLANK('Item List'!E61),0,'Item List'!E61)</f>
        <v>30</v>
      </c>
      <c r="F67" s="146">
        <f t="shared" si="15"/>
        <v>15000</v>
      </c>
      <c r="G67" s="168">
        <v>0.01</v>
      </c>
      <c r="H67" s="103">
        <f t="shared" si="16"/>
        <v>5</v>
      </c>
      <c r="I67" s="169">
        <v>0.01</v>
      </c>
      <c r="J67" s="103">
        <f t="shared" si="17"/>
        <v>5</v>
      </c>
      <c r="K67" s="169">
        <v>40.020000000000003</v>
      </c>
      <c r="L67" s="103">
        <f t="shared" si="18"/>
        <v>20010</v>
      </c>
      <c r="M67" s="169">
        <v>70</v>
      </c>
      <c r="N67" s="103">
        <f t="shared" si="19"/>
        <v>35000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5" t="str">
        <f>IF(ISBLANK('Item List'!B62),"",'Item List'!B62)</f>
        <v>Special Waste Plans and Reports</v>
      </c>
      <c r="C68" s="295" t="str">
        <f>IF(ISBLANK('Item List'!C62),"",'Item List'!C62)</f>
        <v>L Sum</v>
      </c>
      <c r="D68" s="296">
        <f>IF(ISBLANK('Item List'!D62),0,'Item List'!D62)</f>
        <v>1</v>
      </c>
      <c r="E68" s="146">
        <f>IF(ISBLANK('Item List'!E62),0,'Item List'!E62)</f>
        <v>2000</v>
      </c>
      <c r="F68" s="146">
        <f t="shared" si="15"/>
        <v>2000</v>
      </c>
      <c r="G68" s="168">
        <v>0.01</v>
      </c>
      <c r="H68" s="103">
        <f t="shared" si="16"/>
        <v>0.01</v>
      </c>
      <c r="I68" s="170">
        <v>0.01</v>
      </c>
      <c r="J68" s="103">
        <f t="shared" si="17"/>
        <v>0.01</v>
      </c>
      <c r="K68" s="170">
        <v>2627.34</v>
      </c>
      <c r="L68" s="103">
        <f t="shared" si="18"/>
        <v>2627.34</v>
      </c>
      <c r="M68" s="170">
        <v>6400</v>
      </c>
      <c r="N68" s="103">
        <f t="shared" si="19"/>
        <v>6400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5" t="str">
        <f>IF(ISBLANK('Item List'!B63),"",'Item List'!B63)</f>
        <v>Soil Disposal Analysis</v>
      </c>
      <c r="C69" s="295" t="str">
        <f>IF(ISBLANK('Item List'!C63),"",'Item List'!C63)</f>
        <v>Each</v>
      </c>
      <c r="D69" s="296">
        <f>IF(ISBLANK('Item List'!D63),0,'Item List'!D63)</f>
        <v>25</v>
      </c>
      <c r="E69" s="146">
        <f>IF(ISBLANK('Item List'!E63),0,'Item List'!E63)</f>
        <v>500</v>
      </c>
      <c r="F69" s="146">
        <f t="shared" si="15"/>
        <v>12500</v>
      </c>
      <c r="G69" s="168">
        <v>0.01</v>
      </c>
      <c r="H69" s="103">
        <f t="shared" si="16"/>
        <v>0.25</v>
      </c>
      <c r="I69" s="170">
        <v>0.01</v>
      </c>
      <c r="J69" s="103">
        <f t="shared" si="17"/>
        <v>0.25</v>
      </c>
      <c r="K69" s="170">
        <v>1111.57</v>
      </c>
      <c r="L69" s="103">
        <f t="shared" si="18"/>
        <v>27789.25</v>
      </c>
      <c r="M69" s="170">
        <v>960</v>
      </c>
      <c r="N69" s="103">
        <f t="shared" si="19"/>
        <v>24000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>
        <f t="shared" si="22"/>
        <v>61</v>
      </c>
      <c r="B70" s="295" t="str">
        <f>IF(ISBLANK('Item List'!B64),"",'Item List'!B64)</f>
        <v>Mobilization</v>
      </c>
      <c r="C70" s="295" t="str">
        <f>IF(ISBLANK('Item List'!C64),"",'Item List'!C64)</f>
        <v>L Sum</v>
      </c>
      <c r="D70" s="296">
        <f>IF(ISBLANK('Item List'!D64),0,'Item List'!D64)</f>
        <v>1</v>
      </c>
      <c r="E70" s="146">
        <f>IF(ISBLANK('Item List'!E64),0,'Item List'!E64)</f>
        <v>20000</v>
      </c>
      <c r="F70" s="146">
        <f t="shared" si="15"/>
        <v>20000</v>
      </c>
      <c r="G70" s="168">
        <v>119641.2</v>
      </c>
      <c r="H70" s="103">
        <f t="shared" si="16"/>
        <v>119641.2</v>
      </c>
      <c r="I70" s="170">
        <v>275000</v>
      </c>
      <c r="J70" s="103">
        <f t="shared" si="17"/>
        <v>275000</v>
      </c>
      <c r="K70" s="170">
        <v>268900</v>
      </c>
      <c r="L70" s="103">
        <f t="shared" si="18"/>
        <v>268900</v>
      </c>
      <c r="M70" s="170">
        <v>32000</v>
      </c>
      <c r="N70" s="103">
        <f t="shared" si="19"/>
        <v>32000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>
        <f t="shared" si="22"/>
        <v>62</v>
      </c>
      <c r="B71" s="295" t="str">
        <f>IF(ISBLANK('Item List'!B65),"",'Item List'!B65)</f>
        <v>Traffic Control and Protection, Special</v>
      </c>
      <c r="C71" s="295" t="str">
        <f>IF(ISBLANK('Item List'!C65),"",'Item List'!C65)</f>
        <v>L Sum</v>
      </c>
      <c r="D71" s="296">
        <f>IF(ISBLANK('Item List'!D65),0,'Item List'!D65)</f>
        <v>1</v>
      </c>
      <c r="E71" s="146">
        <f>IF(ISBLANK('Item List'!E65),0,'Item List'!E65)</f>
        <v>20000</v>
      </c>
      <c r="F71" s="146">
        <f t="shared" si="15"/>
        <v>20000</v>
      </c>
      <c r="G71" s="168">
        <v>15000</v>
      </c>
      <c r="H71" s="103">
        <f t="shared" si="16"/>
        <v>15000</v>
      </c>
      <c r="I71" s="170">
        <v>16000</v>
      </c>
      <c r="J71" s="103">
        <f t="shared" si="17"/>
        <v>16000</v>
      </c>
      <c r="K71" s="170">
        <v>15915.63</v>
      </c>
      <c r="L71" s="103">
        <f t="shared" si="18"/>
        <v>15915.63</v>
      </c>
      <c r="M71" s="170">
        <v>17000</v>
      </c>
      <c r="N71" s="103">
        <f t="shared" si="19"/>
        <v>17000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>
        <f t="shared" si="22"/>
        <v>63</v>
      </c>
      <c r="B72" s="295" t="str">
        <f>IF(ISBLANK('Item List'!B66),"",'Item List'!B66)</f>
        <v>Sign Panel - Type 1</v>
      </c>
      <c r="C72" s="295" t="str">
        <f>IF(ISBLANK('Item List'!C66),"",'Item List'!C66)</f>
        <v>Sq Ft</v>
      </c>
      <c r="D72" s="296">
        <f>IF(ISBLANK('Item List'!D66),0,'Item List'!D66)</f>
        <v>88</v>
      </c>
      <c r="E72" s="146">
        <f>IF(ISBLANK('Item List'!E66),0,'Item List'!E66)</f>
        <v>50</v>
      </c>
      <c r="F72" s="146">
        <f t="shared" si="15"/>
        <v>4400</v>
      </c>
      <c r="G72" s="168">
        <v>30</v>
      </c>
      <c r="H72" s="103">
        <f t="shared" si="16"/>
        <v>2640</v>
      </c>
      <c r="I72" s="170">
        <v>30</v>
      </c>
      <c r="J72" s="103">
        <f t="shared" si="17"/>
        <v>2640</v>
      </c>
      <c r="K72" s="170">
        <v>30.32</v>
      </c>
      <c r="L72" s="103">
        <f t="shared" si="18"/>
        <v>2668.16</v>
      </c>
      <c r="M72" s="170">
        <v>32</v>
      </c>
      <c r="N72" s="103">
        <f t="shared" si="19"/>
        <v>2816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>
        <f t="shared" si="22"/>
        <v>64</v>
      </c>
      <c r="B73" s="295" t="str">
        <f>IF(ISBLANK('Item List'!B67),"",'Item List'!B67)</f>
        <v>Telescoping Steel Sign Support</v>
      </c>
      <c r="C73" s="295" t="str">
        <f>IF(ISBLANK('Item List'!C67),"",'Item List'!C67)</f>
        <v>Foot</v>
      </c>
      <c r="D73" s="296">
        <f>IF(ISBLANK('Item List'!D67),0,'Item List'!D67)</f>
        <v>168</v>
      </c>
      <c r="E73" s="146">
        <f>IF(ISBLANK('Item List'!E67),0,'Item List'!E67)</f>
        <v>30</v>
      </c>
      <c r="F73" s="146">
        <f t="shared" si="15"/>
        <v>5040</v>
      </c>
      <c r="G73" s="168">
        <v>17</v>
      </c>
      <c r="H73" s="103">
        <f t="shared" si="16"/>
        <v>2856</v>
      </c>
      <c r="I73" s="170">
        <v>17</v>
      </c>
      <c r="J73" s="103">
        <f t="shared" si="17"/>
        <v>2856</v>
      </c>
      <c r="K73" s="170">
        <v>17.18</v>
      </c>
      <c r="L73" s="103">
        <f t="shared" si="18"/>
        <v>2886.24</v>
      </c>
      <c r="M73" s="170">
        <v>18</v>
      </c>
      <c r="N73" s="103">
        <f t="shared" si="19"/>
        <v>3024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>
        <f t="shared" si="22"/>
        <v>65</v>
      </c>
      <c r="B74" s="295" t="str">
        <f>IF(ISBLANK('Item List'!B68),"",'Item List'!B68)</f>
        <v>Thermoplastic Pavement Marking-Letters and Symbols</v>
      </c>
      <c r="C74" s="295" t="str">
        <f>IF(ISBLANK('Item List'!C68),"",'Item List'!C68)</f>
        <v>Sq Ft</v>
      </c>
      <c r="D74" s="296">
        <f>IF(ISBLANK('Item List'!D68),0,'Item List'!D68)</f>
        <v>145.1</v>
      </c>
      <c r="E74" s="146">
        <f>IF(ISBLANK('Item List'!E68),0,'Item List'!E68)</f>
        <v>6</v>
      </c>
      <c r="F74" s="146">
        <f t="shared" si="15"/>
        <v>870.59999999999991</v>
      </c>
      <c r="G74" s="168">
        <v>5</v>
      </c>
      <c r="H74" s="103">
        <f t="shared" si="16"/>
        <v>725.5</v>
      </c>
      <c r="I74" s="170">
        <v>5</v>
      </c>
      <c r="J74" s="103">
        <f t="shared" si="17"/>
        <v>725.5</v>
      </c>
      <c r="K74" s="170">
        <v>5.05</v>
      </c>
      <c r="L74" s="103">
        <f t="shared" si="18"/>
        <v>732.755</v>
      </c>
      <c r="M74" s="170">
        <v>5.35</v>
      </c>
      <c r="N74" s="103">
        <f t="shared" si="19"/>
        <v>776.28499999999997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>
        <f t="shared" si="22"/>
        <v>66</v>
      </c>
      <c r="B75" s="295" t="str">
        <f>IF(ISBLANK('Item List'!B69),"",'Item List'!B69)</f>
        <v>Thermoplastic Pavement Marking-Line 4"</v>
      </c>
      <c r="C75" s="295" t="str">
        <f>IF(ISBLANK('Item List'!C69),"",'Item List'!C69)</f>
        <v>Foot</v>
      </c>
      <c r="D75" s="296">
        <f>IF(ISBLANK('Item List'!D69),0,'Item List'!D69)</f>
        <v>16806</v>
      </c>
      <c r="E75" s="146">
        <f>IF(ISBLANK('Item List'!E69),0,'Item List'!E69)</f>
        <v>1</v>
      </c>
      <c r="F75" s="146">
        <f t="shared" si="15"/>
        <v>16806</v>
      </c>
      <c r="G75" s="168">
        <v>0.8</v>
      </c>
      <c r="H75" s="103">
        <f t="shared" si="16"/>
        <v>13444.800000000001</v>
      </c>
      <c r="I75" s="170">
        <v>0.8</v>
      </c>
      <c r="J75" s="103">
        <f t="shared" si="17"/>
        <v>13444.800000000001</v>
      </c>
      <c r="K75" s="170">
        <v>0.81</v>
      </c>
      <c r="L75" s="103">
        <f t="shared" si="18"/>
        <v>13612.86</v>
      </c>
      <c r="M75" s="170">
        <v>0.85</v>
      </c>
      <c r="N75" s="103">
        <f t="shared" si="19"/>
        <v>14285.1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>
        <f t="shared" si="22"/>
        <v>67</v>
      </c>
      <c r="B76" s="295" t="str">
        <f>IF(ISBLANK('Item List'!B70),"",'Item List'!B70)</f>
        <v>Thermoplastic Pavement Marking-Line 8"</v>
      </c>
      <c r="C76" s="295" t="str">
        <f>IF(ISBLANK('Item List'!C70),"",'Item List'!C70)</f>
        <v>Foot</v>
      </c>
      <c r="D76" s="296">
        <f>IF(ISBLANK('Item List'!D70),0,'Item List'!D70)</f>
        <v>763</v>
      </c>
      <c r="E76" s="146">
        <f>IF(ISBLANK('Item List'!E70),0,'Item List'!E70)</f>
        <v>4</v>
      </c>
      <c r="F76" s="146">
        <f t="shared" si="15"/>
        <v>3052</v>
      </c>
      <c r="G76" s="168">
        <v>1.6</v>
      </c>
      <c r="H76" s="103">
        <f t="shared" si="16"/>
        <v>1220.8</v>
      </c>
      <c r="I76" s="170">
        <v>1.6</v>
      </c>
      <c r="J76" s="103">
        <f t="shared" si="17"/>
        <v>1220.8</v>
      </c>
      <c r="K76" s="170">
        <v>1.62</v>
      </c>
      <c r="L76" s="103">
        <f t="shared" si="18"/>
        <v>1236.0600000000002</v>
      </c>
      <c r="M76" s="170">
        <v>1.75</v>
      </c>
      <c r="N76" s="103">
        <f t="shared" si="19"/>
        <v>1335.25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>
        <f t="shared" si="22"/>
        <v>68</v>
      </c>
      <c r="B77" s="295" t="str">
        <f>IF(ISBLANK('Item List'!B71),"",'Item List'!B71)</f>
        <v>Thermoplastic Pavement Marking-Line 12"</v>
      </c>
      <c r="C77" s="295" t="str">
        <f>IF(ISBLANK('Item List'!C71),"",'Item List'!C71)</f>
        <v>Foot</v>
      </c>
      <c r="D77" s="296">
        <f>IF(ISBLANK('Item List'!D71),0,'Item List'!D71)</f>
        <v>661</v>
      </c>
      <c r="E77" s="146">
        <f>IF(ISBLANK('Item List'!E71),0,'Item List'!E71)</f>
        <v>4.5</v>
      </c>
      <c r="F77" s="146">
        <f t="shared" si="15"/>
        <v>2974.5</v>
      </c>
      <c r="G77" s="168">
        <v>2.4</v>
      </c>
      <c r="H77" s="103">
        <f t="shared" si="16"/>
        <v>1586.3999999999999</v>
      </c>
      <c r="I77" s="170">
        <v>2.4</v>
      </c>
      <c r="J77" s="103">
        <f t="shared" si="17"/>
        <v>1586.3999999999999</v>
      </c>
      <c r="K77" s="170">
        <v>2.4300000000000002</v>
      </c>
      <c r="L77" s="103">
        <f t="shared" si="18"/>
        <v>1606.23</v>
      </c>
      <c r="M77" s="170">
        <v>2.6</v>
      </c>
      <c r="N77" s="103">
        <f t="shared" si="19"/>
        <v>1718.6000000000001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>
        <f t="shared" si="22"/>
        <v>69</v>
      </c>
      <c r="B78" s="295" t="str">
        <f>IF(ISBLANK('Item List'!B72),"",'Item List'!B72)</f>
        <v>Thermoplastic Pavement Marking-Line 24"</v>
      </c>
      <c r="C78" s="295" t="str">
        <f>IF(ISBLANK('Item List'!C72),"",'Item List'!C72)</f>
        <v>Foot</v>
      </c>
      <c r="D78" s="296">
        <f>IF(ISBLANK('Item List'!D72),0,'Item List'!D72)</f>
        <v>320</v>
      </c>
      <c r="E78" s="146">
        <f>IF(ISBLANK('Item List'!E72),0,'Item List'!E72)</f>
        <v>5</v>
      </c>
      <c r="F78" s="146">
        <f t="shared" si="15"/>
        <v>1600</v>
      </c>
      <c r="G78" s="168">
        <v>4.8</v>
      </c>
      <c r="H78" s="103">
        <f t="shared" si="16"/>
        <v>1536</v>
      </c>
      <c r="I78" s="170">
        <v>4.8</v>
      </c>
      <c r="J78" s="103">
        <f t="shared" si="17"/>
        <v>1536</v>
      </c>
      <c r="K78" s="170">
        <v>4.8499999999999996</v>
      </c>
      <c r="L78" s="103">
        <f t="shared" si="18"/>
        <v>1552</v>
      </c>
      <c r="M78" s="170">
        <v>5.15</v>
      </c>
      <c r="N78" s="103">
        <f t="shared" si="19"/>
        <v>1648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>
        <f t="shared" si="22"/>
        <v>70</v>
      </c>
      <c r="B79" s="295" t="str">
        <f>IF(ISBLANK('Item List'!B73),"",'Item List'!B73)</f>
        <v>Raised Reflective Pavement Marker Removal</v>
      </c>
      <c r="C79" s="295" t="str">
        <f>IF(ISBLANK('Item List'!C73),"",'Item List'!C73)</f>
        <v>Each</v>
      </c>
      <c r="D79" s="296">
        <f>IF(ISBLANK('Item List'!D73),0,'Item List'!D73)</f>
        <v>68</v>
      </c>
      <c r="E79" s="146">
        <f>IF(ISBLANK('Item List'!E73),0,'Item List'!E73)</f>
        <v>20</v>
      </c>
      <c r="F79" s="146">
        <f t="shared" si="15"/>
        <v>1360</v>
      </c>
      <c r="G79" s="168">
        <v>21</v>
      </c>
      <c r="H79" s="103">
        <f t="shared" si="16"/>
        <v>1428</v>
      </c>
      <c r="I79" s="170">
        <v>15</v>
      </c>
      <c r="J79" s="103">
        <f t="shared" si="17"/>
        <v>1020</v>
      </c>
      <c r="K79" s="170">
        <v>18.63</v>
      </c>
      <c r="L79" s="103">
        <f t="shared" si="18"/>
        <v>1266.8399999999999</v>
      </c>
      <c r="M79" s="170">
        <v>22.45</v>
      </c>
      <c r="N79" s="103">
        <f t="shared" si="19"/>
        <v>1526.6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>
        <f t="shared" si="22"/>
        <v>71</v>
      </c>
      <c r="B80" s="295" t="str">
        <f>IF(ISBLANK('Item List'!B74),"",'Item List'!B74)</f>
        <v>Electric Service Installation</v>
      </c>
      <c r="C80" s="295" t="str">
        <f>IF(ISBLANK('Item List'!C74),"",'Item List'!C74)</f>
        <v>Each</v>
      </c>
      <c r="D80" s="296">
        <f>IF(ISBLANK('Item List'!D74),0,'Item List'!D74)</f>
        <v>2</v>
      </c>
      <c r="E80" s="146">
        <f>IF(ISBLANK('Item List'!E74),0,'Item List'!E74)</f>
        <v>3000</v>
      </c>
      <c r="F80" s="146">
        <f t="shared" si="15"/>
        <v>6000</v>
      </c>
      <c r="G80" s="168">
        <v>2582</v>
      </c>
      <c r="H80" s="103">
        <f t="shared" si="16"/>
        <v>5164</v>
      </c>
      <c r="I80" s="170">
        <v>2582</v>
      </c>
      <c r="J80" s="103">
        <f t="shared" si="17"/>
        <v>5164</v>
      </c>
      <c r="K80" s="170">
        <v>2403.31</v>
      </c>
      <c r="L80" s="103">
        <f t="shared" si="18"/>
        <v>4806.62</v>
      </c>
      <c r="M80" s="170">
        <v>2755</v>
      </c>
      <c r="N80" s="103">
        <f t="shared" si="19"/>
        <v>5510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>
        <f t="shared" si="22"/>
        <v>72</v>
      </c>
      <c r="B81" s="295" t="str">
        <f>IF(ISBLANK('Item List'!B75),"",'Item List'!B75)</f>
        <v>Relocate Customer Service Pole and Accessories</v>
      </c>
      <c r="C81" s="295" t="str">
        <f>IF(ISBLANK('Item List'!C75),"",'Item List'!C75)</f>
        <v>L Sum</v>
      </c>
      <c r="D81" s="296">
        <f>IF(ISBLANK('Item List'!D75),0,'Item List'!D75)</f>
        <v>1</v>
      </c>
      <c r="E81" s="146">
        <f>IF(ISBLANK('Item List'!E75),0,'Item List'!E75)</f>
        <v>5000</v>
      </c>
      <c r="F81" s="146">
        <f t="shared" si="15"/>
        <v>5000</v>
      </c>
      <c r="G81" s="168">
        <v>23948</v>
      </c>
      <c r="H81" s="103">
        <f t="shared" si="16"/>
        <v>23948</v>
      </c>
      <c r="I81" s="170">
        <v>23948</v>
      </c>
      <c r="J81" s="103">
        <f t="shared" si="17"/>
        <v>23948</v>
      </c>
      <c r="K81" s="170">
        <v>22356.37</v>
      </c>
      <c r="L81" s="103">
        <f t="shared" si="18"/>
        <v>22356.37</v>
      </c>
      <c r="M81" s="170">
        <v>25550</v>
      </c>
      <c r="N81" s="103">
        <f t="shared" si="19"/>
        <v>25550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Sub</v>
      </c>
      <c r="D82" s="297"/>
      <c r="E82" s="149" t="s">
        <v>8</v>
      </c>
      <c r="F82" s="150">
        <f>IF(SUM(F58:F81)=0,"",SUM(F58:F81)+F56)</f>
        <v>3898957.3000000003</v>
      </c>
      <c r="G82" s="110"/>
      <c r="H82" s="104">
        <f>IF(SUM(H58:H81)=0,"",SUM(H58:H81)+H56)</f>
        <v>3485847.7619999996</v>
      </c>
      <c r="I82" s="221"/>
      <c r="J82" s="104">
        <f>IF(SUM(J58:J81)=0,"",SUM(J58:J81)+J56)</f>
        <v>3599650.95</v>
      </c>
      <c r="K82" s="110"/>
      <c r="L82" s="104">
        <f>IF(SUM(L58:L81)=0,"",SUM(L58:L81)+L56)</f>
        <v>3764409.6937999995</v>
      </c>
      <c r="M82" s="221"/>
      <c r="N82" s="104">
        <f>IF(SUM(N58:N81)=0,"",SUM(N58:N81)+N56)</f>
        <v>4012561.7149999999</v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Total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3898957.3000000003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3485847.7619999996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3599650.95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3764409.6937999995</v>
      </c>
      <c r="M83" s="222"/>
      <c r="N83" s="105">
        <f>IF(SUM(N58:N81)=0,"",SUM($D58*M58,$D59*M59,$D60*M60,$D61*M61,$D62*M62,$D63*M63,$D64*M64,$D65*M65,$D66*M66,$D67*M67,$D68*M68,$D69*M69,$D70*M70,$D71*M71,$D72*M72,$D73*M73,$D74*M74,$D75*M75,$D76*M76,$D77*M77,$D78*M78,$D79*M79,$D80*M80,$D81*M81,N57))</f>
        <v>4012561.7149999999</v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>
        <f>IF(B84="","",A81+1)</f>
        <v>73</v>
      </c>
      <c r="B84" s="295" t="str">
        <f>IF(ISBLANK('Item List'!B76),"",'Item List'!B76)</f>
        <v>Underground Conduit, PVC, 2" Dia.</v>
      </c>
      <c r="C84" s="295" t="str">
        <f>IF(ISBLANK('Item List'!C76),"",'Item List'!C76)</f>
        <v>Foot</v>
      </c>
      <c r="D84" s="296">
        <f>IF(ISBLANK('Item List'!D76),0,'Item List'!D76)</f>
        <v>179</v>
      </c>
      <c r="E84" s="146">
        <f>IF(ISBLANK('Item List'!E76),0,'Item List'!E76)</f>
        <v>15</v>
      </c>
      <c r="F84" s="146">
        <f t="shared" ref="F84:F107" si="23">IF(AND(ISNUMBER($D84),ISNUMBER(E84)),$D84*E84,0)</f>
        <v>2685</v>
      </c>
      <c r="G84" s="168">
        <v>31</v>
      </c>
      <c r="H84" s="103">
        <f t="shared" ref="H84:H107" si="24">IF(AND(ISNUMBER($D84),ISNUMBER(G84)),$D84*G84,0)</f>
        <v>5549</v>
      </c>
      <c r="I84" s="169">
        <v>31</v>
      </c>
      <c r="J84" s="103">
        <f>IF(AND(ISNUMBER($D84),ISNUMBER(I84)),$D84*I84,0)</f>
        <v>5549</v>
      </c>
      <c r="K84" s="169">
        <v>28.94</v>
      </c>
      <c r="L84" s="103">
        <f>IF(AND(ISNUMBER($D84),ISNUMBER(K84)),$D84*K84,0)</f>
        <v>5180.26</v>
      </c>
      <c r="M84" s="169">
        <v>33</v>
      </c>
      <c r="N84" s="103">
        <f>IF(AND(ISNUMBER($D84),ISNUMBER(M84)),$D84*M84,0)</f>
        <v>5907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>
        <f>IF(B85="","",A84+1)</f>
        <v>74</v>
      </c>
      <c r="B85" s="295" t="str">
        <f>IF(ISBLANK('Item List'!B77),"",'Item List'!B77)</f>
        <v>Underground Conduit, PVC, 3" Dia.</v>
      </c>
      <c r="C85" s="295" t="str">
        <f>IF(ISBLANK('Item List'!C77),"",'Item List'!C77)</f>
        <v>Foot</v>
      </c>
      <c r="D85" s="296">
        <f>IF(ISBLANK('Item List'!D77),0,'Item List'!D77)</f>
        <v>22</v>
      </c>
      <c r="E85" s="146">
        <f>IF(ISBLANK('Item List'!E77),0,'Item List'!E77)</f>
        <v>20</v>
      </c>
      <c r="F85" s="146">
        <f t="shared" si="23"/>
        <v>440</v>
      </c>
      <c r="G85" s="168">
        <v>61.5</v>
      </c>
      <c r="H85" s="103">
        <f t="shared" si="24"/>
        <v>1353</v>
      </c>
      <c r="I85" s="169">
        <v>61.5</v>
      </c>
      <c r="J85" s="103">
        <f t="shared" ref="J85:J107" si="25">IF(AND(ISNUMBER($D85),ISNUMBER(I85)),$D85*I85,0)</f>
        <v>1353</v>
      </c>
      <c r="K85" s="169">
        <v>57.21</v>
      </c>
      <c r="L85" s="103">
        <f t="shared" ref="L85:L107" si="26">IF(AND(ISNUMBER($D85),ISNUMBER(K85)),$D85*K85,0)</f>
        <v>1258.6200000000001</v>
      </c>
      <c r="M85" s="169">
        <v>66</v>
      </c>
      <c r="N85" s="103">
        <f t="shared" ref="N85:N107" si="27">IF(AND(ISNUMBER($D85),ISNUMBER(M85)),$D85*M85,0)</f>
        <v>1452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>
        <f t="shared" ref="A86:A107" si="29">IF(B86="","",A85+1)</f>
        <v>75</v>
      </c>
      <c r="B86" s="295" t="str">
        <f>IF(ISBLANK('Item List'!B78),"",'Item List'!B78)</f>
        <v>Heavy-Duty Handhole, Portland Cement Concrete</v>
      </c>
      <c r="C86" s="295" t="str">
        <f>IF(ISBLANK('Item List'!C78),"",'Item List'!C78)</f>
        <v>Each</v>
      </c>
      <c r="D86" s="296">
        <f>IF(ISBLANK('Item List'!D78),0,'Item List'!D78)</f>
        <v>2</v>
      </c>
      <c r="E86" s="146">
        <f>IF(ISBLANK('Item List'!E78),0,'Item List'!E78)</f>
        <v>1900</v>
      </c>
      <c r="F86" s="146">
        <f t="shared" si="23"/>
        <v>3800</v>
      </c>
      <c r="G86" s="168">
        <v>3675</v>
      </c>
      <c r="H86" s="103">
        <f t="shared" si="24"/>
        <v>7350</v>
      </c>
      <c r="I86" s="169">
        <v>3675</v>
      </c>
      <c r="J86" s="103">
        <f t="shared" si="25"/>
        <v>7350</v>
      </c>
      <c r="K86" s="169">
        <v>3427.89</v>
      </c>
      <c r="L86" s="103">
        <f t="shared" si="26"/>
        <v>6855.78</v>
      </c>
      <c r="M86" s="169">
        <v>3920</v>
      </c>
      <c r="N86" s="103">
        <f t="shared" si="27"/>
        <v>7840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>
        <f t="shared" si="29"/>
        <v>76</v>
      </c>
      <c r="B87" s="295" t="str">
        <f>IF(ISBLANK('Item List'!B79),"",'Item List'!B79)</f>
        <v>Handhole, Composite Concrete</v>
      </c>
      <c r="C87" s="295" t="str">
        <f>IF(ISBLANK('Item List'!C79),"",'Item List'!C79)</f>
        <v>Each</v>
      </c>
      <c r="D87" s="296">
        <f>IF(ISBLANK('Item List'!D79),0,'Item List'!D79)</f>
        <v>1</v>
      </c>
      <c r="E87" s="146">
        <f>IF(ISBLANK('Item List'!E79),0,'Item List'!E79)</f>
        <v>900</v>
      </c>
      <c r="F87" s="146">
        <f t="shared" si="23"/>
        <v>900</v>
      </c>
      <c r="G87" s="168">
        <v>3158</v>
      </c>
      <c r="H87" s="103">
        <f t="shared" si="24"/>
        <v>3158</v>
      </c>
      <c r="I87" s="169">
        <v>3158</v>
      </c>
      <c r="J87" s="103">
        <f t="shared" si="25"/>
        <v>3158</v>
      </c>
      <c r="K87" s="169">
        <v>2947.7</v>
      </c>
      <c r="L87" s="103">
        <f t="shared" si="26"/>
        <v>2947.7</v>
      </c>
      <c r="M87" s="169">
        <v>3370</v>
      </c>
      <c r="N87" s="103">
        <f t="shared" si="27"/>
        <v>3370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>
        <f t="shared" si="29"/>
        <v>77</v>
      </c>
      <c r="B88" s="295" t="str">
        <f>IF(ISBLANK('Item List'!B80),"",'Item List'!B80)</f>
        <v>Electric Cable in Conduit, 600V (XLP-Type Use) 3/C, No. 10</v>
      </c>
      <c r="C88" s="295" t="str">
        <f>IF(ISBLANK('Item List'!C80),"",'Item List'!C80)</f>
        <v>Foot</v>
      </c>
      <c r="D88" s="296">
        <f>IF(ISBLANK('Item List'!D80),0,'Item List'!D80)</f>
        <v>246</v>
      </c>
      <c r="E88" s="146">
        <f>IF(ISBLANK('Item List'!E80),0,'Item List'!E80)</f>
        <v>5</v>
      </c>
      <c r="F88" s="146">
        <f t="shared" si="23"/>
        <v>1230</v>
      </c>
      <c r="G88" s="168">
        <v>3.5</v>
      </c>
      <c r="H88" s="103">
        <f t="shared" si="24"/>
        <v>861</v>
      </c>
      <c r="I88" s="169">
        <v>3.5</v>
      </c>
      <c r="J88" s="103">
        <f t="shared" si="25"/>
        <v>861</v>
      </c>
      <c r="K88" s="169">
        <v>3.21</v>
      </c>
      <c r="L88" s="103">
        <f t="shared" si="26"/>
        <v>789.66</v>
      </c>
      <c r="M88" s="169">
        <v>3.75</v>
      </c>
      <c r="N88" s="103">
        <f t="shared" si="27"/>
        <v>922.5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>
        <f t="shared" si="29"/>
        <v>78</v>
      </c>
      <c r="B89" s="295" t="str">
        <f>IF(ISBLANK('Item List'!B81),"",'Item List'!B81)</f>
        <v>Luminaire, LED, Horizontal Mount</v>
      </c>
      <c r="C89" s="295" t="str">
        <f>IF(ISBLANK('Item List'!C81),"",'Item List'!C81)</f>
        <v>Each</v>
      </c>
      <c r="D89" s="296">
        <f>IF(ISBLANK('Item List'!D81),0,'Item List'!D81)</f>
        <v>2</v>
      </c>
      <c r="E89" s="146">
        <f>IF(ISBLANK('Item List'!E81),0,'Item List'!E81)</f>
        <v>1000</v>
      </c>
      <c r="F89" s="146">
        <f t="shared" si="23"/>
        <v>2000</v>
      </c>
      <c r="G89" s="168">
        <v>1572</v>
      </c>
      <c r="H89" s="103">
        <f t="shared" si="24"/>
        <v>3144</v>
      </c>
      <c r="I89" s="169">
        <v>1572</v>
      </c>
      <c r="J89" s="103">
        <f t="shared" si="25"/>
        <v>3144</v>
      </c>
      <c r="K89" s="169">
        <v>1448.27</v>
      </c>
      <c r="L89" s="103">
        <f t="shared" si="26"/>
        <v>2896.54</v>
      </c>
      <c r="M89" s="169">
        <v>1675</v>
      </c>
      <c r="N89" s="103">
        <f t="shared" si="27"/>
        <v>3350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>
        <f t="shared" si="29"/>
        <v>79</v>
      </c>
      <c r="B90" s="295" t="str">
        <f>IF(ISBLANK('Item List'!B82),"",'Item List'!B82)</f>
        <v>Lighting Controller, Pole Mounted, 120 Volt, 30 Amp</v>
      </c>
      <c r="C90" s="295" t="str">
        <f>IF(ISBLANK('Item List'!C82),"",'Item List'!C82)</f>
        <v>Each</v>
      </c>
      <c r="D90" s="296">
        <f>IF(ISBLANK('Item List'!D82),0,'Item List'!D82)</f>
        <v>2</v>
      </c>
      <c r="E90" s="146">
        <f>IF(ISBLANK('Item List'!E82),0,'Item List'!E82)</f>
        <v>5000</v>
      </c>
      <c r="F90" s="146">
        <f t="shared" si="23"/>
        <v>10000</v>
      </c>
      <c r="G90" s="168">
        <v>1849</v>
      </c>
      <c r="H90" s="103">
        <f t="shared" si="24"/>
        <v>3698</v>
      </c>
      <c r="I90" s="169">
        <v>1849</v>
      </c>
      <c r="J90" s="103">
        <f t="shared" si="25"/>
        <v>3698</v>
      </c>
      <c r="K90" s="169">
        <v>1721.47</v>
      </c>
      <c r="L90" s="103">
        <f t="shared" si="26"/>
        <v>3442.94</v>
      </c>
      <c r="M90" s="169">
        <v>1975</v>
      </c>
      <c r="N90" s="103">
        <f t="shared" si="27"/>
        <v>3950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>
        <f t="shared" si="29"/>
        <v>80</v>
      </c>
      <c r="B91" s="295" t="str">
        <f>IF(ISBLANK('Item List'!B83),"",'Item List'!B83)</f>
        <v>Light Pole, Aluminum, 30 FT M.H., 8' Davit Arm</v>
      </c>
      <c r="C91" s="295" t="str">
        <f>IF(ISBLANK('Item List'!C83),"",'Item List'!C83)</f>
        <v>Each</v>
      </c>
      <c r="D91" s="296">
        <f>IF(ISBLANK('Item List'!D83),0,'Item List'!D83)</f>
        <v>2</v>
      </c>
      <c r="E91" s="146">
        <f>IF(ISBLANK('Item List'!E83),0,'Item List'!E83)</f>
        <v>3500</v>
      </c>
      <c r="F91" s="146">
        <f t="shared" si="23"/>
        <v>7000</v>
      </c>
      <c r="G91" s="168">
        <v>11476</v>
      </c>
      <c r="H91" s="103">
        <f t="shared" si="24"/>
        <v>22952</v>
      </c>
      <c r="I91" s="169">
        <v>11476</v>
      </c>
      <c r="J91" s="103">
        <f t="shared" si="25"/>
        <v>22952</v>
      </c>
      <c r="K91" s="169">
        <v>10565.32</v>
      </c>
      <c r="L91" s="103">
        <f t="shared" si="26"/>
        <v>21130.639999999999</v>
      </c>
      <c r="M91" s="169">
        <v>12250</v>
      </c>
      <c r="N91" s="103">
        <f t="shared" si="27"/>
        <v>24500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>
        <f t="shared" si="29"/>
        <v>81</v>
      </c>
      <c r="B92" s="295" t="str">
        <f>IF(ISBLANK('Item List'!B84),"",'Item List'!B84)</f>
        <v>Light Pole Foundation, 24" Diameter</v>
      </c>
      <c r="C92" s="295" t="str">
        <f>IF(ISBLANK('Item List'!C84),"",'Item List'!C84)</f>
        <v>Foot</v>
      </c>
      <c r="D92" s="296">
        <f>IF(ISBLANK('Item List'!D84),0,'Item List'!D84)</f>
        <v>21</v>
      </c>
      <c r="E92" s="146">
        <f>IF(ISBLANK('Item List'!E84),0,'Item List'!E84)</f>
        <v>200</v>
      </c>
      <c r="F92" s="146">
        <f t="shared" si="23"/>
        <v>4200</v>
      </c>
      <c r="G92" s="168">
        <v>296</v>
      </c>
      <c r="H92" s="103">
        <f t="shared" si="24"/>
        <v>6216</v>
      </c>
      <c r="I92" s="169">
        <v>296</v>
      </c>
      <c r="J92" s="103">
        <f t="shared" si="25"/>
        <v>6216</v>
      </c>
      <c r="K92" s="169">
        <v>274.68</v>
      </c>
      <c r="L92" s="103">
        <f t="shared" si="26"/>
        <v>5768.28</v>
      </c>
      <c r="M92" s="169">
        <v>316</v>
      </c>
      <c r="N92" s="103">
        <f t="shared" si="27"/>
        <v>6636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>
        <f t="shared" si="29"/>
        <v>82</v>
      </c>
      <c r="B93" s="295" t="str">
        <f>IF(ISBLANK('Item List'!B85),"",'Item List'!B85)</f>
        <v>Removal of Pole Foundation</v>
      </c>
      <c r="C93" s="295" t="str">
        <f>IF(ISBLANK('Item List'!C85),"",'Item List'!C85)</f>
        <v>Each</v>
      </c>
      <c r="D93" s="296">
        <f>IF(ISBLANK('Item List'!D85),0,'Item List'!D85)</f>
        <v>2</v>
      </c>
      <c r="E93" s="146">
        <f>IF(ISBLANK('Item List'!E85),0,'Item List'!E85)</f>
        <v>500</v>
      </c>
      <c r="F93" s="146">
        <f t="shared" si="23"/>
        <v>1000</v>
      </c>
      <c r="G93" s="168">
        <v>350</v>
      </c>
      <c r="H93" s="103">
        <f t="shared" si="24"/>
        <v>700</v>
      </c>
      <c r="I93" s="169">
        <v>350</v>
      </c>
      <c r="J93" s="103">
        <f t="shared" si="25"/>
        <v>700</v>
      </c>
      <c r="K93" s="169">
        <v>327.07</v>
      </c>
      <c r="L93" s="103">
        <f t="shared" si="26"/>
        <v>654.14</v>
      </c>
      <c r="M93" s="169">
        <v>375</v>
      </c>
      <c r="N93" s="103">
        <f t="shared" si="27"/>
        <v>750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>
        <f t="shared" si="29"/>
        <v>83</v>
      </c>
      <c r="B94" s="295" t="str">
        <f>IF(ISBLANK('Item List'!B86),"",'Item List'!B86)</f>
        <v>Relocate Existing Lighting Unit</v>
      </c>
      <c r="C94" s="295" t="str">
        <f>IF(ISBLANK('Item List'!C86),"",'Item List'!C86)</f>
        <v>Each</v>
      </c>
      <c r="D94" s="296">
        <f>IF(ISBLANK('Item List'!D86),0,'Item List'!D86)</f>
        <v>4</v>
      </c>
      <c r="E94" s="146">
        <f>IF(ISBLANK('Item List'!E86),0,'Item List'!E86)</f>
        <v>1500</v>
      </c>
      <c r="F94" s="146">
        <f t="shared" si="23"/>
        <v>6000</v>
      </c>
      <c r="G94" s="168">
        <v>760</v>
      </c>
      <c r="H94" s="103">
        <f t="shared" si="24"/>
        <v>3040</v>
      </c>
      <c r="I94" s="170">
        <v>760</v>
      </c>
      <c r="J94" s="103">
        <f t="shared" si="25"/>
        <v>3040</v>
      </c>
      <c r="K94" s="170">
        <v>709.88</v>
      </c>
      <c r="L94" s="103">
        <f t="shared" si="26"/>
        <v>2839.52</v>
      </c>
      <c r="M94" s="170">
        <v>810</v>
      </c>
      <c r="N94" s="103">
        <f t="shared" si="27"/>
        <v>3240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>
        <f t="shared" si="29"/>
        <v>84</v>
      </c>
      <c r="B95" s="295" t="str">
        <f>IF(ISBLANK('Item List'!B87),"",'Item List'!B87)</f>
        <v>Electric Cable in Conduit, Signal, No. 14, 2C</v>
      </c>
      <c r="C95" s="295" t="str">
        <f>IF(ISBLANK('Item List'!C87),"",'Item List'!C87)</f>
        <v>Foot</v>
      </c>
      <c r="D95" s="296">
        <f>IF(ISBLANK('Item List'!D87),0,'Item List'!D87)</f>
        <v>100</v>
      </c>
      <c r="E95" s="146">
        <f>IF(ISBLANK('Item List'!E87),0,'Item List'!E87)</f>
        <v>4</v>
      </c>
      <c r="F95" s="146">
        <f t="shared" si="23"/>
        <v>400</v>
      </c>
      <c r="G95" s="168">
        <v>2.4500000000000002</v>
      </c>
      <c r="H95" s="103">
        <f t="shared" si="24"/>
        <v>245.00000000000003</v>
      </c>
      <c r="I95" s="170">
        <v>2.4500000000000002</v>
      </c>
      <c r="J95" s="103">
        <f t="shared" si="25"/>
        <v>245.00000000000003</v>
      </c>
      <c r="K95" s="170">
        <v>2.2599999999999998</v>
      </c>
      <c r="L95" s="103">
        <f t="shared" si="26"/>
        <v>225.99999999999997</v>
      </c>
      <c r="M95" s="170">
        <v>2.6</v>
      </c>
      <c r="N95" s="103">
        <f t="shared" si="27"/>
        <v>260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>
        <f t="shared" si="29"/>
        <v>85</v>
      </c>
      <c r="B96" s="295" t="str">
        <f>IF(ISBLANK('Item List'!B88),"",'Item List'!B88)</f>
        <v>Electric Cable in Conduit, Signal, No. 14, 3C</v>
      </c>
      <c r="C96" s="295" t="str">
        <f>IF(ISBLANK('Item List'!C88),"",'Item List'!C88)</f>
        <v>Foot</v>
      </c>
      <c r="D96" s="296">
        <f>IF(ISBLANK('Item List'!D88),0,'Item List'!D88)</f>
        <v>100</v>
      </c>
      <c r="E96" s="146">
        <f>IF(ISBLANK('Item List'!E88),0,'Item List'!E88)</f>
        <v>4</v>
      </c>
      <c r="F96" s="146">
        <f t="shared" si="23"/>
        <v>400</v>
      </c>
      <c r="G96" s="168">
        <v>2.8</v>
      </c>
      <c r="H96" s="103">
        <f t="shared" si="24"/>
        <v>280</v>
      </c>
      <c r="I96" s="170">
        <v>2.8</v>
      </c>
      <c r="J96" s="103">
        <f t="shared" si="25"/>
        <v>280</v>
      </c>
      <c r="K96" s="170">
        <v>2.57</v>
      </c>
      <c r="L96" s="103">
        <f t="shared" si="26"/>
        <v>257</v>
      </c>
      <c r="M96" s="170">
        <v>3</v>
      </c>
      <c r="N96" s="103">
        <f t="shared" si="27"/>
        <v>300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>
        <f t="shared" si="29"/>
        <v>86</v>
      </c>
      <c r="B97" s="295" t="str">
        <f>IF(ISBLANK('Item List'!B89),"",'Item List'!B89)</f>
        <v>Electric Cable in Conduit, Signal, No. 14, 5C</v>
      </c>
      <c r="C97" s="295" t="str">
        <f>IF(ISBLANK('Item List'!C89),"",'Item List'!C89)</f>
        <v>Foot</v>
      </c>
      <c r="D97" s="296">
        <f>IF(ISBLANK('Item List'!D89),0,'Item List'!D89)</f>
        <v>290</v>
      </c>
      <c r="E97" s="146">
        <f>IF(ISBLANK('Item List'!E89),0,'Item List'!E89)</f>
        <v>3</v>
      </c>
      <c r="F97" s="146">
        <f t="shared" si="23"/>
        <v>870</v>
      </c>
      <c r="G97" s="168">
        <v>3.5</v>
      </c>
      <c r="H97" s="103">
        <f t="shared" si="24"/>
        <v>1015</v>
      </c>
      <c r="I97" s="170">
        <v>3.5</v>
      </c>
      <c r="J97" s="103">
        <f t="shared" si="25"/>
        <v>1015</v>
      </c>
      <c r="K97" s="170">
        <v>3.17</v>
      </c>
      <c r="L97" s="103">
        <f t="shared" si="26"/>
        <v>919.3</v>
      </c>
      <c r="M97" s="170">
        <v>3.75</v>
      </c>
      <c r="N97" s="103">
        <f t="shared" si="27"/>
        <v>1087.5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>
        <f t="shared" si="29"/>
        <v>87</v>
      </c>
      <c r="B98" s="295" t="str">
        <f>IF(ISBLANK('Item List'!B90),"",'Item List'!B90)</f>
        <v>Video Electric Cable in Conduit, No. 16, 3C</v>
      </c>
      <c r="C98" s="295" t="str">
        <f>IF(ISBLANK('Item List'!C90),"",'Item List'!C90)</f>
        <v>Foot</v>
      </c>
      <c r="D98" s="296">
        <f>IF(ISBLANK('Item List'!D90),0,'Item List'!D90)</f>
        <v>100</v>
      </c>
      <c r="E98" s="146">
        <f>IF(ISBLANK('Item List'!E90),0,'Item List'!E90)</f>
        <v>5</v>
      </c>
      <c r="F98" s="146">
        <f t="shared" si="23"/>
        <v>500</v>
      </c>
      <c r="G98" s="168">
        <v>2.4500000000000002</v>
      </c>
      <c r="H98" s="103">
        <f t="shared" si="24"/>
        <v>245.00000000000003</v>
      </c>
      <c r="I98" s="170">
        <v>2.4500000000000002</v>
      </c>
      <c r="J98" s="103">
        <f t="shared" si="25"/>
        <v>245.00000000000003</v>
      </c>
      <c r="K98" s="170">
        <v>2.2599999999999998</v>
      </c>
      <c r="L98" s="103">
        <f t="shared" si="26"/>
        <v>225.99999999999997</v>
      </c>
      <c r="M98" s="170">
        <v>2.6</v>
      </c>
      <c r="N98" s="103">
        <f t="shared" si="27"/>
        <v>260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>
        <f t="shared" si="29"/>
        <v>88</v>
      </c>
      <c r="B99" s="295" t="str">
        <f>IF(ISBLANK('Item List'!B91),"",'Item List'!B91)</f>
        <v>Video Cable in Conduit, Belden 8281 Coaxial</v>
      </c>
      <c r="C99" s="295" t="str">
        <f>IF(ISBLANK('Item List'!C91),"",'Item List'!C91)</f>
        <v>Foot</v>
      </c>
      <c r="D99" s="296">
        <f>IF(ISBLANK('Item List'!D91),0,'Item List'!D91)</f>
        <v>100</v>
      </c>
      <c r="E99" s="146">
        <f>IF(ISBLANK('Item List'!E91),0,'Item List'!E91)</f>
        <v>5</v>
      </c>
      <c r="F99" s="146">
        <f t="shared" si="23"/>
        <v>500</v>
      </c>
      <c r="G99" s="168">
        <v>3.9</v>
      </c>
      <c r="H99" s="103">
        <f t="shared" si="24"/>
        <v>390</v>
      </c>
      <c r="I99" s="170">
        <v>3.9</v>
      </c>
      <c r="J99" s="103">
        <f t="shared" si="25"/>
        <v>390</v>
      </c>
      <c r="K99" s="170">
        <v>3.54</v>
      </c>
      <c r="L99" s="103">
        <f t="shared" si="26"/>
        <v>354</v>
      </c>
      <c r="M99" s="170">
        <v>4.1500000000000004</v>
      </c>
      <c r="N99" s="103">
        <f t="shared" si="27"/>
        <v>415.00000000000006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>
        <f t="shared" si="29"/>
        <v>89</v>
      </c>
      <c r="B100" s="295" t="str">
        <f>IF(ISBLANK('Item List'!B92),"",'Item List'!B92)</f>
        <v>Preemptive Detector Device Cable in Conduit, No. 18, 3/C</v>
      </c>
      <c r="C100" s="295" t="str">
        <f>IF(ISBLANK('Item List'!C92),"",'Item List'!C92)</f>
        <v>Foot</v>
      </c>
      <c r="D100" s="296">
        <f>IF(ISBLANK('Item List'!D92),0,'Item List'!D92)</f>
        <v>100</v>
      </c>
      <c r="E100" s="146">
        <f>IF(ISBLANK('Item List'!E92),0,'Item List'!E92)</f>
        <v>4</v>
      </c>
      <c r="F100" s="146">
        <f t="shared" si="23"/>
        <v>400</v>
      </c>
      <c r="G100" s="168">
        <v>3.5</v>
      </c>
      <c r="H100" s="103">
        <f t="shared" si="24"/>
        <v>350</v>
      </c>
      <c r="I100" s="170">
        <v>3.5</v>
      </c>
      <c r="J100" s="103">
        <f t="shared" si="25"/>
        <v>350</v>
      </c>
      <c r="K100" s="170">
        <v>3.23</v>
      </c>
      <c r="L100" s="103">
        <f t="shared" si="26"/>
        <v>323</v>
      </c>
      <c r="M100" s="170">
        <v>3.75</v>
      </c>
      <c r="N100" s="103">
        <f t="shared" si="27"/>
        <v>375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>
        <f t="shared" si="29"/>
        <v>90</v>
      </c>
      <c r="B101" s="295" t="str">
        <f>IF(ISBLANK('Item List'!B93),"",'Item List'!B93)</f>
        <v>Steel Combination Mast Arm Assembly and Pole, 48 Ft.</v>
      </c>
      <c r="C101" s="295" t="str">
        <f>IF(ISBLANK('Item List'!C93),"",'Item List'!C93)</f>
        <v>Each</v>
      </c>
      <c r="D101" s="296">
        <f>IF(ISBLANK('Item List'!D93),0,'Item List'!D93)</f>
        <v>1</v>
      </c>
      <c r="E101" s="146">
        <f>IF(ISBLANK('Item List'!E93),0,'Item List'!E93)</f>
        <v>14000</v>
      </c>
      <c r="F101" s="146">
        <f t="shared" si="23"/>
        <v>14000</v>
      </c>
      <c r="G101" s="168">
        <v>26340</v>
      </c>
      <c r="H101" s="103">
        <f t="shared" si="24"/>
        <v>26340</v>
      </c>
      <c r="I101" s="170">
        <v>26340</v>
      </c>
      <c r="J101" s="103">
        <f t="shared" si="25"/>
        <v>26340</v>
      </c>
      <c r="K101" s="170">
        <v>24266.3</v>
      </c>
      <c r="L101" s="103">
        <f t="shared" si="26"/>
        <v>24266.3</v>
      </c>
      <c r="M101" s="170">
        <v>28100</v>
      </c>
      <c r="N101" s="103">
        <f t="shared" si="27"/>
        <v>28100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>
        <f t="shared" si="29"/>
        <v>91</v>
      </c>
      <c r="B102" s="295" t="str">
        <f>IF(ISBLANK('Item List'!B94),"",'Item List'!B94)</f>
        <v>Concrete Foundation, Type E, 36-Inch Diameter</v>
      </c>
      <c r="C102" s="295" t="str">
        <f>IF(ISBLANK('Item List'!C94),"",'Item List'!C94)</f>
        <v>Foot</v>
      </c>
      <c r="D102" s="296">
        <f>IF(ISBLANK('Item List'!D94),0,'Item List'!D94)</f>
        <v>24</v>
      </c>
      <c r="E102" s="146">
        <f>IF(ISBLANK('Item List'!E94),0,'Item List'!E94)</f>
        <v>350</v>
      </c>
      <c r="F102" s="146">
        <f t="shared" si="23"/>
        <v>8400</v>
      </c>
      <c r="G102" s="168">
        <v>368</v>
      </c>
      <c r="H102" s="103">
        <f t="shared" si="24"/>
        <v>8832</v>
      </c>
      <c r="I102" s="170">
        <v>368</v>
      </c>
      <c r="J102" s="103">
        <f t="shared" si="25"/>
        <v>8832</v>
      </c>
      <c r="K102" s="170">
        <v>341.48</v>
      </c>
      <c r="L102" s="103">
        <f t="shared" si="26"/>
        <v>8195.52</v>
      </c>
      <c r="M102" s="170">
        <v>390</v>
      </c>
      <c r="N102" s="103">
        <f t="shared" si="27"/>
        <v>9360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>
        <f t="shared" si="29"/>
        <v>92</v>
      </c>
      <c r="B103" s="295" t="str">
        <f>IF(ISBLANK('Item List'!B95),"",'Item List'!B95)</f>
        <v>Signal Head, Polycarbonate, LED, 1-Face, 3-Section, Mast Arm Mounted</v>
      </c>
      <c r="C103" s="295" t="str">
        <f>IF(ISBLANK('Item List'!C95),"",'Item List'!C95)</f>
        <v>Each</v>
      </c>
      <c r="D103" s="296">
        <f>IF(ISBLANK('Item List'!D95),0,'Item List'!D95)</f>
        <v>1</v>
      </c>
      <c r="E103" s="146">
        <f>IF(ISBLANK('Item List'!E95),0,'Item List'!E95)</f>
        <v>850</v>
      </c>
      <c r="F103" s="146">
        <f t="shared" si="23"/>
        <v>850</v>
      </c>
      <c r="G103" s="168">
        <v>1025</v>
      </c>
      <c r="H103" s="103">
        <f t="shared" si="24"/>
        <v>1025</v>
      </c>
      <c r="I103" s="170">
        <v>1025</v>
      </c>
      <c r="J103" s="103">
        <f t="shared" si="25"/>
        <v>1025</v>
      </c>
      <c r="K103" s="170">
        <v>950.22</v>
      </c>
      <c r="L103" s="103">
        <f t="shared" si="26"/>
        <v>950.22</v>
      </c>
      <c r="M103" s="170">
        <v>1100</v>
      </c>
      <c r="N103" s="103">
        <f t="shared" si="27"/>
        <v>1100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>
        <f t="shared" si="29"/>
        <v>93</v>
      </c>
      <c r="B104" s="295" t="str">
        <f>IF(ISBLANK('Item List'!B96),"",'Item List'!B96)</f>
        <v>Relocate Existing Signal Head</v>
      </c>
      <c r="C104" s="295" t="str">
        <f>IF(ISBLANK('Item List'!C96),"",'Item List'!C96)</f>
        <v>Each</v>
      </c>
      <c r="D104" s="296">
        <f>IF(ISBLANK('Item List'!D96),0,'Item List'!D96)</f>
        <v>4</v>
      </c>
      <c r="E104" s="146">
        <f>IF(ISBLANK('Item List'!E96),0,'Item List'!E96)</f>
        <v>400</v>
      </c>
      <c r="F104" s="146">
        <f t="shared" si="23"/>
        <v>1600</v>
      </c>
      <c r="G104" s="168">
        <v>298</v>
      </c>
      <c r="H104" s="103">
        <f t="shared" si="24"/>
        <v>1192</v>
      </c>
      <c r="I104" s="170">
        <v>298</v>
      </c>
      <c r="J104" s="103">
        <f t="shared" si="25"/>
        <v>1192</v>
      </c>
      <c r="K104" s="170">
        <v>277.55</v>
      </c>
      <c r="L104" s="103">
        <f t="shared" si="26"/>
        <v>1110.2</v>
      </c>
      <c r="M104" s="170">
        <v>315</v>
      </c>
      <c r="N104" s="103">
        <f t="shared" si="27"/>
        <v>1260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>
        <f t="shared" si="29"/>
        <v>94</v>
      </c>
      <c r="B105" s="295" t="str">
        <f>IF(ISBLANK('Item List'!B97),"",'Item List'!B97)</f>
        <v>Relocate Existing Mast Arm Assembly and Pole</v>
      </c>
      <c r="C105" s="295" t="str">
        <f>IF(ISBLANK('Item List'!C97),"",'Item List'!C97)</f>
        <v>Each</v>
      </c>
      <c r="D105" s="296">
        <f>IF(ISBLANK('Item List'!D97),0,'Item List'!D97)</f>
        <v>1</v>
      </c>
      <c r="E105" s="146">
        <f>IF(ISBLANK('Item List'!E97),0,'Item List'!E97)</f>
        <v>4500</v>
      </c>
      <c r="F105" s="146">
        <f t="shared" si="23"/>
        <v>4500</v>
      </c>
      <c r="G105" s="168">
        <v>3148</v>
      </c>
      <c r="H105" s="103">
        <f t="shared" si="24"/>
        <v>3148</v>
      </c>
      <c r="I105" s="170">
        <v>3148</v>
      </c>
      <c r="J105" s="103">
        <f t="shared" si="25"/>
        <v>3148</v>
      </c>
      <c r="K105" s="170">
        <v>2937.3</v>
      </c>
      <c r="L105" s="103">
        <f t="shared" si="26"/>
        <v>2937.3</v>
      </c>
      <c r="M105" s="170">
        <v>3360</v>
      </c>
      <c r="N105" s="103">
        <f t="shared" si="27"/>
        <v>3360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>
        <f t="shared" si="29"/>
        <v>95</v>
      </c>
      <c r="B106" s="295" t="str">
        <f>IF(ISBLANK('Item List'!B98),"",'Item List'!B98)</f>
        <v>Modify Existing Controller</v>
      </c>
      <c r="C106" s="295" t="str">
        <f>IF(ISBLANK('Item List'!C98),"",'Item List'!C98)</f>
        <v>Each</v>
      </c>
      <c r="D106" s="296">
        <f>IF(ISBLANK('Item List'!D98),0,'Item List'!D98)</f>
        <v>1</v>
      </c>
      <c r="E106" s="146">
        <f>IF(ISBLANK('Item List'!E98),0,'Item List'!E98)</f>
        <v>1500</v>
      </c>
      <c r="F106" s="146">
        <f t="shared" si="23"/>
        <v>1500</v>
      </c>
      <c r="G106" s="168">
        <v>4710</v>
      </c>
      <c r="H106" s="103">
        <f t="shared" si="24"/>
        <v>4710</v>
      </c>
      <c r="I106" s="170">
        <v>4710</v>
      </c>
      <c r="J106" s="103">
        <f t="shared" si="25"/>
        <v>4710</v>
      </c>
      <c r="K106" s="170">
        <v>1271.8699999999999</v>
      </c>
      <c r="L106" s="103">
        <f t="shared" si="26"/>
        <v>1271.8699999999999</v>
      </c>
      <c r="M106" s="170">
        <v>5025</v>
      </c>
      <c r="N106" s="103">
        <f t="shared" si="27"/>
        <v>5025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>
        <f t="shared" si="29"/>
        <v>96</v>
      </c>
      <c r="B107" s="295" t="str">
        <f>IF(ISBLANK('Item List'!B99),"",'Item List'!B99)</f>
        <v>Remove Existing Handhole</v>
      </c>
      <c r="C107" s="295" t="str">
        <f>IF(ISBLANK('Item List'!C99),"",'Item List'!C99)</f>
        <v>Each</v>
      </c>
      <c r="D107" s="296">
        <f>IF(ISBLANK('Item List'!D99),0,'Item List'!D99)</f>
        <v>2</v>
      </c>
      <c r="E107" s="146">
        <f>IF(ISBLANK('Item List'!E99),0,'Item List'!E99)</f>
        <v>400</v>
      </c>
      <c r="F107" s="146">
        <f t="shared" si="23"/>
        <v>800</v>
      </c>
      <c r="G107" s="168">
        <v>350</v>
      </c>
      <c r="H107" s="103">
        <f t="shared" si="24"/>
        <v>700</v>
      </c>
      <c r="I107" s="170">
        <v>350</v>
      </c>
      <c r="J107" s="103">
        <f t="shared" si="25"/>
        <v>700</v>
      </c>
      <c r="K107" s="170">
        <v>327.07</v>
      </c>
      <c r="L107" s="103">
        <f t="shared" si="26"/>
        <v>654.14</v>
      </c>
      <c r="M107" s="170">
        <v>375</v>
      </c>
      <c r="N107" s="103">
        <f t="shared" si="27"/>
        <v>750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Sub</v>
      </c>
      <c r="D108" s="297"/>
      <c r="E108" s="149" t="s">
        <v>8</v>
      </c>
      <c r="F108" s="150">
        <f>IF(SUM(F84:F107)=0,"",SUM(F84:F107)+F82)</f>
        <v>3972932.3000000003</v>
      </c>
      <c r="G108" s="110"/>
      <c r="H108" s="104">
        <f>IF(SUM(H84:H107)=0,"",SUM(H84:H107)+H82)</f>
        <v>3592340.7619999996</v>
      </c>
      <c r="I108" s="221"/>
      <c r="J108" s="104">
        <f>IF(SUM(J84:J107)=0,"",SUM(J84:J107)+J82)</f>
        <v>3706143.95</v>
      </c>
      <c r="K108" s="110"/>
      <c r="L108" s="104">
        <f>IF(SUM(L84:L107)=0,"",SUM(L84:L107)+L82)</f>
        <v>3859864.6237999997</v>
      </c>
      <c r="M108" s="221"/>
      <c r="N108" s="104">
        <f>IF(SUM(N84:N107)=0,"",SUM(N84:N107)+N82)</f>
        <v>4126131.7149999999</v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Total</v>
      </c>
      <c r="D109" s="154"/>
      <c r="E109" s="155" t="s">
        <v>9</v>
      </c>
      <c r="F109" s="156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>3972932.3000000003</v>
      </c>
      <c r="G109" s="109"/>
      <c r="H109" s="105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>3592340.7619999996</v>
      </c>
      <c r="I109" s="222"/>
      <c r="J109" s="105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>3706143.95</v>
      </c>
      <c r="K109" s="109"/>
      <c r="L109" s="105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>3859864.6237999997</v>
      </c>
      <c r="M109" s="222"/>
      <c r="N109" s="105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>4126131.7149999999</v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>
        <f>IF(B110="","",A107+1)</f>
        <v>97</v>
      </c>
      <c r="B110" s="295" t="str">
        <f>IF(ISBLANK('Item List'!B100),"",'Item List'!B100)</f>
        <v>Remove Existing Concrete Foundation</v>
      </c>
      <c r="C110" s="295" t="str">
        <f>IF(ISBLANK('Item List'!C100),"",'Item List'!C100)</f>
        <v>Each</v>
      </c>
      <c r="D110" s="296">
        <f>IF(ISBLANK('Item List'!D100),0,'Item List'!D100)</f>
        <v>2</v>
      </c>
      <c r="E110" s="146">
        <f>IF(ISBLANK('Item List'!E100),0,'Item List'!E100)</f>
        <v>700</v>
      </c>
      <c r="F110" s="146">
        <f t="shared" ref="F110:F133" si="30">IF(AND(ISNUMBER($D110),ISNUMBER(E110)),$D110*E110,0)</f>
        <v>1400</v>
      </c>
      <c r="G110" s="168">
        <v>350</v>
      </c>
      <c r="H110" s="103">
        <f t="shared" ref="H110:H133" si="31">IF(AND(ISNUMBER($D110),ISNUMBER(G110)),$D110*G110,0)</f>
        <v>700</v>
      </c>
      <c r="I110" s="169">
        <v>350</v>
      </c>
      <c r="J110" s="103">
        <f>IF(AND(ISNUMBER($D110),ISNUMBER(I110)),$D110*I110,0)</f>
        <v>700</v>
      </c>
      <c r="K110" s="169">
        <v>327.07</v>
      </c>
      <c r="L110" s="103">
        <f>IF(AND(ISNUMBER($D110),ISNUMBER(K110)),$D110*K110,0)</f>
        <v>654.14</v>
      </c>
      <c r="M110" s="169">
        <v>375</v>
      </c>
      <c r="N110" s="103">
        <f>IF(AND(ISNUMBER($D110),ISNUMBER(M110)),$D110*M110,0)</f>
        <v>750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>
        <f>IF(B111="","",A110+1)</f>
        <v>98</v>
      </c>
      <c r="B111" s="295" t="str">
        <f>IF(ISBLANK('Item List'!B101),"",'Item List'!B101)</f>
        <v>Relocate Existing Traffic Signal Equipment, Special</v>
      </c>
      <c r="C111" s="295" t="str">
        <f>IF(ISBLANK('Item List'!C101),"",'Item List'!C101)</f>
        <v>L Sum</v>
      </c>
      <c r="D111" s="296">
        <f>IF(ISBLANK('Item List'!D101),0,'Item List'!D101)</f>
        <v>1</v>
      </c>
      <c r="E111" s="146">
        <f>IF(ISBLANK('Item List'!E101),0,'Item List'!E101)</f>
        <v>15000</v>
      </c>
      <c r="F111" s="146">
        <f t="shared" si="30"/>
        <v>15000</v>
      </c>
      <c r="G111" s="168">
        <v>4230</v>
      </c>
      <c r="H111" s="103">
        <f t="shared" si="31"/>
        <v>4230</v>
      </c>
      <c r="I111" s="169">
        <v>4230</v>
      </c>
      <c r="J111" s="103">
        <f t="shared" ref="J111:J133" si="32">IF(AND(ISNUMBER($D111),ISNUMBER(I111)),$D111*I111,0)</f>
        <v>4230</v>
      </c>
      <c r="K111" s="169">
        <v>3956.1</v>
      </c>
      <c r="L111" s="103">
        <f t="shared" ref="L111:L133" si="33">IF(AND(ISNUMBER($D111),ISNUMBER(K111)),$D111*K111,0)</f>
        <v>3956.1</v>
      </c>
      <c r="M111" s="169">
        <v>4520</v>
      </c>
      <c r="N111" s="103">
        <f t="shared" ref="N111:P133" si="34">IF(AND(ISNUMBER($D111),ISNUMBER(M111)),$D111*M111,0)</f>
        <v>4520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>
        <f t="shared" ref="A112:A133" si="36">IF(B112="","",A111+1)</f>
        <v>99</v>
      </c>
      <c r="B112" s="295" t="str">
        <f>IF(ISBLANK('Item List'!B102),"",'Item List'!B102)</f>
        <v>Remove Existing Traffic Signal Equipment, Special</v>
      </c>
      <c r="C112" s="295" t="str">
        <f>IF(ISBLANK('Item List'!C102),"",'Item List'!C102)</f>
        <v>L Sum</v>
      </c>
      <c r="D112" s="296">
        <f>IF(ISBLANK('Item List'!D102),0,'Item List'!D102)</f>
        <v>1</v>
      </c>
      <c r="E112" s="146">
        <f>IF(ISBLANK('Item List'!E102),0,'Item List'!E102)</f>
        <v>5000</v>
      </c>
      <c r="F112" s="146">
        <f t="shared" si="30"/>
        <v>5000</v>
      </c>
      <c r="G112" s="168">
        <v>2116</v>
      </c>
      <c r="H112" s="103">
        <f t="shared" si="31"/>
        <v>2116</v>
      </c>
      <c r="I112" s="169">
        <v>2116</v>
      </c>
      <c r="J112" s="103">
        <f t="shared" si="32"/>
        <v>2116</v>
      </c>
      <c r="K112" s="169">
        <v>1978.05</v>
      </c>
      <c r="L112" s="103">
        <f t="shared" si="33"/>
        <v>1978.05</v>
      </c>
      <c r="M112" s="169">
        <v>2260</v>
      </c>
      <c r="N112" s="103">
        <f t="shared" si="34"/>
        <v>2260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>
        <f t="shared" si="36"/>
        <v>100</v>
      </c>
      <c r="B113" s="295" t="str">
        <f>IF(ISBLANK('Item List'!B103),"",'Item List'!B103)</f>
        <v>Construction Layout</v>
      </c>
      <c r="C113" s="295" t="str">
        <f>IF(ISBLANK('Item List'!C103),"",'Item List'!C103)</f>
        <v>L Sum</v>
      </c>
      <c r="D113" s="296">
        <f>IF(ISBLANK('Item List'!D103),0,'Item List'!D103)</f>
        <v>1</v>
      </c>
      <c r="E113" s="146">
        <f>IF(ISBLANK('Item List'!E103),0,'Item List'!E103)</f>
        <v>20000</v>
      </c>
      <c r="F113" s="146">
        <f t="shared" si="30"/>
        <v>20000</v>
      </c>
      <c r="G113" s="168">
        <v>20000</v>
      </c>
      <c r="H113" s="103">
        <f t="shared" si="31"/>
        <v>20000</v>
      </c>
      <c r="I113" s="169">
        <v>28150</v>
      </c>
      <c r="J113" s="103">
        <f t="shared" si="32"/>
        <v>28150</v>
      </c>
      <c r="K113" s="169">
        <v>28446.04</v>
      </c>
      <c r="L113" s="103">
        <f t="shared" si="33"/>
        <v>28446.04</v>
      </c>
      <c r="M113" s="169">
        <v>30000</v>
      </c>
      <c r="N113" s="103">
        <f t="shared" si="34"/>
        <v>30000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>
        <f t="shared" si="36"/>
        <v>101</v>
      </c>
      <c r="B114" s="295" t="str">
        <f>IF(ISBLANK('Item List'!B104),"",'Item List'!B104)</f>
        <v>Fence Removal</v>
      </c>
      <c r="C114" s="295" t="str">
        <f>IF(ISBLANK('Item List'!C104),"",'Item List'!C104)</f>
        <v>Foot</v>
      </c>
      <c r="D114" s="296">
        <f>IF(ISBLANK('Item List'!D104),0,'Item List'!D104)</f>
        <v>3058</v>
      </c>
      <c r="E114" s="146">
        <f>IF(ISBLANK('Item List'!E104),0,'Item List'!E104)</f>
        <v>5</v>
      </c>
      <c r="F114" s="146">
        <f t="shared" si="30"/>
        <v>15290</v>
      </c>
      <c r="G114" s="168">
        <v>5</v>
      </c>
      <c r="H114" s="103">
        <f t="shared" si="31"/>
        <v>15290</v>
      </c>
      <c r="I114" s="169">
        <v>8</v>
      </c>
      <c r="J114" s="103">
        <f t="shared" si="32"/>
        <v>24464</v>
      </c>
      <c r="K114" s="169">
        <v>3.3</v>
      </c>
      <c r="L114" s="103">
        <f t="shared" si="33"/>
        <v>10091.4</v>
      </c>
      <c r="M114" s="169">
        <v>6.25</v>
      </c>
      <c r="N114" s="103">
        <f t="shared" si="34"/>
        <v>19112.5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>
        <f t="shared" si="36"/>
        <v>102</v>
      </c>
      <c r="B115" s="295" t="str">
        <f>IF(ISBLANK('Item List'!B105),"",'Item List'!B105)</f>
        <v>Chain Link Gates To Be Removed and Re-erected</v>
      </c>
      <c r="C115" s="295" t="str">
        <f>IF(ISBLANK('Item List'!C105),"",'Item List'!C105)</f>
        <v>Each</v>
      </c>
      <c r="D115" s="296">
        <f>IF(ISBLANK('Item List'!D105),0,'Item List'!D105)</f>
        <v>1</v>
      </c>
      <c r="E115" s="146">
        <f>IF(ISBLANK('Item List'!E105),0,'Item List'!E105)</f>
        <v>3500</v>
      </c>
      <c r="F115" s="146">
        <f t="shared" si="30"/>
        <v>3500</v>
      </c>
      <c r="G115" s="168">
        <v>1210</v>
      </c>
      <c r="H115" s="103">
        <f t="shared" si="31"/>
        <v>1210</v>
      </c>
      <c r="I115" s="169">
        <v>4000</v>
      </c>
      <c r="J115" s="103">
        <f t="shared" si="32"/>
        <v>4000</v>
      </c>
      <c r="K115" s="169">
        <v>1222.72</v>
      </c>
      <c r="L115" s="103">
        <f t="shared" si="33"/>
        <v>1222.72</v>
      </c>
      <c r="M115" s="169">
        <v>1290</v>
      </c>
      <c r="N115" s="103">
        <f t="shared" si="34"/>
        <v>1290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>
        <f t="shared" si="36"/>
        <v>103</v>
      </c>
      <c r="B116" s="295" t="str">
        <f>IF(ISBLANK('Item List'!B106),"",'Item List'!B106)</f>
        <v>Ductile Iron Water Main Complete, 6"</v>
      </c>
      <c r="C116" s="295" t="str">
        <f>IF(ISBLANK('Item List'!C106),"",'Item List'!C106)</f>
        <v>Foot</v>
      </c>
      <c r="D116" s="296">
        <f>IF(ISBLANK('Item List'!D106),0,'Item List'!D106)</f>
        <v>15</v>
      </c>
      <c r="E116" s="146">
        <f>IF(ISBLANK('Item List'!E106),0,'Item List'!E106)</f>
        <v>200</v>
      </c>
      <c r="F116" s="146">
        <f t="shared" si="30"/>
        <v>3000</v>
      </c>
      <c r="G116" s="168">
        <v>145.69999999999999</v>
      </c>
      <c r="H116" s="103">
        <f t="shared" si="31"/>
        <v>2185.5</v>
      </c>
      <c r="I116" s="169">
        <v>160</v>
      </c>
      <c r="J116" s="103">
        <f t="shared" si="32"/>
        <v>2400</v>
      </c>
      <c r="K116" s="169">
        <v>344</v>
      </c>
      <c r="L116" s="103">
        <f t="shared" si="33"/>
        <v>5160</v>
      </c>
      <c r="M116" s="169">
        <v>230</v>
      </c>
      <c r="N116" s="103">
        <f t="shared" si="34"/>
        <v>3450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>
        <f t="shared" si="36"/>
        <v>104</v>
      </c>
      <c r="B117" s="295" t="str">
        <f>IF(ISBLANK('Item List'!B107),"",'Item List'!B107)</f>
        <v>Ductile Iron Water Main Complete, 8"</v>
      </c>
      <c r="C117" s="295" t="str">
        <f>IF(ISBLANK('Item List'!C107),"",'Item List'!C107)</f>
        <v>Foot</v>
      </c>
      <c r="D117" s="296">
        <f>IF(ISBLANK('Item List'!D107),0,'Item List'!D107)</f>
        <v>32</v>
      </c>
      <c r="E117" s="146">
        <f>IF(ISBLANK('Item List'!E107),0,'Item List'!E107)</f>
        <v>200</v>
      </c>
      <c r="F117" s="146">
        <f t="shared" si="30"/>
        <v>6400</v>
      </c>
      <c r="G117" s="168">
        <v>145.69999999999999</v>
      </c>
      <c r="H117" s="103">
        <f t="shared" si="31"/>
        <v>4662.3999999999996</v>
      </c>
      <c r="I117" s="169">
        <v>160</v>
      </c>
      <c r="J117" s="103">
        <f t="shared" si="32"/>
        <v>5120</v>
      </c>
      <c r="K117" s="169">
        <v>253.54</v>
      </c>
      <c r="L117" s="103">
        <f t="shared" si="33"/>
        <v>8113.28</v>
      </c>
      <c r="M117" s="169">
        <v>167</v>
      </c>
      <c r="N117" s="103">
        <f t="shared" si="34"/>
        <v>5344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>
        <f t="shared" si="36"/>
        <v>105</v>
      </c>
      <c r="B118" s="295" t="str">
        <f>IF(ISBLANK('Item List'!B108),"",'Item List'!B108)</f>
        <v>Ductile Iron Water Main Complete, 12"</v>
      </c>
      <c r="C118" s="295" t="str">
        <f>IF(ISBLANK('Item List'!C108),"",'Item List'!C108)</f>
        <v>Foot</v>
      </c>
      <c r="D118" s="296">
        <f>IF(ISBLANK('Item List'!D108),0,'Item List'!D108)</f>
        <v>4041</v>
      </c>
      <c r="E118" s="146">
        <f>IF(ISBLANK('Item List'!E108),0,'Item List'!E108)</f>
        <v>210</v>
      </c>
      <c r="F118" s="146">
        <f t="shared" si="30"/>
        <v>848610</v>
      </c>
      <c r="G118" s="168">
        <v>145.69999999999999</v>
      </c>
      <c r="H118" s="103">
        <f t="shared" si="31"/>
        <v>588773.69999999995</v>
      </c>
      <c r="I118" s="169">
        <v>130</v>
      </c>
      <c r="J118" s="103">
        <f t="shared" si="32"/>
        <v>525330</v>
      </c>
      <c r="K118" s="169">
        <v>130.31</v>
      </c>
      <c r="L118" s="103">
        <f t="shared" si="33"/>
        <v>526582.71</v>
      </c>
      <c r="M118" s="169">
        <v>161</v>
      </c>
      <c r="N118" s="103">
        <f t="shared" si="34"/>
        <v>650601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>
        <f t="shared" si="36"/>
        <v>106</v>
      </c>
      <c r="B119" s="295" t="str">
        <f>IF(ISBLANK('Item List'!B109),"",'Item List'!B109)</f>
        <v>Gate Valve and Valve Box Complete, 6"</v>
      </c>
      <c r="C119" s="295" t="str">
        <f>IF(ISBLANK('Item List'!C109),"",'Item List'!C109)</f>
        <v>Each</v>
      </c>
      <c r="D119" s="296">
        <f>IF(ISBLANK('Item List'!D109),0,'Item List'!D109)</f>
        <v>1</v>
      </c>
      <c r="E119" s="146">
        <f>IF(ISBLANK('Item List'!E109),0,'Item List'!E109)</f>
        <v>2500</v>
      </c>
      <c r="F119" s="146">
        <f t="shared" si="30"/>
        <v>2500</v>
      </c>
      <c r="G119" s="168">
        <v>2500</v>
      </c>
      <c r="H119" s="103">
        <f t="shared" si="31"/>
        <v>2500</v>
      </c>
      <c r="I119" s="169">
        <v>2500</v>
      </c>
      <c r="J119" s="103">
        <f t="shared" si="32"/>
        <v>2500</v>
      </c>
      <c r="K119" s="169">
        <v>2342.4499999999998</v>
      </c>
      <c r="L119" s="103">
        <f t="shared" si="33"/>
        <v>2342.4499999999998</v>
      </c>
      <c r="M119" s="169">
        <v>2000</v>
      </c>
      <c r="N119" s="103">
        <f t="shared" si="34"/>
        <v>2000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>
        <f t="shared" si="36"/>
        <v>107</v>
      </c>
      <c r="B120" s="295" t="str">
        <f>IF(ISBLANK('Item List'!B110),"",'Item List'!B110)</f>
        <v>Gate Valve and Valve Box Complete, 8"</v>
      </c>
      <c r="C120" s="295" t="str">
        <f>IF(ISBLANK('Item List'!C110),"",'Item List'!C110)</f>
        <v>Each</v>
      </c>
      <c r="D120" s="296">
        <f>IF(ISBLANK('Item List'!D110),0,'Item List'!D110)</f>
        <v>2</v>
      </c>
      <c r="E120" s="146">
        <f>IF(ISBLANK('Item List'!E110),0,'Item List'!E110)</f>
        <v>3000</v>
      </c>
      <c r="F120" s="146">
        <f t="shared" si="30"/>
        <v>6000</v>
      </c>
      <c r="G120" s="168">
        <v>3000</v>
      </c>
      <c r="H120" s="103">
        <f t="shared" si="31"/>
        <v>6000</v>
      </c>
      <c r="I120" s="170">
        <v>3100</v>
      </c>
      <c r="J120" s="103">
        <f t="shared" si="32"/>
        <v>6200</v>
      </c>
      <c r="K120" s="170">
        <v>2912.82</v>
      </c>
      <c r="L120" s="103">
        <f t="shared" si="33"/>
        <v>5825.64</v>
      </c>
      <c r="M120" s="170">
        <v>2600</v>
      </c>
      <c r="N120" s="103">
        <f t="shared" si="34"/>
        <v>5200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>
        <f t="shared" si="36"/>
        <v>108</v>
      </c>
      <c r="B121" s="295" t="str">
        <f>IF(ISBLANK('Item List'!B111),"",'Item List'!B111)</f>
        <v>Butterfly Valve and Valve Box, Complete, 12"</v>
      </c>
      <c r="C121" s="295" t="str">
        <f>IF(ISBLANK('Item List'!C111),"",'Item List'!C111)</f>
        <v>Each</v>
      </c>
      <c r="D121" s="296">
        <f>IF(ISBLANK('Item List'!D111),0,'Item List'!D111)</f>
        <v>11</v>
      </c>
      <c r="E121" s="146">
        <f>IF(ISBLANK('Item List'!E111),0,'Item List'!E111)</f>
        <v>4000</v>
      </c>
      <c r="F121" s="146">
        <f t="shared" si="30"/>
        <v>44000</v>
      </c>
      <c r="G121" s="168">
        <v>4200</v>
      </c>
      <c r="H121" s="103">
        <f t="shared" si="31"/>
        <v>46200</v>
      </c>
      <c r="I121" s="170">
        <v>4400</v>
      </c>
      <c r="J121" s="103">
        <f t="shared" si="32"/>
        <v>48400</v>
      </c>
      <c r="K121" s="170">
        <v>4163.2700000000004</v>
      </c>
      <c r="L121" s="103">
        <f t="shared" si="33"/>
        <v>45795.97</v>
      </c>
      <c r="M121" s="170">
        <v>3900</v>
      </c>
      <c r="N121" s="103">
        <f t="shared" si="34"/>
        <v>42900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>
        <f t="shared" si="36"/>
        <v>109</v>
      </c>
      <c r="B122" s="295" t="str">
        <f>IF(ISBLANK('Item List'!B112),"",'Item List'!B112)</f>
        <v>Fire Hydrant with 6" Valve and Valve Box, Complete</v>
      </c>
      <c r="C122" s="295" t="str">
        <f>IF(ISBLANK('Item List'!C112),"",'Item List'!C112)</f>
        <v>Each</v>
      </c>
      <c r="D122" s="296">
        <f>IF(ISBLANK('Item List'!D112),0,'Item List'!D112)</f>
        <v>14</v>
      </c>
      <c r="E122" s="146">
        <f>IF(ISBLANK('Item List'!E112),0,'Item List'!E112)</f>
        <v>6500</v>
      </c>
      <c r="F122" s="146">
        <f t="shared" si="30"/>
        <v>91000</v>
      </c>
      <c r="G122" s="168">
        <v>6500</v>
      </c>
      <c r="H122" s="103">
        <f t="shared" si="31"/>
        <v>91000</v>
      </c>
      <c r="I122" s="170">
        <v>6000</v>
      </c>
      <c r="J122" s="103">
        <f t="shared" si="32"/>
        <v>84000</v>
      </c>
      <c r="K122" s="170">
        <v>10058.39</v>
      </c>
      <c r="L122" s="103">
        <f t="shared" si="33"/>
        <v>140817.46</v>
      </c>
      <c r="M122" s="170">
        <v>7345</v>
      </c>
      <c r="N122" s="103">
        <f t="shared" si="34"/>
        <v>102830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>
        <f t="shared" si="36"/>
        <v>110</v>
      </c>
      <c r="B123" s="295" t="str">
        <f>IF(ISBLANK('Item List'!B113),"",'Item List'!B113)</f>
        <v>Water Service (Open-Cut), Complete, 1"</v>
      </c>
      <c r="C123" s="295" t="str">
        <f>IF(ISBLANK('Item List'!C113),"",'Item List'!C113)</f>
        <v>Each</v>
      </c>
      <c r="D123" s="296">
        <f>IF(ISBLANK('Item List'!D113),0,'Item List'!D113)</f>
        <v>1</v>
      </c>
      <c r="E123" s="146">
        <f>IF(ISBLANK('Item List'!E113),0,'Item List'!E113)</f>
        <v>1400</v>
      </c>
      <c r="F123" s="146">
        <f t="shared" si="30"/>
        <v>1400</v>
      </c>
      <c r="G123" s="168">
        <v>2700</v>
      </c>
      <c r="H123" s="103">
        <f t="shared" si="31"/>
        <v>2700</v>
      </c>
      <c r="I123" s="170">
        <v>3000</v>
      </c>
      <c r="J123" s="103">
        <f t="shared" si="32"/>
        <v>3000</v>
      </c>
      <c r="K123" s="170">
        <v>4371.9399999999996</v>
      </c>
      <c r="L123" s="103">
        <f t="shared" si="33"/>
        <v>4371.9399999999996</v>
      </c>
      <c r="M123" s="170">
        <v>5680</v>
      </c>
      <c r="N123" s="103">
        <f t="shared" si="34"/>
        <v>5680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>
        <f t="shared" si="36"/>
        <v>111</v>
      </c>
      <c r="B124" s="295" t="str">
        <f>IF(ISBLANK('Item List'!B114),"",'Item List'!B114)</f>
        <v>Water Service (Open-Cut), Complete, 1.5"</v>
      </c>
      <c r="C124" s="295" t="str">
        <f>IF(ISBLANK('Item List'!C114),"",'Item List'!C114)</f>
        <v>Each</v>
      </c>
      <c r="D124" s="296">
        <f>IF(ISBLANK('Item List'!D114),0,'Item List'!D114)</f>
        <v>1</v>
      </c>
      <c r="E124" s="146">
        <f>IF(ISBLANK('Item List'!E114),0,'Item List'!E114)</f>
        <v>8500</v>
      </c>
      <c r="F124" s="146">
        <f t="shared" si="30"/>
        <v>8500</v>
      </c>
      <c r="G124" s="168">
        <v>4000</v>
      </c>
      <c r="H124" s="103">
        <f t="shared" si="31"/>
        <v>4000</v>
      </c>
      <c r="I124" s="170">
        <v>6500</v>
      </c>
      <c r="J124" s="103">
        <f t="shared" si="32"/>
        <v>6500</v>
      </c>
      <c r="K124" s="170">
        <v>8369.6</v>
      </c>
      <c r="L124" s="103">
        <f t="shared" si="33"/>
        <v>8369.6</v>
      </c>
      <c r="M124" s="170">
        <v>6875</v>
      </c>
      <c r="N124" s="103">
        <f t="shared" si="34"/>
        <v>6875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>
        <f t="shared" si="36"/>
        <v>112</v>
      </c>
      <c r="B125" s="295" t="str">
        <f>IF(ISBLANK('Item List'!B115),"",'Item List'!B115)</f>
        <v>Water Main Quality Casing Pipe, 24"</v>
      </c>
      <c r="C125" s="295" t="str">
        <f>IF(ISBLANK('Item List'!C115),"",'Item List'!C115)</f>
        <v>Foot</v>
      </c>
      <c r="D125" s="296">
        <f>IF(ISBLANK('Item List'!D115),0,'Item List'!D115)</f>
        <v>304</v>
      </c>
      <c r="E125" s="146">
        <f>IF(ISBLANK('Item List'!E115),0,'Item List'!E115)</f>
        <v>80</v>
      </c>
      <c r="F125" s="146">
        <f t="shared" si="30"/>
        <v>24320</v>
      </c>
      <c r="G125" s="168">
        <v>215</v>
      </c>
      <c r="H125" s="103">
        <f t="shared" si="31"/>
        <v>65360</v>
      </c>
      <c r="I125" s="170">
        <v>200</v>
      </c>
      <c r="J125" s="103">
        <f t="shared" si="32"/>
        <v>60800</v>
      </c>
      <c r="K125" s="170">
        <v>245.81</v>
      </c>
      <c r="L125" s="103">
        <f t="shared" si="33"/>
        <v>74726.240000000005</v>
      </c>
      <c r="M125" s="170">
        <v>215</v>
      </c>
      <c r="N125" s="103">
        <f t="shared" si="34"/>
        <v>65360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>
        <f t="shared" si="36"/>
        <v>113</v>
      </c>
      <c r="B126" s="295" t="str">
        <f>IF(ISBLANK('Item List'!B116),"",'Item List'!B116)</f>
        <v>Connect To Existing 6" Water Main, Complete</v>
      </c>
      <c r="C126" s="295" t="str">
        <f>IF(ISBLANK('Item List'!C116),"",'Item List'!C116)</f>
        <v>Each</v>
      </c>
      <c r="D126" s="296">
        <f>IF(ISBLANK('Item List'!D116),0,'Item List'!D116)</f>
        <v>1</v>
      </c>
      <c r="E126" s="146">
        <f>IF(ISBLANK('Item List'!E116),0,'Item List'!E116)</f>
        <v>3000</v>
      </c>
      <c r="F126" s="146">
        <f t="shared" si="30"/>
        <v>3000</v>
      </c>
      <c r="G126" s="168">
        <v>2000</v>
      </c>
      <c r="H126" s="103">
        <f t="shared" si="31"/>
        <v>2000</v>
      </c>
      <c r="I126" s="170">
        <v>2000</v>
      </c>
      <c r="J126" s="103">
        <f t="shared" si="32"/>
        <v>2000</v>
      </c>
      <c r="K126" s="170">
        <v>3385.19</v>
      </c>
      <c r="L126" s="103">
        <f t="shared" si="33"/>
        <v>3385.19</v>
      </c>
      <c r="M126" s="170">
        <v>1900</v>
      </c>
      <c r="N126" s="103">
        <f t="shared" si="34"/>
        <v>1900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>
        <f t="shared" si="36"/>
        <v>114</v>
      </c>
      <c r="B127" s="295" t="str">
        <f>IF(ISBLANK('Item List'!B117),"",'Item List'!B117)</f>
        <v>Connect To Existing 8" Water Main, Complete</v>
      </c>
      <c r="C127" s="295" t="str">
        <f>IF(ISBLANK('Item List'!C117),"",'Item List'!C117)</f>
        <v>Each</v>
      </c>
      <c r="D127" s="296">
        <f>IF(ISBLANK('Item List'!D117),0,'Item List'!D117)</f>
        <v>2</v>
      </c>
      <c r="E127" s="146">
        <f>IF(ISBLANK('Item List'!E117),0,'Item List'!E117)</f>
        <v>3500</v>
      </c>
      <c r="F127" s="146">
        <f t="shared" si="30"/>
        <v>7000</v>
      </c>
      <c r="G127" s="168">
        <v>3000</v>
      </c>
      <c r="H127" s="103">
        <f t="shared" si="31"/>
        <v>6000</v>
      </c>
      <c r="I127" s="170">
        <v>2200</v>
      </c>
      <c r="J127" s="103">
        <f t="shared" si="32"/>
        <v>4400</v>
      </c>
      <c r="K127" s="170">
        <v>3465.62</v>
      </c>
      <c r="L127" s="103">
        <f t="shared" si="33"/>
        <v>6931.24</v>
      </c>
      <c r="M127" s="170">
        <v>2660</v>
      </c>
      <c r="N127" s="103">
        <f t="shared" si="34"/>
        <v>5320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>
        <f t="shared" si="36"/>
        <v>115</v>
      </c>
      <c r="B128" s="295" t="str">
        <f>IF(ISBLANK('Item List'!B118),"",'Item List'!B118)</f>
        <v>Connect To Existing 12" Water Main, Complete</v>
      </c>
      <c r="C128" s="295" t="str">
        <f>IF(ISBLANK('Item List'!C118),"",'Item List'!C118)</f>
        <v>Each</v>
      </c>
      <c r="D128" s="296">
        <f>IF(ISBLANK('Item List'!D118),0,'Item List'!D118)</f>
        <v>3</v>
      </c>
      <c r="E128" s="146">
        <f>IF(ISBLANK('Item List'!E118),0,'Item List'!E118)</f>
        <v>4000</v>
      </c>
      <c r="F128" s="146">
        <f t="shared" si="30"/>
        <v>12000</v>
      </c>
      <c r="G128" s="168">
        <v>3000</v>
      </c>
      <c r="H128" s="103">
        <f t="shared" si="31"/>
        <v>9000</v>
      </c>
      <c r="I128" s="170">
        <v>5100</v>
      </c>
      <c r="J128" s="103">
        <f t="shared" si="32"/>
        <v>15300</v>
      </c>
      <c r="K128" s="170">
        <v>4576.0600000000004</v>
      </c>
      <c r="L128" s="103">
        <f t="shared" si="33"/>
        <v>13728.18</v>
      </c>
      <c r="M128" s="170">
        <v>2820</v>
      </c>
      <c r="N128" s="103">
        <f t="shared" si="34"/>
        <v>8460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>
        <f t="shared" si="36"/>
        <v>116</v>
      </c>
      <c r="B129" s="295" t="str">
        <f>IF(ISBLANK('Item List'!B119),"",'Item List'!B119)</f>
        <v>Remove Fire Hydrant, Complete</v>
      </c>
      <c r="C129" s="295" t="str">
        <f>IF(ISBLANK('Item List'!C119),"",'Item List'!C119)</f>
        <v>Each</v>
      </c>
      <c r="D129" s="296">
        <f>IF(ISBLANK('Item List'!D119),0,'Item List'!D119)</f>
        <v>3</v>
      </c>
      <c r="E129" s="146">
        <f>IF(ISBLANK('Item List'!E119),0,'Item List'!E119)</f>
        <v>1200</v>
      </c>
      <c r="F129" s="146">
        <f t="shared" si="30"/>
        <v>3600</v>
      </c>
      <c r="G129" s="168">
        <v>500</v>
      </c>
      <c r="H129" s="103">
        <f t="shared" si="31"/>
        <v>1500</v>
      </c>
      <c r="I129" s="170">
        <v>900</v>
      </c>
      <c r="J129" s="103">
        <f t="shared" si="32"/>
        <v>2700</v>
      </c>
      <c r="K129" s="170">
        <v>784.32</v>
      </c>
      <c r="L129" s="103">
        <f t="shared" si="33"/>
        <v>2352.96</v>
      </c>
      <c r="M129" s="170">
        <v>1250</v>
      </c>
      <c r="N129" s="103">
        <f t="shared" si="34"/>
        <v>3750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>
        <f t="shared" si="36"/>
        <v>117</v>
      </c>
      <c r="B130" s="295" t="str">
        <f>IF(ISBLANK('Item List'!B120),"",'Item List'!B120)</f>
        <v>Water Main Line Stop, 6"</v>
      </c>
      <c r="C130" s="295" t="str">
        <f>IF(ISBLANK('Item List'!C120),"",'Item List'!C120)</f>
        <v>Each</v>
      </c>
      <c r="D130" s="296">
        <f>IF(ISBLANK('Item List'!D120),0,'Item List'!D120)</f>
        <v>3</v>
      </c>
      <c r="E130" s="146">
        <f>IF(ISBLANK('Item List'!E120),0,'Item List'!E120)</f>
        <v>4000</v>
      </c>
      <c r="F130" s="146">
        <f t="shared" si="30"/>
        <v>12000</v>
      </c>
      <c r="G130" s="168">
        <v>4000</v>
      </c>
      <c r="H130" s="103">
        <f t="shared" si="31"/>
        <v>12000</v>
      </c>
      <c r="I130" s="170">
        <v>5000</v>
      </c>
      <c r="J130" s="103">
        <f t="shared" si="32"/>
        <v>15000</v>
      </c>
      <c r="K130" s="170">
        <v>8068.82</v>
      </c>
      <c r="L130" s="103">
        <f t="shared" si="33"/>
        <v>24206.46</v>
      </c>
      <c r="M130" s="170">
        <v>5590</v>
      </c>
      <c r="N130" s="103">
        <f t="shared" si="34"/>
        <v>16770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>
        <f t="shared" si="36"/>
        <v>118</v>
      </c>
      <c r="B131" s="295" t="str">
        <f>IF(ISBLANK('Item List'!B121),"",'Item List'!B121)</f>
        <v>Water Main Line Stop, 8"</v>
      </c>
      <c r="C131" s="295" t="str">
        <f>IF(ISBLANK('Item List'!C121),"",'Item List'!C121)</f>
        <v>Each</v>
      </c>
      <c r="D131" s="296">
        <f>IF(ISBLANK('Item List'!D121),0,'Item List'!D121)</f>
        <v>2</v>
      </c>
      <c r="E131" s="146">
        <f>IF(ISBLANK('Item List'!E121),0,'Item List'!E121)</f>
        <v>5000</v>
      </c>
      <c r="F131" s="146">
        <f t="shared" si="30"/>
        <v>10000</v>
      </c>
      <c r="G131" s="168">
        <v>4500</v>
      </c>
      <c r="H131" s="103">
        <f t="shared" si="31"/>
        <v>9000</v>
      </c>
      <c r="I131" s="170">
        <v>5200</v>
      </c>
      <c r="J131" s="103">
        <f t="shared" si="32"/>
        <v>10400</v>
      </c>
      <c r="K131" s="170">
        <v>8555.2800000000007</v>
      </c>
      <c r="L131" s="103">
        <f t="shared" si="33"/>
        <v>17110.560000000001</v>
      </c>
      <c r="M131" s="170">
        <v>6000</v>
      </c>
      <c r="N131" s="103">
        <f t="shared" si="34"/>
        <v>12000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>
        <f t="shared" si="36"/>
        <v>119</v>
      </c>
      <c r="B132" s="295" t="str">
        <f>IF(ISBLANK('Item List'!B122),"",'Item List'!B122)</f>
        <v>Water Main Line Stop, 12"</v>
      </c>
      <c r="C132" s="295" t="str">
        <f>IF(ISBLANK('Item List'!C122),"",'Item List'!C122)</f>
        <v>Each</v>
      </c>
      <c r="D132" s="296">
        <f>IF(ISBLANK('Item List'!D122),0,'Item List'!D122)</f>
        <v>3</v>
      </c>
      <c r="E132" s="146">
        <f>IF(ISBLANK('Item List'!E122),0,'Item List'!E122)</f>
        <v>7500</v>
      </c>
      <c r="F132" s="146">
        <f t="shared" si="30"/>
        <v>22500</v>
      </c>
      <c r="G132" s="168">
        <v>7000</v>
      </c>
      <c r="H132" s="103">
        <f t="shared" si="31"/>
        <v>21000</v>
      </c>
      <c r="I132" s="170">
        <v>7000</v>
      </c>
      <c r="J132" s="103">
        <f t="shared" si="32"/>
        <v>21000</v>
      </c>
      <c r="K132" s="170">
        <v>11010.55</v>
      </c>
      <c r="L132" s="103">
        <f t="shared" si="33"/>
        <v>33031.649999999994</v>
      </c>
      <c r="M132" s="170">
        <v>7580</v>
      </c>
      <c r="N132" s="103">
        <f t="shared" si="34"/>
        <v>22740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>
        <f t="shared" si="36"/>
        <v>120</v>
      </c>
      <c r="B133" s="295" t="str">
        <f>IF(ISBLANK('Item List'!B123),"",'Item List'!B123)</f>
        <v>Insertion Valve, Complete, 6"</v>
      </c>
      <c r="C133" s="295" t="str">
        <f>IF(ISBLANK('Item List'!C123),"",'Item List'!C123)</f>
        <v>Each</v>
      </c>
      <c r="D133" s="296">
        <f>IF(ISBLANK('Item List'!D123),0,'Item List'!D123)</f>
        <v>3</v>
      </c>
      <c r="E133" s="146">
        <f>IF(ISBLANK('Item List'!E123),0,'Item List'!E123)</f>
        <v>5000</v>
      </c>
      <c r="F133" s="146">
        <f t="shared" si="30"/>
        <v>15000</v>
      </c>
      <c r="G133" s="168">
        <v>6000</v>
      </c>
      <c r="H133" s="103">
        <f t="shared" si="31"/>
        <v>18000</v>
      </c>
      <c r="I133" s="170">
        <v>5500</v>
      </c>
      <c r="J133" s="103">
        <f t="shared" si="32"/>
        <v>16500</v>
      </c>
      <c r="K133" s="170">
        <v>10259.69</v>
      </c>
      <c r="L133" s="103">
        <f t="shared" si="33"/>
        <v>30779.07</v>
      </c>
      <c r="M133" s="170">
        <v>8615</v>
      </c>
      <c r="N133" s="103">
        <f t="shared" si="34"/>
        <v>25845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43" t="s">
        <v>238</v>
      </c>
      <c r="C134" s="148" t="str">
        <f>IF(NOT(ISNUMBER(A136)),"Total","Sub")</f>
        <v>Sub</v>
      </c>
      <c r="D134" s="297"/>
      <c r="E134" s="149" t="s">
        <v>8</v>
      </c>
      <c r="F134" s="150">
        <f>IF(SUM(F110:F133)=0,"",SUM(F110:F133)+F108)</f>
        <v>5153952.3000000007</v>
      </c>
      <c r="G134" s="110"/>
      <c r="H134" s="104">
        <f>IF(SUM(H110:H133)=0,"",SUM(H110:H133)+H108)</f>
        <v>4527768.3619999997</v>
      </c>
      <c r="I134" s="221"/>
      <c r="J134" s="104">
        <f>IF(SUM(J110:J133)=0,"",SUM(J110:J133)+J108)</f>
        <v>4601353.95</v>
      </c>
      <c r="K134" s="110"/>
      <c r="L134" s="104">
        <f>IF(SUM(L110:L133)=0,"",SUM(L110:L133)+L108)</f>
        <v>4859843.6737999991</v>
      </c>
      <c r="M134" s="221"/>
      <c r="N134" s="104">
        <f>IF(SUM(N110:N133)=0,"",SUM(N110:N133)+N108)</f>
        <v>5171089.2149999999</v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Northern Illinois Service</v>
      </c>
      <c r="C135" s="153" t="str">
        <f>IF(NOT(ISNUMBER(A136)),"Bid","Total")</f>
        <v>Total</v>
      </c>
      <c r="D135" s="154"/>
      <c r="E135" s="155" t="s">
        <v>9</v>
      </c>
      <c r="F135" s="156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>5153952.3000000007</v>
      </c>
      <c r="G135" s="109"/>
      <c r="H135" s="105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>4527768.3619999997</v>
      </c>
      <c r="I135" s="222"/>
      <c r="J135" s="105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>4601353.95</v>
      </c>
      <c r="K135" s="109"/>
      <c r="L135" s="105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>4859843.6737999991</v>
      </c>
      <c r="M135" s="222"/>
      <c r="N135" s="105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>5171089.2149999999</v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>
        <f>IF(B136="","",A133+1)</f>
        <v>121</v>
      </c>
      <c r="B136" s="295" t="str">
        <f>IF(ISBLANK('Item List'!B124),"",'Item List'!B124)</f>
        <v>Insertion Valve, Complete, 8"</v>
      </c>
      <c r="C136" s="295" t="str">
        <f>IF(ISBLANK('Item List'!C124),"",'Item List'!C124)</f>
        <v>Each</v>
      </c>
      <c r="D136" s="296">
        <f>IF(ISBLANK('Item List'!D124),0,'Item List'!D124)</f>
        <v>2</v>
      </c>
      <c r="E136" s="146">
        <f>IF(ISBLANK('Item List'!E124),0,'Item List'!E124)</f>
        <v>6000</v>
      </c>
      <c r="F136" s="146">
        <f t="shared" ref="F136:F159" si="37">IF(AND(ISNUMBER($D136),ISNUMBER(E136)),$D136*E136,0)</f>
        <v>12000</v>
      </c>
      <c r="G136" s="168">
        <v>8000</v>
      </c>
      <c r="H136" s="103">
        <f t="shared" ref="H136:H159" si="38">IF(AND(ISNUMBER($D136),ISNUMBER(G136)),$D136*G136,0)</f>
        <v>16000</v>
      </c>
      <c r="I136" s="169">
        <v>7200</v>
      </c>
      <c r="J136" s="103">
        <f>IF(AND(ISNUMBER($D136),ISNUMBER(I136)),$D136*I136,0)</f>
        <v>14400</v>
      </c>
      <c r="K136" s="169">
        <v>11111.8</v>
      </c>
      <c r="L136" s="103">
        <f>IF(AND(ISNUMBER($D136),ISNUMBER(K136)),$D136*K136,0)</f>
        <v>22223.599999999999</v>
      </c>
      <c r="M136" s="169">
        <v>9470</v>
      </c>
      <c r="N136" s="103">
        <f>IF(AND(ISNUMBER($D136),ISNUMBER(M136)),$D136*M136,0)</f>
        <v>18940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>
        <f>IF(B137="","",A136+1)</f>
        <v>122</v>
      </c>
      <c r="B137" s="295" t="str">
        <f>IF(ISBLANK('Item List'!B125),"",'Item List'!B125)</f>
        <v>Insertion Valve, Complete, 12"</v>
      </c>
      <c r="C137" s="295" t="str">
        <f>IF(ISBLANK('Item List'!C125),"",'Item List'!C125)</f>
        <v>Each</v>
      </c>
      <c r="D137" s="296">
        <f>IF(ISBLANK('Item List'!D125),0,'Item List'!D125)</f>
        <v>3</v>
      </c>
      <c r="E137" s="146">
        <f>IF(ISBLANK('Item List'!E125),0,'Item List'!E125)</f>
        <v>11000</v>
      </c>
      <c r="F137" s="146">
        <f t="shared" si="37"/>
        <v>33000</v>
      </c>
      <c r="G137" s="168">
        <v>12100</v>
      </c>
      <c r="H137" s="103">
        <f t="shared" si="38"/>
        <v>36300</v>
      </c>
      <c r="I137" s="169">
        <v>11750</v>
      </c>
      <c r="J137" s="103">
        <f t="shared" ref="J137:J159" si="39">IF(AND(ISNUMBER($D137),ISNUMBER(I137)),$D137*I137,0)</f>
        <v>35250</v>
      </c>
      <c r="K137" s="169">
        <v>15377.5</v>
      </c>
      <c r="L137" s="103">
        <f t="shared" ref="L137:L159" si="40">IF(AND(ISNUMBER($D137),ISNUMBER(K137)),$D137*K137,0)</f>
        <v>46132.5</v>
      </c>
      <c r="M137" s="169">
        <v>12880</v>
      </c>
      <c r="N137" s="103">
        <f t="shared" ref="N137:N159" si="41">IF(AND(ISNUMBER($D137),ISNUMBER(M137)),$D137*M137,0)</f>
        <v>38640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>
        <f t="shared" ref="A138:A159" si="44">IF(B138="","",A137+1)</f>
        <v>123</v>
      </c>
      <c r="B138" s="295" t="str">
        <f>IF(ISBLANK('Item List'!B126),"",'Item List'!B126)</f>
        <v>Sanitary Sewer, PVC - 12" (WMQ/SDR 26)</v>
      </c>
      <c r="C138" s="295" t="str">
        <f>IF(ISBLANK('Item List'!C126),"",'Item List'!C126)</f>
        <v>Foot</v>
      </c>
      <c r="D138" s="296">
        <f>IF(ISBLANK('Item List'!D126),0,'Item List'!D126)</f>
        <v>150</v>
      </c>
      <c r="E138" s="146">
        <f>IF(ISBLANK('Item List'!E126),0,'Item List'!E126)</f>
        <v>160</v>
      </c>
      <c r="F138" s="146">
        <f t="shared" si="37"/>
        <v>24000</v>
      </c>
      <c r="G138" s="168">
        <v>175</v>
      </c>
      <c r="H138" s="103">
        <f t="shared" si="38"/>
        <v>26250</v>
      </c>
      <c r="I138" s="169">
        <v>225</v>
      </c>
      <c r="J138" s="103">
        <f t="shared" si="39"/>
        <v>33750</v>
      </c>
      <c r="K138" s="169">
        <v>149.27000000000001</v>
      </c>
      <c r="L138" s="103">
        <f t="shared" si="40"/>
        <v>22390.5</v>
      </c>
      <c r="M138" s="169">
        <v>230</v>
      </c>
      <c r="N138" s="103">
        <f t="shared" si="41"/>
        <v>34500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>
        <f t="shared" si="44"/>
        <v>124</v>
      </c>
      <c r="B139" s="295" t="str">
        <f>IF(ISBLANK('Item List'!B127),"",'Item List'!B127)</f>
        <v>Sanitary Inside Drop Manhole - 5' Dia. (Over Trunk Sewer)</v>
      </c>
      <c r="C139" s="295" t="str">
        <f>IF(ISBLANK('Item List'!C127),"",'Item List'!C127)</f>
        <v>Each</v>
      </c>
      <c r="D139" s="296">
        <f>IF(ISBLANK('Item List'!D127),0,'Item List'!D127)</f>
        <v>1</v>
      </c>
      <c r="E139" s="146">
        <f>IF(ISBLANK('Item List'!E127),0,'Item List'!E127)</f>
        <v>18000</v>
      </c>
      <c r="F139" s="146">
        <f t="shared" si="37"/>
        <v>18000</v>
      </c>
      <c r="G139" s="168">
        <v>35000</v>
      </c>
      <c r="H139" s="103">
        <f t="shared" si="38"/>
        <v>35000</v>
      </c>
      <c r="I139" s="169">
        <v>19500</v>
      </c>
      <c r="J139" s="103">
        <f t="shared" si="39"/>
        <v>19500</v>
      </c>
      <c r="K139" s="169">
        <v>12708.48</v>
      </c>
      <c r="L139" s="103">
        <f t="shared" si="40"/>
        <v>12708.48</v>
      </c>
      <c r="M139" s="169">
        <v>16755</v>
      </c>
      <c r="N139" s="103">
        <f t="shared" si="41"/>
        <v>16755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>
        <f t="shared" si="44"/>
        <v>125</v>
      </c>
      <c r="B140" s="295" t="str">
        <f>IF(ISBLANK('Item List'!B128),"",'Item List'!B128)</f>
        <v>Sanitary Manhole - 5' Dia.</v>
      </c>
      <c r="C140" s="295" t="str">
        <f>IF(ISBLANK('Item List'!C128),"",'Item List'!C128)</f>
        <v>Each</v>
      </c>
      <c r="D140" s="296">
        <f>IF(ISBLANK('Item List'!D128),0,'Item List'!D128)</f>
        <v>1</v>
      </c>
      <c r="E140" s="146">
        <f>IF(ISBLANK('Item List'!E128),0,'Item List'!E128)</f>
        <v>10000</v>
      </c>
      <c r="F140" s="146">
        <f t="shared" si="37"/>
        <v>10000</v>
      </c>
      <c r="G140" s="168">
        <v>6000</v>
      </c>
      <c r="H140" s="103">
        <f t="shared" si="38"/>
        <v>6000</v>
      </c>
      <c r="I140" s="169">
        <v>9300</v>
      </c>
      <c r="J140" s="103">
        <f t="shared" si="39"/>
        <v>9300</v>
      </c>
      <c r="K140" s="169">
        <v>8057.57</v>
      </c>
      <c r="L140" s="103">
        <f t="shared" si="40"/>
        <v>8057.57</v>
      </c>
      <c r="M140" s="169">
        <v>14750</v>
      </c>
      <c r="N140" s="103">
        <f t="shared" si="41"/>
        <v>14750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>
        <f t="shared" si="44"/>
        <v>126</v>
      </c>
      <c r="B141" s="295" t="str">
        <f>IF(ISBLANK('Item List'!B129),"",'Item List'!B129)</f>
        <v>Connect To Existing 42" Trunk Sewer</v>
      </c>
      <c r="C141" s="295" t="str">
        <f>IF(ISBLANK('Item List'!C129),"",'Item List'!C129)</f>
        <v>L Sum</v>
      </c>
      <c r="D141" s="296">
        <f>IF(ISBLANK('Item List'!D129),0,'Item List'!D129)</f>
        <v>1</v>
      </c>
      <c r="E141" s="146">
        <f>IF(ISBLANK('Item List'!E129),0,'Item List'!E129)</f>
        <v>8000</v>
      </c>
      <c r="F141" s="146">
        <f t="shared" si="37"/>
        <v>8000</v>
      </c>
      <c r="G141" s="168">
        <v>5000</v>
      </c>
      <c r="H141" s="103">
        <f t="shared" si="38"/>
        <v>5000</v>
      </c>
      <c r="I141" s="169">
        <v>10000</v>
      </c>
      <c r="J141" s="103">
        <f t="shared" si="39"/>
        <v>10000</v>
      </c>
      <c r="K141" s="169">
        <v>11905.94</v>
      </c>
      <c r="L141" s="103">
        <f t="shared" si="40"/>
        <v>11905.94</v>
      </c>
      <c r="M141" s="169">
        <v>8300</v>
      </c>
      <c r="N141" s="103">
        <f t="shared" si="41"/>
        <v>8300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>
        <f t="shared" si="44"/>
        <v>127</v>
      </c>
      <c r="B142" s="295" t="str">
        <f>IF(ISBLANK('Item List'!B130),"",'Item List'!B130)</f>
        <v>Sanitary Sewer System Abandonment, Complete</v>
      </c>
      <c r="C142" s="295" t="str">
        <f>IF(ISBLANK('Item List'!C130),"",'Item List'!C130)</f>
        <v>L Sum</v>
      </c>
      <c r="D142" s="296">
        <f>IF(ISBLANK('Item List'!D130),0,'Item List'!D130)</f>
        <v>1</v>
      </c>
      <c r="E142" s="146">
        <f>IF(ISBLANK('Item List'!E130),0,'Item List'!E130)</f>
        <v>4500</v>
      </c>
      <c r="F142" s="146">
        <f t="shared" si="37"/>
        <v>4500</v>
      </c>
      <c r="G142" s="168">
        <v>1000</v>
      </c>
      <c r="H142" s="103">
        <f t="shared" si="38"/>
        <v>1000</v>
      </c>
      <c r="I142" s="169">
        <v>5000</v>
      </c>
      <c r="J142" s="103">
        <f t="shared" si="39"/>
        <v>5000</v>
      </c>
      <c r="K142" s="169">
        <v>6681</v>
      </c>
      <c r="L142" s="103">
        <f t="shared" si="40"/>
        <v>6681</v>
      </c>
      <c r="M142" s="169">
        <v>21555</v>
      </c>
      <c r="N142" s="103">
        <f t="shared" si="41"/>
        <v>21555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List'!B137),"",'Item List'!B137)</f>
        <v/>
      </c>
      <c r="C145" s="295" t="str">
        <f>IF(ISBLANK('Item List'!C137),"",'Item List'!C137)</f>
        <v/>
      </c>
      <c r="D145" s="296">
        <f>IF(ISBLANK('Item List'!D137),0,'Item List'!D137)</f>
        <v>0</v>
      </c>
      <c r="E145" s="146">
        <f>IF(ISBLANK('Item List'!E137),0,'Item List'!E137)</f>
        <v>0</v>
      </c>
      <c r="F145" s="146">
        <f t="shared" si="37"/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List'!B138),"",'Item List'!B138)</f>
        <v/>
      </c>
      <c r="C146" s="295" t="str">
        <f>IF(ISBLANK('Item List'!C138),"",'Item List'!C138)</f>
        <v/>
      </c>
      <c r="D146" s="296">
        <f>IF(ISBLANK('Item List'!D138),0,'Item List'!D138)</f>
        <v>0</v>
      </c>
      <c r="E146" s="146">
        <f>IF(ISBLANK('Item List'!E138),0,'Item List'!E138)</f>
        <v>0</v>
      </c>
      <c r="F146" s="146">
        <f t="shared" si="37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List'!B139),"",'Item List'!B139)</f>
        <v/>
      </c>
      <c r="C147" s="295" t="str">
        <f>IF(ISBLANK('Item List'!C139),"",'Item List'!C139)</f>
        <v/>
      </c>
      <c r="D147" s="296">
        <f>IF(ISBLANK('Item List'!D139),0,'Item List'!D139)</f>
        <v>0</v>
      </c>
      <c r="E147" s="146">
        <f>IF(ISBLANK('Item List'!E139),0,'Item List'!E139)</f>
        <v>0</v>
      </c>
      <c r="F147" s="146">
        <f t="shared" si="37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List'!B140),"",'Item List'!B140)</f>
        <v/>
      </c>
      <c r="C148" s="295" t="str">
        <f>IF(ISBLANK('Item List'!C140),"",'Item List'!C140)</f>
        <v/>
      </c>
      <c r="D148" s="296">
        <f>IF(ISBLANK('Item List'!D140),0,'Item List'!D140)</f>
        <v>0</v>
      </c>
      <c r="E148" s="146">
        <f>IF(ISBLANK('Item List'!E140),0,'Item List'!E140)</f>
        <v>0</v>
      </c>
      <c r="F148" s="146">
        <f t="shared" si="37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List'!B141),"",'Item List'!B141)</f>
        <v/>
      </c>
      <c r="C149" s="295" t="str">
        <f>IF(ISBLANK('Item List'!C141),"",'Item List'!C141)</f>
        <v/>
      </c>
      <c r="D149" s="296">
        <f>IF(ISBLANK('Item List'!D141),0,'Item List'!D141)</f>
        <v>0</v>
      </c>
      <c r="E149" s="146">
        <f>IF(ISBLANK('Item List'!E141),0,'Item List'!E141)</f>
        <v>0</v>
      </c>
      <c r="F149" s="146">
        <f t="shared" si="37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List'!B142),"",'Item List'!B142)</f>
        <v/>
      </c>
      <c r="C150" s="295" t="str">
        <f>IF(ISBLANK('Item List'!C142),"",'Item List'!C142)</f>
        <v/>
      </c>
      <c r="D150" s="296">
        <f>IF(ISBLANK('Item List'!D142),0,'Item List'!D142)</f>
        <v>0</v>
      </c>
      <c r="E150" s="146">
        <f>IF(ISBLANK('Item List'!E142),0,'Item List'!E142)</f>
        <v>0</v>
      </c>
      <c r="F150" s="146">
        <f t="shared" si="37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List'!B143),"",'Item List'!B143)</f>
        <v/>
      </c>
      <c r="C151" s="295" t="str">
        <f>IF(ISBLANK('Item List'!C143),"",'Item List'!C143)</f>
        <v/>
      </c>
      <c r="D151" s="296">
        <f>IF(ISBLANK('Item List'!D143),0,'Item List'!D143)</f>
        <v>0</v>
      </c>
      <c r="E151" s="146">
        <f>IF(ISBLANK('Item List'!E143),0,'Item List'!E143)</f>
        <v>0</v>
      </c>
      <c r="F151" s="146">
        <f t="shared" si="37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List'!B144),"",'Item List'!B144)</f>
        <v/>
      </c>
      <c r="C152" s="295" t="str">
        <f>IF(ISBLANK('Item List'!C144),"",'Item List'!C144)</f>
        <v/>
      </c>
      <c r="D152" s="296">
        <f>IF(ISBLANK('Item List'!D144),0,'Item List'!D144)</f>
        <v>0</v>
      </c>
      <c r="E152" s="146">
        <f>IF(ISBLANK('Item List'!E144),0,'Item List'!E144)</f>
        <v>0</v>
      </c>
      <c r="F152" s="146">
        <f t="shared" si="37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List'!B145),"",'Item List'!B145)</f>
        <v/>
      </c>
      <c r="C153" s="295" t="str">
        <f>IF(ISBLANK('Item List'!C145),"",'Item List'!C145)</f>
        <v/>
      </c>
      <c r="D153" s="296">
        <f>IF(ISBLANK('Item List'!D145),0,'Item List'!D145)</f>
        <v>0</v>
      </c>
      <c r="E153" s="146">
        <f>IF(ISBLANK('Item List'!E145),0,'Item List'!E145)</f>
        <v>0</v>
      </c>
      <c r="F153" s="146">
        <f t="shared" si="37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List'!B146),"",'Item List'!B146)</f>
        <v/>
      </c>
      <c r="C154" s="295" t="str">
        <f>IF(ISBLANK('Item List'!C146),"",'Item List'!C146)</f>
        <v/>
      </c>
      <c r="D154" s="296">
        <f>IF(ISBLANK('Item List'!D146),0,'Item List'!D146)</f>
        <v>0</v>
      </c>
      <c r="E154" s="146">
        <f>IF(ISBLANK('Item List'!E146),0,'Item List'!E146)</f>
        <v>0</v>
      </c>
      <c r="F154" s="146">
        <f t="shared" si="37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List'!B147),"",'Item List'!B147)</f>
        <v/>
      </c>
      <c r="C155" s="295" t="str">
        <f>IF(ISBLANK('Item List'!C147),"",'Item List'!C147)</f>
        <v/>
      </c>
      <c r="D155" s="296">
        <f>IF(ISBLANK('Item List'!D147),0,'Item List'!D147)</f>
        <v>0</v>
      </c>
      <c r="E155" s="146">
        <f>IF(ISBLANK('Item List'!E147),0,'Item List'!E147)</f>
        <v>0</v>
      </c>
      <c r="F155" s="146">
        <f t="shared" si="37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List'!B148),"",'Item List'!B148)</f>
        <v/>
      </c>
      <c r="C156" s="295" t="str">
        <f>IF(ISBLANK('Item List'!C148),"",'Item List'!C148)</f>
        <v/>
      </c>
      <c r="D156" s="296">
        <f>IF(ISBLANK('Item List'!D148),0,'Item List'!D148)</f>
        <v>0</v>
      </c>
      <c r="E156" s="146">
        <f>IF(ISBLANK('Item List'!E148),0,'Item List'!E148)</f>
        <v>0</v>
      </c>
      <c r="F156" s="146">
        <f t="shared" si="37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List'!B149),"",'Item List'!B149)</f>
        <v/>
      </c>
      <c r="C157" s="295" t="str">
        <f>IF(ISBLANK('Item List'!C149),"",'Item List'!C149)</f>
        <v/>
      </c>
      <c r="D157" s="296">
        <f>IF(ISBLANK('Item List'!D149),0,'Item List'!D149)</f>
        <v>0</v>
      </c>
      <c r="E157" s="146">
        <f>IF(ISBLANK('Item List'!E149),0,'Item List'!E149)</f>
        <v>0</v>
      </c>
      <c r="F157" s="146">
        <f t="shared" si="37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List'!B150),"",'Item List'!B150)</f>
        <v/>
      </c>
      <c r="C158" s="295" t="str">
        <f>IF(ISBLANK('Item List'!C150),"",'Item List'!C150)</f>
        <v/>
      </c>
      <c r="D158" s="296">
        <f>IF(ISBLANK('Item List'!D150),0,'Item List'!D150)</f>
        <v>0</v>
      </c>
      <c r="E158" s="146">
        <f>IF(ISBLANK('Item List'!E150),0,'Item List'!E150)</f>
        <v>0</v>
      </c>
      <c r="F158" s="146">
        <f t="shared" si="37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List'!B151),"",'Item List'!B151)</f>
        <v/>
      </c>
      <c r="C159" s="295" t="str">
        <f>IF(ISBLANK('Item List'!C151),"",'Item List'!C151)</f>
        <v/>
      </c>
      <c r="D159" s="296">
        <f>IF(ISBLANK('Item List'!D151),0,'Item List'!D151)</f>
        <v>0</v>
      </c>
      <c r="E159" s="146">
        <f>IF(ISBLANK('Item List'!E151),0,'Item List'!E151)</f>
        <v>0</v>
      </c>
      <c r="F159" s="146">
        <f t="shared" si="37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43" t="s">
        <v>239</v>
      </c>
      <c r="C160" s="148" t="str">
        <f>IF(NOT(ISNUMBER(A162)),"Total","Sub")</f>
        <v>Total</v>
      </c>
      <c r="D160" s="297"/>
      <c r="E160" s="149" t="s">
        <v>8</v>
      </c>
      <c r="F160" s="150">
        <f>IF(SUM(F136:F159)=0,"",SUM(F136:F159)+F134)</f>
        <v>5263452.3000000007</v>
      </c>
      <c r="G160" s="110"/>
      <c r="H160" s="104">
        <f>IF(SUM(H136:H159)=0,"",SUM(H136:H159)+H134)</f>
        <v>4653318.3619999997</v>
      </c>
      <c r="I160" s="221"/>
      <c r="J160" s="104">
        <f>IF(SUM(J136:J159)=0,"",SUM(J136:J159)+J134)</f>
        <v>4728553.95</v>
      </c>
      <c r="K160" s="110"/>
      <c r="L160" s="104">
        <f>IF(SUM(L136:L159)=0,"",SUM(L136:L159)+L134)</f>
        <v>4989943.2637999989</v>
      </c>
      <c r="M160" s="221"/>
      <c r="N160" s="104">
        <v>5318622.22</v>
      </c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Northern Illinois Service</v>
      </c>
      <c r="C161" s="153" t="str">
        <f>IF(NOT(ISNUMBER(A162)),"Bid","Total")</f>
        <v>Bid</v>
      </c>
      <c r="D161" s="154"/>
      <c r="E161" s="155" t="s">
        <v>9</v>
      </c>
      <c r="F161" s="156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>5263452.3000000007</v>
      </c>
      <c r="G161" s="109"/>
      <c r="H161" s="105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>4653318.3619999997</v>
      </c>
      <c r="I161" s="222"/>
      <c r="J161" s="105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>4728553.95</v>
      </c>
      <c r="K161" s="109"/>
      <c r="L161" s="105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>4989943.2637999989</v>
      </c>
      <c r="M161" s="222"/>
      <c r="N161" s="105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>5324529.2149999999</v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x14ac:dyDescent="0.2">
      <c r="P162" s="397">
        <f>SUM(P110:P134)</f>
        <v>0</v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GridLines="0" showZeros="0" zoomScaleNormal="100" workbookViewId="0">
      <selection activeCell="B160" sqref="B16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Logistics Parkway - Phase II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Tree Removal, Acres</v>
      </c>
      <c r="C5" s="145" t="str">
        <f>'Tabulation of Bids'!C6</f>
        <v>Acre</v>
      </c>
      <c r="D5" s="145">
        <f>'Tabulation of Bids'!D6</f>
        <v>4.78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Earth Excavation, Special</v>
      </c>
      <c r="C6" s="145" t="str">
        <f>'Tabulation of Bids'!C7</f>
        <v>Cu Yd</v>
      </c>
      <c r="D6" s="145">
        <f>'Tabulation of Bids'!D7</f>
        <v>41667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Removal and Disposal of Unsuitable Material</v>
      </c>
      <c r="C7" s="145" t="str">
        <f>'Tabulation of Bids'!C8</f>
        <v>Cu Yd</v>
      </c>
      <c r="D7" s="145">
        <f>'Tabulation of Bids'!D8</f>
        <v>8100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Trench Backfill</v>
      </c>
      <c r="C8" s="145" t="str">
        <f>'Tabulation of Bids'!C9</f>
        <v>Cu Yd</v>
      </c>
      <c r="D8" s="145">
        <f>'Tabulation of Bids'!D9</f>
        <v>502.2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Topsoil, Furnish and Place, 4"</v>
      </c>
      <c r="C9" s="145" t="str">
        <f>'Tabulation of Bids'!C10</f>
        <v>Sq Yd</v>
      </c>
      <c r="D9" s="145">
        <f>'Tabulation of Bids'!D10</f>
        <v>45539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Seeding, Class 2A</v>
      </c>
      <c r="C10" s="145" t="str">
        <f>'Tabulation of Bids'!C11</f>
        <v>Acre</v>
      </c>
      <c r="D10" s="145">
        <f>'Tabulation of Bids'!D11</f>
        <v>9.36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Nitrogen Fertilizer Nutrient</v>
      </c>
      <c r="C11" s="145" t="str">
        <f>'Tabulation of Bids'!C12</f>
        <v>Pound</v>
      </c>
      <c r="D11" s="145">
        <f>'Tabulation of Bids'!D12</f>
        <v>842.4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Phosphorous Fertilizer Nutrient</v>
      </c>
      <c r="C12" s="145" t="str">
        <f>'Tabulation of Bids'!C13</f>
        <v>Pound</v>
      </c>
      <c r="D12" s="145">
        <f>'Tabulation of Bids'!D13</f>
        <v>842.4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Potassium Fertilizer Nutrient</v>
      </c>
      <c r="C13" s="145" t="str">
        <f>'Tabulation of Bids'!C14</f>
        <v>Pound</v>
      </c>
      <c r="D13" s="145">
        <f>'Tabulation of Bids'!D14</f>
        <v>842.4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Erosion Control Blanket</v>
      </c>
      <c r="C14" s="145" t="str">
        <f>'Tabulation of Bids'!C15</f>
        <v>Sq Yd</v>
      </c>
      <c r="D14" s="145">
        <f>'Tabulation of Bids'!D15</f>
        <v>45539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Temporary Erosion Control Seeding</v>
      </c>
      <c r="C15" s="145" t="str">
        <f>'Tabulation of Bids'!C16</f>
        <v>Pound</v>
      </c>
      <c r="D15" s="145">
        <f>'Tabulation of Bids'!D16</f>
        <v>936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Temporary Ditch Checks</v>
      </c>
      <c r="C16" s="145" t="str">
        <f>'Tabulation of Bids'!C17</f>
        <v>Foot</v>
      </c>
      <c r="D16" s="145">
        <f>'Tabulation of Bids'!D17</f>
        <v>383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Perimeter Erosion Barrier</v>
      </c>
      <c r="C17" s="145" t="str">
        <f>'Tabulation of Bids'!C18</f>
        <v>Foot</v>
      </c>
      <c r="D17" s="145">
        <f>'Tabulation of Bids'!D18</f>
        <v>1000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Inlet and Pipe Protection</v>
      </c>
      <c r="C18" s="145" t="str">
        <f>'Tabulation of Bids'!C19</f>
        <v>Each</v>
      </c>
      <c r="D18" s="145">
        <f>'Tabulation of Bids'!D19</f>
        <v>37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Stone Riprap, Class A4</v>
      </c>
      <c r="C19" s="145" t="str">
        <f>'Tabulation of Bids'!C20</f>
        <v>Sq Yd</v>
      </c>
      <c r="D19" s="145">
        <f>'Tabulation of Bids'!D20</f>
        <v>224.5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Stone Riprap, Class A5</v>
      </c>
      <c r="C20" s="145" t="str">
        <f>'Tabulation of Bids'!C21</f>
        <v>Sq Yd</v>
      </c>
      <c r="D20" s="145">
        <f>'Tabulation of Bids'!D21</f>
        <v>3066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Filter Fabric</v>
      </c>
      <c r="C21" s="145" t="str">
        <f>'Tabulation of Bids'!C22</f>
        <v>Sq Yd</v>
      </c>
      <c r="D21" s="145">
        <f>'Tabulation of Bids'!D22</f>
        <v>3290.5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Aggregate Subgrade Improvement</v>
      </c>
      <c r="C22" s="145" t="str">
        <f>'Tabulation of Bids'!C23</f>
        <v>Ton</v>
      </c>
      <c r="D22" s="145">
        <f>'Tabulation of Bids'!D23</f>
        <v>16605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Subbase Granular Material, Type B</v>
      </c>
      <c r="C23" s="145" t="str">
        <f>'Tabulation of Bids'!C24</f>
        <v>Ton</v>
      </c>
      <c r="D23" s="145">
        <f>'Tabulation of Bids'!D24</f>
        <v>7662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Aggregate Base Course, Type B</v>
      </c>
      <c r="C24" s="145" t="str">
        <f>'Tabulation of Bids'!C25</f>
        <v>Ton</v>
      </c>
      <c r="D24" s="145">
        <f>'Tabulation of Bids'!D25</f>
        <v>8005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Bituminous Materials (Prime Coat)</v>
      </c>
      <c r="C25" s="145" t="str">
        <f>'Tabulation of Bids'!C26</f>
        <v>Gallon</v>
      </c>
      <c r="D25" s="145">
        <f>'Tabulation of Bids'!D26</f>
        <v>7122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Bituminous Materials (Tack Coat)</v>
      </c>
      <c r="C26" s="145" t="str">
        <f>'Tabulation of Bids'!C27</f>
        <v>Gallon</v>
      </c>
      <c r="D26" s="145">
        <f>'Tabulation of Bids'!D27</f>
        <v>3074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Aggregate (Prime Coat)</v>
      </c>
      <c r="C27" s="145" t="str">
        <f>'Tabulation of Bids'!C28</f>
        <v>Ton</v>
      </c>
      <c r="D27" s="145">
        <f>'Tabulation of Bids'!D28</f>
        <v>83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Hot-Mix Asphalt Binder Course, IL-19.0, N70</v>
      </c>
      <c r="C28" s="145" t="str">
        <f>'Tabulation of Bids'!C29</f>
        <v>Ton</v>
      </c>
      <c r="D28" s="145">
        <f>'Tabulation of Bids'!D29</f>
        <v>5908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91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Hot-Mix Asphalt Surface Course, IL-9.5, Mix "D", N70</v>
      </c>
      <c r="C31" s="145" t="str">
        <f>'Tabulation of Bids'!C32</f>
        <v>Ton</v>
      </c>
      <c r="D31" s="145">
        <f>'Tabulation of Bids'!D32</f>
        <v>3504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Portland Cement Concrete Driveway Pavement, 8"</v>
      </c>
      <c r="C32" s="145" t="str">
        <f>'Tabulation of Bids'!C33</f>
        <v>Sq Yd</v>
      </c>
      <c r="D32" s="145">
        <f>'Tabulation of Bids'!D33</f>
        <v>1520.8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Hot-Mix Asphalt Surface Removal, 2"</v>
      </c>
      <c r="C33" s="145" t="str">
        <f>'Tabulation of Bids'!C34</f>
        <v>Sq Yd</v>
      </c>
      <c r="D33" s="145">
        <f>'Tabulation of Bids'!D34</f>
        <v>6360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Aggregate Shoulders, Type B</v>
      </c>
      <c r="C34" s="145" t="str">
        <f>'Tabulation of Bids'!C35</f>
        <v>Ton</v>
      </c>
      <c r="D34" s="145">
        <f>'Tabulation of Bids'!D35</f>
        <v>1731.6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Hot-Mix Asphalt Shoulders</v>
      </c>
      <c r="C35" s="145" t="str">
        <f>'Tabulation of Bids'!C36</f>
        <v>Ton</v>
      </c>
      <c r="D35" s="145">
        <f>'Tabulation of Bids'!D36</f>
        <v>6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Concrete Headwall Removal</v>
      </c>
      <c r="C36" s="145" t="str">
        <f>'Tabulation of Bids'!C37</f>
        <v>Each</v>
      </c>
      <c r="D36" s="145">
        <f>'Tabulation of Bids'!D37</f>
        <v>3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Pipe Culvert Removal</v>
      </c>
      <c r="C37" s="145" t="str">
        <f>'Tabulation of Bids'!C38</f>
        <v>Foot</v>
      </c>
      <c r="D37" s="145">
        <f>'Tabulation of Bids'!D38</f>
        <v>1185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Precast Reinforced Concrete Flared End Sections, 12"</v>
      </c>
      <c r="C38" s="145" t="str">
        <f>'Tabulation of Bids'!C39</f>
        <v>Each</v>
      </c>
      <c r="D38" s="145">
        <f>'Tabulation of Bids'!D39</f>
        <v>18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Precast Reinforced Concrete Flared End Sections, 18"</v>
      </c>
      <c r="C39" s="145" t="str">
        <f>'Tabulation of Bids'!C40</f>
        <v>Each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Traversable Pipe Grate For Concrete End Section</v>
      </c>
      <c r="C40" s="145" t="str">
        <f>'Tabulation of Bids'!C41</f>
        <v>Foot</v>
      </c>
      <c r="D40" s="145">
        <f>'Tabulation of Bids'!D41</f>
        <v>606.1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Concrete End Section, Standard 542001, 15", 1:3</v>
      </c>
      <c r="C41" s="145" t="str">
        <f>'Tabulation of Bids'!C42</f>
        <v>Each</v>
      </c>
      <c r="D41" s="145">
        <f>'Tabulation of Bids'!D42</f>
        <v>3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Concrete End Section, Standard 542001, 18", 1:3</v>
      </c>
      <c r="C42" s="145" t="str">
        <f>'Tabulation of Bids'!C43</f>
        <v>Each</v>
      </c>
      <c r="D42" s="145">
        <f>'Tabulation of Bids'!D43</f>
        <v>9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Concrete End Section, Standard 542001, 21", 1:3</v>
      </c>
      <c r="C43" s="145" t="str">
        <f>'Tabulation of Bids'!C44</f>
        <v>Each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Concrete End Section, Standard 542001, 48", 1:3</v>
      </c>
      <c r="C44" s="145" t="str">
        <f>'Tabulation of Bids'!C45</f>
        <v>Each</v>
      </c>
      <c r="D44" s="145">
        <f>'Tabulation of Bids'!D45</f>
        <v>2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Steel Flared End Sections, 12"</v>
      </c>
      <c r="C45" s="145" t="str">
        <f>'Tabulation of Bids'!C46</f>
        <v>Each</v>
      </c>
      <c r="D45" s="145">
        <f>'Tabulation of Bids'!D46</f>
        <v>1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Concrete End Section, Standard 542001, 36", 1:3</v>
      </c>
      <c r="C46" s="145" t="str">
        <f>'Tabulation of Bids'!C47</f>
        <v>Each</v>
      </c>
      <c r="D46" s="145">
        <f>'Tabulation of Bids'!D47</f>
        <v>1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Concrete End Section, Standard 542011, 36", 1:3</v>
      </c>
      <c r="C47" s="145" t="str">
        <f>'Tabulation of Bids'!C48</f>
        <v>Each</v>
      </c>
      <c r="D47" s="145">
        <f>'Tabulation of Bids'!D48</f>
        <v>24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Proposed Storm Sewer Connection to Existing Storm Sewer</v>
      </c>
      <c r="C48" s="145" t="str">
        <f>'Tabulation of Bids'!C49</f>
        <v>Each</v>
      </c>
      <c r="D48" s="145">
        <f>'Tabulation of Bids'!D49</f>
        <v>1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Pipe Culverts, Class A, Type 1, 12"</v>
      </c>
      <c r="C49" s="145" t="str">
        <f>'Tabulation of Bids'!C50</f>
        <v>Foot</v>
      </c>
      <c r="D49" s="145">
        <f>'Tabulation of Bids'!D50</f>
        <v>617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Pipe Culverts, Class A, Type 1, 18"</v>
      </c>
      <c r="C50" s="145" t="str">
        <f>'Tabulation of Bids'!C51</f>
        <v>Foot</v>
      </c>
      <c r="D50" s="145">
        <f>'Tabulation of Bids'!D51</f>
        <v>302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Pipe Culverts, Class A, Type 1, 21"</v>
      </c>
      <c r="C51" s="145" t="str">
        <f>'Tabulation of Bids'!C52</f>
        <v>Foot</v>
      </c>
      <c r="D51" s="145">
        <f>'Tabulation of Bids'!D52</f>
        <v>56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Pipe Culverts, Class A, Type 1, 48"</v>
      </c>
      <c r="C52" s="145" t="str">
        <f>'Tabulation of Bids'!C53</f>
        <v>Foot</v>
      </c>
      <c r="D52" s="145">
        <f>'Tabulation of Bids'!D53</f>
        <v>56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Pipe Culverts, Class A, Type 1, Equivalent Round-Size 36"</v>
      </c>
      <c r="C53" s="145" t="str">
        <f>'Tabulation of Bids'!C54</f>
        <v>Foot</v>
      </c>
      <c r="D53" s="145">
        <f>'Tabulation of Bids'!D54</f>
        <v>624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Manholes, Type A, 4'-Diameter, Type 1 Frame, Closed Lid</v>
      </c>
      <c r="C54" s="145" t="str">
        <f>'Tabulation of Bids'!C55</f>
        <v>Each</v>
      </c>
      <c r="D54" s="145">
        <f>'Tabulation of Bids'!D55</f>
        <v>1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Manholes, Type A, 7'-Diameter, Type 1 Frame, Closed Lid</v>
      </c>
      <c r="C57" s="145" t="str">
        <f>'Tabulation of Bids'!C58</f>
        <v>Each</v>
      </c>
      <c r="D57" s="145">
        <f>'Tabulation of Bids'!D58</f>
        <v>1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Inlets, Type A, Special Grate</v>
      </c>
      <c r="C58" s="145" t="str">
        <f>'Tabulation of Bids'!C59</f>
        <v>Each</v>
      </c>
      <c r="D58" s="145">
        <f>'Tabulation of Bids'!D59</f>
        <v>2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Manholes To Be Adjusted</v>
      </c>
      <c r="C59" s="145" t="str">
        <f>'Tabulation of Bids'!C60</f>
        <v>Each</v>
      </c>
      <c r="D59" s="145">
        <f>'Tabulation of Bids'!D60</f>
        <v>2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Manholes To Be Reconstructed</v>
      </c>
      <c r="C60" s="145" t="str">
        <f>'Tabulation of Bids'!C61</f>
        <v>Each</v>
      </c>
      <c r="D60" s="145">
        <f>'Tabulation of Bids'!D61</f>
        <v>8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Removing Manholes</v>
      </c>
      <c r="C61" s="145" t="str">
        <f>'Tabulation of Bids'!C62</f>
        <v>Each</v>
      </c>
      <c r="D61" s="145">
        <f>'Tabulation of Bids'!D62</f>
        <v>2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Combination Concrete Curb and Gutter, Type B-6.18</v>
      </c>
      <c r="C62" s="145" t="str">
        <f>'Tabulation of Bids'!C63</f>
        <v>Foot</v>
      </c>
      <c r="D62" s="145">
        <f>'Tabulation of Bids'!D63</f>
        <v>969.6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Chain Link Fence, 6' (Special)</v>
      </c>
      <c r="C63" s="145" t="str">
        <f>'Tabulation of Bids'!C64</f>
        <v>Foot</v>
      </c>
      <c r="D63" s="145">
        <f>'Tabulation of Bids'!D64</f>
        <v>668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Chain Link Fence, 6' (Special) with Barbed Wire</v>
      </c>
      <c r="C64" s="145" t="str">
        <f>'Tabulation of Bids'!C65</f>
        <v>Foot</v>
      </c>
      <c r="D64" s="145">
        <f>'Tabulation of Bids'!D65</f>
        <v>840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Non-Special Waste Disposal</v>
      </c>
      <c r="C65" s="145" t="str">
        <f>'Tabulation of Bids'!C66</f>
        <v>Cu Yd</v>
      </c>
      <c r="D65" s="145">
        <f>'Tabulation of Bids'!D66</f>
        <v>500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Special Waste Disposal</v>
      </c>
      <c r="C66" s="145" t="str">
        <f>'Tabulation of Bids'!C67</f>
        <v>Cu Yd</v>
      </c>
      <c r="D66" s="145">
        <f>'Tabulation of Bids'!D67</f>
        <v>500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Special Waste Plans and Reports</v>
      </c>
      <c r="C67" s="145" t="str">
        <f>'Tabulation of Bids'!C68</f>
        <v>L Sum</v>
      </c>
      <c r="D67" s="145">
        <f>'Tabulation of Bids'!D68</f>
        <v>1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Soil Disposal Analysis</v>
      </c>
      <c r="C68" s="145" t="str">
        <f>'Tabulation of Bids'!C69</f>
        <v>Each</v>
      </c>
      <c r="D68" s="145">
        <f>'Tabulation of Bids'!D69</f>
        <v>25</v>
      </c>
      <c r="E68" s="146"/>
      <c r="F68" s="146">
        <f t="shared" si="2"/>
        <v>0</v>
      </c>
    </row>
    <row r="69" spans="1:6" ht="20.25" customHeight="1" x14ac:dyDescent="0.2">
      <c r="A69" s="145">
        <f>'Tabulation of Bids'!A70</f>
        <v>61</v>
      </c>
      <c r="B69" s="160" t="str">
        <f>'Tabulation of Bids'!B70</f>
        <v>Mobilization</v>
      </c>
      <c r="C69" s="145" t="str">
        <f>'Tabulation of Bids'!C70</f>
        <v>L Sum</v>
      </c>
      <c r="D69" s="145">
        <f>'Tabulation of Bids'!D70</f>
        <v>1</v>
      </c>
      <c r="E69" s="146"/>
      <c r="F69" s="146">
        <f t="shared" si="2"/>
        <v>0</v>
      </c>
    </row>
    <row r="70" spans="1:6" ht="20.25" customHeight="1" x14ac:dyDescent="0.2">
      <c r="A70" s="145">
        <f>'Tabulation of Bids'!A71</f>
        <v>62</v>
      </c>
      <c r="B70" s="160" t="str">
        <f>'Tabulation of Bids'!B71</f>
        <v>Traffic Control and Protection, Special</v>
      </c>
      <c r="C70" s="145" t="str">
        <f>'Tabulation of Bids'!C71</f>
        <v>L Sum</v>
      </c>
      <c r="D70" s="145">
        <f>'Tabulation of Bids'!D71</f>
        <v>1</v>
      </c>
      <c r="E70" s="146"/>
      <c r="F70" s="146">
        <f t="shared" si="2"/>
        <v>0</v>
      </c>
    </row>
    <row r="71" spans="1:6" ht="20.25" customHeight="1" x14ac:dyDescent="0.2">
      <c r="A71" s="145">
        <f>'Tabulation of Bids'!A72</f>
        <v>63</v>
      </c>
      <c r="B71" s="160" t="str">
        <f>'Tabulation of Bids'!B72</f>
        <v>Sign Panel - Type 1</v>
      </c>
      <c r="C71" s="145" t="str">
        <f>'Tabulation of Bids'!C72</f>
        <v>Sq Ft</v>
      </c>
      <c r="D71" s="145">
        <f>'Tabulation of Bids'!D72</f>
        <v>88</v>
      </c>
      <c r="E71" s="146"/>
      <c r="F71" s="146">
        <f t="shared" si="2"/>
        <v>0</v>
      </c>
    </row>
    <row r="72" spans="1:6" ht="20.25" customHeight="1" x14ac:dyDescent="0.2">
      <c r="A72" s="145">
        <f>'Tabulation of Bids'!A73</f>
        <v>64</v>
      </c>
      <c r="B72" s="160" t="str">
        <f>'Tabulation of Bids'!B73</f>
        <v>Telescoping Steel Sign Support</v>
      </c>
      <c r="C72" s="145" t="str">
        <f>'Tabulation of Bids'!C73</f>
        <v>Foot</v>
      </c>
      <c r="D72" s="145">
        <f>'Tabulation of Bids'!D73</f>
        <v>168</v>
      </c>
      <c r="E72" s="146"/>
      <c r="F72" s="146">
        <f t="shared" si="2"/>
        <v>0</v>
      </c>
    </row>
    <row r="73" spans="1:6" ht="20.25" customHeight="1" x14ac:dyDescent="0.2">
      <c r="A73" s="145">
        <f>'Tabulation of Bids'!A74</f>
        <v>65</v>
      </c>
      <c r="B73" s="160" t="str">
        <f>'Tabulation of Bids'!B74</f>
        <v>Thermoplastic Pavement Marking-Letters and Symbols</v>
      </c>
      <c r="C73" s="145" t="str">
        <f>'Tabulation of Bids'!C74</f>
        <v>Sq Ft</v>
      </c>
      <c r="D73" s="145">
        <f>'Tabulation of Bids'!D74</f>
        <v>145.1</v>
      </c>
      <c r="E73" s="146"/>
      <c r="F73" s="146">
        <f t="shared" si="2"/>
        <v>0</v>
      </c>
    </row>
    <row r="74" spans="1:6" ht="20.25" customHeight="1" x14ac:dyDescent="0.2">
      <c r="A74" s="145">
        <f>'Tabulation of Bids'!A75</f>
        <v>66</v>
      </c>
      <c r="B74" s="160" t="str">
        <f>'Tabulation of Bids'!B75</f>
        <v>Thermoplastic Pavement Marking-Line 4"</v>
      </c>
      <c r="C74" s="145" t="str">
        <f>'Tabulation of Bids'!C75</f>
        <v>Foot</v>
      </c>
      <c r="D74" s="145">
        <f>'Tabulation of Bids'!D75</f>
        <v>16806</v>
      </c>
      <c r="E74" s="146"/>
      <c r="F74" s="146">
        <f t="shared" si="2"/>
        <v>0</v>
      </c>
    </row>
    <row r="75" spans="1:6" ht="20.25" customHeight="1" x14ac:dyDescent="0.2">
      <c r="A75" s="145">
        <f>'Tabulation of Bids'!A76</f>
        <v>67</v>
      </c>
      <c r="B75" s="160" t="str">
        <f>'Tabulation of Bids'!B76</f>
        <v>Thermoplastic Pavement Marking-Line 8"</v>
      </c>
      <c r="C75" s="145" t="str">
        <f>'Tabulation of Bids'!C76</f>
        <v>Foot</v>
      </c>
      <c r="D75" s="145">
        <f>'Tabulation of Bids'!D76</f>
        <v>763</v>
      </c>
      <c r="E75" s="146"/>
      <c r="F75" s="146">
        <f t="shared" si="2"/>
        <v>0</v>
      </c>
    </row>
    <row r="76" spans="1:6" ht="20.25" customHeight="1" x14ac:dyDescent="0.2">
      <c r="A76" s="145">
        <f>'Tabulation of Bids'!A77</f>
        <v>68</v>
      </c>
      <c r="B76" s="160" t="str">
        <f>'Tabulation of Bids'!B77</f>
        <v>Thermoplastic Pavement Marking-Line 12"</v>
      </c>
      <c r="C76" s="145" t="str">
        <f>'Tabulation of Bids'!C77</f>
        <v>Foot</v>
      </c>
      <c r="D76" s="145">
        <f>'Tabulation of Bids'!D77</f>
        <v>661</v>
      </c>
      <c r="E76" s="146"/>
      <c r="F76" s="146">
        <f t="shared" si="2"/>
        <v>0</v>
      </c>
    </row>
    <row r="77" spans="1:6" ht="20.25" customHeight="1" x14ac:dyDescent="0.2">
      <c r="A77" s="145">
        <f>'Tabulation of Bids'!A78</f>
        <v>69</v>
      </c>
      <c r="B77" s="160" t="str">
        <f>'Tabulation of Bids'!B78</f>
        <v>Thermoplastic Pavement Marking-Line 24"</v>
      </c>
      <c r="C77" s="145" t="str">
        <f>'Tabulation of Bids'!C78</f>
        <v>Foot</v>
      </c>
      <c r="D77" s="145">
        <f>'Tabulation of Bids'!D78</f>
        <v>320</v>
      </c>
      <c r="E77" s="146"/>
      <c r="F77" s="146">
        <f t="shared" si="2"/>
        <v>0</v>
      </c>
    </row>
    <row r="78" spans="1:6" ht="20.25" customHeight="1" x14ac:dyDescent="0.2">
      <c r="A78" s="145">
        <f>'Tabulation of Bids'!A79</f>
        <v>70</v>
      </c>
      <c r="B78" s="160" t="str">
        <f>'Tabulation of Bids'!B79</f>
        <v>Raised Reflective Pavement Marker Removal</v>
      </c>
      <c r="C78" s="145" t="str">
        <f>'Tabulation of Bids'!C79</f>
        <v>Each</v>
      </c>
      <c r="D78" s="145">
        <f>'Tabulation of Bids'!D79</f>
        <v>68</v>
      </c>
      <c r="E78" s="146"/>
      <c r="F78" s="146">
        <f t="shared" si="2"/>
        <v>0</v>
      </c>
    </row>
    <row r="79" spans="1:6" ht="20.25" customHeight="1" x14ac:dyDescent="0.2">
      <c r="A79" s="145">
        <f>'Tabulation of Bids'!A80</f>
        <v>71</v>
      </c>
      <c r="B79" s="160" t="str">
        <f>'Tabulation of Bids'!B80</f>
        <v>Electric Service Installation</v>
      </c>
      <c r="C79" s="145" t="str">
        <f>'Tabulation of Bids'!C80</f>
        <v>Each</v>
      </c>
      <c r="D79" s="145">
        <f>'Tabulation of Bids'!D80</f>
        <v>2</v>
      </c>
      <c r="E79" s="146"/>
      <c r="F79" s="146">
        <f t="shared" si="2"/>
        <v>0</v>
      </c>
    </row>
    <row r="80" spans="1:6" ht="20.25" customHeight="1" thickBot="1" x14ac:dyDescent="0.25">
      <c r="A80" s="200">
        <f>'Tabulation of Bids'!A81</f>
        <v>72</v>
      </c>
      <c r="B80" s="201" t="str">
        <f>'Tabulation of Bids'!B81</f>
        <v>Relocate Customer Service Pole and Accessories</v>
      </c>
      <c r="C80" s="200" t="str">
        <f>'Tabulation of Bids'!C81</f>
        <v>L Sum</v>
      </c>
      <c r="D80" s="200">
        <f>'Tabulation of Bids'!D81</f>
        <v>1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Sub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Total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>
        <f>'Tabulation of Bids'!A84</f>
        <v>73</v>
      </c>
      <c r="B83" s="204" t="str">
        <f>'Tabulation of Bids'!B84</f>
        <v>Underground Conduit, PVC, 2" Dia.</v>
      </c>
      <c r="C83" s="145" t="str">
        <f>'Tabulation of Bids'!C84</f>
        <v>Foot</v>
      </c>
      <c r="D83" s="203">
        <f>'Tabulation of Bids'!D84</f>
        <v>179</v>
      </c>
      <c r="E83" s="205"/>
      <c r="F83" s="205">
        <f t="shared" si="2"/>
        <v>0</v>
      </c>
    </row>
    <row r="84" spans="1:6" ht="20.25" customHeight="1" x14ac:dyDescent="0.2">
      <c r="A84" s="145">
        <f>'Tabulation of Bids'!A85</f>
        <v>74</v>
      </c>
      <c r="B84" s="160" t="str">
        <f>'Tabulation of Bids'!B85</f>
        <v>Underground Conduit, PVC, 3" Dia.</v>
      </c>
      <c r="C84" s="145" t="str">
        <f>'Tabulation of Bids'!C85</f>
        <v>Foot</v>
      </c>
      <c r="D84" s="145">
        <f>'Tabulation of Bids'!D85</f>
        <v>22</v>
      </c>
      <c r="E84" s="146"/>
      <c r="F84" s="146">
        <f t="shared" si="2"/>
        <v>0</v>
      </c>
    </row>
    <row r="85" spans="1:6" ht="20.25" customHeight="1" x14ac:dyDescent="0.2">
      <c r="A85" s="145">
        <f>'Tabulation of Bids'!A86</f>
        <v>75</v>
      </c>
      <c r="B85" s="160" t="str">
        <f>'Tabulation of Bids'!B86</f>
        <v>Heavy-Duty Handhole, Portland Cement Concrete</v>
      </c>
      <c r="C85" s="145" t="str">
        <f>'Tabulation of Bids'!C86</f>
        <v>Each</v>
      </c>
      <c r="D85" s="145">
        <f>'Tabulation of Bids'!D86</f>
        <v>2</v>
      </c>
      <c r="E85" s="146"/>
      <c r="F85" s="146">
        <f t="shared" ref="F85:F106" si="3">+D85*E85</f>
        <v>0</v>
      </c>
    </row>
    <row r="86" spans="1:6" ht="20.25" customHeight="1" x14ac:dyDescent="0.2">
      <c r="A86" s="145">
        <f>'Tabulation of Bids'!A87</f>
        <v>76</v>
      </c>
      <c r="B86" s="160" t="str">
        <f>'Tabulation of Bids'!B87</f>
        <v>Handhole, Composite Concrete</v>
      </c>
      <c r="C86" s="145" t="str">
        <f>'Tabulation of Bids'!C87</f>
        <v>Each</v>
      </c>
      <c r="D86" s="145">
        <f>'Tabulation of Bids'!D87</f>
        <v>1</v>
      </c>
      <c r="E86" s="146"/>
      <c r="F86" s="146">
        <f t="shared" si="3"/>
        <v>0</v>
      </c>
    </row>
    <row r="87" spans="1:6" ht="20.25" customHeight="1" x14ac:dyDescent="0.2">
      <c r="A87" s="145">
        <f>'Tabulation of Bids'!A88</f>
        <v>77</v>
      </c>
      <c r="B87" s="160" t="str">
        <f>'Tabulation of Bids'!B88</f>
        <v>Electric Cable in Conduit, 600V (XLP-Type Use) 3/C, No. 10</v>
      </c>
      <c r="C87" s="145" t="str">
        <f>'Tabulation of Bids'!C88</f>
        <v>Foot</v>
      </c>
      <c r="D87" s="145">
        <f>'Tabulation of Bids'!D88</f>
        <v>246</v>
      </c>
      <c r="E87" s="146"/>
      <c r="F87" s="146">
        <f t="shared" si="3"/>
        <v>0</v>
      </c>
    </row>
    <row r="88" spans="1:6" ht="20.25" customHeight="1" x14ac:dyDescent="0.2">
      <c r="A88" s="145">
        <f>'Tabulation of Bids'!A89</f>
        <v>78</v>
      </c>
      <c r="B88" s="160" t="str">
        <f>'Tabulation of Bids'!B89</f>
        <v>Luminaire, LED, Horizontal Mount</v>
      </c>
      <c r="C88" s="145" t="str">
        <f>'Tabulation of Bids'!C89</f>
        <v>Each</v>
      </c>
      <c r="D88" s="145">
        <f>'Tabulation of Bids'!D89</f>
        <v>2</v>
      </c>
      <c r="E88" s="146"/>
      <c r="F88" s="146">
        <f t="shared" si="3"/>
        <v>0</v>
      </c>
    </row>
    <row r="89" spans="1:6" ht="20.25" customHeight="1" x14ac:dyDescent="0.2">
      <c r="A89" s="145">
        <f>'Tabulation of Bids'!A90</f>
        <v>79</v>
      </c>
      <c r="B89" s="160" t="str">
        <f>'Tabulation of Bids'!B90</f>
        <v>Lighting Controller, Pole Mounted, 120 Volt, 30 Amp</v>
      </c>
      <c r="C89" s="145" t="str">
        <f>'Tabulation of Bids'!C90</f>
        <v>Each</v>
      </c>
      <c r="D89" s="145">
        <f>'Tabulation of Bids'!D90</f>
        <v>2</v>
      </c>
      <c r="E89" s="146"/>
      <c r="F89" s="146">
        <f t="shared" si="3"/>
        <v>0</v>
      </c>
    </row>
    <row r="90" spans="1:6" ht="20.25" customHeight="1" x14ac:dyDescent="0.2">
      <c r="A90" s="145">
        <f>'Tabulation of Bids'!A91</f>
        <v>80</v>
      </c>
      <c r="B90" s="160" t="str">
        <f>'Tabulation of Bids'!B91</f>
        <v>Light Pole, Aluminum, 30 FT M.H., 8' Davit Arm</v>
      </c>
      <c r="C90" s="145" t="str">
        <f>'Tabulation of Bids'!C91</f>
        <v>Each</v>
      </c>
      <c r="D90" s="145">
        <f>'Tabulation of Bids'!D91</f>
        <v>2</v>
      </c>
      <c r="E90" s="146"/>
      <c r="F90" s="146">
        <f t="shared" si="3"/>
        <v>0</v>
      </c>
    </row>
    <row r="91" spans="1:6" ht="20.25" customHeight="1" x14ac:dyDescent="0.2">
      <c r="A91" s="145">
        <f>'Tabulation of Bids'!A92</f>
        <v>81</v>
      </c>
      <c r="B91" s="160" t="str">
        <f>'Tabulation of Bids'!B92</f>
        <v>Light Pole Foundation, 24" Diameter</v>
      </c>
      <c r="C91" s="145" t="str">
        <f>'Tabulation of Bids'!C92</f>
        <v>Foot</v>
      </c>
      <c r="D91" s="145">
        <f>'Tabulation of Bids'!D92</f>
        <v>21</v>
      </c>
      <c r="E91" s="146"/>
      <c r="F91" s="146">
        <f t="shared" si="3"/>
        <v>0</v>
      </c>
    </row>
    <row r="92" spans="1:6" ht="20.25" customHeight="1" x14ac:dyDescent="0.2">
      <c r="A92" s="145">
        <f>'Tabulation of Bids'!A93</f>
        <v>82</v>
      </c>
      <c r="B92" s="160" t="str">
        <f>'Tabulation of Bids'!B93</f>
        <v>Removal of Pole Foundation</v>
      </c>
      <c r="C92" s="145" t="str">
        <f>'Tabulation of Bids'!C93</f>
        <v>Each</v>
      </c>
      <c r="D92" s="145">
        <f>'Tabulation of Bids'!D93</f>
        <v>2</v>
      </c>
      <c r="E92" s="146"/>
      <c r="F92" s="146">
        <f t="shared" si="3"/>
        <v>0</v>
      </c>
    </row>
    <row r="93" spans="1:6" ht="20.25" customHeight="1" x14ac:dyDescent="0.2">
      <c r="A93" s="145">
        <f>'Tabulation of Bids'!A94</f>
        <v>83</v>
      </c>
      <c r="B93" s="160" t="str">
        <f>'Tabulation of Bids'!B94</f>
        <v>Relocate Existing Lighting Unit</v>
      </c>
      <c r="C93" s="145" t="str">
        <f>'Tabulation of Bids'!C94</f>
        <v>Each</v>
      </c>
      <c r="D93" s="145">
        <f>'Tabulation of Bids'!D94</f>
        <v>4</v>
      </c>
      <c r="E93" s="146"/>
      <c r="F93" s="146">
        <f t="shared" si="3"/>
        <v>0</v>
      </c>
    </row>
    <row r="94" spans="1:6" ht="20.25" customHeight="1" x14ac:dyDescent="0.2">
      <c r="A94" s="145">
        <f>'Tabulation of Bids'!A95</f>
        <v>84</v>
      </c>
      <c r="B94" s="160" t="str">
        <f>'Tabulation of Bids'!B95</f>
        <v>Electric Cable in Conduit, Signal, No. 14, 2C</v>
      </c>
      <c r="C94" s="145" t="str">
        <f>'Tabulation of Bids'!C95</f>
        <v>Foot</v>
      </c>
      <c r="D94" s="145">
        <f>'Tabulation of Bids'!D95</f>
        <v>100</v>
      </c>
      <c r="E94" s="146"/>
      <c r="F94" s="146">
        <f t="shared" si="3"/>
        <v>0</v>
      </c>
    </row>
    <row r="95" spans="1:6" ht="20.25" customHeight="1" x14ac:dyDescent="0.2">
      <c r="A95" s="145">
        <f>'Tabulation of Bids'!A96</f>
        <v>85</v>
      </c>
      <c r="B95" s="160" t="str">
        <f>'Tabulation of Bids'!B96</f>
        <v>Electric Cable in Conduit, Signal, No. 14, 3C</v>
      </c>
      <c r="C95" s="145" t="str">
        <f>'Tabulation of Bids'!C96</f>
        <v>Foot</v>
      </c>
      <c r="D95" s="145">
        <f>'Tabulation of Bids'!D96</f>
        <v>100</v>
      </c>
      <c r="E95" s="146"/>
      <c r="F95" s="146">
        <f t="shared" si="3"/>
        <v>0</v>
      </c>
    </row>
    <row r="96" spans="1:6" ht="20.25" customHeight="1" x14ac:dyDescent="0.2">
      <c r="A96" s="145">
        <f>'Tabulation of Bids'!A97</f>
        <v>86</v>
      </c>
      <c r="B96" s="160" t="str">
        <f>'Tabulation of Bids'!B97</f>
        <v>Electric Cable in Conduit, Signal, No. 14, 5C</v>
      </c>
      <c r="C96" s="145" t="str">
        <f>'Tabulation of Bids'!C97</f>
        <v>Foot</v>
      </c>
      <c r="D96" s="145">
        <f>'Tabulation of Bids'!D97</f>
        <v>290</v>
      </c>
      <c r="E96" s="146"/>
      <c r="F96" s="146">
        <f t="shared" si="3"/>
        <v>0</v>
      </c>
    </row>
    <row r="97" spans="1:6" ht="20.25" customHeight="1" x14ac:dyDescent="0.2">
      <c r="A97" s="145">
        <f>'Tabulation of Bids'!A98</f>
        <v>87</v>
      </c>
      <c r="B97" s="160" t="str">
        <f>'Tabulation of Bids'!B98</f>
        <v>Video Electric Cable in Conduit, No. 16, 3C</v>
      </c>
      <c r="C97" s="145" t="str">
        <f>'Tabulation of Bids'!C98</f>
        <v>Foot</v>
      </c>
      <c r="D97" s="145">
        <f>'Tabulation of Bids'!D98</f>
        <v>100</v>
      </c>
      <c r="E97" s="146"/>
      <c r="F97" s="146">
        <f t="shared" si="3"/>
        <v>0</v>
      </c>
    </row>
    <row r="98" spans="1:6" ht="20.25" customHeight="1" x14ac:dyDescent="0.2">
      <c r="A98" s="145">
        <f>'Tabulation of Bids'!A99</f>
        <v>88</v>
      </c>
      <c r="B98" s="160" t="str">
        <f>'Tabulation of Bids'!B99</f>
        <v>Video Cable in Conduit, Belden 8281 Coaxial</v>
      </c>
      <c r="C98" s="145" t="str">
        <f>'Tabulation of Bids'!C99</f>
        <v>Foot</v>
      </c>
      <c r="D98" s="145">
        <f>'Tabulation of Bids'!D99</f>
        <v>100</v>
      </c>
      <c r="E98" s="146"/>
      <c r="F98" s="146">
        <f t="shared" si="3"/>
        <v>0</v>
      </c>
    </row>
    <row r="99" spans="1:6" ht="20.25" customHeight="1" x14ac:dyDescent="0.2">
      <c r="A99" s="145">
        <f>'Tabulation of Bids'!A100</f>
        <v>89</v>
      </c>
      <c r="B99" s="160" t="str">
        <f>'Tabulation of Bids'!B100</f>
        <v>Preemptive Detector Device Cable in Conduit, No. 18, 3/C</v>
      </c>
      <c r="C99" s="145" t="str">
        <f>'Tabulation of Bids'!C100</f>
        <v>Foot</v>
      </c>
      <c r="D99" s="145">
        <f>'Tabulation of Bids'!D100</f>
        <v>100</v>
      </c>
      <c r="E99" s="146"/>
      <c r="F99" s="146">
        <f t="shared" si="3"/>
        <v>0</v>
      </c>
    </row>
    <row r="100" spans="1:6" ht="20.25" customHeight="1" x14ac:dyDescent="0.2">
      <c r="A100" s="145">
        <f>'Tabulation of Bids'!A101</f>
        <v>90</v>
      </c>
      <c r="B100" s="160" t="str">
        <f>'Tabulation of Bids'!B101</f>
        <v>Steel Combination Mast Arm Assembly and Pole, 48 Ft.</v>
      </c>
      <c r="C100" s="145" t="str">
        <f>'Tabulation of Bids'!C101</f>
        <v>Each</v>
      </c>
      <c r="D100" s="145">
        <f>'Tabulation of Bids'!D101</f>
        <v>1</v>
      </c>
      <c r="E100" s="146"/>
      <c r="F100" s="146">
        <f t="shared" si="3"/>
        <v>0</v>
      </c>
    </row>
    <row r="101" spans="1:6" ht="20.25" customHeight="1" x14ac:dyDescent="0.2">
      <c r="A101" s="145">
        <f>'Tabulation of Bids'!A102</f>
        <v>91</v>
      </c>
      <c r="B101" s="160" t="str">
        <f>'Tabulation of Bids'!B102</f>
        <v>Concrete Foundation, Type E, 36-Inch Diameter</v>
      </c>
      <c r="C101" s="145" t="str">
        <f>'Tabulation of Bids'!C102</f>
        <v>Foot</v>
      </c>
      <c r="D101" s="145">
        <f>'Tabulation of Bids'!D102</f>
        <v>24</v>
      </c>
      <c r="E101" s="146"/>
      <c r="F101" s="146">
        <f t="shared" si="3"/>
        <v>0</v>
      </c>
    </row>
    <row r="102" spans="1:6" ht="20.25" customHeight="1" x14ac:dyDescent="0.2">
      <c r="A102" s="145">
        <f>'Tabulation of Bids'!A103</f>
        <v>92</v>
      </c>
      <c r="B102" s="160" t="str">
        <f>'Tabulation of Bids'!B103</f>
        <v>Signal Head, Polycarbonate, LED, 1-Face, 3-Section, Mast Arm Mounted</v>
      </c>
      <c r="C102" s="145" t="str">
        <f>'Tabulation of Bids'!C103</f>
        <v>Each</v>
      </c>
      <c r="D102" s="145">
        <f>'Tabulation of Bids'!D103</f>
        <v>1</v>
      </c>
      <c r="E102" s="146"/>
      <c r="F102" s="146">
        <f t="shared" si="3"/>
        <v>0</v>
      </c>
    </row>
    <row r="103" spans="1:6" ht="20.25" customHeight="1" x14ac:dyDescent="0.2">
      <c r="A103" s="145">
        <f>'Tabulation of Bids'!A104</f>
        <v>93</v>
      </c>
      <c r="B103" s="160" t="str">
        <f>'Tabulation of Bids'!B104</f>
        <v>Relocate Existing Signal Head</v>
      </c>
      <c r="C103" s="145" t="str">
        <f>'Tabulation of Bids'!C104</f>
        <v>Each</v>
      </c>
      <c r="D103" s="145">
        <f>'Tabulation of Bids'!D104</f>
        <v>4</v>
      </c>
      <c r="E103" s="146"/>
      <c r="F103" s="146">
        <f t="shared" si="3"/>
        <v>0</v>
      </c>
    </row>
    <row r="104" spans="1:6" ht="20.25" customHeight="1" x14ac:dyDescent="0.2">
      <c r="A104" s="145">
        <f>'Tabulation of Bids'!A105</f>
        <v>94</v>
      </c>
      <c r="B104" s="160" t="str">
        <f>'Tabulation of Bids'!B105</f>
        <v>Relocate Existing Mast Arm Assembly and Pole</v>
      </c>
      <c r="C104" s="145" t="str">
        <f>'Tabulation of Bids'!C105</f>
        <v>Each</v>
      </c>
      <c r="D104" s="145">
        <f>'Tabulation of Bids'!D105</f>
        <v>1</v>
      </c>
      <c r="E104" s="146"/>
      <c r="F104" s="146">
        <f t="shared" si="3"/>
        <v>0</v>
      </c>
    </row>
    <row r="105" spans="1:6" ht="20.25" customHeight="1" x14ac:dyDescent="0.2">
      <c r="A105" s="145">
        <f>'Tabulation of Bids'!A106</f>
        <v>95</v>
      </c>
      <c r="B105" s="160" t="str">
        <f>'Tabulation of Bids'!B106</f>
        <v>Modify Existing Controller</v>
      </c>
      <c r="C105" s="145" t="str">
        <f>'Tabulation of Bids'!C106</f>
        <v>Each</v>
      </c>
      <c r="D105" s="145">
        <f>'Tabulation of Bids'!D106</f>
        <v>1</v>
      </c>
      <c r="E105" s="146"/>
      <c r="F105" s="146">
        <f t="shared" si="3"/>
        <v>0</v>
      </c>
    </row>
    <row r="106" spans="1:6" ht="20.25" customHeight="1" thickBot="1" x14ac:dyDescent="0.25">
      <c r="A106" s="145">
        <f>'Tabulation of Bids'!A107</f>
        <v>96</v>
      </c>
      <c r="B106" s="160" t="str">
        <f>'Tabulation of Bids'!B107</f>
        <v>Remove Existing Handhole</v>
      </c>
      <c r="C106" s="145" t="str">
        <f>'Tabulation of Bids'!C107</f>
        <v>Each</v>
      </c>
      <c r="D106" s="145">
        <f>'Tabulation of Bids'!D107</f>
        <v>2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Sub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Total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>
        <f>'Tabulation of Bids'!A110</f>
        <v>97</v>
      </c>
      <c r="B109" s="204" t="str">
        <f>'Tabulation of Bids'!B110</f>
        <v>Remove Existing Concrete Foundation</v>
      </c>
      <c r="C109" s="145" t="str">
        <f>'Tabulation of Bids'!C110</f>
        <v>Each</v>
      </c>
      <c r="D109" s="203">
        <f>'Tabulation of Bids'!D110</f>
        <v>2</v>
      </c>
      <c r="E109" s="205"/>
      <c r="F109" s="205">
        <f t="shared" ref="F109:F132" si="4">+D109*E109</f>
        <v>0</v>
      </c>
    </row>
    <row r="110" spans="1:6" ht="20.25" customHeight="1" x14ac:dyDescent="0.2">
      <c r="A110" s="145">
        <f>'Tabulation of Bids'!A111</f>
        <v>98</v>
      </c>
      <c r="B110" s="160" t="str">
        <f>'Tabulation of Bids'!B111</f>
        <v>Relocate Existing Traffic Signal Equipment, Special</v>
      </c>
      <c r="C110" s="145" t="str">
        <f>'Tabulation of Bids'!C111</f>
        <v>L Sum</v>
      </c>
      <c r="D110" s="145">
        <f>'Tabulation of Bids'!D111</f>
        <v>1</v>
      </c>
      <c r="E110" s="146"/>
      <c r="F110" s="146">
        <f t="shared" si="4"/>
        <v>0</v>
      </c>
    </row>
    <row r="111" spans="1:6" ht="20.25" customHeight="1" x14ac:dyDescent="0.2">
      <c r="A111" s="145">
        <f>'Tabulation of Bids'!A112</f>
        <v>99</v>
      </c>
      <c r="B111" s="160" t="str">
        <f>'Tabulation of Bids'!B112</f>
        <v>Remove Existing Traffic Signal Equipment, Special</v>
      </c>
      <c r="C111" s="145" t="str">
        <f>'Tabulation of Bids'!C112</f>
        <v>L Sum</v>
      </c>
      <c r="D111" s="145">
        <f>'Tabulation of Bids'!D112</f>
        <v>1</v>
      </c>
      <c r="E111" s="146"/>
      <c r="F111" s="146">
        <f t="shared" si="4"/>
        <v>0</v>
      </c>
    </row>
    <row r="112" spans="1:6" ht="20.25" customHeight="1" x14ac:dyDescent="0.2">
      <c r="A112" s="145">
        <f>'Tabulation of Bids'!A113</f>
        <v>100</v>
      </c>
      <c r="B112" s="160" t="str">
        <f>'Tabulation of Bids'!B113</f>
        <v>Construction Layout</v>
      </c>
      <c r="C112" s="145" t="str">
        <f>'Tabulation of Bids'!C113</f>
        <v>L Sum</v>
      </c>
      <c r="D112" s="145">
        <f>'Tabulation of Bids'!D113</f>
        <v>1</v>
      </c>
      <c r="E112" s="146"/>
      <c r="F112" s="146">
        <f t="shared" si="4"/>
        <v>0</v>
      </c>
    </row>
    <row r="113" spans="1:6" ht="20.25" customHeight="1" x14ac:dyDescent="0.2">
      <c r="A113" s="145">
        <f>'Tabulation of Bids'!A114</f>
        <v>101</v>
      </c>
      <c r="B113" s="160" t="str">
        <f>'Tabulation of Bids'!B114</f>
        <v>Fence Removal</v>
      </c>
      <c r="C113" s="145" t="str">
        <f>'Tabulation of Bids'!C114</f>
        <v>Foot</v>
      </c>
      <c r="D113" s="145">
        <f>'Tabulation of Bids'!D114</f>
        <v>3058</v>
      </c>
      <c r="E113" s="146"/>
      <c r="F113" s="146">
        <f t="shared" si="4"/>
        <v>0</v>
      </c>
    </row>
    <row r="114" spans="1:6" ht="20.25" customHeight="1" x14ac:dyDescent="0.2">
      <c r="A114" s="145">
        <f>'Tabulation of Bids'!A115</f>
        <v>102</v>
      </c>
      <c r="B114" s="160" t="str">
        <f>'Tabulation of Bids'!B115</f>
        <v>Chain Link Gates To Be Removed and Re-erected</v>
      </c>
      <c r="C114" s="145" t="str">
        <f>'Tabulation of Bids'!C115</f>
        <v>Each</v>
      </c>
      <c r="D114" s="145">
        <f>'Tabulation of Bids'!D115</f>
        <v>1</v>
      </c>
      <c r="E114" s="146"/>
      <c r="F114" s="146">
        <f t="shared" si="4"/>
        <v>0</v>
      </c>
    </row>
    <row r="115" spans="1:6" ht="20.25" customHeight="1" x14ac:dyDescent="0.2">
      <c r="A115" s="145">
        <f>'Tabulation of Bids'!A116</f>
        <v>103</v>
      </c>
      <c r="B115" s="160" t="str">
        <f>'Tabulation of Bids'!B116</f>
        <v>Ductile Iron Water Main Complete, 6"</v>
      </c>
      <c r="C115" s="145" t="str">
        <f>'Tabulation of Bids'!C116</f>
        <v>Foot</v>
      </c>
      <c r="D115" s="145">
        <f>'Tabulation of Bids'!D116</f>
        <v>15</v>
      </c>
      <c r="E115" s="146"/>
      <c r="F115" s="146">
        <f t="shared" si="4"/>
        <v>0</v>
      </c>
    </row>
    <row r="116" spans="1:6" ht="20.25" customHeight="1" x14ac:dyDescent="0.2">
      <c r="A116" s="145">
        <f>'Tabulation of Bids'!A117</f>
        <v>104</v>
      </c>
      <c r="B116" s="160" t="str">
        <f>'Tabulation of Bids'!B117</f>
        <v>Ductile Iron Water Main Complete, 8"</v>
      </c>
      <c r="C116" s="145" t="str">
        <f>'Tabulation of Bids'!C117</f>
        <v>Foot</v>
      </c>
      <c r="D116" s="145">
        <f>'Tabulation of Bids'!D117</f>
        <v>32</v>
      </c>
      <c r="E116" s="146"/>
      <c r="F116" s="146">
        <f t="shared" si="4"/>
        <v>0</v>
      </c>
    </row>
    <row r="117" spans="1:6" ht="20.25" customHeight="1" x14ac:dyDescent="0.2">
      <c r="A117" s="145">
        <f>'Tabulation of Bids'!A118</f>
        <v>105</v>
      </c>
      <c r="B117" s="160" t="str">
        <f>'Tabulation of Bids'!B118</f>
        <v>Ductile Iron Water Main Complete, 12"</v>
      </c>
      <c r="C117" s="145" t="str">
        <f>'Tabulation of Bids'!C118</f>
        <v>Foot</v>
      </c>
      <c r="D117" s="145">
        <f>'Tabulation of Bids'!D118</f>
        <v>4041</v>
      </c>
      <c r="E117" s="146"/>
      <c r="F117" s="146">
        <f t="shared" si="4"/>
        <v>0</v>
      </c>
    </row>
    <row r="118" spans="1:6" ht="20.25" customHeight="1" x14ac:dyDescent="0.2">
      <c r="A118" s="145">
        <f>'Tabulation of Bids'!A119</f>
        <v>106</v>
      </c>
      <c r="B118" s="160" t="str">
        <f>'Tabulation of Bids'!B119</f>
        <v>Gate Valve and Valve Box Complete, 6"</v>
      </c>
      <c r="C118" s="145" t="str">
        <f>'Tabulation of Bids'!C119</f>
        <v>Each</v>
      </c>
      <c r="D118" s="145">
        <f>'Tabulation of Bids'!D119</f>
        <v>1</v>
      </c>
      <c r="E118" s="146"/>
      <c r="F118" s="146">
        <f t="shared" si="4"/>
        <v>0</v>
      </c>
    </row>
    <row r="119" spans="1:6" ht="20.25" customHeight="1" x14ac:dyDescent="0.2">
      <c r="A119" s="145">
        <f>'Tabulation of Bids'!A120</f>
        <v>107</v>
      </c>
      <c r="B119" s="160" t="str">
        <f>'Tabulation of Bids'!B120</f>
        <v>Gate Valve and Valve Box Complete, 8"</v>
      </c>
      <c r="C119" s="145" t="str">
        <f>'Tabulation of Bids'!C120</f>
        <v>Each</v>
      </c>
      <c r="D119" s="145">
        <f>'Tabulation of Bids'!D120</f>
        <v>2</v>
      </c>
      <c r="E119" s="146"/>
      <c r="F119" s="146">
        <f t="shared" si="4"/>
        <v>0</v>
      </c>
    </row>
    <row r="120" spans="1:6" ht="20.25" customHeight="1" x14ac:dyDescent="0.2">
      <c r="A120" s="145">
        <f>'Tabulation of Bids'!A121</f>
        <v>108</v>
      </c>
      <c r="B120" s="160" t="str">
        <f>'Tabulation of Bids'!B121</f>
        <v>Butterfly Valve and Valve Box, Complete, 12"</v>
      </c>
      <c r="C120" s="145" t="str">
        <f>'Tabulation of Bids'!C121</f>
        <v>Each</v>
      </c>
      <c r="D120" s="145">
        <f>'Tabulation of Bids'!D121</f>
        <v>11</v>
      </c>
      <c r="E120" s="146"/>
      <c r="F120" s="146">
        <f t="shared" si="4"/>
        <v>0</v>
      </c>
    </row>
    <row r="121" spans="1:6" ht="20.25" customHeight="1" x14ac:dyDescent="0.2">
      <c r="A121" s="145">
        <f>'Tabulation of Bids'!A122</f>
        <v>109</v>
      </c>
      <c r="B121" s="160" t="str">
        <f>'Tabulation of Bids'!B122</f>
        <v>Fire Hydrant with 6" Valve and Valve Box, Complete</v>
      </c>
      <c r="C121" s="145" t="str">
        <f>'Tabulation of Bids'!C122</f>
        <v>Each</v>
      </c>
      <c r="D121" s="145">
        <f>'Tabulation of Bids'!D122</f>
        <v>14</v>
      </c>
      <c r="E121" s="146"/>
      <c r="F121" s="146">
        <f t="shared" si="4"/>
        <v>0</v>
      </c>
    </row>
    <row r="122" spans="1:6" ht="20.25" customHeight="1" x14ac:dyDescent="0.2">
      <c r="A122" s="145">
        <f>'Tabulation of Bids'!A123</f>
        <v>110</v>
      </c>
      <c r="B122" s="160" t="str">
        <f>'Tabulation of Bids'!B123</f>
        <v>Water Service (Open-Cut), Complete, 1"</v>
      </c>
      <c r="C122" s="145" t="str">
        <f>'Tabulation of Bids'!C123</f>
        <v>Each</v>
      </c>
      <c r="D122" s="145">
        <f>'Tabulation of Bids'!D123</f>
        <v>1</v>
      </c>
      <c r="E122" s="146"/>
      <c r="F122" s="146">
        <f t="shared" si="4"/>
        <v>0</v>
      </c>
    </row>
    <row r="123" spans="1:6" ht="20.25" customHeight="1" x14ac:dyDescent="0.2">
      <c r="A123" s="145">
        <f>'Tabulation of Bids'!A124</f>
        <v>111</v>
      </c>
      <c r="B123" s="160" t="str">
        <f>'Tabulation of Bids'!B124</f>
        <v>Water Service (Open-Cut), Complete, 1.5"</v>
      </c>
      <c r="C123" s="145" t="str">
        <f>'Tabulation of Bids'!C124</f>
        <v>Each</v>
      </c>
      <c r="D123" s="145">
        <f>'Tabulation of Bids'!D124</f>
        <v>1</v>
      </c>
      <c r="E123" s="146"/>
      <c r="F123" s="146">
        <f t="shared" si="4"/>
        <v>0</v>
      </c>
    </row>
    <row r="124" spans="1:6" ht="20.25" customHeight="1" x14ac:dyDescent="0.2">
      <c r="A124" s="145">
        <f>'Tabulation of Bids'!A125</f>
        <v>112</v>
      </c>
      <c r="B124" s="160" t="str">
        <f>'Tabulation of Bids'!B125</f>
        <v>Water Main Quality Casing Pipe, 24"</v>
      </c>
      <c r="C124" s="145" t="str">
        <f>'Tabulation of Bids'!C125</f>
        <v>Foot</v>
      </c>
      <c r="D124" s="145">
        <f>'Tabulation of Bids'!D125</f>
        <v>304</v>
      </c>
      <c r="E124" s="146"/>
      <c r="F124" s="146">
        <f t="shared" si="4"/>
        <v>0</v>
      </c>
    </row>
    <row r="125" spans="1:6" ht="20.25" customHeight="1" x14ac:dyDescent="0.2">
      <c r="A125" s="145">
        <f>'Tabulation of Bids'!A126</f>
        <v>113</v>
      </c>
      <c r="B125" s="160" t="str">
        <f>'Tabulation of Bids'!B126</f>
        <v>Connect To Existing 6" Water Main, Complete</v>
      </c>
      <c r="C125" s="145" t="str">
        <f>'Tabulation of Bids'!C126</f>
        <v>Each</v>
      </c>
      <c r="D125" s="145">
        <f>'Tabulation of Bids'!D126</f>
        <v>1</v>
      </c>
      <c r="E125" s="146"/>
      <c r="F125" s="146">
        <f t="shared" si="4"/>
        <v>0</v>
      </c>
    </row>
    <row r="126" spans="1:6" ht="20.25" customHeight="1" x14ac:dyDescent="0.2">
      <c r="A126" s="145">
        <f>'Tabulation of Bids'!A127</f>
        <v>114</v>
      </c>
      <c r="B126" s="160" t="str">
        <f>'Tabulation of Bids'!B127</f>
        <v>Connect To Existing 8" Water Main, Complete</v>
      </c>
      <c r="C126" s="145" t="str">
        <f>'Tabulation of Bids'!C127</f>
        <v>Each</v>
      </c>
      <c r="D126" s="145">
        <f>'Tabulation of Bids'!D127</f>
        <v>2</v>
      </c>
      <c r="E126" s="146"/>
      <c r="F126" s="146">
        <f t="shared" si="4"/>
        <v>0</v>
      </c>
    </row>
    <row r="127" spans="1:6" ht="20.25" customHeight="1" x14ac:dyDescent="0.2">
      <c r="A127" s="145">
        <f>'Tabulation of Bids'!A128</f>
        <v>115</v>
      </c>
      <c r="B127" s="160" t="str">
        <f>'Tabulation of Bids'!B128</f>
        <v>Connect To Existing 12" Water Main, Complete</v>
      </c>
      <c r="C127" s="145" t="str">
        <f>'Tabulation of Bids'!C128</f>
        <v>Each</v>
      </c>
      <c r="D127" s="145">
        <f>'Tabulation of Bids'!D128</f>
        <v>3</v>
      </c>
      <c r="E127" s="146"/>
      <c r="F127" s="146">
        <f t="shared" si="4"/>
        <v>0</v>
      </c>
    </row>
    <row r="128" spans="1:6" ht="20.25" customHeight="1" x14ac:dyDescent="0.2">
      <c r="A128" s="145">
        <f>'Tabulation of Bids'!A129</f>
        <v>116</v>
      </c>
      <c r="B128" s="160" t="str">
        <f>'Tabulation of Bids'!B129</f>
        <v>Remove Fire Hydrant, Complete</v>
      </c>
      <c r="C128" s="145" t="str">
        <f>'Tabulation of Bids'!C129</f>
        <v>Each</v>
      </c>
      <c r="D128" s="145">
        <f>'Tabulation of Bids'!D129</f>
        <v>3</v>
      </c>
      <c r="E128" s="146"/>
      <c r="F128" s="146">
        <f t="shared" si="4"/>
        <v>0</v>
      </c>
    </row>
    <row r="129" spans="1:6" ht="20.25" customHeight="1" x14ac:dyDescent="0.2">
      <c r="A129" s="145">
        <f>'Tabulation of Bids'!A130</f>
        <v>117</v>
      </c>
      <c r="B129" s="160" t="str">
        <f>'Tabulation of Bids'!B130</f>
        <v>Water Main Line Stop, 6"</v>
      </c>
      <c r="C129" s="145" t="str">
        <f>'Tabulation of Bids'!C130</f>
        <v>Each</v>
      </c>
      <c r="D129" s="145">
        <f>'Tabulation of Bids'!D130</f>
        <v>3</v>
      </c>
      <c r="E129" s="146"/>
      <c r="F129" s="146">
        <f t="shared" si="4"/>
        <v>0</v>
      </c>
    </row>
    <row r="130" spans="1:6" ht="20.25" customHeight="1" x14ac:dyDescent="0.2">
      <c r="A130" s="145">
        <f>'Tabulation of Bids'!A131</f>
        <v>118</v>
      </c>
      <c r="B130" s="160" t="str">
        <f>'Tabulation of Bids'!B131</f>
        <v>Water Main Line Stop, 8"</v>
      </c>
      <c r="C130" s="145" t="str">
        <f>'Tabulation of Bids'!C131</f>
        <v>Each</v>
      </c>
      <c r="D130" s="145">
        <f>'Tabulation of Bids'!D131</f>
        <v>2</v>
      </c>
      <c r="E130" s="146"/>
      <c r="F130" s="146">
        <f t="shared" si="4"/>
        <v>0</v>
      </c>
    </row>
    <row r="131" spans="1:6" ht="20.25" customHeight="1" x14ac:dyDescent="0.2">
      <c r="A131" s="145">
        <f>'Tabulation of Bids'!A132</f>
        <v>119</v>
      </c>
      <c r="B131" s="160" t="str">
        <f>'Tabulation of Bids'!B132</f>
        <v>Water Main Line Stop, 12"</v>
      </c>
      <c r="C131" s="145" t="str">
        <f>'Tabulation of Bids'!C132</f>
        <v>Each</v>
      </c>
      <c r="D131" s="145">
        <f>'Tabulation of Bids'!D132</f>
        <v>3</v>
      </c>
      <c r="E131" s="146"/>
      <c r="F131" s="146">
        <f t="shared" si="4"/>
        <v>0</v>
      </c>
    </row>
    <row r="132" spans="1:6" ht="20.25" customHeight="1" thickBot="1" x14ac:dyDescent="0.25">
      <c r="A132" s="145">
        <f>'Tabulation of Bids'!A133</f>
        <v>120</v>
      </c>
      <c r="B132" s="160" t="str">
        <f>'Tabulation of Bids'!B133</f>
        <v>Insertion Valve, Complete, 6"</v>
      </c>
      <c r="C132" s="145" t="str">
        <f>'Tabulation of Bids'!C133</f>
        <v>Each</v>
      </c>
      <c r="D132" s="145">
        <f>'Tabulation of Bids'!D133</f>
        <v>3</v>
      </c>
      <c r="E132" s="146"/>
      <c r="F132" s="146">
        <f t="shared" si="4"/>
        <v>0</v>
      </c>
    </row>
    <row r="133" spans="1:6" ht="9.75" customHeight="1" x14ac:dyDescent="0.2">
      <c r="A133" s="147"/>
      <c r="B133" s="343" t="s">
        <v>238</v>
      </c>
      <c r="C133" s="148" t="str">
        <f>IF(NOT(ISNUMBER(A135)),"Total","Sub")</f>
        <v>Sub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Total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>
        <f>'Tabulation of Bids'!A136</f>
        <v>121</v>
      </c>
      <c r="B135" s="204" t="str">
        <f>'Tabulation of Bids'!B136</f>
        <v>Insertion Valve, Complete, 8"</v>
      </c>
      <c r="C135" s="145" t="str">
        <f>'Tabulation of Bids'!C136</f>
        <v>Each</v>
      </c>
      <c r="D135" s="203">
        <f>'Tabulation of Bids'!D136</f>
        <v>2</v>
      </c>
      <c r="E135" s="205"/>
      <c r="F135" s="205">
        <f t="shared" ref="F135:F158" si="5">+D135*E135</f>
        <v>0</v>
      </c>
    </row>
    <row r="136" spans="1:6" ht="20.25" customHeight="1" x14ac:dyDescent="0.2">
      <c r="A136" s="145">
        <f>'Tabulation of Bids'!A137</f>
        <v>122</v>
      </c>
      <c r="B136" s="160" t="str">
        <f>'Tabulation of Bids'!B137</f>
        <v>Insertion Valve, Complete, 12"</v>
      </c>
      <c r="C136" s="145" t="str">
        <f>'Tabulation of Bids'!C137</f>
        <v>Each</v>
      </c>
      <c r="D136" s="145">
        <f>'Tabulation of Bids'!D137</f>
        <v>3</v>
      </c>
      <c r="E136" s="146"/>
      <c r="F136" s="146">
        <f t="shared" si="5"/>
        <v>0</v>
      </c>
    </row>
    <row r="137" spans="1:6" ht="20.25" customHeight="1" x14ac:dyDescent="0.2">
      <c r="A137" s="145">
        <f>'Tabulation of Bids'!A138</f>
        <v>123</v>
      </c>
      <c r="B137" s="160" t="str">
        <f>'Tabulation of Bids'!B138</f>
        <v>Sanitary Sewer, PVC - 12" (WMQ/SDR 26)</v>
      </c>
      <c r="C137" s="145" t="str">
        <f>'Tabulation of Bids'!C138</f>
        <v>Foot</v>
      </c>
      <c r="D137" s="145">
        <f>'Tabulation of Bids'!D138</f>
        <v>150</v>
      </c>
      <c r="E137" s="146"/>
      <c r="F137" s="146">
        <f t="shared" si="5"/>
        <v>0</v>
      </c>
    </row>
    <row r="138" spans="1:6" ht="20.25" customHeight="1" x14ac:dyDescent="0.2">
      <c r="A138" s="145">
        <f>'Tabulation of Bids'!A139</f>
        <v>124</v>
      </c>
      <c r="B138" s="160" t="str">
        <f>'Tabulation of Bids'!B139</f>
        <v>Sanitary Inside Drop Manhole - 5' Dia. (Over Trunk Sewer)</v>
      </c>
      <c r="C138" s="145" t="str">
        <f>'Tabulation of Bids'!C139</f>
        <v>Each</v>
      </c>
      <c r="D138" s="145">
        <f>'Tabulation of Bids'!D139</f>
        <v>1</v>
      </c>
      <c r="E138" s="146"/>
      <c r="F138" s="146">
        <f t="shared" si="5"/>
        <v>0</v>
      </c>
    </row>
    <row r="139" spans="1:6" ht="20.25" customHeight="1" x14ac:dyDescent="0.2">
      <c r="A139" s="145">
        <f>'Tabulation of Bids'!A140</f>
        <v>125</v>
      </c>
      <c r="B139" s="160" t="str">
        <f>'Tabulation of Bids'!B140</f>
        <v>Sanitary Manhole - 5' Dia.</v>
      </c>
      <c r="C139" s="145" t="str">
        <f>'Tabulation of Bids'!C140</f>
        <v>Each</v>
      </c>
      <c r="D139" s="145">
        <f>'Tabulation of Bids'!D140</f>
        <v>1</v>
      </c>
      <c r="E139" s="146"/>
      <c r="F139" s="146">
        <f t="shared" si="5"/>
        <v>0</v>
      </c>
    </row>
    <row r="140" spans="1:6" ht="20.25" customHeight="1" x14ac:dyDescent="0.2">
      <c r="A140" s="145">
        <f>'Tabulation of Bids'!A141</f>
        <v>126</v>
      </c>
      <c r="B140" s="160" t="str">
        <f>'Tabulation of Bids'!B141</f>
        <v>Connect To Existing 42" Trunk Sewer</v>
      </c>
      <c r="C140" s="145" t="str">
        <f>'Tabulation of Bids'!C141</f>
        <v>L Sum</v>
      </c>
      <c r="D140" s="145">
        <f>'Tabulation of Bids'!D141</f>
        <v>1</v>
      </c>
      <c r="E140" s="146"/>
      <c r="F140" s="146">
        <f t="shared" si="5"/>
        <v>0</v>
      </c>
    </row>
    <row r="141" spans="1:6" ht="20.25" customHeight="1" x14ac:dyDescent="0.2">
      <c r="A141" s="145">
        <f>'Tabulation of Bids'!A142</f>
        <v>127</v>
      </c>
      <c r="B141" s="160" t="str">
        <f>'Tabulation of Bids'!B142</f>
        <v>Sanitary Sewer System Abandonment, Complete</v>
      </c>
      <c r="C141" s="145" t="str">
        <f>'Tabulation of Bids'!C142</f>
        <v>L Sum</v>
      </c>
      <c r="D141" s="145">
        <f>'Tabulation of Bids'!D142</f>
        <v>1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43" t="s">
        <v>239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0"/>
  <sheetViews>
    <sheetView showGridLines="0" showZeros="0" zoomScaleNormal="100" workbookViewId="0">
      <selection activeCell="D268" sqref="D268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1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6"/>
    </row>
    <row r="2" spans="1:6" s="98" customFormat="1" ht="15.75" customHeight="1" x14ac:dyDescent="0.2">
      <c r="A2" s="123"/>
      <c r="B2" s="124"/>
      <c r="C2" s="125" t="s">
        <v>13</v>
      </c>
      <c r="D2" s="116"/>
      <c r="E2" s="380"/>
      <c r="F2" s="381"/>
    </row>
    <row r="3" spans="1:6" s="98" customFormat="1" ht="15.75" customHeight="1" x14ac:dyDescent="0.2">
      <c r="A3" s="123"/>
      <c r="B3" s="126"/>
      <c r="C3" s="125" t="s">
        <v>14</v>
      </c>
      <c r="D3" s="382" t="s">
        <v>15</v>
      </c>
      <c r="E3" s="382"/>
      <c r="F3" s="38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8" t="str">
        <f>'Tabulation of Bids'!$A$3</f>
        <v>Logistics Parkway - Phase II</v>
      </c>
      <c r="E4" s="378"/>
      <c r="F4" s="379"/>
    </row>
    <row r="5" spans="1:6" s="101" customFormat="1" ht="12" customHeight="1" x14ac:dyDescent="0.2">
      <c r="A5" s="327" t="s">
        <v>18</v>
      </c>
      <c r="B5" s="327"/>
      <c r="C5" s="327"/>
      <c r="D5" s="327"/>
      <c r="E5" s="327"/>
      <c r="F5" s="328"/>
    </row>
    <row r="6" spans="1:6" s="101" customFormat="1" ht="12" customHeight="1" x14ac:dyDescent="0.2">
      <c r="A6" s="171"/>
      <c r="B6" s="108"/>
      <c r="C6" s="108"/>
      <c r="D6" s="108"/>
      <c r="E6" s="108"/>
      <c r="F6" s="329"/>
    </row>
    <row r="7" spans="1:6" s="101" customFormat="1" ht="12" customHeight="1" x14ac:dyDescent="0.2">
      <c r="A7" s="171"/>
      <c r="B7" s="108"/>
      <c r="C7" s="108"/>
      <c r="D7" s="108"/>
      <c r="E7" s="108"/>
      <c r="F7" s="329"/>
    </row>
    <row r="8" spans="1:6" s="101" customFormat="1" ht="12" customHeight="1" x14ac:dyDescent="0.2">
      <c r="A8" s="171"/>
      <c r="B8" s="108"/>
      <c r="C8" s="108"/>
      <c r="D8" s="108"/>
      <c r="E8" s="108"/>
      <c r="F8" s="329"/>
    </row>
    <row r="9" spans="1:6" s="101" customFormat="1" ht="12" customHeight="1" x14ac:dyDescent="0.2">
      <c r="A9" s="171"/>
      <c r="B9" s="108"/>
      <c r="C9" s="108"/>
      <c r="D9" s="108"/>
      <c r="E9" s="108"/>
      <c r="F9" s="329"/>
    </row>
    <row r="10" spans="1:6" s="101" customFormat="1" ht="12" customHeight="1" x14ac:dyDescent="0.2">
      <c r="A10" s="330" t="s">
        <v>19</v>
      </c>
      <c r="B10" s="327"/>
      <c r="C10" s="327"/>
      <c r="D10" s="327"/>
      <c r="E10" s="327"/>
      <c r="F10" s="328"/>
    </row>
    <row r="11" spans="1:6" s="101" customFormat="1" ht="12" customHeight="1" x14ac:dyDescent="0.2">
      <c r="A11" s="330" t="s">
        <v>20</v>
      </c>
      <c r="B11" s="327"/>
      <c r="C11" s="327"/>
      <c r="D11" s="327"/>
      <c r="E11" s="327"/>
      <c r="F11" s="328"/>
    </row>
    <row r="12" spans="1:6" s="101" customFormat="1" ht="12" customHeight="1" x14ac:dyDescent="0.2">
      <c r="A12" s="330" t="s">
        <v>21</v>
      </c>
      <c r="B12" s="327"/>
      <c r="C12" s="327"/>
      <c r="D12" s="327"/>
      <c r="E12" s="327"/>
      <c r="F12" s="328"/>
    </row>
    <row r="13" spans="1:6" s="101" customFormat="1" ht="12" customHeight="1" x14ac:dyDescent="0.2">
      <c r="A13" s="330" t="s">
        <v>22</v>
      </c>
      <c r="B13" s="327"/>
      <c r="C13" s="327"/>
      <c r="D13" s="327"/>
      <c r="E13" s="327"/>
      <c r="F13" s="328"/>
    </row>
    <row r="14" spans="1:6" s="101" customFormat="1" ht="12" customHeight="1" thickBot="1" x14ac:dyDescent="0.25">
      <c r="A14" s="330" t="s">
        <v>23</v>
      </c>
      <c r="B14" s="327"/>
      <c r="C14" s="327"/>
      <c r="D14" s="327"/>
      <c r="E14" s="327"/>
      <c r="F14" s="328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Tree Removal, Acres</v>
      </c>
      <c r="C16" s="96" t="str">
        <f>'Tabulation of Bids'!$C6</f>
        <v>Acre</v>
      </c>
      <c r="D16" s="211">
        <f>'Tabulation of Bids'!$D6</f>
        <v>4.78</v>
      </c>
      <c r="E16" s="246">
        <f>'Tabulation of Bids'!$E6</f>
        <v>12000</v>
      </c>
      <c r="F16" s="331">
        <f>D16*E16</f>
        <v>57360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Earth Excavation, Special</v>
      </c>
      <c r="C17" s="96" t="str">
        <f>'Tabulation of Bids'!$C7</f>
        <v>Cu Yd</v>
      </c>
      <c r="D17" s="97">
        <f>'Tabulation of Bids'!$D7</f>
        <v>41667</v>
      </c>
      <c r="E17" s="241">
        <f>'Tabulation of Bids'!$E7</f>
        <v>20</v>
      </c>
      <c r="F17" s="332">
        <f t="shared" ref="F17:F32" si="0">D17*E17</f>
        <v>833340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Removal and Disposal of Unsuitable Material</v>
      </c>
      <c r="C18" s="96" t="str">
        <f>'Tabulation of Bids'!$C8</f>
        <v>Cu Yd</v>
      </c>
      <c r="D18" s="97">
        <f>'Tabulation of Bids'!$D8</f>
        <v>8100</v>
      </c>
      <c r="E18" s="241">
        <f>'Tabulation of Bids'!$E8</f>
        <v>20</v>
      </c>
      <c r="F18" s="332">
        <f t="shared" si="0"/>
        <v>162000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Trench Backfill</v>
      </c>
      <c r="C19" s="96" t="str">
        <f>'Tabulation of Bids'!$C9</f>
        <v>Cu Yd</v>
      </c>
      <c r="D19" s="97">
        <f>'Tabulation of Bids'!$D9</f>
        <v>502.2</v>
      </c>
      <c r="E19" s="241">
        <f>'Tabulation of Bids'!$E9</f>
        <v>18</v>
      </c>
      <c r="F19" s="332">
        <f t="shared" si="0"/>
        <v>9039.6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Topsoil, Furnish and Place, 4"</v>
      </c>
      <c r="C20" s="96" t="str">
        <f>'Tabulation of Bids'!$C10</f>
        <v>Sq Yd</v>
      </c>
      <c r="D20" s="97">
        <f>'Tabulation of Bids'!$D10</f>
        <v>45539</v>
      </c>
      <c r="E20" s="241">
        <f>'Tabulation of Bids'!$E10</f>
        <v>6</v>
      </c>
      <c r="F20" s="332">
        <f t="shared" si="0"/>
        <v>273234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Seeding, Class 2A</v>
      </c>
      <c r="C21" s="96" t="str">
        <f>'Tabulation of Bids'!$C11</f>
        <v>Acre</v>
      </c>
      <c r="D21" s="97">
        <f>'Tabulation of Bids'!$D11</f>
        <v>9.36</v>
      </c>
      <c r="E21" s="241">
        <f>'Tabulation of Bids'!$E11</f>
        <v>3000</v>
      </c>
      <c r="F21" s="332">
        <f t="shared" si="0"/>
        <v>28080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Nitrogen Fertilizer Nutrient</v>
      </c>
      <c r="C22" s="96" t="str">
        <f>'Tabulation of Bids'!$C12</f>
        <v>Pound</v>
      </c>
      <c r="D22" s="97">
        <f>'Tabulation of Bids'!$D12</f>
        <v>842.4</v>
      </c>
      <c r="E22" s="241">
        <f>'Tabulation of Bids'!$E12</f>
        <v>3</v>
      </c>
      <c r="F22" s="332">
        <f t="shared" si="0"/>
        <v>2527.1999999999998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Phosphorous Fertilizer Nutrient</v>
      </c>
      <c r="C23" s="96" t="str">
        <f>'Tabulation of Bids'!$C13</f>
        <v>Pound</v>
      </c>
      <c r="D23" s="97">
        <f>'Tabulation of Bids'!$D13</f>
        <v>842.4</v>
      </c>
      <c r="E23" s="241">
        <f>'Tabulation of Bids'!$E13</f>
        <v>3</v>
      </c>
      <c r="F23" s="332">
        <f t="shared" si="0"/>
        <v>2527.1999999999998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Potassium Fertilizer Nutrient</v>
      </c>
      <c r="C24" s="96" t="str">
        <f>'Tabulation of Bids'!$C14</f>
        <v>Pound</v>
      </c>
      <c r="D24" s="97">
        <f>'Tabulation of Bids'!$D14</f>
        <v>842.4</v>
      </c>
      <c r="E24" s="241">
        <f>'Tabulation of Bids'!$E14</f>
        <v>3</v>
      </c>
      <c r="F24" s="332">
        <f t="shared" si="0"/>
        <v>2527.1999999999998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Erosion Control Blanket</v>
      </c>
      <c r="C25" s="96" t="str">
        <f>'Tabulation of Bids'!$C15</f>
        <v>Sq Yd</v>
      </c>
      <c r="D25" s="97">
        <f>'Tabulation of Bids'!$D15</f>
        <v>45539</v>
      </c>
      <c r="E25" s="241">
        <f>'Tabulation of Bids'!$E15</f>
        <v>1.5</v>
      </c>
      <c r="F25" s="332">
        <f t="shared" si="0"/>
        <v>68308.5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Temporary Erosion Control Seeding</v>
      </c>
      <c r="C26" s="96" t="str">
        <f>'Tabulation of Bids'!$C16</f>
        <v>Pound</v>
      </c>
      <c r="D26" s="97">
        <f>'Tabulation of Bids'!$D16</f>
        <v>936</v>
      </c>
      <c r="E26" s="241">
        <f>'Tabulation of Bids'!$E16</f>
        <v>5</v>
      </c>
      <c r="F26" s="332">
        <f t="shared" si="0"/>
        <v>4680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Temporary Ditch Checks</v>
      </c>
      <c r="C27" s="96" t="str">
        <f>'Tabulation of Bids'!$C17</f>
        <v>Foot</v>
      </c>
      <c r="D27" s="97">
        <f>'Tabulation of Bids'!$D17</f>
        <v>383</v>
      </c>
      <c r="E27" s="241">
        <f>'Tabulation of Bids'!$E17</f>
        <v>10</v>
      </c>
      <c r="F27" s="332">
        <f t="shared" si="0"/>
        <v>3830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Perimeter Erosion Barrier</v>
      </c>
      <c r="C28" s="96" t="str">
        <f>'Tabulation of Bids'!$C18</f>
        <v>Foot</v>
      </c>
      <c r="D28" s="97">
        <f>'Tabulation of Bids'!$D18</f>
        <v>1000</v>
      </c>
      <c r="E28" s="241">
        <f>'Tabulation of Bids'!$E18</f>
        <v>2</v>
      </c>
      <c r="F28" s="332">
        <f t="shared" si="0"/>
        <v>2000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Inlet and Pipe Protection</v>
      </c>
      <c r="C29" s="96" t="str">
        <f>'Tabulation of Bids'!$C19</f>
        <v>Each</v>
      </c>
      <c r="D29" s="97">
        <f>'Tabulation of Bids'!$D19</f>
        <v>37</v>
      </c>
      <c r="E29" s="241">
        <f>'Tabulation of Bids'!$E19</f>
        <v>150</v>
      </c>
      <c r="F29" s="332">
        <f t="shared" si="0"/>
        <v>5550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Stone Riprap, Class A4</v>
      </c>
      <c r="C30" s="96" t="str">
        <f>'Tabulation of Bids'!$C20</f>
        <v>Sq Yd</v>
      </c>
      <c r="D30" s="97">
        <f>'Tabulation of Bids'!$D20</f>
        <v>224.5</v>
      </c>
      <c r="E30" s="241">
        <f>'Tabulation of Bids'!$E20</f>
        <v>65</v>
      </c>
      <c r="F30" s="332">
        <f t="shared" si="0"/>
        <v>14592.5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Stone Riprap, Class A5</v>
      </c>
      <c r="C31" s="96" t="str">
        <f>'Tabulation of Bids'!$C21</f>
        <v>Sq Yd</v>
      </c>
      <c r="D31" s="97">
        <f>'Tabulation of Bids'!$D21</f>
        <v>3066</v>
      </c>
      <c r="E31" s="241">
        <f>'Tabulation of Bids'!$E21</f>
        <v>85</v>
      </c>
      <c r="F31" s="332">
        <f t="shared" si="0"/>
        <v>260610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Filter Fabric</v>
      </c>
      <c r="C32" s="96" t="str">
        <f>'Tabulation of Bids'!$C22</f>
        <v>Sq Yd</v>
      </c>
      <c r="D32" s="97">
        <f>'Tabulation of Bids'!$D22</f>
        <v>3290.5</v>
      </c>
      <c r="E32" s="241">
        <f>'Tabulation of Bids'!$E22</f>
        <v>4</v>
      </c>
      <c r="F32" s="332">
        <f t="shared" si="0"/>
        <v>13162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Aggregate Subgrade Improvement</v>
      </c>
      <c r="C33" s="99" t="str">
        <f>'Tabulation of Bids'!$C23</f>
        <v>Ton</v>
      </c>
      <c r="D33" s="97">
        <f>'Tabulation of Bids'!$D23</f>
        <v>16605</v>
      </c>
      <c r="E33" s="241">
        <f>'Tabulation of Bids'!$E23</f>
        <v>18</v>
      </c>
      <c r="F33" s="332">
        <f t="shared" ref="F33:F39" si="1">D33*E33</f>
        <v>298890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Subbase Granular Material, Type B</v>
      </c>
      <c r="C34" s="96" t="str">
        <f>'Tabulation of Bids'!$C24</f>
        <v>Ton</v>
      </c>
      <c r="D34" s="97">
        <f>'Tabulation of Bids'!$D24</f>
        <v>7662</v>
      </c>
      <c r="E34" s="241">
        <f>'Tabulation of Bids'!$E24</f>
        <v>18</v>
      </c>
      <c r="F34" s="332">
        <f t="shared" si="1"/>
        <v>137916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Aggregate Base Course, Type B</v>
      </c>
      <c r="C35" s="96" t="str">
        <f>'Tabulation of Bids'!$C25</f>
        <v>Ton</v>
      </c>
      <c r="D35" s="97">
        <f>'Tabulation of Bids'!$D25</f>
        <v>8005</v>
      </c>
      <c r="E35" s="241">
        <f>'Tabulation of Bids'!$E25</f>
        <v>20</v>
      </c>
      <c r="F35" s="332">
        <f t="shared" si="1"/>
        <v>160100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Bituminous Materials (Prime Coat)</v>
      </c>
      <c r="C36" s="96" t="str">
        <f>'Tabulation of Bids'!$C26</f>
        <v>Gallon</v>
      </c>
      <c r="D36" s="97">
        <f>'Tabulation of Bids'!$D26</f>
        <v>7122</v>
      </c>
      <c r="E36" s="241">
        <f>'Tabulation of Bids'!$E26</f>
        <v>0.5</v>
      </c>
      <c r="F36" s="332">
        <f t="shared" si="1"/>
        <v>3561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Bituminous Materials (Tack Coat)</v>
      </c>
      <c r="C37" s="96" t="str">
        <f>'Tabulation of Bids'!$C27</f>
        <v>Gallon</v>
      </c>
      <c r="D37" s="97">
        <f>'Tabulation of Bids'!$D27</f>
        <v>3074</v>
      </c>
      <c r="E37" s="241">
        <f>'Tabulation of Bids'!$E27</f>
        <v>0.5</v>
      </c>
      <c r="F37" s="332">
        <f t="shared" si="1"/>
        <v>1537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Aggregate (Prime Coat)</v>
      </c>
      <c r="C38" s="96" t="str">
        <f>'Tabulation of Bids'!$C28</f>
        <v>Ton</v>
      </c>
      <c r="D38" s="97">
        <f>'Tabulation of Bids'!$D28</f>
        <v>83</v>
      </c>
      <c r="E38" s="241">
        <f>'Tabulation of Bids'!$E28</f>
        <v>100</v>
      </c>
      <c r="F38" s="332">
        <f t="shared" si="1"/>
        <v>8300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Hot-Mix Asphalt Binder Course, IL-19.0, N70</v>
      </c>
      <c r="C39" s="247" t="str">
        <f>'Tabulation of Bids'!$C29</f>
        <v>Ton</v>
      </c>
      <c r="D39" s="244">
        <f>'Tabulation of Bids'!$D29</f>
        <v>5908</v>
      </c>
      <c r="E39" s="245">
        <f>'Tabulation of Bids'!$E29</f>
        <v>70</v>
      </c>
      <c r="F39" s="333">
        <f t="shared" si="1"/>
        <v>413560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4">
        <f>SUM(F16:F39)</f>
        <v>2767232.2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5"/>
    </row>
    <row r="42" spans="1:19" s="98" customFormat="1" ht="12.75" customHeight="1" x14ac:dyDescent="0.2">
      <c r="A42" s="115" t="s">
        <v>90</v>
      </c>
      <c r="B42" s="116"/>
      <c r="C42" s="116"/>
      <c r="D42" s="115" t="s">
        <v>25</v>
      </c>
      <c r="E42" s="116"/>
      <c r="F42" s="336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6"/>
    </row>
    <row r="45" spans="1:19" s="98" customFormat="1" ht="15" customHeight="1" x14ac:dyDescent="0.2">
      <c r="A45" s="337" t="s">
        <v>91</v>
      </c>
      <c r="B45" s="117"/>
      <c r="C45" s="117"/>
      <c r="D45" s="117"/>
      <c r="E45" s="117"/>
      <c r="F45" s="338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6"/>
    </row>
    <row r="47" spans="1:19" ht="15.75" customHeight="1" x14ac:dyDescent="0.2">
      <c r="A47" s="123"/>
      <c r="B47" s="124"/>
      <c r="C47" s="125" t="s">
        <v>13</v>
      </c>
      <c r="D47" s="116"/>
      <c r="E47" s="376">
        <f>E2</f>
        <v>0</v>
      </c>
      <c r="F47" s="37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9"/>
    </row>
    <row r="49" spans="1:6" ht="15.75" customHeight="1" x14ac:dyDescent="0.2">
      <c r="A49" s="127"/>
      <c r="B49" s="128" t="s">
        <v>16</v>
      </c>
      <c r="C49" s="125" t="s">
        <v>17</v>
      </c>
      <c r="D49" s="378" t="str">
        <f>D4</f>
        <v>Logistics Parkway - Phase II</v>
      </c>
      <c r="E49" s="378"/>
      <c r="F49" s="379"/>
    </row>
    <row r="50" spans="1:6" ht="12" customHeight="1" x14ac:dyDescent="0.2">
      <c r="A50" s="327" t="str">
        <f>A5</f>
        <v>Location (Sta. and land description of beginning; Sta. only for end for county and road district; street limits for municipality.)</v>
      </c>
      <c r="B50" s="327"/>
      <c r="C50" s="327"/>
      <c r="D50" s="327"/>
      <c r="E50" s="327"/>
      <c r="F50" s="328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9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9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9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9"/>
    </row>
    <row r="55" spans="1:6" ht="12" customHeight="1" x14ac:dyDescent="0.2">
      <c r="A55" s="340" t="str">
        <f t="shared" si="2"/>
        <v>a total distance of _________feet, of which ___________ feet (____________ miles) are to be improved</v>
      </c>
      <c r="B55" s="327"/>
      <c r="C55" s="327"/>
      <c r="D55" s="327"/>
      <c r="E55" s="327"/>
      <c r="F55" s="328"/>
    </row>
    <row r="56" spans="1:6" ht="12" customHeight="1" x14ac:dyDescent="0.2">
      <c r="A56" s="340" t="str">
        <f t="shared" si="2"/>
        <v xml:space="preserve">   Station ______________ is approximately ________________ miles by road from the ______________</v>
      </c>
      <c r="B56" s="327"/>
      <c r="C56" s="327"/>
      <c r="D56" s="327"/>
      <c r="E56" s="327"/>
      <c r="F56" s="328"/>
    </row>
    <row r="57" spans="1:6" ht="12" customHeight="1" x14ac:dyDescent="0.2">
      <c r="A57" s="340" t="str">
        <f t="shared" si="2"/>
        <v>railroad siding at ______________________________________</v>
      </c>
      <c r="B57" s="327"/>
      <c r="C57" s="327"/>
      <c r="D57" s="327"/>
      <c r="E57" s="327"/>
      <c r="F57" s="328"/>
    </row>
    <row r="58" spans="1:6" ht="12" customHeight="1" x14ac:dyDescent="0.2">
      <c r="A58" s="340" t="str">
        <f t="shared" si="2"/>
        <v>Type ______________________ Width ____________ Thickness ___________ Shoulders ___________</v>
      </c>
      <c r="B58" s="327"/>
      <c r="C58" s="327"/>
      <c r="D58" s="327"/>
      <c r="E58" s="327"/>
      <c r="F58" s="328"/>
    </row>
    <row r="59" spans="1:6" ht="12" customHeight="1" thickBot="1" x14ac:dyDescent="0.25">
      <c r="A59" s="340" t="str">
        <f t="shared" si="2"/>
        <v>Average Length of Haul _________________________________</v>
      </c>
      <c r="B59" s="327"/>
      <c r="C59" s="327"/>
      <c r="D59" s="327"/>
      <c r="E59" s="327"/>
      <c r="F59" s="328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Hot-Mix Asphalt Surface Course, IL-9.5, Mix "D", N70</v>
      </c>
      <c r="C61" s="96" t="str">
        <f>'Tabulation of Bids'!$C32</f>
        <v>Ton</v>
      </c>
      <c r="D61" s="211">
        <f>'Tabulation of Bids'!$D32</f>
        <v>3504</v>
      </c>
      <c r="E61" s="246">
        <f>'Tabulation of Bids'!$E32</f>
        <v>75</v>
      </c>
      <c r="F61" s="331">
        <f>D61*E61</f>
        <v>262800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Portland Cement Concrete Driveway Pavement, 8"</v>
      </c>
      <c r="C62" s="96" t="str">
        <f>'Tabulation of Bids'!$C33</f>
        <v>Sq Yd</v>
      </c>
      <c r="D62" s="97">
        <f>'Tabulation of Bids'!$D33</f>
        <v>1520.8</v>
      </c>
      <c r="E62" s="241">
        <f>'Tabulation of Bids'!$E33</f>
        <v>70</v>
      </c>
      <c r="F62" s="332">
        <f t="shared" ref="F62:F84" si="3">D62*E62</f>
        <v>106456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Hot-Mix Asphalt Surface Removal, 2"</v>
      </c>
      <c r="C63" s="96" t="str">
        <f>'Tabulation of Bids'!$C34</f>
        <v>Sq Yd</v>
      </c>
      <c r="D63" s="97">
        <f>'Tabulation of Bids'!$D34</f>
        <v>6360</v>
      </c>
      <c r="E63" s="241">
        <f>'Tabulation of Bids'!$E34</f>
        <v>5</v>
      </c>
      <c r="F63" s="332">
        <f t="shared" si="3"/>
        <v>31800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Aggregate Shoulders, Type B</v>
      </c>
      <c r="C64" s="96" t="str">
        <f>'Tabulation of Bids'!$C35</f>
        <v>Ton</v>
      </c>
      <c r="D64" s="97">
        <f>'Tabulation of Bids'!$D35</f>
        <v>1731.6</v>
      </c>
      <c r="E64" s="241">
        <f>'Tabulation of Bids'!$E35</f>
        <v>20</v>
      </c>
      <c r="F64" s="332">
        <f t="shared" si="3"/>
        <v>34632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Hot-Mix Asphalt Shoulders</v>
      </c>
      <c r="C65" s="96" t="str">
        <f>'Tabulation of Bids'!$C36</f>
        <v>Ton</v>
      </c>
      <c r="D65" s="97">
        <f>'Tabulation of Bids'!$D36</f>
        <v>6</v>
      </c>
      <c r="E65" s="241">
        <f>'Tabulation of Bids'!$E36</f>
        <v>200</v>
      </c>
      <c r="F65" s="332">
        <f t="shared" si="3"/>
        <v>1200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Concrete Headwall Removal</v>
      </c>
      <c r="C66" s="96" t="str">
        <f>'Tabulation of Bids'!$C37</f>
        <v>Each</v>
      </c>
      <c r="D66" s="97">
        <f>'Tabulation of Bids'!$D37</f>
        <v>3</v>
      </c>
      <c r="E66" s="241">
        <f>'Tabulation of Bids'!$E37</f>
        <v>1000</v>
      </c>
      <c r="F66" s="332">
        <f t="shared" si="3"/>
        <v>3000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Pipe Culvert Removal</v>
      </c>
      <c r="C67" s="96" t="str">
        <f>'Tabulation of Bids'!$C38</f>
        <v>Foot</v>
      </c>
      <c r="D67" s="97">
        <f>'Tabulation of Bids'!$D38</f>
        <v>1185</v>
      </c>
      <c r="E67" s="241">
        <f>'Tabulation of Bids'!$E38</f>
        <v>10</v>
      </c>
      <c r="F67" s="332">
        <f t="shared" si="3"/>
        <v>11850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Precast Reinforced Concrete Flared End Sections, 12"</v>
      </c>
      <c r="C68" s="96" t="str">
        <f>'Tabulation of Bids'!$C39</f>
        <v>Each</v>
      </c>
      <c r="D68" s="97">
        <f>'Tabulation of Bids'!$D39</f>
        <v>18</v>
      </c>
      <c r="E68" s="241">
        <f>'Tabulation of Bids'!$E39</f>
        <v>700</v>
      </c>
      <c r="F68" s="332">
        <f t="shared" si="3"/>
        <v>12600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Precast Reinforced Concrete Flared End Sections, 18"</v>
      </c>
      <c r="C69" s="96" t="str">
        <f>'Tabulation of Bids'!$C40</f>
        <v>Each</v>
      </c>
      <c r="D69" s="97">
        <f>'Tabulation of Bids'!$D40</f>
        <v>1</v>
      </c>
      <c r="E69" s="241">
        <f>'Tabulation of Bids'!$E40</f>
        <v>1000</v>
      </c>
      <c r="F69" s="332">
        <f t="shared" si="3"/>
        <v>1000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Traversable Pipe Grate For Concrete End Section</v>
      </c>
      <c r="C70" s="96" t="str">
        <f>'Tabulation of Bids'!$C41</f>
        <v>Foot</v>
      </c>
      <c r="D70" s="97">
        <f>'Tabulation of Bids'!$D41</f>
        <v>606.1</v>
      </c>
      <c r="E70" s="241">
        <f>'Tabulation of Bids'!$E41</f>
        <v>60</v>
      </c>
      <c r="F70" s="332">
        <f t="shared" si="3"/>
        <v>36366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Concrete End Section, Standard 542001, 15", 1:3</v>
      </c>
      <c r="C71" s="96" t="str">
        <f>'Tabulation of Bids'!$C42</f>
        <v>Each</v>
      </c>
      <c r="D71" s="97">
        <f>'Tabulation of Bids'!$D42</f>
        <v>3</v>
      </c>
      <c r="E71" s="241">
        <f>'Tabulation of Bids'!$E42</f>
        <v>2000</v>
      </c>
      <c r="F71" s="332">
        <f t="shared" si="3"/>
        <v>6000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Concrete End Section, Standard 542001, 18", 1:3</v>
      </c>
      <c r="C72" s="96" t="str">
        <f>'Tabulation of Bids'!$C43</f>
        <v>Each</v>
      </c>
      <c r="D72" s="97">
        <f>'Tabulation of Bids'!$D43</f>
        <v>9</v>
      </c>
      <c r="E72" s="241">
        <f>'Tabulation of Bids'!$E43</f>
        <v>2500</v>
      </c>
      <c r="F72" s="332">
        <f t="shared" si="3"/>
        <v>22500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Concrete End Section, Standard 542001, 21", 1:3</v>
      </c>
      <c r="C73" s="96" t="str">
        <f>'Tabulation of Bids'!$C44</f>
        <v>Each</v>
      </c>
      <c r="D73" s="97">
        <f>'Tabulation of Bids'!$D44</f>
        <v>1</v>
      </c>
      <c r="E73" s="241">
        <f>'Tabulation of Bids'!$E44</f>
        <v>3000</v>
      </c>
      <c r="F73" s="332">
        <f t="shared" si="3"/>
        <v>3000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Concrete End Section, Standard 542001, 48", 1:3</v>
      </c>
      <c r="C74" s="96" t="str">
        <f>'Tabulation of Bids'!$C45</f>
        <v>Each</v>
      </c>
      <c r="D74" s="97">
        <f>'Tabulation of Bids'!$D45</f>
        <v>2</v>
      </c>
      <c r="E74" s="241">
        <f>'Tabulation of Bids'!$E45</f>
        <v>5000</v>
      </c>
      <c r="F74" s="332">
        <f t="shared" si="3"/>
        <v>10000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Steel Flared End Sections, 12"</v>
      </c>
      <c r="C75" s="96" t="str">
        <f>'Tabulation of Bids'!$C46</f>
        <v>Each</v>
      </c>
      <c r="D75" s="97">
        <f>'Tabulation of Bids'!$D46</f>
        <v>1</v>
      </c>
      <c r="E75" s="241">
        <f>'Tabulation of Bids'!$E46</f>
        <v>500</v>
      </c>
      <c r="F75" s="332">
        <f t="shared" si="3"/>
        <v>500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Concrete End Section, Standard 542001, 36", 1:3</v>
      </c>
      <c r="C76" s="96" t="str">
        <f>'Tabulation of Bids'!$C47</f>
        <v>Each</v>
      </c>
      <c r="D76" s="97">
        <f>'Tabulation of Bids'!$D47</f>
        <v>1</v>
      </c>
      <c r="E76" s="241">
        <f>'Tabulation of Bids'!$E47</f>
        <v>4000</v>
      </c>
      <c r="F76" s="332">
        <f t="shared" si="3"/>
        <v>4000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Concrete End Section, Standard 542011, 36", 1:3</v>
      </c>
      <c r="C77" s="96" t="str">
        <f>'Tabulation of Bids'!$C48</f>
        <v>Each</v>
      </c>
      <c r="D77" s="97">
        <f>'Tabulation of Bids'!$D48</f>
        <v>24</v>
      </c>
      <c r="E77" s="241">
        <f>'Tabulation of Bids'!$E48</f>
        <v>4800</v>
      </c>
      <c r="F77" s="332">
        <f t="shared" si="3"/>
        <v>115200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Proposed Storm Sewer Connection to Existing Storm Sewer</v>
      </c>
      <c r="C78" s="99" t="str">
        <f>'Tabulation of Bids'!$C49</f>
        <v>Each</v>
      </c>
      <c r="D78" s="97">
        <f>'Tabulation of Bids'!$D49</f>
        <v>1</v>
      </c>
      <c r="E78" s="241">
        <f>'Tabulation of Bids'!$E49</f>
        <v>500</v>
      </c>
      <c r="F78" s="332">
        <f t="shared" si="3"/>
        <v>500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Pipe Culverts, Class A, Type 1, 12"</v>
      </c>
      <c r="C79" s="96" t="str">
        <f>'Tabulation of Bids'!$C50</f>
        <v>Foot</v>
      </c>
      <c r="D79" s="97">
        <f>'Tabulation of Bids'!$D50</f>
        <v>617</v>
      </c>
      <c r="E79" s="241">
        <f>'Tabulation of Bids'!$E50</f>
        <v>50</v>
      </c>
      <c r="F79" s="332">
        <f t="shared" si="3"/>
        <v>30850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Pipe Culverts, Class A, Type 1, 18"</v>
      </c>
      <c r="C80" s="96" t="str">
        <f>'Tabulation of Bids'!$C51</f>
        <v>Foot</v>
      </c>
      <c r="D80" s="97">
        <f>'Tabulation of Bids'!$D51</f>
        <v>302</v>
      </c>
      <c r="E80" s="241">
        <f>'Tabulation of Bids'!$E51</f>
        <v>60</v>
      </c>
      <c r="F80" s="332">
        <f t="shared" si="3"/>
        <v>18120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Pipe Culverts, Class A, Type 1, 21"</v>
      </c>
      <c r="C81" s="96" t="str">
        <f>'Tabulation of Bids'!$C52</f>
        <v>Foot</v>
      </c>
      <c r="D81" s="97">
        <f>'Tabulation of Bids'!$D52</f>
        <v>56</v>
      </c>
      <c r="E81" s="241">
        <f>'Tabulation of Bids'!$E52</f>
        <v>70</v>
      </c>
      <c r="F81" s="332">
        <f t="shared" si="3"/>
        <v>3920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Pipe Culverts, Class A, Type 1, 48"</v>
      </c>
      <c r="C82" s="96" t="str">
        <f>'Tabulation of Bids'!$C53</f>
        <v>Foot</v>
      </c>
      <c r="D82" s="97">
        <f>'Tabulation of Bids'!$D53</f>
        <v>56</v>
      </c>
      <c r="E82" s="241">
        <f>'Tabulation of Bids'!$E53</f>
        <v>160</v>
      </c>
      <c r="F82" s="332">
        <f t="shared" si="3"/>
        <v>8960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Pipe Culverts, Class A, Type 1, Equivalent Round-Size 36"</v>
      </c>
      <c r="C83" s="96" t="str">
        <f>'Tabulation of Bids'!$C54</f>
        <v>Foot</v>
      </c>
      <c r="D83" s="97">
        <f>'Tabulation of Bids'!$D54</f>
        <v>624</v>
      </c>
      <c r="E83" s="241">
        <f>'Tabulation of Bids'!$E54</f>
        <v>175</v>
      </c>
      <c r="F83" s="332">
        <f t="shared" si="3"/>
        <v>109200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Manholes, Type A, 4'-Diameter, Type 1 Frame, Closed Lid</v>
      </c>
      <c r="C84" s="247" t="str">
        <f>'Tabulation of Bids'!$C55</f>
        <v>Each</v>
      </c>
      <c r="D84" s="244">
        <f>'Tabulation of Bids'!$D55</f>
        <v>1</v>
      </c>
      <c r="E84" s="245">
        <f>'Tabulation of Bids'!$E55</f>
        <v>3500</v>
      </c>
      <c r="F84" s="333">
        <f t="shared" si="3"/>
        <v>3500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4">
        <f>SUM(F61:F84)+F40</f>
        <v>3605186.2</v>
      </c>
    </row>
    <row r="86" spans="1:6" ht="12.75" customHeight="1" x14ac:dyDescent="0.2">
      <c r="A86" s="111"/>
      <c r="B86" s="112"/>
      <c r="C86" s="111"/>
      <c r="D86" s="113"/>
      <c r="E86" s="114"/>
      <c r="F86" s="335"/>
    </row>
    <row r="87" spans="1:6" s="100" customFormat="1" ht="12.75" customHeight="1" x14ac:dyDescent="0.2">
      <c r="A87" s="115" t="s">
        <v>90</v>
      </c>
      <c r="B87" s="116"/>
      <c r="C87" s="116"/>
      <c r="D87" s="115" t="s">
        <v>25</v>
      </c>
      <c r="E87" s="116"/>
      <c r="F87" s="336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6"/>
    </row>
    <row r="90" spans="1:6" ht="15" customHeight="1" x14ac:dyDescent="0.2">
      <c r="A90" s="337" t="s">
        <v>10</v>
      </c>
      <c r="B90" s="117"/>
      <c r="C90" s="117"/>
      <c r="D90" s="117"/>
      <c r="E90" s="117"/>
      <c r="F90" s="338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6"/>
    </row>
    <row r="92" spans="1:6" ht="15.75" customHeight="1" x14ac:dyDescent="0.2">
      <c r="A92" s="123"/>
      <c r="B92" s="124"/>
      <c r="C92" s="125" t="s">
        <v>13</v>
      </c>
      <c r="D92" s="116"/>
      <c r="E92" s="376">
        <f>E47</f>
        <v>0</v>
      </c>
      <c r="F92" s="37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9"/>
    </row>
    <row r="94" spans="1:6" ht="15.75" customHeight="1" x14ac:dyDescent="0.2">
      <c r="A94" s="127"/>
      <c r="B94" s="128" t="s">
        <v>16</v>
      </c>
      <c r="C94" s="125" t="s">
        <v>17</v>
      </c>
      <c r="D94" s="378" t="str">
        <f>D49</f>
        <v>Logistics Parkway - Phase II</v>
      </c>
      <c r="E94" s="378"/>
      <c r="F94" s="379"/>
    </row>
    <row r="95" spans="1:6" x14ac:dyDescent="0.2">
      <c r="A95" s="327" t="str">
        <f>A50</f>
        <v>Location (Sta. and land description of beginning; Sta. only for end for county and road district; street limits for municipality.)</v>
      </c>
      <c r="B95" s="327"/>
      <c r="C95" s="327"/>
      <c r="D95" s="327"/>
      <c r="E95" s="327"/>
      <c r="F95" s="328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9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9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9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9"/>
    </row>
    <row r="100" spans="1:6" ht="12" customHeight="1" x14ac:dyDescent="0.2">
      <c r="A100" s="340" t="str">
        <f t="shared" si="4"/>
        <v>a total distance of _________feet, of which ___________ feet (____________ miles) are to be improved</v>
      </c>
      <c r="B100" s="327"/>
      <c r="C100" s="327"/>
      <c r="D100" s="327"/>
      <c r="E100" s="327"/>
      <c r="F100" s="328"/>
    </row>
    <row r="101" spans="1:6" ht="12" customHeight="1" x14ac:dyDescent="0.2">
      <c r="A101" s="340" t="str">
        <f t="shared" si="4"/>
        <v xml:space="preserve">   Station ______________ is approximately ________________ miles by road from the ______________</v>
      </c>
      <c r="B101" s="327"/>
      <c r="C101" s="327"/>
      <c r="D101" s="327"/>
      <c r="E101" s="327"/>
      <c r="F101" s="328"/>
    </row>
    <row r="102" spans="1:6" ht="12" customHeight="1" x14ac:dyDescent="0.2">
      <c r="A102" s="340" t="str">
        <f t="shared" si="4"/>
        <v>railroad siding at ______________________________________</v>
      </c>
      <c r="B102" s="327"/>
      <c r="C102" s="327"/>
      <c r="D102" s="327"/>
      <c r="E102" s="327"/>
      <c r="F102" s="328"/>
    </row>
    <row r="103" spans="1:6" ht="12" customHeight="1" x14ac:dyDescent="0.2">
      <c r="A103" s="340" t="str">
        <f t="shared" si="4"/>
        <v>Type ______________________ Width ____________ Thickness ___________ Shoulders ___________</v>
      </c>
      <c r="B103" s="327"/>
      <c r="C103" s="327"/>
      <c r="D103" s="327"/>
      <c r="E103" s="327"/>
      <c r="F103" s="328"/>
    </row>
    <row r="104" spans="1:6" ht="12" customHeight="1" thickBot="1" x14ac:dyDescent="0.25">
      <c r="A104" s="340" t="str">
        <f t="shared" si="4"/>
        <v>Average Length of Haul _________________________________</v>
      </c>
      <c r="B104" s="327"/>
      <c r="C104" s="327"/>
      <c r="D104" s="327"/>
      <c r="E104" s="327"/>
      <c r="F104" s="328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Manholes, Type A, 7'-Diameter, Type 1 Frame, Closed Lid</v>
      </c>
      <c r="C106" s="255" t="str">
        <f>'Tabulation of Bids'!$C58</f>
        <v>Each</v>
      </c>
      <c r="D106" s="256">
        <f>'Tabulation of Bids'!$D58</f>
        <v>1</v>
      </c>
      <c r="E106" s="257">
        <f>'Tabulation of Bids'!$E58</f>
        <v>8000</v>
      </c>
      <c r="F106" s="331">
        <f>D106*E106</f>
        <v>8000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Inlets, Type A, Special Grate</v>
      </c>
      <c r="C107" s="223" t="str">
        <f>'Tabulation of Bids'!$C59</f>
        <v>Each</v>
      </c>
      <c r="D107" s="211">
        <f>'Tabulation of Bids'!$D59</f>
        <v>2</v>
      </c>
      <c r="E107" s="246">
        <f>'Tabulation of Bids'!$E59</f>
        <v>2500</v>
      </c>
      <c r="F107" s="332">
        <f t="shared" ref="F107:F129" si="5">D107*E107</f>
        <v>5000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Manholes To Be Adjusted</v>
      </c>
      <c r="C108" s="223" t="str">
        <f>'Tabulation of Bids'!$C60</f>
        <v>Each</v>
      </c>
      <c r="D108" s="211">
        <f>'Tabulation of Bids'!$D60</f>
        <v>2</v>
      </c>
      <c r="E108" s="246">
        <f>'Tabulation of Bids'!$E60</f>
        <v>750</v>
      </c>
      <c r="F108" s="332">
        <f t="shared" si="5"/>
        <v>1500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Manholes To Be Reconstructed</v>
      </c>
      <c r="C109" s="223" t="str">
        <f>'Tabulation of Bids'!$C61</f>
        <v>Each</v>
      </c>
      <c r="D109" s="211">
        <f>'Tabulation of Bids'!$D61</f>
        <v>8</v>
      </c>
      <c r="E109" s="246">
        <f>'Tabulation of Bids'!$E61</f>
        <v>2000</v>
      </c>
      <c r="F109" s="332">
        <f t="shared" si="5"/>
        <v>16000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Removing Manholes</v>
      </c>
      <c r="C110" s="223" t="str">
        <f>'Tabulation of Bids'!$C62</f>
        <v>Each</v>
      </c>
      <c r="D110" s="211">
        <f>'Tabulation of Bids'!$D62</f>
        <v>2</v>
      </c>
      <c r="E110" s="246">
        <f>'Tabulation of Bids'!$E62</f>
        <v>1000</v>
      </c>
      <c r="F110" s="332">
        <f t="shared" si="5"/>
        <v>2000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Combination Concrete Curb and Gutter, Type B-6.18</v>
      </c>
      <c r="C111" s="223" t="str">
        <f>'Tabulation of Bids'!$C63</f>
        <v>Foot</v>
      </c>
      <c r="D111" s="211">
        <f>'Tabulation of Bids'!$D63</f>
        <v>969.6</v>
      </c>
      <c r="E111" s="246">
        <f>'Tabulation of Bids'!$E63</f>
        <v>30</v>
      </c>
      <c r="F111" s="332">
        <f t="shared" si="5"/>
        <v>29088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Chain Link Fence, 6' (Special)</v>
      </c>
      <c r="C112" s="223" t="str">
        <f>'Tabulation of Bids'!$C64</f>
        <v>Foot</v>
      </c>
      <c r="D112" s="211">
        <f>'Tabulation of Bids'!$D64</f>
        <v>668</v>
      </c>
      <c r="E112" s="246">
        <f>'Tabulation of Bids'!$E64</f>
        <v>60</v>
      </c>
      <c r="F112" s="332">
        <f t="shared" si="5"/>
        <v>40080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Chain Link Fence, 6' (Special) with Barbed Wire</v>
      </c>
      <c r="C113" s="223" t="str">
        <f>'Tabulation of Bids'!$C65</f>
        <v>Foot</v>
      </c>
      <c r="D113" s="211">
        <f>'Tabulation of Bids'!$D65</f>
        <v>840</v>
      </c>
      <c r="E113" s="246">
        <f>'Tabulation of Bids'!$E65</f>
        <v>75</v>
      </c>
      <c r="F113" s="332">
        <f t="shared" si="5"/>
        <v>63000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Non-Special Waste Disposal</v>
      </c>
      <c r="C114" s="223" t="str">
        <f>'Tabulation of Bids'!$C66</f>
        <v>Cu Yd</v>
      </c>
      <c r="D114" s="211">
        <f>'Tabulation of Bids'!$D66</f>
        <v>500</v>
      </c>
      <c r="E114" s="246">
        <f>'Tabulation of Bids'!$E66</f>
        <v>25</v>
      </c>
      <c r="F114" s="332">
        <f t="shared" si="5"/>
        <v>12500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Special Waste Disposal</v>
      </c>
      <c r="C115" s="223" t="str">
        <f>'Tabulation of Bids'!$C67</f>
        <v>Cu Yd</v>
      </c>
      <c r="D115" s="211">
        <f>'Tabulation of Bids'!$D67</f>
        <v>500</v>
      </c>
      <c r="E115" s="246">
        <f>'Tabulation of Bids'!$E67</f>
        <v>30</v>
      </c>
      <c r="F115" s="332">
        <f t="shared" si="5"/>
        <v>15000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Special Waste Plans and Reports</v>
      </c>
      <c r="C116" s="223" t="str">
        <f>'Tabulation of Bids'!$C68</f>
        <v>L Sum</v>
      </c>
      <c r="D116" s="211">
        <f>'Tabulation of Bids'!$D68</f>
        <v>1</v>
      </c>
      <c r="E116" s="246">
        <f>'Tabulation of Bids'!$E68</f>
        <v>2000</v>
      </c>
      <c r="F116" s="332">
        <f t="shared" si="5"/>
        <v>2000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Soil Disposal Analysis</v>
      </c>
      <c r="C117" s="223" t="str">
        <f>'Tabulation of Bids'!$C69</f>
        <v>Each</v>
      </c>
      <c r="D117" s="211">
        <f>'Tabulation of Bids'!$D69</f>
        <v>25</v>
      </c>
      <c r="E117" s="246">
        <f>'Tabulation of Bids'!$E69</f>
        <v>500</v>
      </c>
      <c r="F117" s="332">
        <f t="shared" si="5"/>
        <v>12500</v>
      </c>
    </row>
    <row r="118" spans="1:6" ht="20.25" customHeight="1" x14ac:dyDescent="0.2">
      <c r="A118" s="209">
        <f>'Tabulation of Bids'!$A70</f>
        <v>61</v>
      </c>
      <c r="B118" s="210" t="str">
        <f>'Tabulation of Bids'!$B70</f>
        <v>Mobilization</v>
      </c>
      <c r="C118" s="223" t="str">
        <f>'Tabulation of Bids'!$C70</f>
        <v>L Sum</v>
      </c>
      <c r="D118" s="211">
        <f>'Tabulation of Bids'!$D70</f>
        <v>1</v>
      </c>
      <c r="E118" s="246">
        <f>'Tabulation of Bids'!$E70</f>
        <v>20000</v>
      </c>
      <c r="F118" s="332">
        <f t="shared" si="5"/>
        <v>20000</v>
      </c>
    </row>
    <row r="119" spans="1:6" ht="20.25" customHeight="1" x14ac:dyDescent="0.2">
      <c r="A119" s="209">
        <f>'Tabulation of Bids'!$A71</f>
        <v>62</v>
      </c>
      <c r="B119" s="210" t="str">
        <f>'Tabulation of Bids'!$B71</f>
        <v>Traffic Control and Protection, Special</v>
      </c>
      <c r="C119" s="223" t="str">
        <f>'Tabulation of Bids'!$C71</f>
        <v>L Sum</v>
      </c>
      <c r="D119" s="211">
        <f>'Tabulation of Bids'!$D71</f>
        <v>1</v>
      </c>
      <c r="E119" s="246">
        <f>'Tabulation of Bids'!$E71</f>
        <v>20000</v>
      </c>
      <c r="F119" s="332">
        <f t="shared" si="5"/>
        <v>20000</v>
      </c>
    </row>
    <row r="120" spans="1:6" ht="20.25" customHeight="1" x14ac:dyDescent="0.2">
      <c r="A120" s="209">
        <f>'Tabulation of Bids'!$A72</f>
        <v>63</v>
      </c>
      <c r="B120" s="210" t="str">
        <f>'Tabulation of Bids'!$B72</f>
        <v>Sign Panel - Type 1</v>
      </c>
      <c r="C120" s="223" t="str">
        <f>'Tabulation of Bids'!$C72</f>
        <v>Sq Ft</v>
      </c>
      <c r="D120" s="211">
        <f>'Tabulation of Bids'!$D72</f>
        <v>88</v>
      </c>
      <c r="E120" s="246">
        <f>'Tabulation of Bids'!$E72</f>
        <v>50</v>
      </c>
      <c r="F120" s="332">
        <f t="shared" si="5"/>
        <v>4400</v>
      </c>
    </row>
    <row r="121" spans="1:6" ht="20.25" customHeight="1" x14ac:dyDescent="0.2">
      <c r="A121" s="209">
        <f>'Tabulation of Bids'!$A73</f>
        <v>64</v>
      </c>
      <c r="B121" s="210" t="str">
        <f>'Tabulation of Bids'!$B73</f>
        <v>Telescoping Steel Sign Support</v>
      </c>
      <c r="C121" s="223" t="str">
        <f>'Tabulation of Bids'!$C73</f>
        <v>Foot</v>
      </c>
      <c r="D121" s="211">
        <f>'Tabulation of Bids'!$D73</f>
        <v>168</v>
      </c>
      <c r="E121" s="246">
        <f>'Tabulation of Bids'!$E73</f>
        <v>30</v>
      </c>
      <c r="F121" s="332">
        <f t="shared" si="5"/>
        <v>5040</v>
      </c>
    </row>
    <row r="122" spans="1:6" ht="20.25" customHeight="1" x14ac:dyDescent="0.2">
      <c r="A122" s="209">
        <f>'Tabulation of Bids'!$A74</f>
        <v>65</v>
      </c>
      <c r="B122" s="210" t="str">
        <f>'Tabulation of Bids'!$B74</f>
        <v>Thermoplastic Pavement Marking-Letters and Symbols</v>
      </c>
      <c r="C122" s="223" t="str">
        <f>'Tabulation of Bids'!$C74</f>
        <v>Sq Ft</v>
      </c>
      <c r="D122" s="211">
        <f>'Tabulation of Bids'!$D74</f>
        <v>145.1</v>
      </c>
      <c r="E122" s="246">
        <f>'Tabulation of Bids'!$E74</f>
        <v>6</v>
      </c>
      <c r="F122" s="332">
        <f t="shared" si="5"/>
        <v>870.59999999999991</v>
      </c>
    </row>
    <row r="123" spans="1:6" ht="20.25" customHeight="1" x14ac:dyDescent="0.2">
      <c r="A123" s="209">
        <f>'Tabulation of Bids'!$A75</f>
        <v>66</v>
      </c>
      <c r="B123" s="210" t="str">
        <f>'Tabulation of Bids'!$B75</f>
        <v>Thermoplastic Pavement Marking-Line 4"</v>
      </c>
      <c r="C123" s="223" t="str">
        <f>'Tabulation of Bids'!$C75</f>
        <v>Foot</v>
      </c>
      <c r="D123" s="211">
        <f>'Tabulation of Bids'!$D75</f>
        <v>16806</v>
      </c>
      <c r="E123" s="246">
        <f>'Tabulation of Bids'!$E75</f>
        <v>1</v>
      </c>
      <c r="F123" s="332">
        <f t="shared" si="5"/>
        <v>16806</v>
      </c>
    </row>
    <row r="124" spans="1:6" ht="20.25" customHeight="1" x14ac:dyDescent="0.2">
      <c r="A124" s="209">
        <f>'Tabulation of Bids'!$A76</f>
        <v>67</v>
      </c>
      <c r="B124" s="210" t="str">
        <f>'Tabulation of Bids'!$B76</f>
        <v>Thermoplastic Pavement Marking-Line 8"</v>
      </c>
      <c r="C124" s="223" t="str">
        <f>'Tabulation of Bids'!$C76</f>
        <v>Foot</v>
      </c>
      <c r="D124" s="211">
        <f>'Tabulation of Bids'!$D76</f>
        <v>763</v>
      </c>
      <c r="E124" s="246">
        <f>'Tabulation of Bids'!$E76</f>
        <v>4</v>
      </c>
      <c r="F124" s="332">
        <f t="shared" si="5"/>
        <v>3052</v>
      </c>
    </row>
    <row r="125" spans="1:6" ht="20.25" customHeight="1" x14ac:dyDescent="0.2">
      <c r="A125" s="209">
        <f>'Tabulation of Bids'!$A77</f>
        <v>68</v>
      </c>
      <c r="B125" s="210" t="str">
        <f>'Tabulation of Bids'!$B77</f>
        <v>Thermoplastic Pavement Marking-Line 12"</v>
      </c>
      <c r="C125" s="223" t="str">
        <f>'Tabulation of Bids'!$C77</f>
        <v>Foot</v>
      </c>
      <c r="D125" s="211">
        <f>'Tabulation of Bids'!$D77</f>
        <v>661</v>
      </c>
      <c r="E125" s="246">
        <f>'Tabulation of Bids'!$E77</f>
        <v>4.5</v>
      </c>
      <c r="F125" s="332">
        <f t="shared" si="5"/>
        <v>2974.5</v>
      </c>
    </row>
    <row r="126" spans="1:6" ht="20.25" customHeight="1" x14ac:dyDescent="0.2">
      <c r="A126" s="209">
        <f>'Tabulation of Bids'!$A78</f>
        <v>69</v>
      </c>
      <c r="B126" s="210" t="str">
        <f>'Tabulation of Bids'!$B78</f>
        <v>Thermoplastic Pavement Marking-Line 24"</v>
      </c>
      <c r="C126" s="223" t="str">
        <f>'Tabulation of Bids'!$C78</f>
        <v>Foot</v>
      </c>
      <c r="D126" s="211">
        <f>'Tabulation of Bids'!$D78</f>
        <v>320</v>
      </c>
      <c r="E126" s="246">
        <f>'Tabulation of Bids'!$E78</f>
        <v>5</v>
      </c>
      <c r="F126" s="332">
        <f t="shared" si="5"/>
        <v>1600</v>
      </c>
    </row>
    <row r="127" spans="1:6" ht="20.25" customHeight="1" x14ac:dyDescent="0.2">
      <c r="A127" s="209">
        <f>'Tabulation of Bids'!$A79</f>
        <v>70</v>
      </c>
      <c r="B127" s="210" t="str">
        <f>'Tabulation of Bids'!$B79</f>
        <v>Raised Reflective Pavement Marker Removal</v>
      </c>
      <c r="C127" s="223" t="str">
        <f>'Tabulation of Bids'!$C79</f>
        <v>Each</v>
      </c>
      <c r="D127" s="211">
        <f>'Tabulation of Bids'!$D79</f>
        <v>68</v>
      </c>
      <c r="E127" s="246">
        <f>'Tabulation of Bids'!$E79</f>
        <v>20</v>
      </c>
      <c r="F127" s="332">
        <f t="shared" si="5"/>
        <v>1360</v>
      </c>
    </row>
    <row r="128" spans="1:6" ht="20.25" customHeight="1" x14ac:dyDescent="0.2">
      <c r="A128" s="209">
        <f>'Tabulation of Bids'!$A80</f>
        <v>71</v>
      </c>
      <c r="B128" s="210" t="str">
        <f>'Tabulation of Bids'!$B80</f>
        <v>Electric Service Installation</v>
      </c>
      <c r="C128" s="223" t="str">
        <f>'Tabulation of Bids'!$C80</f>
        <v>Each</v>
      </c>
      <c r="D128" s="211">
        <f>'Tabulation of Bids'!$D80</f>
        <v>2</v>
      </c>
      <c r="E128" s="246">
        <f>'Tabulation of Bids'!$E80</f>
        <v>3000</v>
      </c>
      <c r="F128" s="332">
        <f t="shared" si="5"/>
        <v>6000</v>
      </c>
    </row>
    <row r="129" spans="1:6" ht="20.25" customHeight="1" thickBot="1" x14ac:dyDescent="0.25">
      <c r="A129" s="258">
        <f>'Tabulation of Bids'!$A81</f>
        <v>72</v>
      </c>
      <c r="B129" s="259" t="str">
        <f>'Tabulation of Bids'!$B81</f>
        <v>Relocate Customer Service Pole and Accessories</v>
      </c>
      <c r="C129" s="251" t="str">
        <f>'Tabulation of Bids'!$C81</f>
        <v>L Sum</v>
      </c>
      <c r="D129" s="260">
        <f>'Tabulation of Bids'!$D81</f>
        <v>1</v>
      </c>
      <c r="E129" s="261">
        <f>'Tabulation of Bids'!$E81</f>
        <v>5000</v>
      </c>
      <c r="F129" s="333">
        <f t="shared" si="5"/>
        <v>5000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Sub Total </v>
      </c>
      <c r="F130" s="334">
        <f>SUM(F106:F129)+F85</f>
        <v>3898957.3000000003</v>
      </c>
    </row>
    <row r="131" spans="1:6" ht="12.75" customHeight="1" x14ac:dyDescent="0.2">
      <c r="A131" s="111"/>
      <c r="B131" s="112"/>
      <c r="C131" s="111"/>
      <c r="D131" s="113"/>
      <c r="E131" s="114"/>
      <c r="F131" s="335"/>
    </row>
    <row r="132" spans="1:6" ht="12.75" customHeight="1" x14ac:dyDescent="0.2">
      <c r="A132" s="115" t="s">
        <v>90</v>
      </c>
      <c r="B132" s="116"/>
      <c r="C132" s="116"/>
      <c r="D132" s="115" t="s">
        <v>25</v>
      </c>
      <c r="E132" s="116"/>
      <c r="F132" s="336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6"/>
    </row>
    <row r="135" spans="1:6" ht="15" customHeight="1" x14ac:dyDescent="0.2">
      <c r="A135" s="337" t="s">
        <v>82</v>
      </c>
      <c r="B135" s="117"/>
      <c r="C135" s="117"/>
      <c r="D135" s="117"/>
      <c r="E135" s="117"/>
      <c r="F135" s="338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6"/>
    </row>
    <row r="137" spans="1:6" ht="15.75" customHeight="1" x14ac:dyDescent="0.2">
      <c r="A137" s="123"/>
      <c r="B137" s="124"/>
      <c r="C137" s="125" t="s">
        <v>13</v>
      </c>
      <c r="D137" s="116"/>
      <c r="E137" s="376">
        <f>E92</f>
        <v>0</v>
      </c>
      <c r="F137" s="37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9"/>
    </row>
    <row r="139" spans="1:6" ht="15.75" customHeight="1" x14ac:dyDescent="0.2">
      <c r="A139" s="127"/>
      <c r="B139" s="128" t="s">
        <v>16</v>
      </c>
      <c r="C139" s="125" t="s">
        <v>17</v>
      </c>
      <c r="D139" s="378" t="str">
        <f>D94</f>
        <v>Logistics Parkway - Phase II</v>
      </c>
      <c r="E139" s="378"/>
      <c r="F139" s="379"/>
    </row>
    <row r="140" spans="1:6" x14ac:dyDescent="0.2">
      <c r="A140" s="327" t="str">
        <f>A95</f>
        <v>Location (Sta. and land description of beginning; Sta. only for end for county and road district; street limits for municipality.)</v>
      </c>
      <c r="B140" s="327"/>
      <c r="C140" s="327"/>
      <c r="D140" s="327"/>
      <c r="E140" s="327"/>
      <c r="F140" s="328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9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9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9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9"/>
    </row>
    <row r="145" spans="1:6" ht="12" customHeight="1" x14ac:dyDescent="0.2">
      <c r="A145" s="340" t="str">
        <f t="shared" si="6"/>
        <v>a total distance of _________feet, of which ___________ feet (____________ miles) are to be improved</v>
      </c>
      <c r="B145" s="327"/>
      <c r="C145" s="327"/>
      <c r="D145" s="327"/>
      <c r="E145" s="327"/>
      <c r="F145" s="328"/>
    </row>
    <row r="146" spans="1:6" ht="12" customHeight="1" x14ac:dyDescent="0.2">
      <c r="A146" s="340" t="str">
        <f t="shared" si="6"/>
        <v xml:space="preserve">   Station ______________ is approximately ________________ miles by road from the ______________</v>
      </c>
      <c r="B146" s="327"/>
      <c r="C146" s="327"/>
      <c r="D146" s="327"/>
      <c r="E146" s="327"/>
      <c r="F146" s="328"/>
    </row>
    <row r="147" spans="1:6" ht="12" customHeight="1" x14ac:dyDescent="0.2">
      <c r="A147" s="340" t="str">
        <f t="shared" si="6"/>
        <v>railroad siding at ______________________________________</v>
      </c>
      <c r="B147" s="327"/>
      <c r="C147" s="327"/>
      <c r="D147" s="327"/>
      <c r="E147" s="327"/>
      <c r="F147" s="328"/>
    </row>
    <row r="148" spans="1:6" ht="12" customHeight="1" x14ac:dyDescent="0.2">
      <c r="A148" s="340" t="str">
        <f t="shared" si="6"/>
        <v>Type ______________________ Width ____________ Thickness ___________ Shoulders ___________</v>
      </c>
      <c r="B148" s="327"/>
      <c r="C148" s="327"/>
      <c r="D148" s="327"/>
      <c r="E148" s="327"/>
      <c r="F148" s="328"/>
    </row>
    <row r="149" spans="1:6" ht="12" customHeight="1" thickBot="1" x14ac:dyDescent="0.25">
      <c r="A149" s="340" t="str">
        <f t="shared" si="6"/>
        <v>Average Length of Haul _________________________________</v>
      </c>
      <c r="B149" s="327"/>
      <c r="C149" s="327"/>
      <c r="D149" s="327"/>
      <c r="E149" s="327"/>
      <c r="F149" s="328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>
        <f>'Tabulation of Bids'!$A84</f>
        <v>73</v>
      </c>
      <c r="B151" s="210" t="str">
        <f>'Tabulation of Bids'!$B84</f>
        <v>Underground Conduit, PVC, 2" Dia.</v>
      </c>
      <c r="C151" s="223" t="str">
        <f>'Tabulation of Bids'!$C84</f>
        <v>Foot</v>
      </c>
      <c r="D151" s="211">
        <f>'Tabulation of Bids'!$D84</f>
        <v>179</v>
      </c>
      <c r="E151" s="246">
        <f>'Tabulation of Bids'!$E84</f>
        <v>15</v>
      </c>
      <c r="F151" s="331">
        <f>D151*E151</f>
        <v>2685</v>
      </c>
    </row>
    <row r="152" spans="1:6" ht="20.25" customHeight="1" x14ac:dyDescent="0.2">
      <c r="A152" s="209">
        <f>'Tabulation of Bids'!$A85</f>
        <v>74</v>
      </c>
      <c r="B152" s="210" t="str">
        <f>'Tabulation of Bids'!$B85</f>
        <v>Underground Conduit, PVC, 3" Dia.</v>
      </c>
      <c r="C152" s="223" t="str">
        <f>'Tabulation of Bids'!$C85</f>
        <v>Foot</v>
      </c>
      <c r="D152" s="211">
        <f>'Tabulation of Bids'!$D85</f>
        <v>22</v>
      </c>
      <c r="E152" s="246">
        <f>'Tabulation of Bids'!$E85</f>
        <v>20</v>
      </c>
      <c r="F152" s="331">
        <f t="shared" ref="F152:F174" si="7">D152*E152</f>
        <v>440</v>
      </c>
    </row>
    <row r="153" spans="1:6" ht="20.25" customHeight="1" x14ac:dyDescent="0.2">
      <c r="A153" s="209">
        <f>'Tabulation of Bids'!$A86</f>
        <v>75</v>
      </c>
      <c r="B153" s="210" t="str">
        <f>'Tabulation of Bids'!$B86</f>
        <v>Heavy-Duty Handhole, Portland Cement Concrete</v>
      </c>
      <c r="C153" s="223" t="str">
        <f>'Tabulation of Bids'!$C86</f>
        <v>Each</v>
      </c>
      <c r="D153" s="211">
        <f>'Tabulation of Bids'!$D86</f>
        <v>2</v>
      </c>
      <c r="E153" s="246">
        <f>'Tabulation of Bids'!$E86</f>
        <v>1900</v>
      </c>
      <c r="F153" s="331">
        <f t="shared" si="7"/>
        <v>3800</v>
      </c>
    </row>
    <row r="154" spans="1:6" ht="20.25" customHeight="1" x14ac:dyDescent="0.2">
      <c r="A154" s="209">
        <f>'Tabulation of Bids'!$A87</f>
        <v>76</v>
      </c>
      <c r="B154" s="210" t="str">
        <f>'Tabulation of Bids'!$B87</f>
        <v>Handhole, Composite Concrete</v>
      </c>
      <c r="C154" s="223" t="str">
        <f>'Tabulation of Bids'!$C87</f>
        <v>Each</v>
      </c>
      <c r="D154" s="211">
        <f>'Tabulation of Bids'!$D87</f>
        <v>1</v>
      </c>
      <c r="E154" s="246">
        <f>'Tabulation of Bids'!$E87</f>
        <v>900</v>
      </c>
      <c r="F154" s="331">
        <f t="shared" si="7"/>
        <v>900</v>
      </c>
    </row>
    <row r="155" spans="1:6" ht="20.25" customHeight="1" x14ac:dyDescent="0.2">
      <c r="A155" s="209">
        <f>'Tabulation of Bids'!$A88</f>
        <v>77</v>
      </c>
      <c r="B155" s="210" t="str">
        <f>'Tabulation of Bids'!$B88</f>
        <v>Electric Cable in Conduit, 600V (XLP-Type Use) 3/C, No. 10</v>
      </c>
      <c r="C155" s="223" t="str">
        <f>'Tabulation of Bids'!$C88</f>
        <v>Foot</v>
      </c>
      <c r="D155" s="211">
        <f>'Tabulation of Bids'!$D88</f>
        <v>246</v>
      </c>
      <c r="E155" s="246">
        <f>'Tabulation of Bids'!$E88</f>
        <v>5</v>
      </c>
      <c r="F155" s="331">
        <f t="shared" si="7"/>
        <v>1230</v>
      </c>
    </row>
    <row r="156" spans="1:6" ht="20.25" customHeight="1" x14ac:dyDescent="0.2">
      <c r="A156" s="209">
        <f>'Tabulation of Bids'!$A89</f>
        <v>78</v>
      </c>
      <c r="B156" s="210" t="str">
        <f>'Tabulation of Bids'!$B89</f>
        <v>Luminaire, LED, Horizontal Mount</v>
      </c>
      <c r="C156" s="223" t="str">
        <f>'Tabulation of Bids'!$C89</f>
        <v>Each</v>
      </c>
      <c r="D156" s="211">
        <f>'Tabulation of Bids'!$D89</f>
        <v>2</v>
      </c>
      <c r="E156" s="246">
        <f>'Tabulation of Bids'!$E89</f>
        <v>1000</v>
      </c>
      <c r="F156" s="331">
        <f t="shared" si="7"/>
        <v>2000</v>
      </c>
    </row>
    <row r="157" spans="1:6" ht="20.25" customHeight="1" x14ac:dyDescent="0.2">
      <c r="A157" s="209">
        <f>'Tabulation of Bids'!$A90</f>
        <v>79</v>
      </c>
      <c r="B157" s="210" t="str">
        <f>'Tabulation of Bids'!$B90</f>
        <v>Lighting Controller, Pole Mounted, 120 Volt, 30 Amp</v>
      </c>
      <c r="C157" s="223" t="str">
        <f>'Tabulation of Bids'!$C90</f>
        <v>Each</v>
      </c>
      <c r="D157" s="211">
        <f>'Tabulation of Bids'!$D90</f>
        <v>2</v>
      </c>
      <c r="E157" s="246">
        <f>'Tabulation of Bids'!$E90</f>
        <v>5000</v>
      </c>
      <c r="F157" s="331">
        <f t="shared" si="7"/>
        <v>10000</v>
      </c>
    </row>
    <row r="158" spans="1:6" ht="20.25" customHeight="1" x14ac:dyDescent="0.2">
      <c r="A158" s="209">
        <f>'Tabulation of Bids'!$A91</f>
        <v>80</v>
      </c>
      <c r="B158" s="210" t="str">
        <f>'Tabulation of Bids'!$B91</f>
        <v>Light Pole, Aluminum, 30 FT M.H., 8' Davit Arm</v>
      </c>
      <c r="C158" s="223" t="str">
        <f>'Tabulation of Bids'!$C91</f>
        <v>Each</v>
      </c>
      <c r="D158" s="211">
        <f>'Tabulation of Bids'!$D91</f>
        <v>2</v>
      </c>
      <c r="E158" s="246">
        <f>'Tabulation of Bids'!$E91</f>
        <v>3500</v>
      </c>
      <c r="F158" s="331">
        <f t="shared" si="7"/>
        <v>7000</v>
      </c>
    </row>
    <row r="159" spans="1:6" ht="20.25" customHeight="1" x14ac:dyDescent="0.2">
      <c r="A159" s="209">
        <f>'Tabulation of Bids'!$A92</f>
        <v>81</v>
      </c>
      <c r="B159" s="210" t="str">
        <f>'Tabulation of Bids'!$B92</f>
        <v>Light Pole Foundation, 24" Diameter</v>
      </c>
      <c r="C159" s="223" t="str">
        <f>'Tabulation of Bids'!$C92</f>
        <v>Foot</v>
      </c>
      <c r="D159" s="211">
        <f>'Tabulation of Bids'!$D92</f>
        <v>21</v>
      </c>
      <c r="E159" s="246">
        <f>'Tabulation of Bids'!$E92</f>
        <v>200</v>
      </c>
      <c r="F159" s="331">
        <f t="shared" si="7"/>
        <v>4200</v>
      </c>
    </row>
    <row r="160" spans="1:6" ht="20.25" customHeight="1" x14ac:dyDescent="0.2">
      <c r="A160" s="209">
        <f>'Tabulation of Bids'!$A93</f>
        <v>82</v>
      </c>
      <c r="B160" s="210" t="str">
        <f>'Tabulation of Bids'!$B93</f>
        <v>Removal of Pole Foundation</v>
      </c>
      <c r="C160" s="223" t="str">
        <f>'Tabulation of Bids'!$C93</f>
        <v>Each</v>
      </c>
      <c r="D160" s="211">
        <f>'Tabulation of Bids'!$D93</f>
        <v>2</v>
      </c>
      <c r="E160" s="246">
        <f>'Tabulation of Bids'!$E93</f>
        <v>500</v>
      </c>
      <c r="F160" s="331">
        <f t="shared" si="7"/>
        <v>1000</v>
      </c>
    </row>
    <row r="161" spans="1:6" ht="20.25" customHeight="1" x14ac:dyDescent="0.2">
      <c r="A161" s="209">
        <f>'Tabulation of Bids'!$A94</f>
        <v>83</v>
      </c>
      <c r="B161" s="210" t="str">
        <f>'Tabulation of Bids'!$B94</f>
        <v>Relocate Existing Lighting Unit</v>
      </c>
      <c r="C161" s="223" t="str">
        <f>'Tabulation of Bids'!$C94</f>
        <v>Each</v>
      </c>
      <c r="D161" s="211">
        <f>'Tabulation of Bids'!$D94</f>
        <v>4</v>
      </c>
      <c r="E161" s="246">
        <f>'Tabulation of Bids'!$E94</f>
        <v>1500</v>
      </c>
      <c r="F161" s="331">
        <f t="shared" si="7"/>
        <v>6000</v>
      </c>
    </row>
    <row r="162" spans="1:6" ht="20.25" customHeight="1" x14ac:dyDescent="0.2">
      <c r="A162" s="209">
        <f>'Tabulation of Bids'!$A95</f>
        <v>84</v>
      </c>
      <c r="B162" s="210" t="str">
        <f>'Tabulation of Bids'!$B95</f>
        <v>Electric Cable in Conduit, Signal, No. 14, 2C</v>
      </c>
      <c r="C162" s="223" t="str">
        <f>'Tabulation of Bids'!$C95</f>
        <v>Foot</v>
      </c>
      <c r="D162" s="211">
        <f>'Tabulation of Bids'!$D95</f>
        <v>100</v>
      </c>
      <c r="E162" s="246">
        <f>'Tabulation of Bids'!$E95</f>
        <v>4</v>
      </c>
      <c r="F162" s="331">
        <f t="shared" si="7"/>
        <v>400</v>
      </c>
    </row>
    <row r="163" spans="1:6" ht="20.25" customHeight="1" x14ac:dyDescent="0.2">
      <c r="A163" s="209">
        <f>'Tabulation of Bids'!$A96</f>
        <v>85</v>
      </c>
      <c r="B163" s="210" t="str">
        <f>'Tabulation of Bids'!$B96</f>
        <v>Electric Cable in Conduit, Signal, No. 14, 3C</v>
      </c>
      <c r="C163" s="223" t="str">
        <f>'Tabulation of Bids'!$C96</f>
        <v>Foot</v>
      </c>
      <c r="D163" s="211">
        <f>'Tabulation of Bids'!$D96</f>
        <v>100</v>
      </c>
      <c r="E163" s="246">
        <f>'Tabulation of Bids'!$E96</f>
        <v>4</v>
      </c>
      <c r="F163" s="331">
        <f t="shared" si="7"/>
        <v>400</v>
      </c>
    </row>
    <row r="164" spans="1:6" ht="20.25" customHeight="1" x14ac:dyDescent="0.2">
      <c r="A164" s="209">
        <f>'Tabulation of Bids'!$A97</f>
        <v>86</v>
      </c>
      <c r="B164" s="210" t="str">
        <f>'Tabulation of Bids'!$B97</f>
        <v>Electric Cable in Conduit, Signal, No. 14, 5C</v>
      </c>
      <c r="C164" s="223" t="str">
        <f>'Tabulation of Bids'!$C97</f>
        <v>Foot</v>
      </c>
      <c r="D164" s="211">
        <f>'Tabulation of Bids'!$D97</f>
        <v>290</v>
      </c>
      <c r="E164" s="246">
        <f>'Tabulation of Bids'!$E97</f>
        <v>3</v>
      </c>
      <c r="F164" s="331">
        <f t="shared" si="7"/>
        <v>870</v>
      </c>
    </row>
    <row r="165" spans="1:6" ht="20.25" customHeight="1" x14ac:dyDescent="0.2">
      <c r="A165" s="209">
        <f>'Tabulation of Bids'!$A98</f>
        <v>87</v>
      </c>
      <c r="B165" s="210" t="str">
        <f>'Tabulation of Bids'!$B98</f>
        <v>Video Electric Cable in Conduit, No. 16, 3C</v>
      </c>
      <c r="C165" s="223" t="str">
        <f>'Tabulation of Bids'!$C98</f>
        <v>Foot</v>
      </c>
      <c r="D165" s="211">
        <f>'Tabulation of Bids'!$D98</f>
        <v>100</v>
      </c>
      <c r="E165" s="246">
        <f>'Tabulation of Bids'!$E98</f>
        <v>5</v>
      </c>
      <c r="F165" s="331">
        <f t="shared" si="7"/>
        <v>500</v>
      </c>
    </row>
    <row r="166" spans="1:6" ht="20.25" customHeight="1" x14ac:dyDescent="0.2">
      <c r="A166" s="209">
        <f>'Tabulation of Bids'!$A99</f>
        <v>88</v>
      </c>
      <c r="B166" s="210" t="str">
        <f>'Tabulation of Bids'!$B99</f>
        <v>Video Cable in Conduit, Belden 8281 Coaxial</v>
      </c>
      <c r="C166" s="223" t="str">
        <f>'Tabulation of Bids'!$C99</f>
        <v>Foot</v>
      </c>
      <c r="D166" s="211">
        <f>'Tabulation of Bids'!$D99</f>
        <v>100</v>
      </c>
      <c r="E166" s="246">
        <f>'Tabulation of Bids'!$E99</f>
        <v>5</v>
      </c>
      <c r="F166" s="331">
        <f t="shared" si="7"/>
        <v>500</v>
      </c>
    </row>
    <row r="167" spans="1:6" ht="20.25" customHeight="1" x14ac:dyDescent="0.2">
      <c r="A167" s="209">
        <f>'Tabulation of Bids'!$A100</f>
        <v>89</v>
      </c>
      <c r="B167" s="210" t="str">
        <f>'Tabulation of Bids'!$B100</f>
        <v>Preemptive Detector Device Cable in Conduit, No. 18, 3/C</v>
      </c>
      <c r="C167" s="223" t="str">
        <f>'Tabulation of Bids'!$C100</f>
        <v>Foot</v>
      </c>
      <c r="D167" s="211">
        <f>'Tabulation of Bids'!$D100</f>
        <v>100</v>
      </c>
      <c r="E167" s="246">
        <f>'Tabulation of Bids'!$E100</f>
        <v>4</v>
      </c>
      <c r="F167" s="331">
        <f t="shared" si="7"/>
        <v>400</v>
      </c>
    </row>
    <row r="168" spans="1:6" ht="20.25" customHeight="1" x14ac:dyDescent="0.2">
      <c r="A168" s="209">
        <f>'Tabulation of Bids'!$A101</f>
        <v>90</v>
      </c>
      <c r="B168" s="210" t="str">
        <f>'Tabulation of Bids'!$B101</f>
        <v>Steel Combination Mast Arm Assembly and Pole, 48 Ft.</v>
      </c>
      <c r="C168" s="223" t="str">
        <f>'Tabulation of Bids'!$C101</f>
        <v>Each</v>
      </c>
      <c r="D168" s="211">
        <f>'Tabulation of Bids'!$D101</f>
        <v>1</v>
      </c>
      <c r="E168" s="246">
        <f>'Tabulation of Bids'!$E101</f>
        <v>14000</v>
      </c>
      <c r="F168" s="331">
        <f t="shared" si="7"/>
        <v>14000</v>
      </c>
    </row>
    <row r="169" spans="1:6" ht="20.25" customHeight="1" x14ac:dyDescent="0.2">
      <c r="A169" s="209">
        <f>'Tabulation of Bids'!$A102</f>
        <v>91</v>
      </c>
      <c r="B169" s="210" t="str">
        <f>'Tabulation of Bids'!$B102</f>
        <v>Concrete Foundation, Type E, 36-Inch Diameter</v>
      </c>
      <c r="C169" s="223" t="str">
        <f>'Tabulation of Bids'!$C102</f>
        <v>Foot</v>
      </c>
      <c r="D169" s="211">
        <f>'Tabulation of Bids'!$D102</f>
        <v>24</v>
      </c>
      <c r="E169" s="246">
        <f>'Tabulation of Bids'!$E102</f>
        <v>350</v>
      </c>
      <c r="F169" s="331">
        <f t="shared" si="7"/>
        <v>8400</v>
      </c>
    </row>
    <row r="170" spans="1:6" ht="20.25" customHeight="1" x14ac:dyDescent="0.2">
      <c r="A170" s="209">
        <f>'Tabulation of Bids'!$A103</f>
        <v>92</v>
      </c>
      <c r="B170" s="210" t="str">
        <f>'Tabulation of Bids'!$B103</f>
        <v>Signal Head, Polycarbonate, LED, 1-Face, 3-Section, Mast Arm Mounted</v>
      </c>
      <c r="C170" s="223" t="str">
        <f>'Tabulation of Bids'!$C103</f>
        <v>Each</v>
      </c>
      <c r="D170" s="211">
        <f>'Tabulation of Bids'!$D103</f>
        <v>1</v>
      </c>
      <c r="E170" s="246">
        <f>'Tabulation of Bids'!$E103</f>
        <v>850</v>
      </c>
      <c r="F170" s="331">
        <f t="shared" si="7"/>
        <v>850</v>
      </c>
    </row>
    <row r="171" spans="1:6" ht="20.25" customHeight="1" x14ac:dyDescent="0.2">
      <c r="A171" s="209">
        <f>'Tabulation of Bids'!$A104</f>
        <v>93</v>
      </c>
      <c r="B171" s="210" t="str">
        <f>'Tabulation of Bids'!$B104</f>
        <v>Relocate Existing Signal Head</v>
      </c>
      <c r="C171" s="223" t="str">
        <f>'Tabulation of Bids'!$C104</f>
        <v>Each</v>
      </c>
      <c r="D171" s="211">
        <f>'Tabulation of Bids'!$D104</f>
        <v>4</v>
      </c>
      <c r="E171" s="246">
        <f>'Tabulation of Bids'!$E104</f>
        <v>400</v>
      </c>
      <c r="F171" s="331">
        <f t="shared" si="7"/>
        <v>1600</v>
      </c>
    </row>
    <row r="172" spans="1:6" ht="20.25" customHeight="1" x14ac:dyDescent="0.2">
      <c r="A172" s="209">
        <f>'Tabulation of Bids'!$A105</f>
        <v>94</v>
      </c>
      <c r="B172" s="210" t="str">
        <f>'Tabulation of Bids'!$B105</f>
        <v>Relocate Existing Mast Arm Assembly and Pole</v>
      </c>
      <c r="C172" s="223" t="str">
        <f>'Tabulation of Bids'!$C105</f>
        <v>Each</v>
      </c>
      <c r="D172" s="211">
        <f>'Tabulation of Bids'!$D105</f>
        <v>1</v>
      </c>
      <c r="E172" s="246">
        <f>'Tabulation of Bids'!$E105</f>
        <v>4500</v>
      </c>
      <c r="F172" s="331">
        <f t="shared" si="7"/>
        <v>4500</v>
      </c>
    </row>
    <row r="173" spans="1:6" ht="20.25" customHeight="1" x14ac:dyDescent="0.2">
      <c r="A173" s="209">
        <f>'Tabulation of Bids'!$A106</f>
        <v>95</v>
      </c>
      <c r="B173" s="210" t="str">
        <f>'Tabulation of Bids'!$B106</f>
        <v>Modify Existing Controller</v>
      </c>
      <c r="C173" s="223" t="str">
        <f>'Tabulation of Bids'!$C106</f>
        <v>Each</v>
      </c>
      <c r="D173" s="211">
        <f>'Tabulation of Bids'!$D106</f>
        <v>1</v>
      </c>
      <c r="E173" s="246">
        <f>'Tabulation of Bids'!$E106</f>
        <v>1500</v>
      </c>
      <c r="F173" s="331">
        <f t="shared" si="7"/>
        <v>1500</v>
      </c>
    </row>
    <row r="174" spans="1:6" ht="20.25" customHeight="1" x14ac:dyDescent="0.2">
      <c r="A174" s="209">
        <f>'Tabulation of Bids'!$A107</f>
        <v>96</v>
      </c>
      <c r="B174" s="210" t="str">
        <f>'Tabulation of Bids'!$B107</f>
        <v>Remove Existing Handhole</v>
      </c>
      <c r="C174" s="223" t="str">
        <f>'Tabulation of Bids'!$C107</f>
        <v>Each</v>
      </c>
      <c r="D174" s="211">
        <f>'Tabulation of Bids'!$D107</f>
        <v>2</v>
      </c>
      <c r="E174" s="246">
        <f>'Tabulation of Bids'!$E107</f>
        <v>400</v>
      </c>
      <c r="F174" s="331">
        <f t="shared" si="7"/>
        <v>800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4">
        <f>SUM(F151:F174)+F130</f>
        <v>3972932.3000000003</v>
      </c>
    </row>
    <row r="176" spans="1:6" ht="12.75" customHeight="1" x14ac:dyDescent="0.2">
      <c r="A176" s="111"/>
      <c r="B176" s="112"/>
      <c r="C176" s="111"/>
      <c r="D176" s="113"/>
      <c r="E176" s="114"/>
      <c r="F176" s="335"/>
    </row>
    <row r="177" spans="1:6" ht="12.75" customHeight="1" x14ac:dyDescent="0.2">
      <c r="A177" s="115" t="s">
        <v>90</v>
      </c>
      <c r="B177" s="116"/>
      <c r="C177" s="116"/>
      <c r="D177" s="115" t="s">
        <v>25</v>
      </c>
      <c r="E177" s="116"/>
      <c r="F177" s="336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6"/>
    </row>
    <row r="180" spans="1:6" s="98" customFormat="1" ht="15" customHeight="1" x14ac:dyDescent="0.2">
      <c r="A180" s="337" t="s">
        <v>83</v>
      </c>
      <c r="B180" s="117"/>
      <c r="C180" s="117"/>
      <c r="D180" s="117"/>
      <c r="E180" s="117"/>
      <c r="F180" s="338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6"/>
    </row>
    <row r="182" spans="1:6" x14ac:dyDescent="0.2">
      <c r="A182" s="123"/>
      <c r="B182" s="124"/>
      <c r="C182" s="125" t="s">
        <v>13</v>
      </c>
      <c r="D182" s="116"/>
      <c r="E182" s="376">
        <f>E137</f>
        <v>0</v>
      </c>
      <c r="F182" s="377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9"/>
    </row>
    <row r="184" spans="1:6" x14ac:dyDescent="0.2">
      <c r="A184" s="127"/>
      <c r="B184" s="128" t="s">
        <v>16</v>
      </c>
      <c r="C184" s="125" t="s">
        <v>17</v>
      </c>
      <c r="D184" s="378" t="str">
        <f>D139</f>
        <v>Logistics Parkway - Phase II</v>
      </c>
      <c r="E184" s="378"/>
      <c r="F184" s="379"/>
    </row>
    <row r="185" spans="1:6" x14ac:dyDescent="0.2">
      <c r="A185" s="327" t="str">
        <f>A140</f>
        <v>Location (Sta. and land description of beginning; Sta. only for end for county and road district; street limits for municipality.)</v>
      </c>
      <c r="B185" s="327"/>
      <c r="C185" s="327"/>
      <c r="D185" s="327"/>
      <c r="E185" s="327"/>
      <c r="F185" s="328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9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9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9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9"/>
    </row>
    <row r="190" spans="1:6" x14ac:dyDescent="0.2">
      <c r="A190" s="340" t="str">
        <f t="shared" si="8"/>
        <v>a total distance of _________feet, of which ___________ feet (____________ miles) are to be improved</v>
      </c>
      <c r="B190" s="327"/>
      <c r="C190" s="327"/>
      <c r="D190" s="327"/>
      <c r="E190" s="327"/>
      <c r="F190" s="328"/>
    </row>
    <row r="191" spans="1:6" x14ac:dyDescent="0.2">
      <c r="A191" s="340" t="str">
        <f t="shared" si="8"/>
        <v xml:space="preserve">   Station ______________ is approximately ________________ miles by road from the ______________</v>
      </c>
      <c r="B191" s="327"/>
      <c r="C191" s="327"/>
      <c r="D191" s="327"/>
      <c r="E191" s="327"/>
      <c r="F191" s="328"/>
    </row>
    <row r="192" spans="1:6" x14ac:dyDescent="0.2">
      <c r="A192" s="340" t="str">
        <f t="shared" si="8"/>
        <v>railroad siding at ______________________________________</v>
      </c>
      <c r="B192" s="327"/>
      <c r="C192" s="327"/>
      <c r="D192" s="327"/>
      <c r="E192" s="327"/>
      <c r="F192" s="328"/>
    </row>
    <row r="193" spans="1:6" x14ac:dyDescent="0.2">
      <c r="A193" s="340" t="str">
        <f t="shared" si="8"/>
        <v>Type ______________________ Width ____________ Thickness ___________ Shoulders ___________</v>
      </c>
      <c r="B193" s="327"/>
      <c r="C193" s="327"/>
      <c r="D193" s="327"/>
      <c r="E193" s="327"/>
      <c r="F193" s="328"/>
    </row>
    <row r="194" spans="1:6" ht="13.5" thickBot="1" x14ac:dyDescent="0.25">
      <c r="A194" s="340" t="str">
        <f t="shared" si="8"/>
        <v>Average Length of Haul _________________________________</v>
      </c>
      <c r="B194" s="327"/>
      <c r="C194" s="327"/>
      <c r="D194" s="327"/>
      <c r="E194" s="327"/>
      <c r="F194" s="328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>
        <f>'Tabulation of Bids'!$A110</f>
        <v>97</v>
      </c>
      <c r="B196" s="210" t="str">
        <f>'Tabulation of Bids'!$B110</f>
        <v>Remove Existing Concrete Foundation</v>
      </c>
      <c r="C196" s="223" t="str">
        <f>'Tabulation of Bids'!$C110</f>
        <v>Each</v>
      </c>
      <c r="D196" s="211">
        <f>'Tabulation of Bids'!$D110</f>
        <v>2</v>
      </c>
      <c r="E196" s="246">
        <f>'Tabulation of Bids'!$E110</f>
        <v>700</v>
      </c>
      <c r="F196" s="331">
        <f>D196*E196</f>
        <v>1400</v>
      </c>
    </row>
    <row r="197" spans="1:6" ht="20.25" customHeight="1" x14ac:dyDescent="0.2">
      <c r="A197" s="209">
        <f>'Tabulation of Bids'!$A111</f>
        <v>98</v>
      </c>
      <c r="B197" s="210" t="str">
        <f>'Tabulation of Bids'!$B111</f>
        <v>Relocate Existing Traffic Signal Equipment, Special</v>
      </c>
      <c r="C197" s="223" t="str">
        <f>'Tabulation of Bids'!$C111</f>
        <v>L Sum</v>
      </c>
      <c r="D197" s="211">
        <f>'Tabulation of Bids'!$D111</f>
        <v>1</v>
      </c>
      <c r="E197" s="246">
        <f>'Tabulation of Bids'!$E111</f>
        <v>15000</v>
      </c>
      <c r="F197" s="331">
        <f t="shared" ref="F197:F219" si="9">D197*E197</f>
        <v>15000</v>
      </c>
    </row>
    <row r="198" spans="1:6" ht="20.25" customHeight="1" x14ac:dyDescent="0.2">
      <c r="A198" s="209">
        <f>'Tabulation of Bids'!$A112</f>
        <v>99</v>
      </c>
      <c r="B198" s="210" t="str">
        <f>'Tabulation of Bids'!$B112</f>
        <v>Remove Existing Traffic Signal Equipment, Special</v>
      </c>
      <c r="C198" s="223" t="str">
        <f>'Tabulation of Bids'!$C112</f>
        <v>L Sum</v>
      </c>
      <c r="D198" s="211">
        <f>'Tabulation of Bids'!$D112</f>
        <v>1</v>
      </c>
      <c r="E198" s="246">
        <f>'Tabulation of Bids'!$E112</f>
        <v>5000</v>
      </c>
      <c r="F198" s="331">
        <f t="shared" si="9"/>
        <v>5000</v>
      </c>
    </row>
    <row r="199" spans="1:6" ht="20.25" customHeight="1" x14ac:dyDescent="0.2">
      <c r="A199" s="209">
        <f>'Tabulation of Bids'!$A113</f>
        <v>100</v>
      </c>
      <c r="B199" s="210" t="str">
        <f>'Tabulation of Bids'!$B113</f>
        <v>Construction Layout</v>
      </c>
      <c r="C199" s="223" t="str">
        <f>'Tabulation of Bids'!$C113</f>
        <v>L Sum</v>
      </c>
      <c r="D199" s="211">
        <f>'Tabulation of Bids'!$D113</f>
        <v>1</v>
      </c>
      <c r="E199" s="246">
        <f>'Tabulation of Bids'!$E113</f>
        <v>20000</v>
      </c>
      <c r="F199" s="331">
        <f t="shared" si="9"/>
        <v>20000</v>
      </c>
    </row>
    <row r="200" spans="1:6" ht="20.25" customHeight="1" x14ac:dyDescent="0.2">
      <c r="A200" s="209">
        <f>'Tabulation of Bids'!$A114</f>
        <v>101</v>
      </c>
      <c r="B200" s="210" t="str">
        <f>'Tabulation of Bids'!$B114</f>
        <v>Fence Removal</v>
      </c>
      <c r="C200" s="223" t="str">
        <f>'Tabulation of Bids'!$C114</f>
        <v>Foot</v>
      </c>
      <c r="D200" s="211">
        <f>'Tabulation of Bids'!$D114</f>
        <v>3058</v>
      </c>
      <c r="E200" s="246">
        <f>'Tabulation of Bids'!$E114</f>
        <v>5</v>
      </c>
      <c r="F200" s="331">
        <f t="shared" si="9"/>
        <v>15290</v>
      </c>
    </row>
    <row r="201" spans="1:6" ht="20.25" customHeight="1" x14ac:dyDescent="0.2">
      <c r="A201" s="209">
        <f>'Tabulation of Bids'!$A115</f>
        <v>102</v>
      </c>
      <c r="B201" s="210" t="str">
        <f>'Tabulation of Bids'!$B115</f>
        <v>Chain Link Gates To Be Removed and Re-erected</v>
      </c>
      <c r="C201" s="223" t="str">
        <f>'Tabulation of Bids'!$C115</f>
        <v>Each</v>
      </c>
      <c r="D201" s="211">
        <f>'Tabulation of Bids'!$D115</f>
        <v>1</v>
      </c>
      <c r="E201" s="246">
        <f>'Tabulation of Bids'!$E115</f>
        <v>3500</v>
      </c>
      <c r="F201" s="331">
        <f t="shared" si="9"/>
        <v>3500</v>
      </c>
    </row>
    <row r="202" spans="1:6" ht="20.25" customHeight="1" x14ac:dyDescent="0.2">
      <c r="A202" s="209">
        <f>'Tabulation of Bids'!$A116</f>
        <v>103</v>
      </c>
      <c r="B202" s="210" t="str">
        <f>'Tabulation of Bids'!$B116</f>
        <v>Ductile Iron Water Main Complete, 6"</v>
      </c>
      <c r="C202" s="223" t="str">
        <f>'Tabulation of Bids'!$C116</f>
        <v>Foot</v>
      </c>
      <c r="D202" s="211">
        <f>'Tabulation of Bids'!$D116</f>
        <v>15</v>
      </c>
      <c r="E202" s="246">
        <f>'Tabulation of Bids'!$E116</f>
        <v>200</v>
      </c>
      <c r="F202" s="331">
        <f t="shared" si="9"/>
        <v>3000</v>
      </c>
    </row>
    <row r="203" spans="1:6" ht="20.25" customHeight="1" x14ac:dyDescent="0.2">
      <c r="A203" s="209">
        <f>'Tabulation of Bids'!$A117</f>
        <v>104</v>
      </c>
      <c r="B203" s="210" t="str">
        <f>'Tabulation of Bids'!$B117</f>
        <v>Ductile Iron Water Main Complete, 8"</v>
      </c>
      <c r="C203" s="223" t="str">
        <f>'Tabulation of Bids'!$C117</f>
        <v>Foot</v>
      </c>
      <c r="D203" s="211">
        <f>'Tabulation of Bids'!$D117</f>
        <v>32</v>
      </c>
      <c r="E203" s="246">
        <f>'Tabulation of Bids'!$E117</f>
        <v>200</v>
      </c>
      <c r="F203" s="331">
        <f t="shared" si="9"/>
        <v>6400</v>
      </c>
    </row>
    <row r="204" spans="1:6" ht="20.25" customHeight="1" x14ac:dyDescent="0.2">
      <c r="A204" s="209">
        <f>'Tabulation of Bids'!$A118</f>
        <v>105</v>
      </c>
      <c r="B204" s="210" t="str">
        <f>'Tabulation of Bids'!$B118</f>
        <v>Ductile Iron Water Main Complete, 12"</v>
      </c>
      <c r="C204" s="223" t="str">
        <f>'Tabulation of Bids'!$C118</f>
        <v>Foot</v>
      </c>
      <c r="D204" s="211">
        <f>'Tabulation of Bids'!$D118</f>
        <v>4041</v>
      </c>
      <c r="E204" s="246">
        <f>'Tabulation of Bids'!$E118</f>
        <v>210</v>
      </c>
      <c r="F204" s="331">
        <f t="shared" si="9"/>
        <v>848610</v>
      </c>
    </row>
    <row r="205" spans="1:6" ht="20.25" customHeight="1" x14ac:dyDescent="0.2">
      <c r="A205" s="209">
        <f>'Tabulation of Bids'!$A119</f>
        <v>106</v>
      </c>
      <c r="B205" s="210" t="str">
        <f>'Tabulation of Bids'!$B119</f>
        <v>Gate Valve and Valve Box Complete, 6"</v>
      </c>
      <c r="C205" s="223" t="str">
        <f>'Tabulation of Bids'!$C119</f>
        <v>Each</v>
      </c>
      <c r="D205" s="211">
        <f>'Tabulation of Bids'!$D119</f>
        <v>1</v>
      </c>
      <c r="E205" s="246">
        <f>'Tabulation of Bids'!$E119</f>
        <v>2500</v>
      </c>
      <c r="F205" s="331">
        <f t="shared" si="9"/>
        <v>2500</v>
      </c>
    </row>
    <row r="206" spans="1:6" ht="20.25" customHeight="1" x14ac:dyDescent="0.2">
      <c r="A206" s="209">
        <f>'Tabulation of Bids'!$A120</f>
        <v>107</v>
      </c>
      <c r="B206" s="210" t="str">
        <f>'Tabulation of Bids'!$B120</f>
        <v>Gate Valve and Valve Box Complete, 8"</v>
      </c>
      <c r="C206" s="223" t="str">
        <f>'Tabulation of Bids'!$C120</f>
        <v>Each</v>
      </c>
      <c r="D206" s="211">
        <f>'Tabulation of Bids'!$D120</f>
        <v>2</v>
      </c>
      <c r="E206" s="246">
        <f>'Tabulation of Bids'!$E120</f>
        <v>3000</v>
      </c>
      <c r="F206" s="331">
        <f t="shared" si="9"/>
        <v>6000</v>
      </c>
    </row>
    <row r="207" spans="1:6" ht="20.25" customHeight="1" x14ac:dyDescent="0.2">
      <c r="A207" s="209">
        <f>'Tabulation of Bids'!$A121</f>
        <v>108</v>
      </c>
      <c r="B207" s="210" t="str">
        <f>'Tabulation of Bids'!$B121</f>
        <v>Butterfly Valve and Valve Box, Complete, 12"</v>
      </c>
      <c r="C207" s="223" t="str">
        <f>'Tabulation of Bids'!$C121</f>
        <v>Each</v>
      </c>
      <c r="D207" s="211">
        <f>'Tabulation of Bids'!$D121</f>
        <v>11</v>
      </c>
      <c r="E207" s="246">
        <f>'Tabulation of Bids'!$E121</f>
        <v>4000</v>
      </c>
      <c r="F207" s="331">
        <f t="shared" si="9"/>
        <v>44000</v>
      </c>
    </row>
    <row r="208" spans="1:6" ht="20.25" customHeight="1" x14ac:dyDescent="0.2">
      <c r="A208" s="209">
        <f>'Tabulation of Bids'!$A122</f>
        <v>109</v>
      </c>
      <c r="B208" s="210" t="str">
        <f>'Tabulation of Bids'!$B122</f>
        <v>Fire Hydrant with 6" Valve and Valve Box, Complete</v>
      </c>
      <c r="C208" s="223" t="str">
        <f>'Tabulation of Bids'!$C122</f>
        <v>Each</v>
      </c>
      <c r="D208" s="211">
        <f>'Tabulation of Bids'!$D122</f>
        <v>14</v>
      </c>
      <c r="E208" s="246">
        <f>'Tabulation of Bids'!$E122</f>
        <v>6500</v>
      </c>
      <c r="F208" s="331">
        <f t="shared" si="9"/>
        <v>91000</v>
      </c>
    </row>
    <row r="209" spans="1:6" ht="20.25" customHeight="1" x14ac:dyDescent="0.2">
      <c r="A209" s="209">
        <f>'Tabulation of Bids'!$A123</f>
        <v>110</v>
      </c>
      <c r="B209" s="210" t="str">
        <f>'Tabulation of Bids'!$B123</f>
        <v>Water Service (Open-Cut), Complete, 1"</v>
      </c>
      <c r="C209" s="223" t="str">
        <f>'Tabulation of Bids'!$C123</f>
        <v>Each</v>
      </c>
      <c r="D209" s="211">
        <f>'Tabulation of Bids'!$D123</f>
        <v>1</v>
      </c>
      <c r="E209" s="246">
        <f>'Tabulation of Bids'!$E123</f>
        <v>1400</v>
      </c>
      <c r="F209" s="331">
        <f t="shared" si="9"/>
        <v>1400</v>
      </c>
    </row>
    <row r="210" spans="1:6" ht="20.25" customHeight="1" x14ac:dyDescent="0.2">
      <c r="A210" s="209">
        <f>'Tabulation of Bids'!$A124</f>
        <v>111</v>
      </c>
      <c r="B210" s="210" t="str">
        <f>'Tabulation of Bids'!$B124</f>
        <v>Water Service (Open-Cut), Complete, 1.5"</v>
      </c>
      <c r="C210" s="223" t="str">
        <f>'Tabulation of Bids'!$C124</f>
        <v>Each</v>
      </c>
      <c r="D210" s="211">
        <f>'Tabulation of Bids'!$D124</f>
        <v>1</v>
      </c>
      <c r="E210" s="246">
        <f>'Tabulation of Bids'!$E124</f>
        <v>8500</v>
      </c>
      <c r="F210" s="331">
        <f t="shared" si="9"/>
        <v>8500</v>
      </c>
    </row>
    <row r="211" spans="1:6" ht="20.25" customHeight="1" x14ac:dyDescent="0.2">
      <c r="A211" s="209">
        <f>'Tabulation of Bids'!$A125</f>
        <v>112</v>
      </c>
      <c r="B211" s="210" t="str">
        <f>'Tabulation of Bids'!$B125</f>
        <v>Water Main Quality Casing Pipe, 24"</v>
      </c>
      <c r="C211" s="223" t="str">
        <f>'Tabulation of Bids'!$C125</f>
        <v>Foot</v>
      </c>
      <c r="D211" s="211">
        <f>'Tabulation of Bids'!$D125</f>
        <v>304</v>
      </c>
      <c r="E211" s="246">
        <f>'Tabulation of Bids'!$E125</f>
        <v>80</v>
      </c>
      <c r="F211" s="331">
        <f t="shared" si="9"/>
        <v>24320</v>
      </c>
    </row>
    <row r="212" spans="1:6" ht="20.25" customHeight="1" x14ac:dyDescent="0.2">
      <c r="A212" s="209">
        <f>'Tabulation of Bids'!$A126</f>
        <v>113</v>
      </c>
      <c r="B212" s="210" t="str">
        <f>'Tabulation of Bids'!$B126</f>
        <v>Connect To Existing 6" Water Main, Complete</v>
      </c>
      <c r="C212" s="223" t="str">
        <f>'Tabulation of Bids'!$C126</f>
        <v>Each</v>
      </c>
      <c r="D212" s="211">
        <f>'Tabulation of Bids'!$D126</f>
        <v>1</v>
      </c>
      <c r="E212" s="246">
        <f>'Tabulation of Bids'!$E126</f>
        <v>3000</v>
      </c>
      <c r="F212" s="331">
        <f t="shared" si="9"/>
        <v>3000</v>
      </c>
    </row>
    <row r="213" spans="1:6" ht="20.25" customHeight="1" x14ac:dyDescent="0.2">
      <c r="A213" s="209">
        <f>'Tabulation of Bids'!$A127</f>
        <v>114</v>
      </c>
      <c r="B213" s="210" t="str">
        <f>'Tabulation of Bids'!$B127</f>
        <v>Connect To Existing 8" Water Main, Complete</v>
      </c>
      <c r="C213" s="223" t="str">
        <f>'Tabulation of Bids'!$C127</f>
        <v>Each</v>
      </c>
      <c r="D213" s="211">
        <f>'Tabulation of Bids'!$D127</f>
        <v>2</v>
      </c>
      <c r="E213" s="246">
        <f>'Tabulation of Bids'!$E127</f>
        <v>3500</v>
      </c>
      <c r="F213" s="331">
        <f t="shared" si="9"/>
        <v>7000</v>
      </c>
    </row>
    <row r="214" spans="1:6" ht="20.25" customHeight="1" x14ac:dyDescent="0.2">
      <c r="A214" s="209">
        <f>'Tabulation of Bids'!$A128</f>
        <v>115</v>
      </c>
      <c r="B214" s="210" t="str">
        <f>'Tabulation of Bids'!$B128</f>
        <v>Connect To Existing 12" Water Main, Complete</v>
      </c>
      <c r="C214" s="223" t="str">
        <f>'Tabulation of Bids'!$C128</f>
        <v>Each</v>
      </c>
      <c r="D214" s="211">
        <f>'Tabulation of Bids'!$D128</f>
        <v>3</v>
      </c>
      <c r="E214" s="246">
        <f>'Tabulation of Bids'!$E128</f>
        <v>4000</v>
      </c>
      <c r="F214" s="331">
        <f t="shared" si="9"/>
        <v>12000</v>
      </c>
    </row>
    <row r="215" spans="1:6" ht="20.25" customHeight="1" x14ac:dyDescent="0.2">
      <c r="A215" s="209">
        <f>'Tabulation of Bids'!$A129</f>
        <v>116</v>
      </c>
      <c r="B215" s="210" t="str">
        <f>'Tabulation of Bids'!$B129</f>
        <v>Remove Fire Hydrant, Complete</v>
      </c>
      <c r="C215" s="223" t="str">
        <f>'Tabulation of Bids'!$C129</f>
        <v>Each</v>
      </c>
      <c r="D215" s="211">
        <f>'Tabulation of Bids'!$D129</f>
        <v>3</v>
      </c>
      <c r="E215" s="246">
        <f>'Tabulation of Bids'!$E129</f>
        <v>1200</v>
      </c>
      <c r="F215" s="331">
        <f t="shared" si="9"/>
        <v>3600</v>
      </c>
    </row>
    <row r="216" spans="1:6" ht="20.25" customHeight="1" x14ac:dyDescent="0.2">
      <c r="A216" s="209">
        <f>'Tabulation of Bids'!$A130</f>
        <v>117</v>
      </c>
      <c r="B216" s="210" t="str">
        <f>'Tabulation of Bids'!$B130</f>
        <v>Water Main Line Stop, 6"</v>
      </c>
      <c r="C216" s="223" t="str">
        <f>'Tabulation of Bids'!$C130</f>
        <v>Each</v>
      </c>
      <c r="D216" s="211">
        <f>'Tabulation of Bids'!$D130</f>
        <v>3</v>
      </c>
      <c r="E216" s="246">
        <f>'Tabulation of Bids'!$E130</f>
        <v>4000</v>
      </c>
      <c r="F216" s="331">
        <f t="shared" si="9"/>
        <v>12000</v>
      </c>
    </row>
    <row r="217" spans="1:6" ht="20.25" customHeight="1" x14ac:dyDescent="0.2">
      <c r="A217" s="209">
        <f>'Tabulation of Bids'!$A131</f>
        <v>118</v>
      </c>
      <c r="B217" s="210" t="str">
        <f>'Tabulation of Bids'!$B131</f>
        <v>Water Main Line Stop, 8"</v>
      </c>
      <c r="C217" s="223" t="str">
        <f>'Tabulation of Bids'!$C131</f>
        <v>Each</v>
      </c>
      <c r="D217" s="211">
        <f>'Tabulation of Bids'!$D131</f>
        <v>2</v>
      </c>
      <c r="E217" s="246">
        <f>'Tabulation of Bids'!$E131</f>
        <v>5000</v>
      </c>
      <c r="F217" s="331">
        <f t="shared" si="9"/>
        <v>10000</v>
      </c>
    </row>
    <row r="218" spans="1:6" ht="20.25" customHeight="1" x14ac:dyDescent="0.2">
      <c r="A218" s="209">
        <f>'Tabulation of Bids'!$A132</f>
        <v>119</v>
      </c>
      <c r="B218" s="210" t="str">
        <f>'Tabulation of Bids'!$B132</f>
        <v>Water Main Line Stop, 12"</v>
      </c>
      <c r="C218" s="223" t="str">
        <f>'Tabulation of Bids'!$C132</f>
        <v>Each</v>
      </c>
      <c r="D218" s="211">
        <f>'Tabulation of Bids'!$D132</f>
        <v>3</v>
      </c>
      <c r="E218" s="246">
        <f>'Tabulation of Bids'!$E132</f>
        <v>7500</v>
      </c>
      <c r="F218" s="331">
        <f t="shared" si="9"/>
        <v>22500</v>
      </c>
    </row>
    <row r="219" spans="1:6" ht="20.25" customHeight="1" x14ac:dyDescent="0.2">
      <c r="A219" s="209">
        <f>'Tabulation of Bids'!$A133</f>
        <v>120</v>
      </c>
      <c r="B219" s="210" t="str">
        <f>'Tabulation of Bids'!$B133</f>
        <v>Insertion Valve, Complete, 6"</v>
      </c>
      <c r="C219" s="223" t="str">
        <f>'Tabulation of Bids'!$C133</f>
        <v>Each</v>
      </c>
      <c r="D219" s="211">
        <f>'Tabulation of Bids'!$D133</f>
        <v>3</v>
      </c>
      <c r="E219" s="246">
        <f>'Tabulation of Bids'!$E133</f>
        <v>5000</v>
      </c>
      <c r="F219" s="331">
        <f t="shared" si="9"/>
        <v>15000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4">
        <f>SUM(F196:F219)+F175</f>
        <v>5153952.3000000007</v>
      </c>
    </row>
    <row r="221" spans="1:6" x14ac:dyDescent="0.2">
      <c r="A221" s="111"/>
      <c r="B221" s="112"/>
      <c r="C221" s="111"/>
      <c r="D221" s="113"/>
      <c r="E221" s="114"/>
      <c r="F221" s="335"/>
    </row>
    <row r="222" spans="1:6" x14ac:dyDescent="0.2">
      <c r="A222" s="115" t="s">
        <v>90</v>
      </c>
      <c r="B222" s="116"/>
      <c r="C222" s="116"/>
      <c r="D222" s="115" t="s">
        <v>25</v>
      </c>
      <c r="E222" s="116"/>
      <c r="F222" s="336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6"/>
    </row>
    <row r="225" spans="1:6" x14ac:dyDescent="0.2">
      <c r="A225" s="337" t="s">
        <v>238</v>
      </c>
      <c r="B225" s="117"/>
      <c r="C225" s="117"/>
      <c r="D225" s="117"/>
      <c r="E225" s="117"/>
      <c r="F225" s="338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6"/>
    </row>
    <row r="227" spans="1:6" x14ac:dyDescent="0.2">
      <c r="A227" s="123"/>
      <c r="B227" s="124"/>
      <c r="C227" s="125" t="s">
        <v>13</v>
      </c>
      <c r="D227" s="116"/>
      <c r="E227" s="376">
        <f>E182</f>
        <v>0</v>
      </c>
      <c r="F227" s="377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9"/>
    </row>
    <row r="229" spans="1:6" x14ac:dyDescent="0.2">
      <c r="A229" s="127"/>
      <c r="B229" s="128" t="s">
        <v>16</v>
      </c>
      <c r="C229" s="125" t="s">
        <v>17</v>
      </c>
      <c r="D229" s="378" t="str">
        <f>D184</f>
        <v>Logistics Parkway - Phase II</v>
      </c>
      <c r="E229" s="378"/>
      <c r="F229" s="379"/>
    </row>
    <row r="230" spans="1:6" x14ac:dyDescent="0.2">
      <c r="A230" s="327" t="str">
        <f>A185</f>
        <v>Location (Sta. and land description of beginning; Sta. only for end for county and road district; street limits for municipality.)</v>
      </c>
      <c r="B230" s="327"/>
      <c r="C230" s="327"/>
      <c r="D230" s="327"/>
      <c r="E230" s="327"/>
      <c r="F230" s="328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9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9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9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9"/>
    </row>
    <row r="235" spans="1:6" x14ac:dyDescent="0.2">
      <c r="A235" s="340" t="str">
        <f t="shared" si="10"/>
        <v>a total distance of _________feet, of which ___________ feet (____________ miles) are to be improved</v>
      </c>
      <c r="B235" s="327"/>
      <c r="C235" s="327"/>
      <c r="D235" s="327"/>
      <c r="E235" s="327"/>
      <c r="F235" s="328"/>
    </row>
    <row r="236" spans="1:6" x14ac:dyDescent="0.2">
      <c r="A236" s="340" t="str">
        <f t="shared" si="10"/>
        <v xml:space="preserve">   Station ______________ is approximately ________________ miles by road from the ______________</v>
      </c>
      <c r="B236" s="327"/>
      <c r="C236" s="327"/>
      <c r="D236" s="327"/>
      <c r="E236" s="327"/>
      <c r="F236" s="328"/>
    </row>
    <row r="237" spans="1:6" x14ac:dyDescent="0.2">
      <c r="A237" s="340" t="str">
        <f t="shared" si="10"/>
        <v>railroad siding at ______________________________________</v>
      </c>
      <c r="B237" s="327"/>
      <c r="C237" s="327"/>
      <c r="D237" s="327"/>
      <c r="E237" s="327"/>
      <c r="F237" s="328"/>
    </row>
    <row r="238" spans="1:6" x14ac:dyDescent="0.2">
      <c r="A238" s="340" t="str">
        <f t="shared" si="10"/>
        <v>Type ______________________ Width ____________ Thickness ___________ Shoulders ___________</v>
      </c>
      <c r="B238" s="327"/>
      <c r="C238" s="327"/>
      <c r="D238" s="327"/>
      <c r="E238" s="327"/>
      <c r="F238" s="328"/>
    </row>
    <row r="239" spans="1:6" ht="13.5" thickBot="1" x14ac:dyDescent="0.25">
      <c r="A239" s="340" t="str">
        <f t="shared" si="10"/>
        <v>Average Length of Haul _________________________________</v>
      </c>
      <c r="B239" s="327"/>
      <c r="C239" s="327"/>
      <c r="D239" s="327"/>
      <c r="E239" s="327"/>
      <c r="F239" s="328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>
        <f>'Tabulation of Bids'!$A136</f>
        <v>121</v>
      </c>
      <c r="B241" s="210" t="str">
        <f>'Tabulation of Bids'!$B136</f>
        <v>Insertion Valve, Complete, 8"</v>
      </c>
      <c r="C241" s="223" t="str">
        <f>'Tabulation of Bids'!$C136</f>
        <v>Each</v>
      </c>
      <c r="D241" s="211">
        <f>'Tabulation of Bids'!$D136</f>
        <v>2</v>
      </c>
      <c r="E241" s="246">
        <f>'Tabulation of Bids'!$E136</f>
        <v>6000</v>
      </c>
      <c r="F241" s="331">
        <f>D241*E241</f>
        <v>12000</v>
      </c>
    </row>
    <row r="242" spans="1:6" ht="20.25" customHeight="1" x14ac:dyDescent="0.2">
      <c r="A242" s="209">
        <f>'Tabulation of Bids'!$A137</f>
        <v>122</v>
      </c>
      <c r="B242" s="210" t="str">
        <f>'Tabulation of Bids'!$B137</f>
        <v>Insertion Valve, Complete, 12"</v>
      </c>
      <c r="C242" s="223" t="str">
        <f>'Tabulation of Bids'!$C137</f>
        <v>Each</v>
      </c>
      <c r="D242" s="211">
        <f>'Tabulation of Bids'!$D137</f>
        <v>3</v>
      </c>
      <c r="E242" s="246">
        <f>'Tabulation of Bids'!$E137</f>
        <v>11000</v>
      </c>
      <c r="F242" s="331">
        <f t="shared" ref="F242:F264" si="11">D242*E242</f>
        <v>33000</v>
      </c>
    </row>
    <row r="243" spans="1:6" ht="20.25" customHeight="1" x14ac:dyDescent="0.2">
      <c r="A243" s="209">
        <f>'Tabulation of Bids'!$A138</f>
        <v>123</v>
      </c>
      <c r="B243" s="210" t="str">
        <f>'Tabulation of Bids'!$B138</f>
        <v>Sanitary Sewer, PVC - 12" (WMQ/SDR 26)</v>
      </c>
      <c r="C243" s="223" t="str">
        <f>'Tabulation of Bids'!$C138</f>
        <v>Foot</v>
      </c>
      <c r="D243" s="211">
        <f>'Tabulation of Bids'!$D138</f>
        <v>150</v>
      </c>
      <c r="E243" s="246">
        <f>'Tabulation of Bids'!$E138</f>
        <v>160</v>
      </c>
      <c r="F243" s="331">
        <f t="shared" si="11"/>
        <v>24000</v>
      </c>
    </row>
    <row r="244" spans="1:6" ht="20.25" customHeight="1" x14ac:dyDescent="0.2">
      <c r="A244" s="209">
        <f>'Tabulation of Bids'!$A139</f>
        <v>124</v>
      </c>
      <c r="B244" s="210" t="str">
        <f>'Tabulation of Bids'!$B139</f>
        <v>Sanitary Inside Drop Manhole - 5' Dia. (Over Trunk Sewer)</v>
      </c>
      <c r="C244" s="223" t="str">
        <f>'Tabulation of Bids'!$C139</f>
        <v>Each</v>
      </c>
      <c r="D244" s="211">
        <f>'Tabulation of Bids'!$D139</f>
        <v>1</v>
      </c>
      <c r="E244" s="246">
        <f>'Tabulation of Bids'!$E139</f>
        <v>18000</v>
      </c>
      <c r="F244" s="331">
        <f t="shared" si="11"/>
        <v>18000</v>
      </c>
    </row>
    <row r="245" spans="1:6" ht="20.25" customHeight="1" x14ac:dyDescent="0.2">
      <c r="A245" s="209">
        <f>'Tabulation of Bids'!$A140</f>
        <v>125</v>
      </c>
      <c r="B245" s="210" t="str">
        <f>'Tabulation of Bids'!$B140</f>
        <v>Sanitary Manhole - 5' Dia.</v>
      </c>
      <c r="C245" s="223" t="str">
        <f>'Tabulation of Bids'!$C140</f>
        <v>Each</v>
      </c>
      <c r="D245" s="211">
        <f>'Tabulation of Bids'!$D140</f>
        <v>1</v>
      </c>
      <c r="E245" s="246">
        <f>'Tabulation of Bids'!$E140</f>
        <v>10000</v>
      </c>
      <c r="F245" s="331">
        <f t="shared" si="11"/>
        <v>10000</v>
      </c>
    </row>
    <row r="246" spans="1:6" ht="20.25" customHeight="1" x14ac:dyDescent="0.2">
      <c r="A246" s="209">
        <f>'Tabulation of Bids'!$A141</f>
        <v>126</v>
      </c>
      <c r="B246" s="210" t="str">
        <f>'Tabulation of Bids'!$B141</f>
        <v>Connect To Existing 42" Trunk Sewer</v>
      </c>
      <c r="C246" s="223" t="str">
        <f>'Tabulation of Bids'!$C141</f>
        <v>L Sum</v>
      </c>
      <c r="D246" s="211">
        <f>'Tabulation of Bids'!$D141</f>
        <v>1</v>
      </c>
      <c r="E246" s="246">
        <f>'Tabulation of Bids'!$E141</f>
        <v>8000</v>
      </c>
      <c r="F246" s="331">
        <f t="shared" si="11"/>
        <v>8000</v>
      </c>
    </row>
    <row r="247" spans="1:6" ht="20.25" customHeight="1" x14ac:dyDescent="0.2">
      <c r="A247" s="209">
        <f>'Tabulation of Bids'!$A142</f>
        <v>127</v>
      </c>
      <c r="B247" s="210" t="str">
        <f>'Tabulation of Bids'!$B142</f>
        <v>Sanitary Sewer System Abandonment, Complete</v>
      </c>
      <c r="C247" s="223" t="str">
        <f>'Tabulation of Bids'!$C142</f>
        <v>L Sum</v>
      </c>
      <c r="D247" s="211">
        <f>'Tabulation of Bids'!$D142</f>
        <v>1</v>
      </c>
      <c r="E247" s="246">
        <f>'Tabulation of Bids'!$E142</f>
        <v>4500</v>
      </c>
      <c r="F247" s="331">
        <f t="shared" si="11"/>
        <v>4500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31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31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31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31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31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31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31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31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31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31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31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31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31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31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31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31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31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4">
        <f>SUM(F241:F264)+F220</f>
        <v>5263452.3000000007</v>
      </c>
    </row>
    <row r="266" spans="1:6" x14ac:dyDescent="0.2">
      <c r="A266" s="111"/>
      <c r="B266" s="112"/>
      <c r="C266" s="111"/>
      <c r="D266" s="113"/>
      <c r="E266" s="114"/>
      <c r="F266" s="335"/>
    </row>
    <row r="267" spans="1:6" x14ac:dyDescent="0.2">
      <c r="A267" s="356" t="s">
        <v>242</v>
      </c>
      <c r="B267" s="116"/>
      <c r="C267" s="116"/>
      <c r="D267" s="356" t="s">
        <v>243</v>
      </c>
      <c r="E267" s="116"/>
      <c r="F267" s="336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6"/>
    </row>
    <row r="270" spans="1:6" x14ac:dyDescent="0.2">
      <c r="A270" s="337" t="s">
        <v>239</v>
      </c>
      <c r="B270" s="117"/>
      <c r="C270" s="117"/>
      <c r="D270" s="117"/>
      <c r="E270" s="117"/>
      <c r="F270" s="338" t="s">
        <v>27</v>
      </c>
    </row>
  </sheetData>
  <mergeCells count="13"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7"/>
  <sheetViews>
    <sheetView showGridLines="0" topLeftCell="A4" zoomScaleNormal="100" workbookViewId="0">
      <selection activeCell="G216" sqref="G216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6" t="str">
        <f>IF(A56="",IF(ISNUMBER(J38),"ENGINEER'S PAYMENT ESTIMATE","ENGINEER'S FINAL PAYMENT ESTIMATE"),A50)</f>
        <v>ENGINEER'S FINAL PAYMENT ESTIMATE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5" t="s">
        <v>100</v>
      </c>
      <c r="C2" s="12"/>
      <c r="D2" s="12"/>
      <c r="E2" s="12"/>
      <c r="F2" s="12"/>
      <c r="G2" s="12"/>
      <c r="H2" s="12"/>
      <c r="I2" s="344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Northern Illinois Service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84"/>
      <c r="J4" s="384"/>
      <c r="K4" s="38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9">
        <f>IF(ISBLANK('Tabulation of Bids'!A6),"",'Tabulation of Bids'!A6)</f>
        <v>1</v>
      </c>
      <c r="B7" s="310" t="str">
        <f>IF(ISBLANK('Tabulation of Bids'!B6),"",'Tabulation of Bids'!B6)</f>
        <v>Tree Removal, Acres</v>
      </c>
      <c r="C7" s="311">
        <f>IF('Tabulation of Bids'!D6=0,"",'Tabulation of Bids'!D6)</f>
        <v>4.78</v>
      </c>
      <c r="D7" s="312" t="str">
        <f>IF(ISBLANK('Tabulation of Bids'!C6),"",'Tabulation of Bids'!C6)</f>
        <v>Acre</v>
      </c>
      <c r="E7" s="263">
        <f>IF(J7 = "","",J7*C7)</f>
        <v>35850</v>
      </c>
      <c r="F7" s="264" t="str">
        <f t="shared" ref="F7:F23" si="0">IF((H7&gt;C7),H7-C7,"")</f>
        <v/>
      </c>
      <c r="G7" s="296">
        <f t="shared" ref="G7:G30" si="1">IF($K$49="BLR 6303",IF(C7&gt;H7,C7-H7,""),"")</f>
        <v>4.78</v>
      </c>
      <c r="H7" s="167"/>
      <c r="I7" s="136" t="str">
        <f>IF(ISBLANK(H7),"",D7)</f>
        <v/>
      </c>
      <c r="J7" s="134">
        <f>IF(ISBLANK('Tabulation of Bids'!G6),"",'Tabulation of Bids'!G6)</f>
        <v>7500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13">
        <f>IF(ISBLANK('Tabulation of Bids'!A7),"",'Tabulation of Bids'!A7)</f>
        <v>2</v>
      </c>
      <c r="B8" s="314" t="str">
        <f>IF(ISBLANK('Tabulation of Bids'!B7),"",'Tabulation of Bids'!B7)</f>
        <v>Earth Excavation, Special</v>
      </c>
      <c r="C8" s="311">
        <f>IF('Tabulation of Bids'!D7=0,"",'Tabulation of Bids'!D7)</f>
        <v>41667</v>
      </c>
      <c r="D8" s="315" t="str">
        <f>IF(ISBLANK('Tabulation of Bids'!C7),"",'Tabulation of Bids'!C7)</f>
        <v>Cu Yd</v>
      </c>
      <c r="E8" s="267">
        <f t="shared" ref="E8:E23" si="2">IF(J8 = "","",J8*C8)</f>
        <v>780422.91</v>
      </c>
      <c r="F8" s="268" t="str">
        <f t="shared" si="0"/>
        <v/>
      </c>
      <c r="G8" s="296">
        <f t="shared" si="1"/>
        <v>41667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18.73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Bids'!A8),"",'Tabulation of Bids'!A8)</f>
        <v>3</v>
      </c>
      <c r="B9" s="314" t="str">
        <f>IF(ISBLANK('Tabulation of Bids'!B8),"",'Tabulation of Bids'!B8)</f>
        <v>Removal and Disposal of Unsuitable Material</v>
      </c>
      <c r="C9" s="311">
        <f>IF('Tabulation of Bids'!D8=0,"",'Tabulation of Bids'!D8)</f>
        <v>8100</v>
      </c>
      <c r="D9" s="315" t="str">
        <f>IF(ISBLANK('Tabulation of Bids'!C8),"",'Tabulation of Bids'!C8)</f>
        <v>Cu Yd</v>
      </c>
      <c r="E9" s="267">
        <f t="shared" si="2"/>
        <v>162000</v>
      </c>
      <c r="F9" s="268" t="str">
        <f t="shared" si="0"/>
        <v/>
      </c>
      <c r="G9" s="296">
        <f t="shared" si="1"/>
        <v>8100</v>
      </c>
      <c r="H9" s="167"/>
      <c r="I9" s="136" t="str">
        <f t="shared" si="3"/>
        <v/>
      </c>
      <c r="J9" s="134">
        <f>IF(ISBLANK('Tabulation of Bids'!G8),"",'Tabulation of Bids'!G8)</f>
        <v>20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Bids'!A9),"",'Tabulation of Bids'!A9)</f>
        <v>4</v>
      </c>
      <c r="B10" s="314" t="str">
        <f>IF(ISBLANK('Tabulation of Bids'!B9),"",'Tabulation of Bids'!B9)</f>
        <v>Trench Backfill</v>
      </c>
      <c r="C10" s="311">
        <f>IF('Tabulation of Bids'!D9=0,"",'Tabulation of Bids'!D9)</f>
        <v>502.2</v>
      </c>
      <c r="D10" s="315" t="str">
        <f>IF(ISBLANK('Tabulation of Bids'!C9),"",'Tabulation of Bids'!C9)</f>
        <v>Cu Yd</v>
      </c>
      <c r="E10" s="267">
        <f t="shared" si="2"/>
        <v>5.0220000000000002</v>
      </c>
      <c r="F10" s="268" t="str">
        <f t="shared" si="0"/>
        <v/>
      </c>
      <c r="G10" s="296">
        <f t="shared" si="1"/>
        <v>502.2</v>
      </c>
      <c r="H10" s="167"/>
      <c r="I10" s="136" t="str">
        <f t="shared" si="3"/>
        <v/>
      </c>
      <c r="J10" s="134">
        <f>IF(ISBLANK('Tabulation of Bids'!G9),"",'Tabulation of Bids'!G9)</f>
        <v>0.01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Bids'!A10),"",'Tabulation of Bids'!A10)</f>
        <v>5</v>
      </c>
      <c r="B11" s="314" t="str">
        <f>IF(ISBLANK('Tabulation of Bids'!B10),"",'Tabulation of Bids'!B10)</f>
        <v>Topsoil, Furnish and Place, 4"</v>
      </c>
      <c r="C11" s="311">
        <f>IF('Tabulation of Bids'!D10=0,"",'Tabulation of Bids'!D10)</f>
        <v>45539</v>
      </c>
      <c r="D11" s="315" t="str">
        <f>IF(ISBLANK('Tabulation of Bids'!C10),"",'Tabulation of Bids'!C10)</f>
        <v>Sq Yd</v>
      </c>
      <c r="E11" s="267">
        <f t="shared" si="2"/>
        <v>455.39</v>
      </c>
      <c r="F11" s="268" t="str">
        <f t="shared" si="0"/>
        <v/>
      </c>
      <c r="G11" s="296">
        <f t="shared" si="1"/>
        <v>45539</v>
      </c>
      <c r="H11" s="167"/>
      <c r="I11" s="136" t="str">
        <f t="shared" si="3"/>
        <v/>
      </c>
      <c r="J11" s="134">
        <f>IF(ISBLANK('Tabulation of Bids'!G10),"",'Tabulation of Bids'!G10)</f>
        <v>0.01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Bids'!A11),"",'Tabulation of Bids'!A11)</f>
        <v>6</v>
      </c>
      <c r="B12" s="314" t="str">
        <f>IF(ISBLANK('Tabulation of Bids'!B11),"",'Tabulation of Bids'!B11)</f>
        <v>Seeding, Class 2A</v>
      </c>
      <c r="C12" s="311">
        <f>IF('Tabulation of Bids'!D11=0,"",'Tabulation of Bids'!D11)</f>
        <v>9.36</v>
      </c>
      <c r="D12" s="315" t="str">
        <f>IF(ISBLANK('Tabulation of Bids'!C11),"",'Tabulation of Bids'!C11)</f>
        <v>Acre</v>
      </c>
      <c r="E12" s="267">
        <f t="shared" si="2"/>
        <v>37159.199999999997</v>
      </c>
      <c r="F12" s="268" t="str">
        <f t="shared" si="0"/>
        <v/>
      </c>
      <c r="G12" s="296">
        <f t="shared" si="1"/>
        <v>9.36</v>
      </c>
      <c r="H12" s="167"/>
      <c r="I12" s="136" t="str">
        <f t="shared" si="3"/>
        <v/>
      </c>
      <c r="J12" s="134">
        <f>IF(ISBLANK('Tabulation of Bids'!G11),"",'Tabulation of Bids'!G11)</f>
        <v>3970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Bids'!A12),"",'Tabulation of Bids'!A12)</f>
        <v>7</v>
      </c>
      <c r="B13" s="314" t="str">
        <f>IF(ISBLANK('Tabulation of Bids'!B12),"",'Tabulation of Bids'!B12)</f>
        <v>Nitrogen Fertilizer Nutrient</v>
      </c>
      <c r="C13" s="311">
        <f>IF('Tabulation of Bids'!D12=0,"",'Tabulation of Bids'!D12)</f>
        <v>842.4</v>
      </c>
      <c r="D13" s="315" t="str">
        <f>IF(ISBLANK('Tabulation of Bids'!C12),"",'Tabulation of Bids'!C12)</f>
        <v>Pound</v>
      </c>
      <c r="E13" s="267">
        <f t="shared" si="2"/>
        <v>2527.1999999999998</v>
      </c>
      <c r="F13" s="268" t="str">
        <f t="shared" si="0"/>
        <v/>
      </c>
      <c r="G13" s="296">
        <f t="shared" si="1"/>
        <v>842.4</v>
      </c>
      <c r="H13" s="167"/>
      <c r="I13" s="136" t="str">
        <f t="shared" si="3"/>
        <v/>
      </c>
      <c r="J13" s="134">
        <f>IF(ISBLANK('Tabulation of Bids'!G12),"",'Tabulation of Bids'!G12)</f>
        <v>3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Bids'!A13),"",'Tabulation of Bids'!A13)</f>
        <v>8</v>
      </c>
      <c r="B14" s="314" t="str">
        <f>IF(ISBLANK('Tabulation of Bids'!B13),"",'Tabulation of Bids'!B13)</f>
        <v>Phosphorous Fertilizer Nutrient</v>
      </c>
      <c r="C14" s="311">
        <f>IF('Tabulation of Bids'!D13=0,"",'Tabulation of Bids'!D13)</f>
        <v>842.4</v>
      </c>
      <c r="D14" s="315" t="str">
        <f>IF(ISBLANK('Tabulation of Bids'!C13),"",'Tabulation of Bids'!C13)</f>
        <v>Pound</v>
      </c>
      <c r="E14" s="267">
        <f t="shared" si="2"/>
        <v>2527.1999999999998</v>
      </c>
      <c r="F14" s="268" t="str">
        <f t="shared" si="0"/>
        <v/>
      </c>
      <c r="G14" s="296">
        <f t="shared" si="1"/>
        <v>842.4</v>
      </c>
      <c r="H14" s="167"/>
      <c r="I14" s="136" t="str">
        <f t="shared" si="3"/>
        <v/>
      </c>
      <c r="J14" s="134">
        <f>IF(ISBLANK('Tabulation of Bids'!G13),"",'Tabulation of Bids'!G13)</f>
        <v>3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Bids'!A14),"",'Tabulation of Bids'!A14)</f>
        <v>9</v>
      </c>
      <c r="B15" s="314" t="str">
        <f>IF(ISBLANK('Tabulation of Bids'!B14),"",'Tabulation of Bids'!B14)</f>
        <v>Potassium Fertilizer Nutrient</v>
      </c>
      <c r="C15" s="311">
        <f>IF('Tabulation of Bids'!D14=0,"",'Tabulation of Bids'!D14)</f>
        <v>842.4</v>
      </c>
      <c r="D15" s="315" t="str">
        <f>IF(ISBLANK('Tabulation of Bids'!C14),"",'Tabulation of Bids'!C14)</f>
        <v>Pound</v>
      </c>
      <c r="E15" s="267">
        <f t="shared" si="2"/>
        <v>2527.1999999999998</v>
      </c>
      <c r="F15" s="268" t="str">
        <f t="shared" si="0"/>
        <v/>
      </c>
      <c r="G15" s="296">
        <f t="shared" si="1"/>
        <v>842.4</v>
      </c>
      <c r="H15" s="167"/>
      <c r="I15" s="136" t="str">
        <f t="shared" si="3"/>
        <v/>
      </c>
      <c r="J15" s="134">
        <f>IF(ISBLANK('Tabulation of Bids'!G14),"",'Tabulation of Bids'!G14)</f>
        <v>3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Bids'!A15),"",'Tabulation of Bids'!A15)</f>
        <v>10</v>
      </c>
      <c r="B16" s="314" t="str">
        <f>IF(ISBLANK('Tabulation of Bids'!B15),"",'Tabulation of Bids'!B15)</f>
        <v>Erosion Control Blanket</v>
      </c>
      <c r="C16" s="311">
        <f>IF('Tabulation of Bids'!D15=0,"",'Tabulation of Bids'!D15)</f>
        <v>45539</v>
      </c>
      <c r="D16" s="315" t="str">
        <f>IF(ISBLANK('Tabulation of Bids'!C15),"",'Tabulation of Bids'!C15)</f>
        <v>Sq Yd</v>
      </c>
      <c r="E16" s="267">
        <f t="shared" si="2"/>
        <v>66031.55</v>
      </c>
      <c r="F16" s="268" t="str">
        <f t="shared" si="0"/>
        <v/>
      </c>
      <c r="G16" s="296">
        <f t="shared" si="1"/>
        <v>45539</v>
      </c>
      <c r="H16" s="167"/>
      <c r="I16" s="136" t="str">
        <f t="shared" si="3"/>
        <v/>
      </c>
      <c r="J16" s="134">
        <f>IF(ISBLANK('Tabulation of Bids'!G15),"",'Tabulation of Bids'!G15)</f>
        <v>1.45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Bids'!A16),"",'Tabulation of Bids'!A16)</f>
        <v>11</v>
      </c>
      <c r="B17" s="314" t="str">
        <f>IF(ISBLANK('Tabulation of Bids'!B16),"",'Tabulation of Bids'!B16)</f>
        <v>Temporary Erosion Control Seeding</v>
      </c>
      <c r="C17" s="311">
        <f>IF('Tabulation of Bids'!D16=0,"",'Tabulation of Bids'!D16)</f>
        <v>936</v>
      </c>
      <c r="D17" s="315" t="str">
        <f>IF(ISBLANK('Tabulation of Bids'!C16),"",'Tabulation of Bids'!C16)</f>
        <v>Pound</v>
      </c>
      <c r="E17" s="267">
        <f t="shared" si="2"/>
        <v>1404</v>
      </c>
      <c r="F17" s="268" t="str">
        <f t="shared" si="0"/>
        <v/>
      </c>
      <c r="G17" s="296">
        <f t="shared" si="1"/>
        <v>936</v>
      </c>
      <c r="H17" s="167"/>
      <c r="I17" s="136" t="str">
        <f t="shared" si="3"/>
        <v/>
      </c>
      <c r="J17" s="134">
        <f>IF(ISBLANK('Tabulation of Bids'!G16),"",'Tabulation of Bids'!G16)</f>
        <v>1.5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Bids'!A17),"",'Tabulation of Bids'!A17)</f>
        <v>12</v>
      </c>
      <c r="B18" s="314" t="str">
        <f>IF(ISBLANK('Tabulation of Bids'!B17),"",'Tabulation of Bids'!B17)</f>
        <v>Temporary Ditch Checks</v>
      </c>
      <c r="C18" s="311">
        <f>IF('Tabulation of Bids'!D17=0,"",'Tabulation of Bids'!D17)</f>
        <v>383</v>
      </c>
      <c r="D18" s="315" t="str">
        <f>IF(ISBLANK('Tabulation of Bids'!C17),"",'Tabulation of Bids'!C17)</f>
        <v>Foot</v>
      </c>
      <c r="E18" s="267">
        <f t="shared" si="2"/>
        <v>4213</v>
      </c>
      <c r="F18" s="268" t="str">
        <f t="shared" si="0"/>
        <v/>
      </c>
      <c r="G18" s="296">
        <f t="shared" si="1"/>
        <v>383</v>
      </c>
      <c r="H18" s="167"/>
      <c r="I18" s="136" t="str">
        <f t="shared" si="3"/>
        <v/>
      </c>
      <c r="J18" s="134">
        <f>IF(ISBLANK('Tabulation of Bids'!G17),"",'Tabulation of Bids'!G17)</f>
        <v>11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Bids'!A18),"",'Tabulation of Bids'!A18)</f>
        <v>13</v>
      </c>
      <c r="B19" s="314" t="str">
        <f>IF(ISBLANK('Tabulation of Bids'!B18),"",'Tabulation of Bids'!B18)</f>
        <v>Perimeter Erosion Barrier</v>
      </c>
      <c r="C19" s="311">
        <f>IF('Tabulation of Bids'!D18=0,"",'Tabulation of Bids'!D18)</f>
        <v>1000</v>
      </c>
      <c r="D19" s="315" t="str">
        <f>IF(ISBLANK('Tabulation of Bids'!C18),"",'Tabulation of Bids'!C18)</f>
        <v>Foot</v>
      </c>
      <c r="E19" s="267">
        <f t="shared" si="2"/>
        <v>4200</v>
      </c>
      <c r="F19" s="268" t="str">
        <f t="shared" si="0"/>
        <v/>
      </c>
      <c r="G19" s="296">
        <f t="shared" si="1"/>
        <v>1000</v>
      </c>
      <c r="H19" s="167"/>
      <c r="I19" s="136" t="str">
        <f t="shared" si="3"/>
        <v/>
      </c>
      <c r="J19" s="134">
        <f>IF(ISBLANK('Tabulation of Bids'!G18),"",'Tabulation of Bids'!G18)</f>
        <v>4.2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Bids'!A19),"",'Tabulation of Bids'!A19)</f>
        <v>14</v>
      </c>
      <c r="B20" s="314" t="str">
        <f>IF(ISBLANK('Tabulation of Bids'!B19),"",'Tabulation of Bids'!B19)</f>
        <v>Inlet and Pipe Protection</v>
      </c>
      <c r="C20" s="311">
        <f>IF('Tabulation of Bids'!D19=0,"",'Tabulation of Bids'!D19)</f>
        <v>37</v>
      </c>
      <c r="D20" s="315" t="str">
        <f>IF(ISBLANK('Tabulation of Bids'!C19),"",'Tabulation of Bids'!C19)</f>
        <v>Each</v>
      </c>
      <c r="E20" s="267">
        <f t="shared" si="2"/>
        <v>4440</v>
      </c>
      <c r="F20" s="268" t="str">
        <f t="shared" si="0"/>
        <v/>
      </c>
      <c r="G20" s="296">
        <f t="shared" si="1"/>
        <v>37</v>
      </c>
      <c r="H20" s="167"/>
      <c r="I20" s="136" t="str">
        <f t="shared" si="3"/>
        <v/>
      </c>
      <c r="J20" s="134">
        <f>IF(ISBLANK('Tabulation of Bids'!G19),"",'Tabulation of Bids'!G19)</f>
        <v>120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Bids'!A20),"",'Tabulation of Bids'!A20)</f>
        <v>15</v>
      </c>
      <c r="B21" s="314" t="str">
        <f>IF(ISBLANK('Tabulation of Bids'!B20),"",'Tabulation of Bids'!B20)</f>
        <v>Stone Riprap, Class A4</v>
      </c>
      <c r="C21" s="311">
        <f>IF('Tabulation of Bids'!D20=0,"",'Tabulation of Bids'!D20)</f>
        <v>224.5</v>
      </c>
      <c r="D21" s="315" t="str">
        <f>IF(ISBLANK('Tabulation of Bids'!C20),"",'Tabulation of Bids'!C20)</f>
        <v>Sq Yd</v>
      </c>
      <c r="E21" s="267">
        <f t="shared" si="2"/>
        <v>12347.5</v>
      </c>
      <c r="F21" s="268" t="str">
        <f t="shared" si="0"/>
        <v/>
      </c>
      <c r="G21" s="296">
        <f t="shared" si="1"/>
        <v>224.5</v>
      </c>
      <c r="H21" s="167"/>
      <c r="I21" s="136" t="str">
        <f t="shared" si="3"/>
        <v/>
      </c>
      <c r="J21" s="134">
        <f>IF(ISBLANK('Tabulation of Bids'!G20),"",'Tabulation of Bids'!G20)</f>
        <v>55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Bids'!A21),"",'Tabulation of Bids'!A21)</f>
        <v>16</v>
      </c>
      <c r="B22" s="314" t="str">
        <f>IF(ISBLANK('Tabulation of Bids'!B21),"",'Tabulation of Bids'!B21)</f>
        <v>Stone Riprap, Class A5</v>
      </c>
      <c r="C22" s="311">
        <f>IF('Tabulation of Bids'!D21=0,"",'Tabulation of Bids'!D21)</f>
        <v>3066</v>
      </c>
      <c r="D22" s="315" t="str">
        <f>IF(ISBLANK('Tabulation of Bids'!C21),"",'Tabulation of Bids'!C21)</f>
        <v>Sq Yd</v>
      </c>
      <c r="E22" s="267">
        <f t="shared" si="2"/>
        <v>168630</v>
      </c>
      <c r="F22" s="268" t="str">
        <f t="shared" si="0"/>
        <v/>
      </c>
      <c r="G22" s="296">
        <f t="shared" si="1"/>
        <v>3066</v>
      </c>
      <c r="H22" s="167"/>
      <c r="I22" s="136" t="str">
        <f t="shared" si="3"/>
        <v/>
      </c>
      <c r="J22" s="134">
        <f>IF(ISBLANK('Tabulation of Bids'!G21),"",'Tabulation of Bids'!G21)</f>
        <v>55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Bids'!A22),"",'Tabulation of Bids'!A22)</f>
        <v>17</v>
      </c>
      <c r="B23" s="314" t="str">
        <f>IF(ISBLANK('Tabulation of Bids'!B22),"",'Tabulation of Bids'!B22)</f>
        <v>Filter Fabric</v>
      </c>
      <c r="C23" s="311">
        <f>IF('Tabulation of Bids'!D22=0,"",'Tabulation of Bids'!D22)</f>
        <v>3290.5</v>
      </c>
      <c r="D23" s="315" t="str">
        <f>IF(ISBLANK('Tabulation of Bids'!C22),"",'Tabulation of Bids'!C22)</f>
        <v>Sq Yd</v>
      </c>
      <c r="E23" s="267">
        <f t="shared" si="2"/>
        <v>13162</v>
      </c>
      <c r="F23" s="268" t="str">
        <f t="shared" si="0"/>
        <v/>
      </c>
      <c r="G23" s="296">
        <f t="shared" si="1"/>
        <v>3290.5</v>
      </c>
      <c r="H23" s="167"/>
      <c r="I23" s="136" t="str">
        <f t="shared" si="3"/>
        <v/>
      </c>
      <c r="J23" s="134">
        <f>IF(ISBLANK('Tabulation of Bids'!G22),"",'Tabulation of Bids'!G22)</f>
        <v>4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Bids'!A23),"",'Tabulation of Bids'!A23)</f>
        <v>18</v>
      </c>
      <c r="B24" s="314" t="str">
        <f>IF(ISBLANK('Tabulation of Bids'!B23),"",'Tabulation of Bids'!B23)</f>
        <v>Aggregate Subgrade Improvement</v>
      </c>
      <c r="C24" s="311">
        <f>IF('Tabulation of Bids'!D23=0,"",'Tabulation of Bids'!D23)</f>
        <v>16605</v>
      </c>
      <c r="D24" s="315" t="str">
        <f>IF(ISBLANK('Tabulation of Bids'!C23),"",'Tabulation of Bids'!C23)</f>
        <v>Ton</v>
      </c>
      <c r="E24" s="267">
        <f t="shared" ref="E24:E30" si="5">IF(J24 = "","",J24*C24)</f>
        <v>265680</v>
      </c>
      <c r="F24" s="268" t="str">
        <f t="shared" ref="F24:F30" si="6">IF((H24&gt;C24),H24-C24,"")</f>
        <v/>
      </c>
      <c r="G24" s="296">
        <f t="shared" si="1"/>
        <v>16605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16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Bids'!A24),"",'Tabulation of Bids'!A24)</f>
        <v>19</v>
      </c>
      <c r="B25" s="314" t="str">
        <f>IF(ISBLANK('Tabulation of Bids'!B24),"",'Tabulation of Bids'!B24)</f>
        <v>Subbase Granular Material, Type B</v>
      </c>
      <c r="C25" s="311">
        <f>IF('Tabulation of Bids'!D24=0,"",'Tabulation of Bids'!D24)</f>
        <v>7662</v>
      </c>
      <c r="D25" s="315" t="str">
        <f>IF(ISBLANK('Tabulation of Bids'!C24),"",'Tabulation of Bids'!C24)</f>
        <v>Ton</v>
      </c>
      <c r="E25" s="267">
        <f t="shared" si="5"/>
        <v>122592</v>
      </c>
      <c r="F25" s="268" t="str">
        <f t="shared" si="6"/>
        <v/>
      </c>
      <c r="G25" s="296">
        <f t="shared" si="1"/>
        <v>7662</v>
      </c>
      <c r="H25" s="167"/>
      <c r="I25" s="136" t="str">
        <f t="shared" si="7"/>
        <v/>
      </c>
      <c r="J25" s="134">
        <f>IF(ISBLANK('Tabulation of Bids'!G24),"",'Tabulation of Bids'!G24)</f>
        <v>16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Bids'!A25),"",'Tabulation of Bids'!A25)</f>
        <v>20</v>
      </c>
      <c r="B26" s="314" t="str">
        <f>IF(ISBLANK('Tabulation of Bids'!B25),"",'Tabulation of Bids'!B25)</f>
        <v>Aggregate Base Course, Type B</v>
      </c>
      <c r="C26" s="311">
        <f>IF('Tabulation of Bids'!D25=0,"",'Tabulation of Bids'!D25)</f>
        <v>8005</v>
      </c>
      <c r="D26" s="315" t="str">
        <f>IF(ISBLANK('Tabulation of Bids'!C25),"",'Tabulation of Bids'!C25)</f>
        <v>Ton</v>
      </c>
      <c r="E26" s="267">
        <f t="shared" si="5"/>
        <v>128080</v>
      </c>
      <c r="F26" s="268" t="str">
        <f t="shared" si="6"/>
        <v/>
      </c>
      <c r="G26" s="296">
        <f t="shared" si="1"/>
        <v>8005</v>
      </c>
      <c r="H26" s="167"/>
      <c r="I26" s="136" t="str">
        <f t="shared" si="7"/>
        <v/>
      </c>
      <c r="J26" s="134">
        <f>IF(ISBLANK('Tabulation of Bids'!G25),"",'Tabulation of Bids'!G25)</f>
        <v>16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Bids'!A26),"",'Tabulation of Bids'!A26)</f>
        <v>21</v>
      </c>
      <c r="B27" s="314" t="str">
        <f>IF(ISBLANK('Tabulation of Bids'!B26),"",'Tabulation of Bids'!B26)</f>
        <v>Bituminous Materials (Prime Coat)</v>
      </c>
      <c r="C27" s="311">
        <f>IF('Tabulation of Bids'!D26=0,"",'Tabulation of Bids'!D26)</f>
        <v>7122</v>
      </c>
      <c r="D27" s="315" t="str">
        <f>IF(ISBLANK('Tabulation of Bids'!C26),"",'Tabulation of Bids'!C26)</f>
        <v>Gallon</v>
      </c>
      <c r="E27" s="267">
        <f t="shared" si="5"/>
        <v>71.22</v>
      </c>
      <c r="F27" s="268" t="str">
        <f t="shared" si="6"/>
        <v/>
      </c>
      <c r="G27" s="296">
        <f t="shared" si="1"/>
        <v>7122</v>
      </c>
      <c r="H27" s="167"/>
      <c r="I27" s="136" t="str">
        <f t="shared" si="7"/>
        <v/>
      </c>
      <c r="J27" s="134">
        <f>IF(ISBLANK('Tabulation of Bids'!G26),"",'Tabulation of Bids'!G26)</f>
        <v>0.01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Bids'!A27),"",'Tabulation of Bids'!A27)</f>
        <v>22</v>
      </c>
      <c r="B28" s="314" t="str">
        <f>IF(ISBLANK('Tabulation of Bids'!B27),"",'Tabulation of Bids'!B27)</f>
        <v>Bituminous Materials (Tack Coat)</v>
      </c>
      <c r="C28" s="311">
        <f>IF('Tabulation of Bids'!D27=0,"",'Tabulation of Bids'!D27)</f>
        <v>3074</v>
      </c>
      <c r="D28" s="315" t="str">
        <f>IF(ISBLANK('Tabulation of Bids'!C27),"",'Tabulation of Bids'!C27)</f>
        <v>Gallon</v>
      </c>
      <c r="E28" s="267">
        <f t="shared" si="5"/>
        <v>30.740000000000002</v>
      </c>
      <c r="F28" s="268" t="str">
        <f t="shared" si="6"/>
        <v/>
      </c>
      <c r="G28" s="296">
        <f t="shared" si="1"/>
        <v>3074</v>
      </c>
      <c r="H28" s="167"/>
      <c r="I28" s="136" t="str">
        <f t="shared" si="7"/>
        <v/>
      </c>
      <c r="J28" s="134">
        <f>IF(ISBLANK('Tabulation of Bids'!G27),"",'Tabulation of Bids'!G27)</f>
        <v>0.01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Bids'!A28),"",'Tabulation of Bids'!A28)</f>
        <v>23</v>
      </c>
      <c r="B29" s="314" t="str">
        <f>IF(ISBLANK('Tabulation of Bids'!B28),"",'Tabulation of Bids'!B28)</f>
        <v>Aggregate (Prime Coat)</v>
      </c>
      <c r="C29" s="311">
        <f>IF('Tabulation of Bids'!D28=0,"",'Tabulation of Bids'!D28)</f>
        <v>83</v>
      </c>
      <c r="D29" s="315" t="str">
        <f>IF(ISBLANK('Tabulation of Bids'!C28),"",'Tabulation of Bids'!C28)</f>
        <v>Ton</v>
      </c>
      <c r="E29" s="267">
        <f t="shared" si="5"/>
        <v>0.83000000000000007</v>
      </c>
      <c r="F29" s="268" t="str">
        <f t="shared" si="6"/>
        <v/>
      </c>
      <c r="G29" s="296">
        <f t="shared" si="1"/>
        <v>83</v>
      </c>
      <c r="H29" s="167"/>
      <c r="I29" s="136" t="str">
        <f t="shared" si="7"/>
        <v/>
      </c>
      <c r="J29" s="134">
        <f>IF(ISBLANK('Tabulation of Bids'!G28),"",'Tabulation of Bids'!G28)</f>
        <v>0.01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6">
        <f>IF(ISBLANK('Tabulation of Bids'!A29),"",'Tabulation of Bids'!A29)</f>
        <v>24</v>
      </c>
      <c r="B30" s="317" t="str">
        <f>IF(ISBLANK('Tabulation of Bids'!B29),"",'Tabulation of Bids'!B29)</f>
        <v>Hot-Mix Asphalt Binder Course, IL-19.0, N70</v>
      </c>
      <c r="C30" s="311">
        <f>IF('Tabulation of Bids'!D29=0,"",'Tabulation of Bids'!D29)</f>
        <v>5908</v>
      </c>
      <c r="D30" s="318" t="str">
        <f>IF(ISBLANK('Tabulation of Bids'!C29),"",'Tabulation of Bids'!C29)</f>
        <v>Ton</v>
      </c>
      <c r="E30" s="269">
        <f t="shared" si="5"/>
        <v>474117</v>
      </c>
      <c r="F30" s="270" t="str">
        <f t="shared" si="6"/>
        <v/>
      </c>
      <c r="G30" s="296">
        <f t="shared" si="1"/>
        <v>5908</v>
      </c>
      <c r="H30" s="167"/>
      <c r="I30" s="136" t="str">
        <f t="shared" si="7"/>
        <v/>
      </c>
      <c r="J30" s="134">
        <f>IF(ISBLANK('Tabulation of Bids'!G29),"",'Tabulation of Bids'!G29)</f>
        <v>80.25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IF(A56="","Total","Sub Total")</f>
        <v>Sub Total</v>
      </c>
      <c r="B31" s="45"/>
      <c r="C31" s="46"/>
      <c r="D31" s="36"/>
      <c r="E31" s="236">
        <f>SUM(E7:E30)</f>
        <v>2288473.9619999998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thickBot="1" x14ac:dyDescent="0.25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thickBot="1" x14ac:dyDescent="0.25">
      <c r="A36" s="62"/>
      <c r="B36" s="48"/>
      <c r="C36" s="29"/>
      <c r="D36" s="29"/>
      <c r="E36" s="29"/>
      <c r="F36" s="29"/>
      <c r="G36" s="29"/>
      <c r="H36" s="37"/>
      <c r="I36" s="37" t="s">
        <v>36</v>
      </c>
      <c r="J36" s="29"/>
      <c r="K36" s="275" t="str">
        <f>IF(ISNUMBER(K31),IF(SUM(J33:J35)=0,"",SUM(J33:J35)),"")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85</v>
      </c>
      <c r="J37" s="59"/>
      <c r="K37" s="280" t="str">
        <f>IF(A31="Sub Total","",SUM(K31:K36))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x14ac:dyDescent="0.2">
      <c r="A38" s="63"/>
      <c r="B38" s="49"/>
      <c r="C38" s="30"/>
      <c r="D38" s="30"/>
      <c r="E38" s="30"/>
      <c r="F38" s="30"/>
      <c r="G38" s="30"/>
      <c r="H38" s="38"/>
      <c r="I38" s="38" t="s">
        <v>37</v>
      </c>
      <c r="J38" s="271"/>
      <c r="K38" s="281" t="str">
        <f>IF(ISNUMBER(K31),IF(ISNUMBER(J38),J38*K37,""),"")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3"/>
      <c r="B39" s="49"/>
      <c r="C39" s="30"/>
      <c r="D39" s="30"/>
      <c r="E39" s="30"/>
      <c r="F39" s="30"/>
      <c r="G39" s="30"/>
      <c r="H39" s="38"/>
      <c r="I39" s="38" t="s">
        <v>38</v>
      </c>
      <c r="J39" s="60"/>
      <c r="K39" s="279" t="str">
        <f>IF(ISNUMBER(K38),K37-K38,K37)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50" t="s">
        <v>39</v>
      </c>
      <c r="B40" s="50"/>
      <c r="C40" s="31"/>
      <c r="D40" s="31"/>
      <c r="E40" s="31"/>
      <c r="F40" s="31"/>
      <c r="G40" s="31"/>
      <c r="H40" s="31"/>
      <c r="I40" s="39"/>
      <c r="J40" s="272" t="s">
        <v>34</v>
      </c>
      <c r="K40" s="27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173"/>
      <c r="B41" s="51"/>
      <c r="C41" s="32"/>
      <c r="D41" s="32"/>
      <c r="E41" s="32"/>
      <c r="F41" s="32"/>
      <c r="G41" s="32"/>
      <c r="H41" s="32"/>
      <c r="I41" s="32"/>
      <c r="J41" s="273"/>
      <c r="K41" s="27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174"/>
      <c r="B42" s="52"/>
      <c r="C42" s="33"/>
      <c r="D42" s="33"/>
      <c r="E42" s="33"/>
      <c r="F42" s="33"/>
      <c r="G42" s="33"/>
      <c r="H42" s="33"/>
      <c r="I42" s="33"/>
      <c r="J42" s="274"/>
      <c r="K42" s="27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3"/>
      <c r="B43" s="49"/>
      <c r="C43" s="30"/>
      <c r="D43" s="30"/>
      <c r="E43" s="30"/>
      <c r="F43" s="30"/>
      <c r="G43" s="30"/>
      <c r="H43" s="38"/>
      <c r="I43" s="38" t="s">
        <v>40</v>
      </c>
      <c r="J43" s="30"/>
      <c r="K43" s="275" t="str">
        <f>IF(ISNUMBER(K31),IF(SUM(J41:J42)=0,"",SUM(J41:J42)),"")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2" thickBot="1" x14ac:dyDescent="0.25">
      <c r="A44" s="62"/>
      <c r="B44" s="48"/>
      <c r="C44" s="29"/>
      <c r="D44" s="29"/>
      <c r="E44" s="29"/>
      <c r="F44" s="29"/>
      <c r="G44" s="29"/>
      <c r="H44" s="37"/>
      <c r="I44" s="37" t="s">
        <v>41</v>
      </c>
      <c r="J44" s="29"/>
      <c r="K44" s="275" t="str">
        <f>IF(ISNUMBER(K43),K39-K43,K39)</f>
        <v/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8" customHeight="1" x14ac:dyDescent="0.2">
      <c r="A45" s="53"/>
      <c r="B45" s="53" t="s">
        <v>42</v>
      </c>
      <c r="C45" s="47" t="s">
        <v>240</v>
      </c>
      <c r="D45" s="34"/>
      <c r="E45" s="34"/>
      <c r="F45" s="34"/>
      <c r="G45" s="34"/>
      <c r="H45" s="34"/>
      <c r="I45" s="34"/>
      <c r="J45" s="34"/>
      <c r="K45" s="3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10" customFormat="1" x14ac:dyDescent="0.2">
      <c r="A46" s="64"/>
      <c r="B46" s="54"/>
      <c r="C46" s="55"/>
      <c r="D46" s="56" t="s">
        <v>42</v>
      </c>
      <c r="E46" s="35"/>
      <c r="F46" s="35"/>
      <c r="G46" s="35"/>
      <c r="H46" s="35"/>
      <c r="I46" s="35"/>
      <c r="J46" s="35"/>
      <c r="K46" s="42" t="s">
        <v>43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s="2" customFormat="1" x14ac:dyDescent="0.2">
      <c r="A47" s="53"/>
      <c r="B47" s="53" t="s">
        <v>44</v>
      </c>
      <c r="C47" s="47" t="s">
        <v>240</v>
      </c>
      <c r="D47" s="57"/>
      <c r="E47" s="34"/>
      <c r="F47" s="34"/>
      <c r="G47" s="34"/>
      <c r="H47" s="34"/>
      <c r="I47" s="34"/>
      <c r="J47" s="34"/>
      <c r="K47" s="4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10" customFormat="1" x14ac:dyDescent="0.2">
      <c r="A48" s="319"/>
      <c r="B48" s="54"/>
      <c r="C48" s="55"/>
      <c r="D48" s="56" t="s">
        <v>42</v>
      </c>
      <c r="E48" s="35"/>
      <c r="F48" s="35"/>
      <c r="G48" s="35"/>
      <c r="H48" s="35"/>
      <c r="I48" s="35"/>
      <c r="J48" s="35"/>
      <c r="K48" s="42" t="s">
        <v>43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s="2" customForma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3" t="str">
        <f>IF(A1="ENGINEER'S FINAL PAYMENT ESTIMATE","BLR 6303","BLR 6302")</f>
        <v>BLR 6303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">
      <c r="A50" s="386" t="str">
        <f>IF(A105="",IF(ISNUMBER(J87),"ENGINEER'S PAYMENT ESTIMATE","ENGINEER'S FINAL PAYMENT ESTIMATE"),A99)</f>
        <v>ENGINEER'S FINAL PAYMENT ESTIMATE</v>
      </c>
      <c r="B50" s="386"/>
      <c r="C50" s="386"/>
      <c r="D50" s="386"/>
      <c r="E50" s="386"/>
      <c r="F50" s="386"/>
      <c r="G50" s="386"/>
      <c r="H50" s="386"/>
      <c r="I50" s="386"/>
      <c r="J50" s="386"/>
      <c r="K50" s="386"/>
    </row>
    <row r="51" spans="1:31" x14ac:dyDescent="0.2">
      <c r="A51" s="12"/>
      <c r="B51" s="93" t="str">
        <f>B2</f>
        <v xml:space="preserve">Estimate No. 1 from   to  </v>
      </c>
      <c r="C51" s="12"/>
      <c r="D51" s="12"/>
      <c r="E51" s="12"/>
      <c r="F51" s="12"/>
      <c r="G51" s="12"/>
      <c r="H51" s="12"/>
      <c r="I51" s="344"/>
      <c r="J51" s="11"/>
      <c r="K51" s="11"/>
    </row>
    <row r="52" spans="1:31" x14ac:dyDescent="0.2">
      <c r="A52" s="12"/>
      <c r="B52" s="93" t="str">
        <f>B3</f>
        <v>Payable to: Northern Illinois Service</v>
      </c>
      <c r="C52" s="12"/>
      <c r="D52" s="12"/>
      <c r="E52" s="12"/>
      <c r="F52" s="12"/>
      <c r="G52" s="12"/>
      <c r="H52" s="13" t="s">
        <v>28</v>
      </c>
      <c r="I52" s="15" t="str">
        <f>I3</f>
        <v>City of Rockford</v>
      </c>
      <c r="J52" s="15"/>
      <c r="K52" s="15"/>
    </row>
    <row r="53" spans="1:31" ht="12" thickBot="1" x14ac:dyDescent="0.25">
      <c r="A53" s="12"/>
      <c r="B53" s="93" t="str">
        <f>B4</f>
        <v>Address: Rockford, IL Bid Bond</v>
      </c>
      <c r="C53" s="12"/>
      <c r="D53" s="12"/>
      <c r="E53" s="12"/>
      <c r="F53" s="12"/>
      <c r="G53" s="12"/>
      <c r="H53" s="14"/>
      <c r="I53" s="384"/>
      <c r="J53" s="384"/>
      <c r="K53" s="384"/>
    </row>
    <row r="54" spans="1:31" x14ac:dyDescent="0.2">
      <c r="A54" s="16"/>
      <c r="B54" s="18"/>
      <c r="C54" s="19" t="s">
        <v>29</v>
      </c>
      <c r="D54" s="19"/>
      <c r="E54" s="19"/>
      <c r="F54" s="20" t="s">
        <v>30</v>
      </c>
      <c r="G54" s="19" t="s">
        <v>31</v>
      </c>
      <c r="H54" s="19" t="s">
        <v>32</v>
      </c>
      <c r="I54" s="19"/>
      <c r="J54" s="19"/>
      <c r="K54" s="21"/>
    </row>
    <row r="55" spans="1:31" ht="12" thickBot="1" x14ac:dyDescent="0.25">
      <c r="A55" s="17" t="s">
        <v>33</v>
      </c>
      <c r="B55" s="133"/>
      <c r="C55" s="22" t="s">
        <v>5</v>
      </c>
      <c r="D55" s="22"/>
      <c r="E55" s="23" t="s">
        <v>34</v>
      </c>
      <c r="F55" s="23" t="s">
        <v>5</v>
      </c>
      <c r="G55" s="22" t="s">
        <v>5</v>
      </c>
      <c r="H55" s="22" t="s">
        <v>5</v>
      </c>
      <c r="I55" s="22"/>
      <c r="J55" s="23" t="s">
        <v>6</v>
      </c>
      <c r="K55" s="24" t="s">
        <v>34</v>
      </c>
    </row>
    <row r="56" spans="1:31" ht="20.25" customHeight="1" x14ac:dyDescent="0.2">
      <c r="A56" s="309">
        <f>IF(ISBLANK('Tabulation of Bids'!A32),"",'Tabulation of Bids'!A32)</f>
        <v>25</v>
      </c>
      <c r="B56" s="320" t="str">
        <f>IF(ISBLANK('Tabulation of Bids'!B32),"",'Tabulation of Bids'!B32)</f>
        <v>Hot-Mix Asphalt Surface Course, IL-9.5, Mix "D", N70</v>
      </c>
      <c r="C56" s="311">
        <f>IF('Tabulation of Bids'!D32=0,"",'Tabulation of Bids'!D32)</f>
        <v>3504</v>
      </c>
      <c r="D56" s="312" t="str">
        <f>IF(ISBLANK('Tabulation of Bids'!C32),"",'Tabulation of Bids'!C32)</f>
        <v>Ton</v>
      </c>
      <c r="E56" s="263">
        <f>IF(J56 = "","",J56*C56)</f>
        <v>301344</v>
      </c>
      <c r="F56" s="264" t="str">
        <f>IF((H56&gt;C56),H56-C56,"")</f>
        <v/>
      </c>
      <c r="G56" s="296">
        <f>IF(K98="BLR 6303",IF(C56&gt;H56,C56-H56,""),"")</f>
        <v>3504</v>
      </c>
      <c r="H56" s="167"/>
      <c r="I56" s="136" t="str">
        <f t="shared" ref="I56:I79" si="9">IF(ISBLANK(H56),"",D56)</f>
        <v/>
      </c>
      <c r="J56" s="134">
        <f>IF(ISBLANK('Tabulation of Bids'!G32),"",'Tabulation of Bids'!G32)</f>
        <v>86</v>
      </c>
      <c r="K56" s="134" t="str">
        <f t="shared" ref="K56:K79" si="10">IF(ISBLANK(H56),"",H56*J56)</f>
        <v/>
      </c>
    </row>
    <row r="57" spans="1:31" ht="20.25" customHeight="1" x14ac:dyDescent="0.2">
      <c r="A57" s="321">
        <f>IF(ISBLANK('Tabulation of Bids'!A33),"",'Tabulation of Bids'!A33)</f>
        <v>26</v>
      </c>
      <c r="B57" s="322" t="str">
        <f>IF(ISBLANK('Tabulation of Bids'!B33),"",'Tabulation of Bids'!B33)</f>
        <v>Portland Cement Concrete Driveway Pavement, 8"</v>
      </c>
      <c r="C57" s="311">
        <f>IF('Tabulation of Bids'!D33=0,"",'Tabulation of Bids'!D33)</f>
        <v>1520.8</v>
      </c>
      <c r="D57" s="315" t="str">
        <f>IF(ISBLANK('Tabulation of Bids'!C33),"",'Tabulation of Bids'!C33)</f>
        <v>Sq Yd</v>
      </c>
      <c r="E57" s="134">
        <f t="shared" ref="E57:E79" si="11">IF(J57 = "","",J57*C57)</f>
        <v>98852</v>
      </c>
      <c r="F57" s="135" t="str">
        <f t="shared" ref="F57:F79" si="12">IF((H57&gt;C57),H57-C57,"")</f>
        <v/>
      </c>
      <c r="G57" s="296">
        <f t="shared" ref="G57:G79" si="13">IF($K$98="BLR 6303",IF(C57&gt;H57,C57-H57,""),"")</f>
        <v>1520.8</v>
      </c>
      <c r="H57" s="167"/>
      <c r="I57" s="136" t="str">
        <f t="shared" si="9"/>
        <v/>
      </c>
      <c r="J57" s="134">
        <f>IF(ISBLANK('Tabulation of Bids'!G33),"",'Tabulation of Bids'!G33)</f>
        <v>65</v>
      </c>
      <c r="K57" s="134" t="str">
        <f t="shared" si="10"/>
        <v/>
      </c>
    </row>
    <row r="58" spans="1:31" ht="20.25" customHeight="1" x14ac:dyDescent="0.2">
      <c r="A58" s="321">
        <f>IF(ISBLANK('Tabulation of Bids'!A34),"",'Tabulation of Bids'!A34)</f>
        <v>27</v>
      </c>
      <c r="B58" s="322" t="str">
        <f>IF(ISBLANK('Tabulation of Bids'!B34),"",'Tabulation of Bids'!B34)</f>
        <v>Hot-Mix Asphalt Surface Removal, 2"</v>
      </c>
      <c r="C58" s="311">
        <f>IF('Tabulation of Bids'!D34=0,"",'Tabulation of Bids'!D34)</f>
        <v>6360</v>
      </c>
      <c r="D58" s="315" t="str">
        <f>IF(ISBLANK('Tabulation of Bids'!C34),"",'Tabulation of Bids'!C34)</f>
        <v>Sq Yd</v>
      </c>
      <c r="E58" s="134">
        <f t="shared" si="11"/>
        <v>17426.400000000001</v>
      </c>
      <c r="F58" s="135" t="str">
        <f t="shared" si="12"/>
        <v/>
      </c>
      <c r="G58" s="296">
        <f t="shared" si="13"/>
        <v>6360</v>
      </c>
      <c r="H58" s="167"/>
      <c r="I58" s="136" t="str">
        <f t="shared" si="9"/>
        <v/>
      </c>
      <c r="J58" s="134">
        <f>IF(ISBLANK('Tabulation of Bids'!G34),"",'Tabulation of Bids'!G34)</f>
        <v>2.74</v>
      </c>
      <c r="K58" s="134" t="str">
        <f t="shared" si="10"/>
        <v/>
      </c>
    </row>
    <row r="59" spans="1:31" ht="20.25" customHeight="1" x14ac:dyDescent="0.2">
      <c r="A59" s="321">
        <f>IF(ISBLANK('Tabulation of Bids'!A35),"",'Tabulation of Bids'!A35)</f>
        <v>28</v>
      </c>
      <c r="B59" s="322" t="str">
        <f>IF(ISBLANK('Tabulation of Bids'!B35),"",'Tabulation of Bids'!B35)</f>
        <v>Aggregate Shoulders, Type B</v>
      </c>
      <c r="C59" s="311">
        <f>IF('Tabulation of Bids'!D35=0,"",'Tabulation of Bids'!D35)</f>
        <v>1731.6</v>
      </c>
      <c r="D59" s="315" t="str">
        <f>IF(ISBLANK('Tabulation of Bids'!C35),"",'Tabulation of Bids'!C35)</f>
        <v>Ton</v>
      </c>
      <c r="E59" s="134">
        <f t="shared" si="11"/>
        <v>31168.799999999999</v>
      </c>
      <c r="F59" s="135" t="str">
        <f t="shared" si="12"/>
        <v/>
      </c>
      <c r="G59" s="296">
        <f t="shared" si="13"/>
        <v>1731.6</v>
      </c>
      <c r="H59" s="167"/>
      <c r="I59" s="136" t="str">
        <f t="shared" si="9"/>
        <v/>
      </c>
      <c r="J59" s="134">
        <f>IF(ISBLANK('Tabulation of Bids'!G35),"",'Tabulation of Bids'!G35)</f>
        <v>18</v>
      </c>
      <c r="K59" s="134" t="str">
        <f t="shared" si="10"/>
        <v/>
      </c>
    </row>
    <row r="60" spans="1:31" ht="20.25" customHeight="1" x14ac:dyDescent="0.2">
      <c r="A60" s="321">
        <f>IF(ISBLANK('Tabulation of Bids'!A36),"",'Tabulation of Bids'!A36)</f>
        <v>29</v>
      </c>
      <c r="B60" s="322" t="str">
        <f>IF(ISBLANK('Tabulation of Bids'!B36),"",'Tabulation of Bids'!B36)</f>
        <v>Hot-Mix Asphalt Shoulders</v>
      </c>
      <c r="C60" s="311">
        <f>IF('Tabulation of Bids'!D36=0,"",'Tabulation of Bids'!D36)</f>
        <v>6</v>
      </c>
      <c r="D60" s="315" t="str">
        <f>IF(ISBLANK('Tabulation of Bids'!C36),"",'Tabulation of Bids'!C36)</f>
        <v>Ton</v>
      </c>
      <c r="E60" s="134">
        <f t="shared" si="11"/>
        <v>450</v>
      </c>
      <c r="F60" s="135" t="str">
        <f t="shared" si="12"/>
        <v/>
      </c>
      <c r="G60" s="296">
        <f t="shared" si="13"/>
        <v>6</v>
      </c>
      <c r="H60" s="167"/>
      <c r="I60" s="136" t="str">
        <f t="shared" si="9"/>
        <v/>
      </c>
      <c r="J60" s="134">
        <f>IF(ISBLANK('Tabulation of Bids'!G36),"",'Tabulation of Bids'!G36)</f>
        <v>75</v>
      </c>
      <c r="K60" s="134" t="str">
        <f t="shared" si="10"/>
        <v/>
      </c>
    </row>
    <row r="61" spans="1:31" ht="20.25" customHeight="1" x14ac:dyDescent="0.2">
      <c r="A61" s="321">
        <f>IF(ISBLANK('Tabulation of Bids'!A37),"",'Tabulation of Bids'!A37)</f>
        <v>30</v>
      </c>
      <c r="B61" s="322" t="str">
        <f>IF(ISBLANK('Tabulation of Bids'!B37),"",'Tabulation of Bids'!B37)</f>
        <v>Concrete Headwall Removal</v>
      </c>
      <c r="C61" s="311">
        <f>IF('Tabulation of Bids'!D37=0,"",'Tabulation of Bids'!D37)</f>
        <v>3</v>
      </c>
      <c r="D61" s="315" t="str">
        <f>IF(ISBLANK('Tabulation of Bids'!C37),"",'Tabulation of Bids'!C37)</f>
        <v>Each</v>
      </c>
      <c r="E61" s="134">
        <f t="shared" si="11"/>
        <v>750</v>
      </c>
      <c r="F61" s="135" t="str">
        <f t="shared" si="12"/>
        <v/>
      </c>
      <c r="G61" s="296">
        <f t="shared" si="13"/>
        <v>3</v>
      </c>
      <c r="H61" s="167"/>
      <c r="I61" s="136" t="str">
        <f t="shared" si="9"/>
        <v/>
      </c>
      <c r="J61" s="134">
        <f>IF(ISBLANK('Tabulation of Bids'!G37),"",'Tabulation of Bids'!G37)</f>
        <v>250</v>
      </c>
      <c r="K61" s="134" t="str">
        <f t="shared" si="10"/>
        <v/>
      </c>
    </row>
    <row r="62" spans="1:31" ht="20.25" customHeight="1" x14ac:dyDescent="0.2">
      <c r="A62" s="321">
        <f>IF(ISBLANK('Tabulation of Bids'!A38),"",'Tabulation of Bids'!A38)</f>
        <v>31</v>
      </c>
      <c r="B62" s="322" t="str">
        <f>IF(ISBLANK('Tabulation of Bids'!B38),"",'Tabulation of Bids'!B38)</f>
        <v>Pipe Culvert Removal</v>
      </c>
      <c r="C62" s="311">
        <f>IF('Tabulation of Bids'!D38=0,"",'Tabulation of Bids'!D38)</f>
        <v>1185</v>
      </c>
      <c r="D62" s="315" t="str">
        <f>IF(ISBLANK('Tabulation of Bids'!C38),"",'Tabulation of Bids'!C38)</f>
        <v>Foot</v>
      </c>
      <c r="E62" s="134">
        <f t="shared" si="11"/>
        <v>11850</v>
      </c>
      <c r="F62" s="135" t="str">
        <f t="shared" si="12"/>
        <v/>
      </c>
      <c r="G62" s="296">
        <f t="shared" si="13"/>
        <v>1185</v>
      </c>
      <c r="H62" s="167"/>
      <c r="I62" s="136" t="str">
        <f t="shared" si="9"/>
        <v/>
      </c>
      <c r="J62" s="134">
        <f>IF(ISBLANK('Tabulation of Bids'!G38),"",'Tabulation of Bids'!G38)</f>
        <v>10</v>
      </c>
      <c r="K62" s="134" t="str">
        <f t="shared" si="10"/>
        <v/>
      </c>
    </row>
    <row r="63" spans="1:31" ht="20.25" customHeight="1" x14ac:dyDescent="0.2">
      <c r="A63" s="321">
        <f>IF(ISBLANK('Tabulation of Bids'!A39),"",'Tabulation of Bids'!A39)</f>
        <v>32</v>
      </c>
      <c r="B63" s="322" t="str">
        <f>IF(ISBLANK('Tabulation of Bids'!B39),"",'Tabulation of Bids'!B39)</f>
        <v>Precast Reinforced Concrete Flared End Sections, 12"</v>
      </c>
      <c r="C63" s="311">
        <f>IF('Tabulation of Bids'!D39=0,"",'Tabulation of Bids'!D39)</f>
        <v>18</v>
      </c>
      <c r="D63" s="315" t="str">
        <f>IF(ISBLANK('Tabulation of Bids'!C39),"",'Tabulation of Bids'!C39)</f>
        <v>Each</v>
      </c>
      <c r="E63" s="134">
        <f t="shared" si="11"/>
        <v>12600</v>
      </c>
      <c r="F63" s="135" t="str">
        <f t="shared" si="12"/>
        <v/>
      </c>
      <c r="G63" s="296">
        <f t="shared" si="13"/>
        <v>18</v>
      </c>
      <c r="H63" s="167"/>
      <c r="I63" s="136" t="str">
        <f t="shared" si="9"/>
        <v/>
      </c>
      <c r="J63" s="134">
        <f>IF(ISBLANK('Tabulation of Bids'!G39),"",'Tabulation of Bids'!G39)</f>
        <v>700</v>
      </c>
      <c r="K63" s="134" t="str">
        <f t="shared" si="10"/>
        <v/>
      </c>
    </row>
    <row r="64" spans="1:31" ht="20.25" customHeight="1" x14ac:dyDescent="0.2">
      <c r="A64" s="321">
        <f>IF(ISBLANK('Tabulation of Bids'!A40),"",'Tabulation of Bids'!A40)</f>
        <v>33</v>
      </c>
      <c r="B64" s="322" t="str">
        <f>IF(ISBLANK('Tabulation of Bids'!B40),"",'Tabulation of Bids'!B40)</f>
        <v>Precast Reinforced Concrete Flared End Sections, 18"</v>
      </c>
      <c r="C64" s="311">
        <f>IF('Tabulation of Bids'!D40=0,"",'Tabulation of Bids'!D40)</f>
        <v>1</v>
      </c>
      <c r="D64" s="315" t="str">
        <f>IF(ISBLANK('Tabulation of Bids'!C40),"",'Tabulation of Bids'!C40)</f>
        <v>Each</v>
      </c>
      <c r="E64" s="134">
        <f t="shared" si="11"/>
        <v>800</v>
      </c>
      <c r="F64" s="135" t="str">
        <f t="shared" si="12"/>
        <v/>
      </c>
      <c r="G64" s="296">
        <f t="shared" si="13"/>
        <v>1</v>
      </c>
      <c r="H64" s="167"/>
      <c r="I64" s="136" t="str">
        <f t="shared" si="9"/>
        <v/>
      </c>
      <c r="J64" s="134">
        <f>IF(ISBLANK('Tabulation of Bids'!G40),"",'Tabulation of Bids'!G40)</f>
        <v>800</v>
      </c>
      <c r="K64" s="134" t="str">
        <f t="shared" si="10"/>
        <v/>
      </c>
    </row>
    <row r="65" spans="1:11" ht="20.25" customHeight="1" x14ac:dyDescent="0.2">
      <c r="A65" s="321">
        <f>IF(ISBLANK('Tabulation of Bids'!A41),"",'Tabulation of Bids'!A41)</f>
        <v>34</v>
      </c>
      <c r="B65" s="322" t="str">
        <f>IF(ISBLANK('Tabulation of Bids'!B41),"",'Tabulation of Bids'!B41)</f>
        <v>Traversable Pipe Grate For Concrete End Section</v>
      </c>
      <c r="C65" s="311">
        <f>IF('Tabulation of Bids'!D41=0,"",'Tabulation of Bids'!D41)</f>
        <v>606.1</v>
      </c>
      <c r="D65" s="315" t="str">
        <f>IF(ISBLANK('Tabulation of Bids'!C41),"",'Tabulation of Bids'!C41)</f>
        <v>Foot</v>
      </c>
      <c r="E65" s="134">
        <f t="shared" si="11"/>
        <v>72732</v>
      </c>
      <c r="F65" s="135" t="str">
        <f t="shared" si="12"/>
        <v/>
      </c>
      <c r="G65" s="296">
        <f t="shared" si="13"/>
        <v>606.1</v>
      </c>
      <c r="H65" s="167"/>
      <c r="I65" s="136" t="str">
        <f t="shared" si="9"/>
        <v/>
      </c>
      <c r="J65" s="134">
        <f>IF(ISBLANK('Tabulation of Bids'!G41),"",'Tabulation of Bids'!G41)</f>
        <v>120</v>
      </c>
      <c r="K65" s="134" t="str">
        <f t="shared" si="10"/>
        <v/>
      </c>
    </row>
    <row r="66" spans="1:11" ht="20.25" customHeight="1" x14ac:dyDescent="0.2">
      <c r="A66" s="321">
        <f>IF(ISBLANK('Tabulation of Bids'!A42),"",'Tabulation of Bids'!A42)</f>
        <v>35</v>
      </c>
      <c r="B66" s="322" t="str">
        <f>IF(ISBLANK('Tabulation of Bids'!B42),"",'Tabulation of Bids'!B42)</f>
        <v>Concrete End Section, Standard 542001, 15", 1:3</v>
      </c>
      <c r="C66" s="311">
        <f>IF('Tabulation of Bids'!D42=0,"",'Tabulation of Bids'!D42)</f>
        <v>3</v>
      </c>
      <c r="D66" s="315" t="str">
        <f>IF(ISBLANK('Tabulation of Bids'!C42),"",'Tabulation of Bids'!C42)</f>
        <v>Each</v>
      </c>
      <c r="E66" s="134">
        <f t="shared" si="11"/>
        <v>5700</v>
      </c>
      <c r="F66" s="135" t="str">
        <f t="shared" si="12"/>
        <v/>
      </c>
      <c r="G66" s="296">
        <f t="shared" si="13"/>
        <v>3</v>
      </c>
      <c r="H66" s="167"/>
      <c r="I66" s="136" t="str">
        <f t="shared" si="9"/>
        <v/>
      </c>
      <c r="J66" s="134">
        <f>IF(ISBLANK('Tabulation of Bids'!G42),"",'Tabulation of Bids'!G42)</f>
        <v>1900</v>
      </c>
      <c r="K66" s="134" t="str">
        <f t="shared" si="10"/>
        <v/>
      </c>
    </row>
    <row r="67" spans="1:11" ht="20.25" customHeight="1" x14ac:dyDescent="0.2">
      <c r="A67" s="321">
        <f>IF(ISBLANK('Tabulation of Bids'!A43),"",'Tabulation of Bids'!A43)</f>
        <v>36</v>
      </c>
      <c r="B67" s="322" t="str">
        <f>IF(ISBLANK('Tabulation of Bids'!B43),"",'Tabulation of Bids'!B43)</f>
        <v>Concrete End Section, Standard 542001, 18", 1:3</v>
      </c>
      <c r="C67" s="311">
        <f>IF('Tabulation of Bids'!D43=0,"",'Tabulation of Bids'!D43)</f>
        <v>9</v>
      </c>
      <c r="D67" s="315" t="str">
        <f>IF(ISBLANK('Tabulation of Bids'!C43),"",'Tabulation of Bids'!C43)</f>
        <v>Each</v>
      </c>
      <c r="E67" s="134">
        <f t="shared" si="11"/>
        <v>19800</v>
      </c>
      <c r="F67" s="135" t="str">
        <f t="shared" si="12"/>
        <v/>
      </c>
      <c r="G67" s="296">
        <f t="shared" si="13"/>
        <v>9</v>
      </c>
      <c r="H67" s="167"/>
      <c r="I67" s="136" t="str">
        <f t="shared" si="9"/>
        <v/>
      </c>
      <c r="J67" s="134">
        <f>IF(ISBLANK('Tabulation of Bids'!G43),"",'Tabulation of Bids'!G43)</f>
        <v>2200</v>
      </c>
      <c r="K67" s="134" t="str">
        <f t="shared" si="10"/>
        <v/>
      </c>
    </row>
    <row r="68" spans="1:11" ht="20.25" customHeight="1" x14ac:dyDescent="0.2">
      <c r="A68" s="321">
        <f>IF(ISBLANK('Tabulation of Bids'!A44),"",'Tabulation of Bids'!A44)</f>
        <v>37</v>
      </c>
      <c r="B68" s="322" t="str">
        <f>IF(ISBLANK('Tabulation of Bids'!B44),"",'Tabulation of Bids'!B44)</f>
        <v>Concrete End Section, Standard 542001, 21", 1:3</v>
      </c>
      <c r="C68" s="311">
        <f>IF('Tabulation of Bids'!D44=0,"",'Tabulation of Bids'!D44)</f>
        <v>1</v>
      </c>
      <c r="D68" s="315" t="str">
        <f>IF(ISBLANK('Tabulation of Bids'!C44),"",'Tabulation of Bids'!C44)</f>
        <v>Each</v>
      </c>
      <c r="E68" s="134">
        <f t="shared" si="11"/>
        <v>2500</v>
      </c>
      <c r="F68" s="135" t="str">
        <f t="shared" si="12"/>
        <v/>
      </c>
      <c r="G68" s="296">
        <f t="shared" si="13"/>
        <v>1</v>
      </c>
      <c r="H68" s="167"/>
      <c r="I68" s="136" t="str">
        <f t="shared" si="9"/>
        <v/>
      </c>
      <c r="J68" s="134">
        <f>IF(ISBLANK('Tabulation of Bids'!G44),"",'Tabulation of Bids'!G44)</f>
        <v>2500</v>
      </c>
      <c r="K68" s="134" t="str">
        <f t="shared" si="10"/>
        <v/>
      </c>
    </row>
    <row r="69" spans="1:11" ht="20.25" customHeight="1" x14ac:dyDescent="0.2">
      <c r="A69" s="321">
        <f>IF(ISBLANK('Tabulation of Bids'!A45),"",'Tabulation of Bids'!A45)</f>
        <v>38</v>
      </c>
      <c r="B69" s="322" t="str">
        <f>IF(ISBLANK('Tabulation of Bids'!B45),"",'Tabulation of Bids'!B45)</f>
        <v>Concrete End Section, Standard 542001, 48", 1:3</v>
      </c>
      <c r="C69" s="311">
        <f>IF('Tabulation of Bids'!D45=0,"",'Tabulation of Bids'!D45)</f>
        <v>2</v>
      </c>
      <c r="D69" s="315" t="str">
        <f>IF(ISBLANK('Tabulation of Bids'!C45),"",'Tabulation of Bids'!C45)</f>
        <v>Each</v>
      </c>
      <c r="E69" s="134">
        <f t="shared" si="11"/>
        <v>16000</v>
      </c>
      <c r="F69" s="135" t="str">
        <f t="shared" si="12"/>
        <v/>
      </c>
      <c r="G69" s="296">
        <f t="shared" si="13"/>
        <v>2</v>
      </c>
      <c r="H69" s="167"/>
      <c r="I69" s="136" t="str">
        <f t="shared" si="9"/>
        <v/>
      </c>
      <c r="J69" s="134">
        <f>IF(ISBLANK('Tabulation of Bids'!G45),"",'Tabulation of Bids'!G45)</f>
        <v>8000</v>
      </c>
      <c r="K69" s="134" t="str">
        <f t="shared" si="10"/>
        <v/>
      </c>
    </row>
    <row r="70" spans="1:11" ht="20.25" customHeight="1" x14ac:dyDescent="0.2">
      <c r="A70" s="321">
        <f>IF(ISBLANK('Tabulation of Bids'!A46),"",'Tabulation of Bids'!A46)</f>
        <v>39</v>
      </c>
      <c r="B70" s="322" t="str">
        <f>IF(ISBLANK('Tabulation of Bids'!B46),"",'Tabulation of Bids'!B46)</f>
        <v>Steel Flared End Sections, 12"</v>
      </c>
      <c r="C70" s="311">
        <f>IF('Tabulation of Bids'!D46=0,"",'Tabulation of Bids'!D46)</f>
        <v>1</v>
      </c>
      <c r="D70" s="315" t="str">
        <f>IF(ISBLANK('Tabulation of Bids'!C46),"",'Tabulation of Bids'!C46)</f>
        <v>Each</v>
      </c>
      <c r="E70" s="134">
        <f t="shared" si="11"/>
        <v>400</v>
      </c>
      <c r="F70" s="135" t="str">
        <f t="shared" si="12"/>
        <v/>
      </c>
      <c r="G70" s="296">
        <f t="shared" si="13"/>
        <v>1</v>
      </c>
      <c r="H70" s="167"/>
      <c r="I70" s="136" t="str">
        <f t="shared" si="9"/>
        <v/>
      </c>
      <c r="J70" s="134">
        <f>IF(ISBLANK('Tabulation of Bids'!G46),"",'Tabulation of Bids'!G46)</f>
        <v>400</v>
      </c>
      <c r="K70" s="134" t="str">
        <f t="shared" si="10"/>
        <v/>
      </c>
    </row>
    <row r="71" spans="1:11" ht="20.25" customHeight="1" x14ac:dyDescent="0.2">
      <c r="A71" s="321">
        <f>IF(ISBLANK('Tabulation of Bids'!A47),"",'Tabulation of Bids'!A47)</f>
        <v>40</v>
      </c>
      <c r="B71" s="322" t="str">
        <f>IF(ISBLANK('Tabulation of Bids'!B47),"",'Tabulation of Bids'!B47)</f>
        <v>Concrete End Section, Standard 542001, 36", 1:3</v>
      </c>
      <c r="C71" s="311">
        <f>IF('Tabulation of Bids'!D47=0,"",'Tabulation of Bids'!D47)</f>
        <v>1</v>
      </c>
      <c r="D71" s="315" t="str">
        <f>IF(ISBLANK('Tabulation of Bids'!C47),"",'Tabulation of Bids'!C47)</f>
        <v>Each</v>
      </c>
      <c r="E71" s="134">
        <f t="shared" si="11"/>
        <v>4500</v>
      </c>
      <c r="F71" s="135" t="str">
        <f t="shared" si="12"/>
        <v/>
      </c>
      <c r="G71" s="296">
        <f t="shared" si="13"/>
        <v>1</v>
      </c>
      <c r="H71" s="167"/>
      <c r="I71" s="136" t="str">
        <f t="shared" si="9"/>
        <v/>
      </c>
      <c r="J71" s="134">
        <f>IF(ISBLANK('Tabulation of Bids'!G47),"",'Tabulation of Bids'!G47)</f>
        <v>4500</v>
      </c>
      <c r="K71" s="134" t="str">
        <f t="shared" si="10"/>
        <v/>
      </c>
    </row>
    <row r="72" spans="1:11" ht="20.25" customHeight="1" x14ac:dyDescent="0.2">
      <c r="A72" s="321">
        <f>IF(ISBLANK('Tabulation of Bids'!A48),"",'Tabulation of Bids'!A48)</f>
        <v>41</v>
      </c>
      <c r="B72" s="322" t="str">
        <f>IF(ISBLANK('Tabulation of Bids'!B48),"",'Tabulation of Bids'!B48)</f>
        <v>Concrete End Section, Standard 542011, 36", 1:3</v>
      </c>
      <c r="C72" s="311">
        <f>IF('Tabulation of Bids'!D48=0,"",'Tabulation of Bids'!D48)</f>
        <v>24</v>
      </c>
      <c r="D72" s="315" t="str">
        <f>IF(ISBLANK('Tabulation of Bids'!C48),"",'Tabulation of Bids'!C48)</f>
        <v>Each</v>
      </c>
      <c r="E72" s="134">
        <f t="shared" si="11"/>
        <v>132000</v>
      </c>
      <c r="F72" s="135" t="str">
        <f t="shared" si="12"/>
        <v/>
      </c>
      <c r="G72" s="296">
        <f t="shared" si="13"/>
        <v>24</v>
      </c>
      <c r="H72" s="167"/>
      <c r="I72" s="136" t="str">
        <f t="shared" si="9"/>
        <v/>
      </c>
      <c r="J72" s="134">
        <f>IF(ISBLANK('Tabulation of Bids'!G48),"",'Tabulation of Bids'!G48)</f>
        <v>5500</v>
      </c>
      <c r="K72" s="134" t="str">
        <f t="shared" si="10"/>
        <v/>
      </c>
    </row>
    <row r="73" spans="1:11" ht="20.25" customHeight="1" x14ac:dyDescent="0.2">
      <c r="A73" s="321">
        <f>IF(ISBLANK('Tabulation of Bids'!A49),"",'Tabulation of Bids'!A49)</f>
        <v>42</v>
      </c>
      <c r="B73" s="322" t="str">
        <f>IF(ISBLANK('Tabulation of Bids'!B49),"",'Tabulation of Bids'!B49)</f>
        <v>Proposed Storm Sewer Connection to Existing Storm Sewer</v>
      </c>
      <c r="C73" s="311">
        <f>IF('Tabulation of Bids'!D49=0,"",'Tabulation of Bids'!D49)</f>
        <v>1</v>
      </c>
      <c r="D73" s="315" t="str">
        <f>IF(ISBLANK('Tabulation of Bids'!C49),"",'Tabulation of Bids'!C49)</f>
        <v>Each</v>
      </c>
      <c r="E73" s="134">
        <f t="shared" si="11"/>
        <v>1000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Bids'!G49),"",'Tabulation of Bids'!G49)</f>
        <v>1000</v>
      </c>
      <c r="K73" s="134" t="str">
        <f t="shared" si="10"/>
        <v/>
      </c>
    </row>
    <row r="74" spans="1:11" ht="20.25" customHeight="1" x14ac:dyDescent="0.2">
      <c r="A74" s="321">
        <f>IF(ISBLANK('Tabulation of Bids'!A50),"",'Tabulation of Bids'!A50)</f>
        <v>43</v>
      </c>
      <c r="B74" s="322" t="str">
        <f>IF(ISBLANK('Tabulation of Bids'!B50),"",'Tabulation of Bids'!B50)</f>
        <v>Pipe Culverts, Class A, Type 1, 12"</v>
      </c>
      <c r="C74" s="311">
        <f>IF('Tabulation of Bids'!D50=0,"",'Tabulation of Bids'!D50)</f>
        <v>617</v>
      </c>
      <c r="D74" s="315" t="str">
        <f>IF(ISBLANK('Tabulation of Bids'!C50),"",'Tabulation of Bids'!C50)</f>
        <v>Foot</v>
      </c>
      <c r="E74" s="134">
        <f t="shared" si="11"/>
        <v>27765</v>
      </c>
      <c r="F74" s="135" t="str">
        <f t="shared" si="12"/>
        <v/>
      </c>
      <c r="G74" s="296">
        <f t="shared" si="13"/>
        <v>617</v>
      </c>
      <c r="H74" s="167"/>
      <c r="I74" s="136" t="str">
        <f t="shared" si="9"/>
        <v/>
      </c>
      <c r="J74" s="134">
        <f>IF(ISBLANK('Tabulation of Bids'!G50),"",'Tabulation of Bids'!G50)</f>
        <v>45</v>
      </c>
      <c r="K74" s="134" t="str">
        <f t="shared" si="10"/>
        <v/>
      </c>
    </row>
    <row r="75" spans="1:11" ht="20.25" customHeight="1" x14ac:dyDescent="0.2">
      <c r="A75" s="321">
        <f>IF(ISBLANK('Tabulation of Bids'!A51),"",'Tabulation of Bids'!A51)</f>
        <v>44</v>
      </c>
      <c r="B75" s="322" t="str">
        <f>IF(ISBLANK('Tabulation of Bids'!B51),"",'Tabulation of Bids'!B51)</f>
        <v>Pipe Culverts, Class A, Type 1, 18"</v>
      </c>
      <c r="C75" s="311">
        <f>IF('Tabulation of Bids'!D51=0,"",'Tabulation of Bids'!D51)</f>
        <v>302</v>
      </c>
      <c r="D75" s="315" t="str">
        <f>IF(ISBLANK('Tabulation of Bids'!C51),"",'Tabulation of Bids'!C51)</f>
        <v>Foot</v>
      </c>
      <c r="E75" s="134">
        <f t="shared" si="11"/>
        <v>15100</v>
      </c>
      <c r="F75" s="135" t="str">
        <f t="shared" si="12"/>
        <v/>
      </c>
      <c r="G75" s="296">
        <f t="shared" si="13"/>
        <v>302</v>
      </c>
      <c r="H75" s="167"/>
      <c r="I75" s="136" t="str">
        <f t="shared" si="9"/>
        <v/>
      </c>
      <c r="J75" s="134">
        <f>IF(ISBLANK('Tabulation of Bids'!G51),"",'Tabulation of Bids'!G51)</f>
        <v>50</v>
      </c>
      <c r="K75" s="134" t="str">
        <f t="shared" si="10"/>
        <v/>
      </c>
    </row>
    <row r="76" spans="1:11" ht="20.25" customHeight="1" x14ac:dyDescent="0.2">
      <c r="A76" s="321">
        <f>IF(ISBLANK('Tabulation of Bids'!A52),"",'Tabulation of Bids'!A52)</f>
        <v>45</v>
      </c>
      <c r="B76" s="322" t="str">
        <f>IF(ISBLANK('Tabulation of Bids'!B52),"",'Tabulation of Bids'!B52)</f>
        <v>Pipe Culverts, Class A, Type 1, 21"</v>
      </c>
      <c r="C76" s="311">
        <f>IF('Tabulation of Bids'!D52=0,"",'Tabulation of Bids'!D52)</f>
        <v>56</v>
      </c>
      <c r="D76" s="315" t="str">
        <f>IF(ISBLANK('Tabulation of Bids'!C52),"",'Tabulation of Bids'!C52)</f>
        <v>Foot</v>
      </c>
      <c r="E76" s="134">
        <f t="shared" si="11"/>
        <v>3360</v>
      </c>
      <c r="F76" s="135" t="str">
        <f t="shared" si="12"/>
        <v/>
      </c>
      <c r="G76" s="296">
        <f t="shared" si="13"/>
        <v>56</v>
      </c>
      <c r="H76" s="167"/>
      <c r="I76" s="136" t="str">
        <f t="shared" si="9"/>
        <v/>
      </c>
      <c r="J76" s="134">
        <f>IF(ISBLANK('Tabulation of Bids'!G52),"",'Tabulation of Bids'!G52)</f>
        <v>60</v>
      </c>
      <c r="K76" s="134" t="str">
        <f t="shared" si="10"/>
        <v/>
      </c>
    </row>
    <row r="77" spans="1:11" ht="20.25" customHeight="1" x14ac:dyDescent="0.2">
      <c r="A77" s="321">
        <f>IF(ISBLANK('Tabulation of Bids'!A53),"",'Tabulation of Bids'!A53)</f>
        <v>46</v>
      </c>
      <c r="B77" s="322" t="str">
        <f>IF(ISBLANK('Tabulation of Bids'!B53),"",'Tabulation of Bids'!B53)</f>
        <v>Pipe Culverts, Class A, Type 1, 48"</v>
      </c>
      <c r="C77" s="311">
        <f>IF('Tabulation of Bids'!D53=0,"",'Tabulation of Bids'!D53)</f>
        <v>56</v>
      </c>
      <c r="D77" s="315" t="str">
        <f>IF(ISBLANK('Tabulation of Bids'!C53),"",'Tabulation of Bids'!C53)</f>
        <v>Foot</v>
      </c>
      <c r="E77" s="134">
        <f t="shared" si="11"/>
        <v>7280</v>
      </c>
      <c r="F77" s="135" t="str">
        <f t="shared" si="12"/>
        <v/>
      </c>
      <c r="G77" s="296">
        <f t="shared" si="13"/>
        <v>56</v>
      </c>
      <c r="H77" s="167"/>
      <c r="I77" s="136" t="str">
        <f t="shared" si="9"/>
        <v/>
      </c>
      <c r="J77" s="134">
        <f>IF(ISBLANK('Tabulation of Bids'!G53),"",'Tabulation of Bids'!G53)</f>
        <v>130</v>
      </c>
      <c r="K77" s="134" t="str">
        <f t="shared" si="10"/>
        <v/>
      </c>
    </row>
    <row r="78" spans="1:11" ht="20.25" customHeight="1" x14ac:dyDescent="0.2">
      <c r="A78" s="321">
        <f>IF(ISBLANK('Tabulation of Bids'!A54),"",'Tabulation of Bids'!A54)</f>
        <v>47</v>
      </c>
      <c r="B78" s="322" t="str">
        <f>IF(ISBLANK('Tabulation of Bids'!B54),"",'Tabulation of Bids'!B54)</f>
        <v>Pipe Culverts, Class A, Type 1, Equivalent Round-Size 36"</v>
      </c>
      <c r="C78" s="311">
        <f>IF('Tabulation of Bids'!D54=0,"",'Tabulation of Bids'!D54)</f>
        <v>624</v>
      </c>
      <c r="D78" s="315" t="str">
        <f>IF(ISBLANK('Tabulation of Bids'!C54),"",'Tabulation of Bids'!C54)</f>
        <v>Foot</v>
      </c>
      <c r="E78" s="134">
        <f t="shared" si="11"/>
        <v>84240</v>
      </c>
      <c r="F78" s="135" t="str">
        <f t="shared" si="12"/>
        <v/>
      </c>
      <c r="G78" s="296">
        <f t="shared" si="13"/>
        <v>624</v>
      </c>
      <c r="H78" s="167"/>
      <c r="I78" s="136" t="str">
        <f t="shared" si="9"/>
        <v/>
      </c>
      <c r="J78" s="134">
        <f>IF(ISBLANK('Tabulation of Bids'!G54),"",'Tabulation of Bids'!G54)</f>
        <v>135</v>
      </c>
      <c r="K78" s="134" t="str">
        <f t="shared" si="10"/>
        <v/>
      </c>
    </row>
    <row r="79" spans="1:11" ht="20.25" customHeight="1" thickBot="1" x14ac:dyDescent="0.25">
      <c r="A79" s="323">
        <f>IF(ISBLANK('Tabulation of Bids'!A55),"",'Tabulation of Bids'!A55)</f>
        <v>48</v>
      </c>
      <c r="B79" s="324" t="str">
        <f>IF(ISBLANK('Tabulation of Bids'!B55),"",'Tabulation of Bids'!B55)</f>
        <v>Manholes, Type A, 4'-Diameter, Type 1 Frame, Closed Lid</v>
      </c>
      <c r="C79" s="311">
        <f>IF('Tabulation of Bids'!D55=0,"",'Tabulation of Bids'!D55)</f>
        <v>1</v>
      </c>
      <c r="D79" s="318" t="str">
        <f>IF(ISBLANK('Tabulation of Bids'!C55),"",'Tabulation of Bids'!C55)</f>
        <v>Each</v>
      </c>
      <c r="E79" s="265">
        <f t="shared" si="11"/>
        <v>3000</v>
      </c>
      <c r="F79" s="266" t="str">
        <f t="shared" si="12"/>
        <v/>
      </c>
      <c r="G79" s="296">
        <f t="shared" si="13"/>
        <v>1</v>
      </c>
      <c r="H79" s="167"/>
      <c r="I79" s="136" t="str">
        <f t="shared" si="9"/>
        <v/>
      </c>
      <c r="J79" s="134">
        <f>IF(ISBLANK('Tabulation of Bids'!G55),"",'Tabulation of Bids'!G55)</f>
        <v>3000</v>
      </c>
      <c r="K79" s="134" t="str">
        <f t="shared" si="10"/>
        <v/>
      </c>
    </row>
    <row r="80" spans="1:11" ht="12" thickBot="1" x14ac:dyDescent="0.25">
      <c r="A80" s="132" t="str">
        <f>IF(A105="","Total","Sub Total")</f>
        <v>Sub Total</v>
      </c>
      <c r="B80" s="45"/>
      <c r="C80" s="46"/>
      <c r="D80" s="36"/>
      <c r="E80" s="236">
        <f>SUM(E56:E79)+SUM(E7:E30)</f>
        <v>3159092.1619999995</v>
      </c>
      <c r="F80" s="26"/>
      <c r="G80" s="36"/>
      <c r="H80" s="46"/>
      <c r="I80" s="36"/>
      <c r="J80" s="25"/>
      <c r="K80" s="25">
        <f>IF(ISNUMBER(E80),SUM(K7:K30)+SUM(K56:K79),"")</f>
        <v>0</v>
      </c>
    </row>
    <row r="81" spans="1:31" ht="12" customHeight="1" x14ac:dyDescent="0.2">
      <c r="A81" s="44" t="s">
        <v>35</v>
      </c>
      <c r="B81" s="15"/>
      <c r="C81" s="27"/>
      <c r="D81" s="27"/>
      <c r="E81" s="27"/>
      <c r="F81" s="27"/>
      <c r="G81" s="27"/>
      <c r="H81" s="27"/>
      <c r="I81" s="27"/>
      <c r="J81" s="58" t="s">
        <v>34</v>
      </c>
      <c r="K81" s="40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x14ac:dyDescent="0.2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customHeight="1" thickBot="1" x14ac:dyDescent="0.25">
      <c r="A84" s="177"/>
      <c r="B84" s="47"/>
      <c r="C84" s="28"/>
      <c r="D84" s="28"/>
      <c r="E84" s="28"/>
      <c r="F84" s="28"/>
      <c r="G84" s="28"/>
      <c r="H84" s="28"/>
      <c r="I84" s="28"/>
      <c r="J84" s="178"/>
      <c r="K84" s="41"/>
    </row>
    <row r="85" spans="1:31" ht="12" thickBot="1" x14ac:dyDescent="0.25">
      <c r="A85" s="62"/>
      <c r="B85" s="48"/>
      <c r="C85" s="29"/>
      <c r="D85" s="29"/>
      <c r="E85" s="29"/>
      <c r="F85" s="29"/>
      <c r="G85" s="29"/>
      <c r="H85" s="37"/>
      <c r="I85" s="37" t="s">
        <v>36</v>
      </c>
      <c r="J85" s="29"/>
      <c r="K85" s="275" t="str">
        <f>IF(ISNUMBER(K80),IF(SUM(J82:J84)=0,"",SUM(J82:J84)),"")</f>
        <v/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85</v>
      </c>
      <c r="J86" s="59"/>
      <c r="K86" s="280" t="str">
        <f>IF(A80="Sub Total","",SUM(K80:K85))</f>
        <v/>
      </c>
    </row>
    <row r="87" spans="1:31" x14ac:dyDescent="0.2">
      <c r="A87" s="63"/>
      <c r="B87" s="49"/>
      <c r="C87" s="30"/>
      <c r="D87" s="30"/>
      <c r="E87" s="30"/>
      <c r="F87" s="30"/>
      <c r="G87" s="30"/>
      <c r="H87" s="38"/>
      <c r="I87" s="38" t="s">
        <v>37</v>
      </c>
      <c r="J87" s="172"/>
      <c r="K87" s="281" t="str">
        <f>IF(ISNUMBER(K80),IF(ISNUMBER(J87),J87*K86,""),"")</f>
        <v/>
      </c>
    </row>
    <row r="88" spans="1:31" ht="12" thickBot="1" x14ac:dyDescent="0.25">
      <c r="A88" s="63"/>
      <c r="B88" s="49"/>
      <c r="C88" s="30"/>
      <c r="D88" s="30"/>
      <c r="E88" s="30"/>
      <c r="F88" s="30"/>
      <c r="G88" s="30"/>
      <c r="H88" s="38"/>
      <c r="I88" s="38" t="s">
        <v>38</v>
      </c>
      <c r="J88" s="60"/>
      <c r="K88" s="279" t="str">
        <f>IF(ISNUMBER(K87),K86-K87,K86)</f>
        <v/>
      </c>
    </row>
    <row r="89" spans="1:31" x14ac:dyDescent="0.2">
      <c r="A89" s="50" t="s">
        <v>39</v>
      </c>
      <c r="B89" s="50"/>
      <c r="C89" s="31"/>
      <c r="D89" s="31"/>
      <c r="E89" s="31"/>
      <c r="F89" s="31"/>
      <c r="G89" s="31"/>
      <c r="H89" s="31"/>
      <c r="I89" s="39"/>
      <c r="J89" s="61" t="s">
        <v>34</v>
      </c>
      <c r="K89" s="276"/>
    </row>
    <row r="90" spans="1:31" x14ac:dyDescent="0.2">
      <c r="A90" s="173"/>
      <c r="B90" s="51"/>
      <c r="C90" s="32"/>
      <c r="D90" s="32"/>
      <c r="E90" s="32"/>
      <c r="F90" s="32"/>
      <c r="G90" s="32"/>
      <c r="H90" s="32"/>
      <c r="I90" s="32"/>
      <c r="J90" s="175"/>
      <c r="K90" s="277"/>
    </row>
    <row r="91" spans="1:31" ht="12" thickBot="1" x14ac:dyDescent="0.25">
      <c r="A91" s="174"/>
      <c r="B91" s="52"/>
      <c r="C91" s="33"/>
      <c r="D91" s="33"/>
      <c r="E91" s="33"/>
      <c r="F91" s="33"/>
      <c r="G91" s="33"/>
      <c r="H91" s="33"/>
      <c r="I91" s="33"/>
      <c r="J91" s="176"/>
      <c r="K91" s="278"/>
    </row>
    <row r="92" spans="1:31" ht="12" thickBot="1" x14ac:dyDescent="0.25">
      <c r="A92" s="63"/>
      <c r="B92" s="49"/>
      <c r="C92" s="30"/>
      <c r="D92" s="30"/>
      <c r="E92" s="30"/>
      <c r="F92" s="30"/>
      <c r="G92" s="30"/>
      <c r="H92" s="38"/>
      <c r="I92" s="38" t="s">
        <v>40</v>
      </c>
      <c r="J92" s="30"/>
      <c r="K92" s="275" t="str">
        <f>IF(ISNUMBER(K80),IF(SUM(J90:J91)=0,"",SUM(J90:J91)),"")</f>
        <v/>
      </c>
    </row>
    <row r="93" spans="1:31" ht="12" thickBot="1" x14ac:dyDescent="0.25">
      <c r="A93" s="62"/>
      <c r="B93" s="48"/>
      <c r="C93" s="29"/>
      <c r="D93" s="29"/>
      <c r="E93" s="29"/>
      <c r="F93" s="29"/>
      <c r="G93" s="29"/>
      <c r="H93" s="37"/>
      <c r="I93" s="37" t="s">
        <v>41</v>
      </c>
      <c r="J93" s="29"/>
      <c r="K93" s="275" t="str">
        <f>IF(ISNUMBER(K92),K88-K92,K88)</f>
        <v/>
      </c>
    </row>
    <row r="94" spans="1:31" s="2" customFormat="1" ht="18" customHeight="1" x14ac:dyDescent="0.2">
      <c r="A94" s="53"/>
      <c r="B94" s="53" t="s">
        <v>42</v>
      </c>
      <c r="C94" s="47" t="s">
        <v>240</v>
      </c>
      <c r="D94" s="34"/>
      <c r="E94" s="34"/>
      <c r="F94" s="34"/>
      <c r="G94" s="34"/>
      <c r="H94" s="34"/>
      <c r="I94" s="34"/>
      <c r="J94" s="34"/>
      <c r="K94" s="3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s="10" customFormat="1" x14ac:dyDescent="0.2">
      <c r="A95" s="64"/>
      <c r="B95" s="54"/>
      <c r="C95" s="55"/>
      <c r="D95" s="56" t="s">
        <v>42</v>
      </c>
      <c r="E95" s="35"/>
      <c r="F95" s="35"/>
      <c r="G95" s="35"/>
      <c r="H95" s="35"/>
      <c r="I95" s="35"/>
      <c r="J95" s="35"/>
      <c r="K95" s="42" t="s">
        <v>43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s="2" customFormat="1" x14ac:dyDescent="0.2">
      <c r="A96" s="53"/>
      <c r="B96" s="53" t="s">
        <v>44</v>
      </c>
      <c r="C96" s="47" t="s">
        <v>240</v>
      </c>
      <c r="D96" s="57"/>
      <c r="E96" s="34"/>
      <c r="F96" s="34"/>
      <c r="G96" s="34"/>
      <c r="H96" s="34"/>
      <c r="I96" s="34"/>
      <c r="J96" s="34"/>
      <c r="K96" s="4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s="10" customFormat="1" x14ac:dyDescent="0.2">
      <c r="A97" s="319"/>
      <c r="B97" s="54"/>
      <c r="C97" s="55"/>
      <c r="D97" s="56" t="s">
        <v>42</v>
      </c>
      <c r="E97" s="35"/>
      <c r="F97" s="35"/>
      <c r="G97" s="35"/>
      <c r="H97" s="35"/>
      <c r="I97" s="35"/>
      <c r="J97" s="35"/>
      <c r="K97" s="42" t="s">
        <v>43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s="2" customForma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3" t="str">
        <f>IF(A1="ENGINEER'S FINAL PAYMENT ESTIMATE","BLR 6303","BLR 6302")</f>
        <v>BLR 6303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s="385" t="str">
        <f>IF(A154="",IF(ISNUMBER(J136),"ENGINEER'S PAYMENT ESTIMATE","ENGINEER'S FINAL PAYMENT ESTIMATE"),A148)</f>
        <v>ENGINEER'S FINAL PAYMENT ESTIMATE</v>
      </c>
      <c r="B99" s="385"/>
      <c r="C99" s="385"/>
      <c r="D99" s="385"/>
      <c r="E99" s="385"/>
      <c r="F99" s="385"/>
      <c r="G99" s="385"/>
      <c r="H99" s="385"/>
      <c r="I99" s="385"/>
      <c r="J99" s="385"/>
      <c r="K99" s="385"/>
    </row>
    <row r="100" spans="1:31" x14ac:dyDescent="0.2">
      <c r="A100" s="12"/>
      <c r="B100" s="93" t="str">
        <f>B51</f>
        <v xml:space="preserve">Estimate No. 1 from   to  </v>
      </c>
      <c r="C100" s="12"/>
      <c r="D100" s="12"/>
      <c r="E100" s="12"/>
      <c r="F100" s="12"/>
      <c r="G100" s="12"/>
      <c r="H100" s="12"/>
      <c r="I100" s="344"/>
      <c r="J100" s="11"/>
      <c r="K100" s="11"/>
    </row>
    <row r="101" spans="1:31" x14ac:dyDescent="0.2">
      <c r="A101" s="12"/>
      <c r="B101" s="93" t="str">
        <f>B52</f>
        <v>Payable to: Northern Illinois Service</v>
      </c>
      <c r="C101" s="12"/>
      <c r="D101" s="12"/>
      <c r="E101" s="12"/>
      <c r="F101" s="12"/>
      <c r="G101" s="12"/>
      <c r="H101" s="13" t="s">
        <v>28</v>
      </c>
      <c r="I101" s="15" t="str">
        <f>I52</f>
        <v>City of Rockford</v>
      </c>
      <c r="J101" s="15"/>
      <c r="K101" s="15"/>
    </row>
    <row r="102" spans="1:31" ht="12" thickBot="1" x14ac:dyDescent="0.25">
      <c r="A102" s="12"/>
      <c r="B102" s="93" t="str">
        <f>B53</f>
        <v>Address: Rockford, IL Bid Bond</v>
      </c>
      <c r="C102" s="12"/>
      <c r="D102" s="12"/>
      <c r="E102" s="12"/>
      <c r="F102" s="12"/>
      <c r="G102" s="12"/>
      <c r="H102" s="14"/>
      <c r="I102" s="384"/>
      <c r="J102" s="384"/>
      <c r="K102" s="384"/>
    </row>
    <row r="103" spans="1:31" x14ac:dyDescent="0.2">
      <c r="A103" s="16"/>
      <c r="B103" s="18"/>
      <c r="C103" s="19" t="s">
        <v>29</v>
      </c>
      <c r="D103" s="19"/>
      <c r="E103" s="19"/>
      <c r="F103" s="20" t="s">
        <v>30</v>
      </c>
      <c r="G103" s="19" t="s">
        <v>31</v>
      </c>
      <c r="H103" s="19" t="s">
        <v>32</v>
      </c>
      <c r="I103" s="19"/>
      <c r="J103" s="19"/>
      <c r="K103" s="21"/>
    </row>
    <row r="104" spans="1:31" ht="12" thickBot="1" x14ac:dyDescent="0.25">
      <c r="A104" s="17" t="s">
        <v>33</v>
      </c>
      <c r="B104" s="133"/>
      <c r="C104" s="22" t="s">
        <v>5</v>
      </c>
      <c r="D104" s="22"/>
      <c r="E104" s="23" t="s">
        <v>34</v>
      </c>
      <c r="F104" s="23" t="s">
        <v>5</v>
      </c>
      <c r="G104" s="22" t="s">
        <v>5</v>
      </c>
      <c r="H104" s="22" t="s">
        <v>5</v>
      </c>
      <c r="I104" s="22"/>
      <c r="J104" s="23" t="s">
        <v>6</v>
      </c>
      <c r="K104" s="24" t="s">
        <v>34</v>
      </c>
    </row>
    <row r="105" spans="1:31" ht="20.25" customHeight="1" x14ac:dyDescent="0.2">
      <c r="A105" s="309">
        <f>IF(ISBLANK('Tabulation of Bids'!A58),"",'Tabulation of Bids'!A58)</f>
        <v>49</v>
      </c>
      <c r="B105" s="310" t="str">
        <f>IF(ISBLANK('Tabulation of Bids'!B58),"",'Tabulation of Bids'!B58)</f>
        <v>Manholes, Type A, 7'-Diameter, Type 1 Frame, Closed Lid</v>
      </c>
      <c r="C105" s="311">
        <f>IF('Tabulation of Bids'!D58=0,"",'Tabulation of Bids'!D58)</f>
        <v>1</v>
      </c>
      <c r="D105" s="312" t="str">
        <f>IF(ISBLANK('Tabulation of Bids'!C58),"",'Tabulation of Bids'!C58)</f>
        <v>Each</v>
      </c>
      <c r="E105" s="263">
        <f>IF(J105 = "","",J105*C105)</f>
        <v>12000</v>
      </c>
      <c r="F105" s="264" t="str">
        <f>IF((H105&gt;C105),H105-C105,"")</f>
        <v/>
      </c>
      <c r="G105" s="296">
        <f t="shared" ref="G105:G128" si="14">IF($K$147="BLR 6303",IF(C105&gt;H105,C105-H105,""),"")</f>
        <v>1</v>
      </c>
      <c r="H105" s="167"/>
      <c r="I105" s="136" t="str">
        <f t="shared" ref="I105:I128" si="15">IF(ISBLANK(H105),"",D105)</f>
        <v/>
      </c>
      <c r="J105" s="134">
        <f>IF(ISBLANK('Tabulation of Bids'!G58),"",'Tabulation of Bids'!G58)</f>
        <v>12000</v>
      </c>
      <c r="K105" s="134" t="str">
        <f t="shared" ref="K105:K128" si="16">IF(ISBLANK(H105),"",H105*J105)</f>
        <v/>
      </c>
    </row>
    <row r="106" spans="1:31" ht="20.25" customHeight="1" x14ac:dyDescent="0.2">
      <c r="A106" s="313">
        <f>IF(ISBLANK('Tabulation of Bids'!A59),"",'Tabulation of Bids'!A59)</f>
        <v>50</v>
      </c>
      <c r="B106" s="314" t="str">
        <f>IF(ISBLANK('Tabulation of Bids'!B59),"",'Tabulation of Bids'!B59)</f>
        <v>Inlets, Type A, Special Grate</v>
      </c>
      <c r="C106" s="311">
        <f>IF('Tabulation of Bids'!D59=0,"",'Tabulation of Bids'!D59)</f>
        <v>2</v>
      </c>
      <c r="D106" s="315" t="str">
        <f>IF(ISBLANK('Tabulation of Bids'!C59),"",'Tabulation of Bids'!C59)</f>
        <v>Each</v>
      </c>
      <c r="E106" s="267">
        <f t="shared" ref="E106:E128" si="17">IF(J106 = "","",J106*C106)</f>
        <v>5000</v>
      </c>
      <c r="F106" s="268" t="str">
        <f t="shared" ref="F106:F128" si="18">IF((H106&gt;C106),H106-C106,"")</f>
        <v/>
      </c>
      <c r="G106" s="296">
        <f t="shared" si="14"/>
        <v>2</v>
      </c>
      <c r="H106" s="167"/>
      <c r="I106" s="136" t="str">
        <f t="shared" si="15"/>
        <v/>
      </c>
      <c r="J106" s="134">
        <f>IF(ISBLANK('Tabulation of Bids'!G59),"",'Tabulation of Bids'!G59)</f>
        <v>2500</v>
      </c>
      <c r="K106" s="134" t="str">
        <f t="shared" si="16"/>
        <v/>
      </c>
    </row>
    <row r="107" spans="1:31" ht="20.25" customHeight="1" x14ac:dyDescent="0.2">
      <c r="A107" s="313">
        <f>IF(ISBLANK('Tabulation of Bids'!A60),"",'Tabulation of Bids'!A60)</f>
        <v>51</v>
      </c>
      <c r="B107" s="314" t="str">
        <f>IF(ISBLANK('Tabulation of Bids'!B60),"",'Tabulation of Bids'!B60)</f>
        <v>Manholes To Be Adjusted</v>
      </c>
      <c r="C107" s="311">
        <f>IF('Tabulation of Bids'!D60=0,"",'Tabulation of Bids'!D60)</f>
        <v>2</v>
      </c>
      <c r="D107" s="315" t="str">
        <f>IF(ISBLANK('Tabulation of Bids'!C60),"",'Tabulation of Bids'!C60)</f>
        <v>Each</v>
      </c>
      <c r="E107" s="267">
        <f t="shared" si="17"/>
        <v>2000</v>
      </c>
      <c r="F107" s="268" t="str">
        <f t="shared" si="18"/>
        <v/>
      </c>
      <c r="G107" s="296">
        <f t="shared" si="14"/>
        <v>2</v>
      </c>
      <c r="H107" s="167"/>
      <c r="I107" s="136" t="str">
        <f t="shared" si="15"/>
        <v/>
      </c>
      <c r="J107" s="134">
        <f>IF(ISBLANK('Tabulation of Bids'!G60),"",'Tabulation of Bids'!G60)</f>
        <v>1000</v>
      </c>
      <c r="K107" s="134" t="str">
        <f t="shared" si="16"/>
        <v/>
      </c>
    </row>
    <row r="108" spans="1:31" ht="20.25" customHeight="1" x14ac:dyDescent="0.2">
      <c r="A108" s="313">
        <f>IF(ISBLANK('Tabulation of Bids'!A61),"",'Tabulation of Bids'!A61)</f>
        <v>52</v>
      </c>
      <c r="B108" s="314" t="str">
        <f>IF(ISBLANK('Tabulation of Bids'!B61),"",'Tabulation of Bids'!B61)</f>
        <v>Manholes To Be Reconstructed</v>
      </c>
      <c r="C108" s="311">
        <f>IF('Tabulation of Bids'!D61=0,"",'Tabulation of Bids'!D61)</f>
        <v>8</v>
      </c>
      <c r="D108" s="315" t="str">
        <f>IF(ISBLANK('Tabulation of Bids'!C61),"",'Tabulation of Bids'!C61)</f>
        <v>Each</v>
      </c>
      <c r="E108" s="267">
        <f t="shared" si="17"/>
        <v>16000</v>
      </c>
      <c r="F108" s="268" t="str">
        <f t="shared" si="18"/>
        <v/>
      </c>
      <c r="G108" s="296">
        <f t="shared" si="14"/>
        <v>8</v>
      </c>
      <c r="H108" s="167"/>
      <c r="I108" s="136" t="str">
        <f t="shared" si="15"/>
        <v/>
      </c>
      <c r="J108" s="134">
        <f>IF(ISBLANK('Tabulation of Bids'!G61),"",'Tabulation of Bids'!G61)</f>
        <v>2000</v>
      </c>
      <c r="K108" s="134" t="str">
        <f t="shared" si="16"/>
        <v/>
      </c>
    </row>
    <row r="109" spans="1:31" ht="20.25" customHeight="1" x14ac:dyDescent="0.2">
      <c r="A109" s="313">
        <f>IF(ISBLANK('Tabulation of Bids'!A62),"",'Tabulation of Bids'!A62)</f>
        <v>53</v>
      </c>
      <c r="B109" s="314" t="str">
        <f>IF(ISBLANK('Tabulation of Bids'!B62),"",'Tabulation of Bids'!B62)</f>
        <v>Removing Manholes</v>
      </c>
      <c r="C109" s="311">
        <f>IF('Tabulation of Bids'!D62=0,"",'Tabulation of Bids'!D62)</f>
        <v>2</v>
      </c>
      <c r="D109" s="315" t="str">
        <f>IF(ISBLANK('Tabulation of Bids'!C62),"",'Tabulation of Bids'!C62)</f>
        <v>Each</v>
      </c>
      <c r="E109" s="267">
        <f t="shared" si="17"/>
        <v>1000</v>
      </c>
      <c r="F109" s="268" t="str">
        <f t="shared" si="18"/>
        <v/>
      </c>
      <c r="G109" s="296">
        <f t="shared" si="14"/>
        <v>2</v>
      </c>
      <c r="H109" s="167"/>
      <c r="I109" s="136" t="str">
        <f t="shared" si="15"/>
        <v/>
      </c>
      <c r="J109" s="134">
        <f>IF(ISBLANK('Tabulation of Bids'!G62),"",'Tabulation of Bids'!G62)</f>
        <v>500</v>
      </c>
      <c r="K109" s="134" t="str">
        <f t="shared" si="16"/>
        <v/>
      </c>
    </row>
    <row r="110" spans="1:31" ht="20.25" customHeight="1" x14ac:dyDescent="0.2">
      <c r="A110" s="313">
        <f>IF(ISBLANK('Tabulation of Bids'!A63),"",'Tabulation of Bids'!A63)</f>
        <v>54</v>
      </c>
      <c r="B110" s="314" t="str">
        <f>IF(ISBLANK('Tabulation of Bids'!B63),"",'Tabulation of Bids'!B63)</f>
        <v>Combination Concrete Curb and Gutter, Type B-6.18</v>
      </c>
      <c r="C110" s="311">
        <f>IF('Tabulation of Bids'!D63=0,"",'Tabulation of Bids'!D63)</f>
        <v>969.6</v>
      </c>
      <c r="D110" s="315" t="str">
        <f>IF(ISBLANK('Tabulation of Bids'!C63),"",'Tabulation of Bids'!C63)</f>
        <v>Foot</v>
      </c>
      <c r="E110" s="267">
        <f t="shared" si="17"/>
        <v>39268.800000000003</v>
      </c>
      <c r="F110" s="268" t="str">
        <f t="shared" si="18"/>
        <v/>
      </c>
      <c r="G110" s="296">
        <f t="shared" si="14"/>
        <v>969.6</v>
      </c>
      <c r="H110" s="167"/>
      <c r="I110" s="136" t="str">
        <f t="shared" si="15"/>
        <v/>
      </c>
      <c r="J110" s="134">
        <f>IF(ISBLANK('Tabulation of Bids'!G63),"",'Tabulation of Bids'!G63)</f>
        <v>40.5</v>
      </c>
      <c r="K110" s="134" t="str">
        <f t="shared" si="16"/>
        <v/>
      </c>
    </row>
    <row r="111" spans="1:31" ht="20.25" customHeight="1" x14ac:dyDescent="0.2">
      <c r="A111" s="313">
        <f>IF(ISBLANK('Tabulation of Bids'!A64),"",'Tabulation of Bids'!A64)</f>
        <v>55</v>
      </c>
      <c r="B111" s="314" t="str">
        <f>IF(ISBLANK('Tabulation of Bids'!B64),"",'Tabulation of Bids'!B64)</f>
        <v>Chain Link Fence, 6' (Special)</v>
      </c>
      <c r="C111" s="311">
        <f>IF('Tabulation of Bids'!D64=0,"",'Tabulation of Bids'!D64)</f>
        <v>668</v>
      </c>
      <c r="D111" s="315" t="str">
        <f>IF(ISBLANK('Tabulation of Bids'!C64),"",'Tabulation of Bids'!C64)</f>
        <v>Foot</v>
      </c>
      <c r="E111" s="267">
        <f t="shared" si="17"/>
        <v>25838.240000000002</v>
      </c>
      <c r="F111" s="268" t="str">
        <f t="shared" si="18"/>
        <v/>
      </c>
      <c r="G111" s="296">
        <f t="shared" si="14"/>
        <v>668</v>
      </c>
      <c r="H111" s="167"/>
      <c r="I111" s="136" t="str">
        <f t="shared" si="15"/>
        <v/>
      </c>
      <c r="J111" s="134">
        <f>IF(ISBLANK('Tabulation of Bids'!G64),"",'Tabulation of Bids'!G64)</f>
        <v>38.68</v>
      </c>
      <c r="K111" s="134" t="str">
        <f t="shared" si="16"/>
        <v/>
      </c>
    </row>
    <row r="112" spans="1:31" ht="20.25" customHeight="1" x14ac:dyDescent="0.2">
      <c r="A112" s="313">
        <f>IF(ISBLANK('Tabulation of Bids'!A65),"",'Tabulation of Bids'!A65)</f>
        <v>56</v>
      </c>
      <c r="B112" s="314" t="str">
        <f>IF(ISBLANK('Tabulation of Bids'!B65),"",'Tabulation of Bids'!B65)</f>
        <v>Chain Link Fence, 6' (Special) with Barbed Wire</v>
      </c>
      <c r="C112" s="311">
        <f>IF('Tabulation of Bids'!D65=0,"",'Tabulation of Bids'!D65)</f>
        <v>840</v>
      </c>
      <c r="D112" s="315" t="str">
        <f>IF(ISBLANK('Tabulation of Bids'!C65),"",'Tabulation of Bids'!C65)</f>
        <v>Foot</v>
      </c>
      <c r="E112" s="267">
        <f t="shared" si="17"/>
        <v>36447.599999999999</v>
      </c>
      <c r="F112" s="268" t="str">
        <f t="shared" si="18"/>
        <v/>
      </c>
      <c r="G112" s="296">
        <f t="shared" si="14"/>
        <v>840</v>
      </c>
      <c r="H112" s="167"/>
      <c r="I112" s="136" t="str">
        <f t="shared" si="15"/>
        <v/>
      </c>
      <c r="J112" s="134">
        <f>IF(ISBLANK('Tabulation of Bids'!G65),"",'Tabulation of Bids'!G65)</f>
        <v>43.39</v>
      </c>
      <c r="K112" s="134" t="str">
        <f t="shared" si="16"/>
        <v/>
      </c>
    </row>
    <row r="113" spans="1:11" ht="20.25" customHeight="1" x14ac:dyDescent="0.2">
      <c r="A113" s="313">
        <f>IF(ISBLANK('Tabulation of Bids'!A66),"",'Tabulation of Bids'!A66)</f>
        <v>57</v>
      </c>
      <c r="B113" s="314" t="str">
        <f>IF(ISBLANK('Tabulation of Bids'!B66),"",'Tabulation of Bids'!B66)</f>
        <v>Non-Special Waste Disposal</v>
      </c>
      <c r="C113" s="311">
        <f>IF('Tabulation of Bids'!D66=0,"",'Tabulation of Bids'!D66)</f>
        <v>500</v>
      </c>
      <c r="D113" s="315" t="str">
        <f>IF(ISBLANK('Tabulation of Bids'!C66),"",'Tabulation of Bids'!C66)</f>
        <v>Cu Yd</v>
      </c>
      <c r="E113" s="267">
        <f t="shared" si="17"/>
        <v>5</v>
      </c>
      <c r="F113" s="268" t="str">
        <f t="shared" si="18"/>
        <v/>
      </c>
      <c r="G113" s="296">
        <f t="shared" si="14"/>
        <v>500</v>
      </c>
      <c r="H113" s="167"/>
      <c r="I113" s="136" t="str">
        <f t="shared" si="15"/>
        <v/>
      </c>
      <c r="J113" s="134">
        <f>IF(ISBLANK('Tabulation of Bids'!G66),"",'Tabulation of Bids'!G66)</f>
        <v>0.01</v>
      </c>
      <c r="K113" s="134" t="str">
        <f t="shared" si="16"/>
        <v/>
      </c>
    </row>
    <row r="114" spans="1:11" ht="20.25" customHeight="1" x14ac:dyDescent="0.2">
      <c r="A114" s="313">
        <f>IF(ISBLANK('Tabulation of Bids'!A67),"",'Tabulation of Bids'!A67)</f>
        <v>58</v>
      </c>
      <c r="B114" s="314" t="str">
        <f>IF(ISBLANK('Tabulation of Bids'!B67),"",'Tabulation of Bids'!B67)</f>
        <v>Special Waste Disposal</v>
      </c>
      <c r="C114" s="311">
        <f>IF('Tabulation of Bids'!D67=0,"",'Tabulation of Bids'!D67)</f>
        <v>500</v>
      </c>
      <c r="D114" s="315" t="str">
        <f>IF(ISBLANK('Tabulation of Bids'!C67),"",'Tabulation of Bids'!C67)</f>
        <v>Cu Yd</v>
      </c>
      <c r="E114" s="267">
        <f t="shared" si="17"/>
        <v>5</v>
      </c>
      <c r="F114" s="268" t="str">
        <f t="shared" si="18"/>
        <v/>
      </c>
      <c r="G114" s="296">
        <f t="shared" si="14"/>
        <v>500</v>
      </c>
      <c r="H114" s="167"/>
      <c r="I114" s="136" t="str">
        <f t="shared" si="15"/>
        <v/>
      </c>
      <c r="J114" s="134">
        <f>IF(ISBLANK('Tabulation of Bids'!G67),"",'Tabulation of Bids'!G67)</f>
        <v>0.01</v>
      </c>
      <c r="K114" s="134" t="str">
        <f t="shared" si="16"/>
        <v/>
      </c>
    </row>
    <row r="115" spans="1:11" ht="20.25" customHeight="1" x14ac:dyDescent="0.2">
      <c r="A115" s="313">
        <f>IF(ISBLANK('Tabulation of Bids'!A68),"",'Tabulation of Bids'!A68)</f>
        <v>59</v>
      </c>
      <c r="B115" s="314" t="str">
        <f>IF(ISBLANK('Tabulation of Bids'!B68),"",'Tabulation of Bids'!B68)</f>
        <v>Special Waste Plans and Reports</v>
      </c>
      <c r="C115" s="311">
        <f>IF('Tabulation of Bids'!D68=0,"",'Tabulation of Bids'!D68)</f>
        <v>1</v>
      </c>
      <c r="D115" s="315" t="str">
        <f>IF(ISBLANK('Tabulation of Bids'!C68),"",'Tabulation of Bids'!C68)</f>
        <v>L Sum</v>
      </c>
      <c r="E115" s="267">
        <f t="shared" si="17"/>
        <v>0.01</v>
      </c>
      <c r="F115" s="268" t="str">
        <f t="shared" si="18"/>
        <v/>
      </c>
      <c r="G115" s="296">
        <f t="shared" si="14"/>
        <v>1</v>
      </c>
      <c r="H115" s="167"/>
      <c r="I115" s="136" t="str">
        <f t="shared" si="15"/>
        <v/>
      </c>
      <c r="J115" s="134">
        <f>IF(ISBLANK('Tabulation of Bids'!G68),"",'Tabulation of Bids'!G68)</f>
        <v>0.01</v>
      </c>
      <c r="K115" s="134" t="str">
        <f t="shared" si="16"/>
        <v/>
      </c>
    </row>
    <row r="116" spans="1:11" ht="20.25" customHeight="1" x14ac:dyDescent="0.2">
      <c r="A116" s="313">
        <f>IF(ISBLANK('Tabulation of Bids'!A69),"",'Tabulation of Bids'!A69)</f>
        <v>60</v>
      </c>
      <c r="B116" s="314" t="str">
        <f>IF(ISBLANK('Tabulation of Bids'!B69),"",'Tabulation of Bids'!B69)</f>
        <v>Soil Disposal Analysis</v>
      </c>
      <c r="C116" s="311">
        <f>IF('Tabulation of Bids'!D69=0,"",'Tabulation of Bids'!D69)</f>
        <v>25</v>
      </c>
      <c r="D116" s="315" t="str">
        <f>IF(ISBLANK('Tabulation of Bids'!C69),"",'Tabulation of Bids'!C69)</f>
        <v>Each</v>
      </c>
      <c r="E116" s="267">
        <f t="shared" si="17"/>
        <v>0.25</v>
      </c>
      <c r="F116" s="268" t="str">
        <f t="shared" si="18"/>
        <v/>
      </c>
      <c r="G116" s="296">
        <f t="shared" si="14"/>
        <v>25</v>
      </c>
      <c r="H116" s="167"/>
      <c r="I116" s="136" t="str">
        <f t="shared" si="15"/>
        <v/>
      </c>
      <c r="J116" s="134">
        <f>IF(ISBLANK('Tabulation of Bids'!G69),"",'Tabulation of Bids'!G69)</f>
        <v>0.01</v>
      </c>
      <c r="K116" s="134" t="str">
        <f t="shared" si="16"/>
        <v/>
      </c>
    </row>
    <row r="117" spans="1:11" ht="20.25" customHeight="1" x14ac:dyDescent="0.2">
      <c r="A117" s="313">
        <f>IF(ISBLANK('Tabulation of Bids'!A70),"",'Tabulation of Bids'!A70)</f>
        <v>61</v>
      </c>
      <c r="B117" s="314" t="str">
        <f>IF(ISBLANK('Tabulation of Bids'!B70),"",'Tabulation of Bids'!B70)</f>
        <v>Mobilization</v>
      </c>
      <c r="C117" s="311">
        <f>IF('Tabulation of Bids'!D70=0,"",'Tabulation of Bids'!D70)</f>
        <v>1</v>
      </c>
      <c r="D117" s="315" t="str">
        <f>IF(ISBLANK('Tabulation of Bids'!C70),"",'Tabulation of Bids'!C70)</f>
        <v>L Sum</v>
      </c>
      <c r="E117" s="267">
        <f t="shared" si="17"/>
        <v>119641.2</v>
      </c>
      <c r="F117" s="268" t="str">
        <f t="shared" si="18"/>
        <v/>
      </c>
      <c r="G117" s="296">
        <f t="shared" si="14"/>
        <v>1</v>
      </c>
      <c r="H117" s="167"/>
      <c r="I117" s="136" t="str">
        <f t="shared" si="15"/>
        <v/>
      </c>
      <c r="J117" s="134">
        <f>IF(ISBLANK('Tabulation of Bids'!G70),"",'Tabulation of Bids'!G70)</f>
        <v>119641.2</v>
      </c>
      <c r="K117" s="134" t="str">
        <f t="shared" si="16"/>
        <v/>
      </c>
    </row>
    <row r="118" spans="1:11" ht="20.25" customHeight="1" x14ac:dyDescent="0.2">
      <c r="A118" s="313">
        <f>IF(ISBLANK('Tabulation of Bids'!A71),"",'Tabulation of Bids'!A71)</f>
        <v>62</v>
      </c>
      <c r="B118" s="314" t="str">
        <f>IF(ISBLANK('Tabulation of Bids'!B71),"",'Tabulation of Bids'!B71)</f>
        <v>Traffic Control and Protection, Special</v>
      </c>
      <c r="C118" s="311">
        <f>IF('Tabulation of Bids'!D71=0,"",'Tabulation of Bids'!D71)</f>
        <v>1</v>
      </c>
      <c r="D118" s="315" t="str">
        <f>IF(ISBLANK('Tabulation of Bids'!C71),"",'Tabulation of Bids'!C71)</f>
        <v>L Sum</v>
      </c>
      <c r="E118" s="267">
        <f t="shared" si="17"/>
        <v>15000</v>
      </c>
      <c r="F118" s="268" t="str">
        <f t="shared" si="18"/>
        <v/>
      </c>
      <c r="G118" s="296">
        <f t="shared" si="14"/>
        <v>1</v>
      </c>
      <c r="H118" s="167"/>
      <c r="I118" s="136" t="str">
        <f t="shared" si="15"/>
        <v/>
      </c>
      <c r="J118" s="134">
        <f>IF(ISBLANK('Tabulation of Bids'!G71),"",'Tabulation of Bids'!G71)</f>
        <v>15000</v>
      </c>
      <c r="K118" s="134" t="str">
        <f t="shared" si="16"/>
        <v/>
      </c>
    </row>
    <row r="119" spans="1:11" ht="20.25" customHeight="1" x14ac:dyDescent="0.2">
      <c r="A119" s="313">
        <f>IF(ISBLANK('Tabulation of Bids'!A72),"",'Tabulation of Bids'!A72)</f>
        <v>63</v>
      </c>
      <c r="B119" s="314" t="str">
        <f>IF(ISBLANK('Tabulation of Bids'!B72),"",'Tabulation of Bids'!B72)</f>
        <v>Sign Panel - Type 1</v>
      </c>
      <c r="C119" s="311">
        <f>IF('Tabulation of Bids'!D72=0,"",'Tabulation of Bids'!D72)</f>
        <v>88</v>
      </c>
      <c r="D119" s="315" t="str">
        <f>IF(ISBLANK('Tabulation of Bids'!C72),"",'Tabulation of Bids'!C72)</f>
        <v>Sq Ft</v>
      </c>
      <c r="E119" s="267">
        <f t="shared" si="17"/>
        <v>2640</v>
      </c>
      <c r="F119" s="268" t="str">
        <f t="shared" si="18"/>
        <v/>
      </c>
      <c r="G119" s="296">
        <f t="shared" si="14"/>
        <v>88</v>
      </c>
      <c r="H119" s="167"/>
      <c r="I119" s="136" t="str">
        <f t="shared" si="15"/>
        <v/>
      </c>
      <c r="J119" s="134">
        <f>IF(ISBLANK('Tabulation of Bids'!G72),"",'Tabulation of Bids'!G72)</f>
        <v>30</v>
      </c>
      <c r="K119" s="134" t="str">
        <f t="shared" si="16"/>
        <v/>
      </c>
    </row>
    <row r="120" spans="1:11" ht="20.25" customHeight="1" x14ac:dyDescent="0.2">
      <c r="A120" s="313">
        <f>IF(ISBLANK('Tabulation of Bids'!A73),"",'Tabulation of Bids'!A73)</f>
        <v>64</v>
      </c>
      <c r="B120" s="314" t="str">
        <f>IF(ISBLANK('Tabulation of Bids'!B73),"",'Tabulation of Bids'!B73)</f>
        <v>Telescoping Steel Sign Support</v>
      </c>
      <c r="C120" s="311">
        <f>IF('Tabulation of Bids'!D73=0,"",'Tabulation of Bids'!D73)</f>
        <v>168</v>
      </c>
      <c r="D120" s="315" t="str">
        <f>IF(ISBLANK('Tabulation of Bids'!C73),"",'Tabulation of Bids'!C73)</f>
        <v>Foot</v>
      </c>
      <c r="E120" s="267">
        <f t="shared" si="17"/>
        <v>2856</v>
      </c>
      <c r="F120" s="268" t="str">
        <f t="shared" si="18"/>
        <v/>
      </c>
      <c r="G120" s="296">
        <f t="shared" si="14"/>
        <v>168</v>
      </c>
      <c r="H120" s="167"/>
      <c r="I120" s="136" t="str">
        <f t="shared" si="15"/>
        <v/>
      </c>
      <c r="J120" s="134">
        <f>IF(ISBLANK('Tabulation of Bids'!G73),"",'Tabulation of Bids'!G73)</f>
        <v>17</v>
      </c>
      <c r="K120" s="134" t="str">
        <f t="shared" si="16"/>
        <v/>
      </c>
    </row>
    <row r="121" spans="1:11" ht="20.25" customHeight="1" x14ac:dyDescent="0.2">
      <c r="A121" s="313">
        <f>IF(ISBLANK('Tabulation of Bids'!A74),"",'Tabulation of Bids'!A74)</f>
        <v>65</v>
      </c>
      <c r="B121" s="314" t="str">
        <f>IF(ISBLANK('Tabulation of Bids'!B74),"",'Tabulation of Bids'!B74)</f>
        <v>Thermoplastic Pavement Marking-Letters and Symbols</v>
      </c>
      <c r="C121" s="311">
        <f>IF('Tabulation of Bids'!D74=0,"",'Tabulation of Bids'!D74)</f>
        <v>145.1</v>
      </c>
      <c r="D121" s="315" t="str">
        <f>IF(ISBLANK('Tabulation of Bids'!C74),"",'Tabulation of Bids'!C74)</f>
        <v>Sq Ft</v>
      </c>
      <c r="E121" s="267">
        <f t="shared" si="17"/>
        <v>725.5</v>
      </c>
      <c r="F121" s="268" t="str">
        <f t="shared" si="18"/>
        <v/>
      </c>
      <c r="G121" s="296">
        <f t="shared" si="14"/>
        <v>145.1</v>
      </c>
      <c r="H121" s="167"/>
      <c r="I121" s="136" t="str">
        <f t="shared" si="15"/>
        <v/>
      </c>
      <c r="J121" s="134">
        <f>IF(ISBLANK('Tabulation of Bids'!G74),"",'Tabulation of Bids'!G74)</f>
        <v>5</v>
      </c>
      <c r="K121" s="134" t="str">
        <f t="shared" si="16"/>
        <v/>
      </c>
    </row>
    <row r="122" spans="1:11" ht="20.25" customHeight="1" x14ac:dyDescent="0.2">
      <c r="A122" s="313">
        <f>IF(ISBLANK('Tabulation of Bids'!A75),"",'Tabulation of Bids'!A75)</f>
        <v>66</v>
      </c>
      <c r="B122" s="314" t="str">
        <f>IF(ISBLANK('Tabulation of Bids'!B75),"",'Tabulation of Bids'!B75)</f>
        <v>Thermoplastic Pavement Marking-Line 4"</v>
      </c>
      <c r="C122" s="311">
        <f>IF('Tabulation of Bids'!D75=0,"",'Tabulation of Bids'!D75)</f>
        <v>16806</v>
      </c>
      <c r="D122" s="315" t="str">
        <f>IF(ISBLANK('Tabulation of Bids'!C75),"",'Tabulation of Bids'!C75)</f>
        <v>Foot</v>
      </c>
      <c r="E122" s="267">
        <f t="shared" si="17"/>
        <v>13444.800000000001</v>
      </c>
      <c r="F122" s="268" t="str">
        <f t="shared" si="18"/>
        <v/>
      </c>
      <c r="G122" s="296">
        <f t="shared" si="14"/>
        <v>16806</v>
      </c>
      <c r="H122" s="167"/>
      <c r="I122" s="136" t="str">
        <f t="shared" si="15"/>
        <v/>
      </c>
      <c r="J122" s="134">
        <f>IF(ISBLANK('Tabulation of Bids'!G75),"",'Tabulation of Bids'!G75)</f>
        <v>0.8</v>
      </c>
      <c r="K122" s="134" t="str">
        <f t="shared" si="16"/>
        <v/>
      </c>
    </row>
    <row r="123" spans="1:11" ht="20.25" customHeight="1" x14ac:dyDescent="0.2">
      <c r="A123" s="313">
        <f>IF(ISBLANK('Tabulation of Bids'!A76),"",'Tabulation of Bids'!A76)</f>
        <v>67</v>
      </c>
      <c r="B123" s="314" t="str">
        <f>IF(ISBLANK('Tabulation of Bids'!B76),"",'Tabulation of Bids'!B76)</f>
        <v>Thermoplastic Pavement Marking-Line 8"</v>
      </c>
      <c r="C123" s="311">
        <f>IF('Tabulation of Bids'!D76=0,"",'Tabulation of Bids'!D76)</f>
        <v>763</v>
      </c>
      <c r="D123" s="315" t="str">
        <f>IF(ISBLANK('Tabulation of Bids'!C76),"",'Tabulation of Bids'!C76)</f>
        <v>Foot</v>
      </c>
      <c r="E123" s="267">
        <f t="shared" si="17"/>
        <v>1220.8</v>
      </c>
      <c r="F123" s="268" t="str">
        <f t="shared" si="18"/>
        <v/>
      </c>
      <c r="G123" s="296">
        <f t="shared" si="14"/>
        <v>763</v>
      </c>
      <c r="H123" s="167"/>
      <c r="I123" s="136" t="str">
        <f t="shared" si="15"/>
        <v/>
      </c>
      <c r="J123" s="134">
        <f>IF(ISBLANK('Tabulation of Bids'!G76),"",'Tabulation of Bids'!G76)</f>
        <v>1.6</v>
      </c>
      <c r="K123" s="134" t="str">
        <f t="shared" si="16"/>
        <v/>
      </c>
    </row>
    <row r="124" spans="1:11" ht="20.25" customHeight="1" x14ac:dyDescent="0.2">
      <c r="A124" s="313">
        <f>IF(ISBLANK('Tabulation of Bids'!A77),"",'Tabulation of Bids'!A77)</f>
        <v>68</v>
      </c>
      <c r="B124" s="314" t="str">
        <f>IF(ISBLANK('Tabulation of Bids'!B77),"",'Tabulation of Bids'!B77)</f>
        <v>Thermoplastic Pavement Marking-Line 12"</v>
      </c>
      <c r="C124" s="311">
        <f>IF('Tabulation of Bids'!D77=0,"",'Tabulation of Bids'!D77)</f>
        <v>661</v>
      </c>
      <c r="D124" s="315" t="str">
        <f>IF(ISBLANK('Tabulation of Bids'!C77),"",'Tabulation of Bids'!C77)</f>
        <v>Foot</v>
      </c>
      <c r="E124" s="267">
        <f t="shared" si="17"/>
        <v>1586.3999999999999</v>
      </c>
      <c r="F124" s="268" t="str">
        <f t="shared" si="18"/>
        <v/>
      </c>
      <c r="G124" s="296">
        <f t="shared" si="14"/>
        <v>661</v>
      </c>
      <c r="H124" s="167"/>
      <c r="I124" s="136" t="str">
        <f t="shared" si="15"/>
        <v/>
      </c>
      <c r="J124" s="134">
        <f>IF(ISBLANK('Tabulation of Bids'!G77),"",'Tabulation of Bids'!G77)</f>
        <v>2.4</v>
      </c>
      <c r="K124" s="134" t="str">
        <f t="shared" si="16"/>
        <v/>
      </c>
    </row>
    <row r="125" spans="1:11" ht="20.25" customHeight="1" x14ac:dyDescent="0.2">
      <c r="A125" s="313">
        <f>IF(ISBLANK('Tabulation of Bids'!A78),"",'Tabulation of Bids'!A78)</f>
        <v>69</v>
      </c>
      <c r="B125" s="314" t="str">
        <f>IF(ISBLANK('Tabulation of Bids'!B78),"",'Tabulation of Bids'!B78)</f>
        <v>Thermoplastic Pavement Marking-Line 24"</v>
      </c>
      <c r="C125" s="311">
        <f>IF('Tabulation of Bids'!D78=0,"",'Tabulation of Bids'!D78)</f>
        <v>320</v>
      </c>
      <c r="D125" s="315" t="str">
        <f>IF(ISBLANK('Tabulation of Bids'!C78),"",'Tabulation of Bids'!C78)</f>
        <v>Foot</v>
      </c>
      <c r="E125" s="267">
        <f t="shared" si="17"/>
        <v>1536</v>
      </c>
      <c r="F125" s="268" t="str">
        <f t="shared" si="18"/>
        <v/>
      </c>
      <c r="G125" s="296">
        <f t="shared" si="14"/>
        <v>320</v>
      </c>
      <c r="H125" s="167"/>
      <c r="I125" s="136" t="str">
        <f t="shared" si="15"/>
        <v/>
      </c>
      <c r="J125" s="134">
        <f>IF(ISBLANK('Tabulation of Bids'!G78),"",'Tabulation of Bids'!G78)</f>
        <v>4.8</v>
      </c>
      <c r="K125" s="134" t="str">
        <f t="shared" si="16"/>
        <v/>
      </c>
    </row>
    <row r="126" spans="1:11" ht="20.25" customHeight="1" x14ac:dyDescent="0.2">
      <c r="A126" s="313">
        <f>IF(ISBLANK('Tabulation of Bids'!A79),"",'Tabulation of Bids'!A79)</f>
        <v>70</v>
      </c>
      <c r="B126" s="314" t="str">
        <f>IF(ISBLANK('Tabulation of Bids'!B79),"",'Tabulation of Bids'!B79)</f>
        <v>Raised Reflective Pavement Marker Removal</v>
      </c>
      <c r="C126" s="311">
        <f>IF('Tabulation of Bids'!D79=0,"",'Tabulation of Bids'!D79)</f>
        <v>68</v>
      </c>
      <c r="D126" s="315" t="str">
        <f>IF(ISBLANK('Tabulation of Bids'!C79),"",'Tabulation of Bids'!C79)</f>
        <v>Each</v>
      </c>
      <c r="E126" s="267">
        <f t="shared" si="17"/>
        <v>1428</v>
      </c>
      <c r="F126" s="268" t="str">
        <f t="shared" si="18"/>
        <v/>
      </c>
      <c r="G126" s="296">
        <f t="shared" si="14"/>
        <v>68</v>
      </c>
      <c r="H126" s="167"/>
      <c r="I126" s="136" t="str">
        <f t="shared" si="15"/>
        <v/>
      </c>
      <c r="J126" s="134">
        <f>IF(ISBLANK('Tabulation of Bids'!G79),"",'Tabulation of Bids'!G79)</f>
        <v>21</v>
      </c>
      <c r="K126" s="134" t="str">
        <f t="shared" si="16"/>
        <v/>
      </c>
    </row>
    <row r="127" spans="1:11" ht="20.25" customHeight="1" x14ac:dyDescent="0.2">
      <c r="A127" s="313">
        <f>IF(ISBLANK('Tabulation of Bids'!A80),"",'Tabulation of Bids'!A80)</f>
        <v>71</v>
      </c>
      <c r="B127" s="314" t="str">
        <f>IF(ISBLANK('Tabulation of Bids'!B80),"",'Tabulation of Bids'!B80)</f>
        <v>Electric Service Installation</v>
      </c>
      <c r="C127" s="311">
        <f>IF('Tabulation of Bids'!D80=0,"",'Tabulation of Bids'!D80)</f>
        <v>2</v>
      </c>
      <c r="D127" s="315" t="str">
        <f>IF(ISBLANK('Tabulation of Bids'!C80),"",'Tabulation of Bids'!C80)</f>
        <v>Each</v>
      </c>
      <c r="E127" s="267">
        <f t="shared" si="17"/>
        <v>5164</v>
      </c>
      <c r="F127" s="268" t="str">
        <f t="shared" si="18"/>
        <v/>
      </c>
      <c r="G127" s="296">
        <f t="shared" si="14"/>
        <v>2</v>
      </c>
      <c r="H127" s="167"/>
      <c r="I127" s="136" t="str">
        <f t="shared" si="15"/>
        <v/>
      </c>
      <c r="J127" s="134">
        <f>IF(ISBLANK('Tabulation of Bids'!G80),"",'Tabulation of Bids'!G80)</f>
        <v>2582</v>
      </c>
      <c r="K127" s="134" t="str">
        <f t="shared" si="16"/>
        <v/>
      </c>
    </row>
    <row r="128" spans="1:11" ht="20.25" customHeight="1" thickBot="1" x14ac:dyDescent="0.25">
      <c r="A128" s="316">
        <f>IF(ISBLANK('Tabulation of Bids'!A81),"",'Tabulation of Bids'!A81)</f>
        <v>72</v>
      </c>
      <c r="B128" s="317" t="str">
        <f>IF(ISBLANK('Tabulation of Bids'!B81),"",'Tabulation of Bids'!B81)</f>
        <v>Relocate Customer Service Pole and Accessories</v>
      </c>
      <c r="C128" s="311">
        <f>IF('Tabulation of Bids'!D81=0,"",'Tabulation of Bids'!D81)</f>
        <v>1</v>
      </c>
      <c r="D128" s="318" t="str">
        <f>IF(ISBLANK('Tabulation of Bids'!C81),"",'Tabulation of Bids'!C81)</f>
        <v>L Sum</v>
      </c>
      <c r="E128" s="269">
        <f t="shared" si="17"/>
        <v>23948</v>
      </c>
      <c r="F128" s="270" t="str">
        <f t="shared" si="18"/>
        <v/>
      </c>
      <c r="G128" s="296">
        <f t="shared" si="14"/>
        <v>1</v>
      </c>
      <c r="H128" s="167"/>
      <c r="I128" s="136" t="str">
        <f t="shared" si="15"/>
        <v/>
      </c>
      <c r="J128" s="134">
        <f>IF(ISBLANK('Tabulation of Bids'!G81),"",'Tabulation of Bids'!G81)</f>
        <v>23948</v>
      </c>
      <c r="K128" s="134" t="str">
        <f t="shared" si="16"/>
        <v/>
      </c>
    </row>
    <row r="129" spans="1:11" ht="12" thickBot="1" x14ac:dyDescent="0.25">
      <c r="A129" s="132" t="str">
        <f>IF(A154="","Total","Sub Total")</f>
        <v>Sub Total</v>
      </c>
      <c r="B129" s="45"/>
      <c r="C129" s="46"/>
      <c r="D129" s="36"/>
      <c r="E129" s="236">
        <f>SUM(E105:E128)+SUM(E56:E79)+SUM(E7:E30)</f>
        <v>3485847.7620000001</v>
      </c>
      <c r="F129" s="26"/>
      <c r="G129" s="36"/>
      <c r="H129" s="46"/>
      <c r="I129" s="36"/>
      <c r="J129" s="25"/>
      <c r="K129" s="25">
        <f>IF(ISNUMBER(E80),SUM(K7:K30)+SUM(K56:K79)+SUM(K105:K128),"")</f>
        <v>0</v>
      </c>
    </row>
    <row r="130" spans="1:11" x14ac:dyDescent="0.2">
      <c r="A130" s="44" t="s">
        <v>35</v>
      </c>
      <c r="B130" s="15"/>
      <c r="C130" s="27"/>
      <c r="D130" s="27"/>
      <c r="E130" s="27"/>
      <c r="F130" s="27"/>
      <c r="G130" s="27"/>
      <c r="H130" s="27"/>
      <c r="I130" s="27"/>
      <c r="J130" s="58" t="s">
        <v>34</v>
      </c>
      <c r="K130" s="40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x14ac:dyDescent="0.2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177"/>
      <c r="B133" s="47"/>
      <c r="C133" s="28"/>
      <c r="D133" s="28"/>
      <c r="E133" s="28"/>
      <c r="F133" s="28"/>
      <c r="G133" s="28"/>
      <c r="H133" s="28"/>
      <c r="I133" s="28"/>
      <c r="J133" s="178"/>
      <c r="K133" s="41"/>
    </row>
    <row r="134" spans="1:11" ht="12" thickBot="1" x14ac:dyDescent="0.25">
      <c r="A134" s="62"/>
      <c r="B134" s="48"/>
      <c r="C134" s="29"/>
      <c r="D134" s="29"/>
      <c r="E134" s="29"/>
      <c r="F134" s="29"/>
      <c r="G134" s="29"/>
      <c r="H134" s="37"/>
      <c r="I134" s="37" t="s">
        <v>36</v>
      </c>
      <c r="J134" s="29"/>
      <c r="K134" s="275" t="str">
        <f>IF(ISNUMBER(K129),IF(SUM(J131:J133)=0,"",SUM(J131:J133)),"")</f>
        <v/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85</v>
      </c>
      <c r="J135" s="59"/>
      <c r="K135" s="280" t="str">
        <f>IF(A129="Sub Total","",SUM(K129:K134))</f>
        <v/>
      </c>
    </row>
    <row r="136" spans="1:11" x14ac:dyDescent="0.2">
      <c r="A136" s="63"/>
      <c r="B136" s="49"/>
      <c r="C136" s="30"/>
      <c r="D136" s="30"/>
      <c r="E136" s="30"/>
      <c r="F136" s="30"/>
      <c r="G136" s="30"/>
      <c r="H136" s="38"/>
      <c r="I136" s="38" t="s">
        <v>37</v>
      </c>
      <c r="J136" s="172"/>
      <c r="K136" s="281" t="str">
        <f>IF(ISNUMBER(K129),IF(ISNUMBER(J136),J136*K135,""),"")</f>
        <v/>
      </c>
    </row>
    <row r="137" spans="1:11" ht="12" thickBot="1" x14ac:dyDescent="0.25">
      <c r="A137" s="63"/>
      <c r="B137" s="49"/>
      <c r="C137" s="30"/>
      <c r="D137" s="30"/>
      <c r="E137" s="30"/>
      <c r="F137" s="30"/>
      <c r="G137" s="30"/>
      <c r="H137" s="38"/>
      <c r="I137" s="38" t="s">
        <v>38</v>
      </c>
      <c r="J137" s="60"/>
      <c r="K137" s="279" t="str">
        <f>IF(ISNUMBER(K136),K135-K136,K135)</f>
        <v/>
      </c>
    </row>
    <row r="138" spans="1:11" x14ac:dyDescent="0.2">
      <c r="A138" s="50" t="s">
        <v>39</v>
      </c>
      <c r="B138" s="50"/>
      <c r="C138" s="31"/>
      <c r="D138" s="31"/>
      <c r="E138" s="31"/>
      <c r="F138" s="31"/>
      <c r="G138" s="31"/>
      <c r="H138" s="31"/>
      <c r="I138" s="39"/>
      <c r="J138" s="61" t="s">
        <v>34</v>
      </c>
      <c r="K138" s="276"/>
    </row>
    <row r="139" spans="1:11" x14ac:dyDescent="0.2">
      <c r="A139" s="173"/>
      <c r="B139" s="51"/>
      <c r="C139" s="32"/>
      <c r="D139" s="32"/>
      <c r="E139" s="32"/>
      <c r="F139" s="32"/>
      <c r="G139" s="32"/>
      <c r="H139" s="32"/>
      <c r="I139" s="32"/>
      <c r="J139" s="175"/>
      <c r="K139" s="277"/>
    </row>
    <row r="140" spans="1:11" ht="12" thickBot="1" x14ac:dyDescent="0.25">
      <c r="A140" s="174"/>
      <c r="B140" s="52"/>
      <c r="C140" s="33"/>
      <c r="D140" s="33"/>
      <c r="E140" s="33"/>
      <c r="F140" s="33"/>
      <c r="G140" s="33"/>
      <c r="H140" s="33"/>
      <c r="I140" s="33"/>
      <c r="J140" s="176"/>
      <c r="K140" s="278"/>
    </row>
    <row r="141" spans="1:11" ht="12" thickBot="1" x14ac:dyDescent="0.25">
      <c r="A141" s="63"/>
      <c r="B141" s="49"/>
      <c r="C141" s="30"/>
      <c r="D141" s="30"/>
      <c r="E141" s="30"/>
      <c r="F141" s="30"/>
      <c r="G141" s="30"/>
      <c r="H141" s="38"/>
      <c r="I141" s="38" t="s">
        <v>40</v>
      </c>
      <c r="J141" s="30"/>
      <c r="K141" s="275" t="str">
        <f>IF(ISNUMBER(K129),IF(SUM(J139:J140)=0,"",SUM(J139:J140)),"")</f>
        <v/>
      </c>
    </row>
    <row r="142" spans="1:11" ht="12" thickBot="1" x14ac:dyDescent="0.25">
      <c r="A142" s="62"/>
      <c r="B142" s="48"/>
      <c r="C142" s="29"/>
      <c r="D142" s="29"/>
      <c r="E142" s="29"/>
      <c r="F142" s="29"/>
      <c r="G142" s="29"/>
      <c r="H142" s="37"/>
      <c r="I142" s="37" t="s">
        <v>41</v>
      </c>
      <c r="J142" s="29"/>
      <c r="K142" s="275" t="str">
        <f>IF(ISNUMBER(K141),K137-K141,K137)</f>
        <v/>
      </c>
    </row>
    <row r="143" spans="1:11" ht="18" customHeight="1" x14ac:dyDescent="0.2">
      <c r="A143" s="53"/>
      <c r="B143" s="53" t="s">
        <v>42</v>
      </c>
      <c r="C143" s="47" t="s">
        <v>240</v>
      </c>
      <c r="D143" s="34"/>
      <c r="E143" s="34"/>
      <c r="F143" s="34"/>
      <c r="G143" s="34"/>
      <c r="H143" s="34"/>
      <c r="I143" s="34"/>
      <c r="J143" s="34"/>
      <c r="K143" s="34"/>
    </row>
    <row r="144" spans="1:11" x14ac:dyDescent="0.2">
      <c r="A144" s="64"/>
      <c r="B144" s="54"/>
      <c r="C144" s="55"/>
      <c r="D144" s="56" t="s">
        <v>42</v>
      </c>
      <c r="E144" s="35"/>
      <c r="F144" s="35"/>
      <c r="G144" s="35"/>
      <c r="H144" s="35"/>
      <c r="I144" s="35"/>
      <c r="J144" s="35"/>
      <c r="K144" s="42" t="s">
        <v>43</v>
      </c>
    </row>
    <row r="145" spans="1:11" x14ac:dyDescent="0.2">
      <c r="A145" s="53"/>
      <c r="B145" s="53" t="s">
        <v>44</v>
      </c>
      <c r="C145" s="47" t="s">
        <v>240</v>
      </c>
      <c r="D145" s="57"/>
      <c r="E145" s="34"/>
      <c r="F145" s="34"/>
      <c r="G145" s="34"/>
      <c r="H145" s="34"/>
      <c r="I145" s="34"/>
      <c r="J145" s="34"/>
      <c r="K145" s="43"/>
    </row>
    <row r="146" spans="1:11" x14ac:dyDescent="0.2">
      <c r="A146" s="319"/>
      <c r="B146" s="54"/>
      <c r="C146" s="55"/>
      <c r="D146" s="56" t="s">
        <v>42</v>
      </c>
      <c r="E146" s="35"/>
      <c r="F146" s="35"/>
      <c r="G146" s="35"/>
      <c r="H146" s="35"/>
      <c r="I146" s="35"/>
      <c r="J146" s="35"/>
      <c r="K146" s="42" t="s">
        <v>43</v>
      </c>
    </row>
    <row r="147" spans="1:1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3" t="str">
        <f>IF(A1="ENGINEER'S FINAL PAYMENT ESTIMATE","BLR 6303","BLR 6302")</f>
        <v>BLR 6303</v>
      </c>
    </row>
    <row r="148" spans="1:11" x14ac:dyDescent="0.2">
      <c r="A148" s="385" t="str">
        <f>IF(A204="",IF(ISNUMBER(J186),"ENGINEER'S PAYMENT ESTIMATE","ENGINEER'S FINAL PAYMENT ESTIMATE"),A198)</f>
        <v>ENGINEER'S FINAL PAYMENT ESTIMATE</v>
      </c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</row>
    <row r="149" spans="1:11" x14ac:dyDescent="0.2">
      <c r="A149" s="12"/>
      <c r="B149" s="93" t="str">
        <f>B100</f>
        <v xml:space="preserve">Estimate No. 1 from   to  </v>
      </c>
      <c r="C149" s="12"/>
      <c r="D149" s="12"/>
      <c r="E149" s="12"/>
      <c r="F149" s="12"/>
      <c r="G149" s="12"/>
      <c r="H149" s="12"/>
      <c r="I149" s="344"/>
      <c r="J149" s="11"/>
      <c r="K149" s="11"/>
    </row>
    <row r="150" spans="1:11" x14ac:dyDescent="0.2">
      <c r="A150" s="12"/>
      <c r="B150" s="93" t="str">
        <f>B101</f>
        <v>Payable to: Northern Illinois Service</v>
      </c>
      <c r="C150" s="12"/>
      <c r="D150" s="12"/>
      <c r="E150" s="12"/>
      <c r="F150" s="12"/>
      <c r="G150" s="12"/>
      <c r="H150" s="13" t="s">
        <v>28</v>
      </c>
      <c r="I150" s="15" t="str">
        <f>I101</f>
        <v>City of Rockford</v>
      </c>
      <c r="J150" s="15"/>
      <c r="K150" s="15"/>
    </row>
    <row r="151" spans="1:11" ht="12" thickBot="1" x14ac:dyDescent="0.25">
      <c r="A151" s="12"/>
      <c r="B151" s="93" t="str">
        <f>B102</f>
        <v>Address: Rockford, IL Bid Bond</v>
      </c>
      <c r="C151" s="12"/>
      <c r="D151" s="12"/>
      <c r="E151" s="12"/>
      <c r="F151" s="12"/>
      <c r="G151" s="12"/>
      <c r="H151" s="14"/>
      <c r="I151" s="384"/>
      <c r="J151" s="384"/>
      <c r="K151" s="384"/>
    </row>
    <row r="152" spans="1:11" x14ac:dyDescent="0.2">
      <c r="A152" s="16"/>
      <c r="B152" s="18"/>
      <c r="C152" s="19" t="s">
        <v>29</v>
      </c>
      <c r="D152" s="19"/>
      <c r="E152" s="19"/>
      <c r="F152" s="20" t="s">
        <v>30</v>
      </c>
      <c r="G152" s="19" t="s">
        <v>31</v>
      </c>
      <c r="H152" s="19" t="s">
        <v>32</v>
      </c>
      <c r="I152" s="19"/>
      <c r="J152" s="19"/>
      <c r="K152" s="21"/>
    </row>
    <row r="153" spans="1:11" ht="12" thickBot="1" x14ac:dyDescent="0.25">
      <c r="A153" s="17" t="s">
        <v>33</v>
      </c>
      <c r="B153" s="133"/>
      <c r="C153" s="22" t="s">
        <v>5</v>
      </c>
      <c r="D153" s="22"/>
      <c r="E153" s="23" t="s">
        <v>34</v>
      </c>
      <c r="F153" s="23" t="s">
        <v>5</v>
      </c>
      <c r="G153" s="22" t="s">
        <v>5</v>
      </c>
      <c r="H153" s="22" t="s">
        <v>5</v>
      </c>
      <c r="I153" s="22"/>
      <c r="J153" s="23" t="s">
        <v>6</v>
      </c>
      <c r="K153" s="24" t="s">
        <v>34</v>
      </c>
    </row>
    <row r="154" spans="1:11" ht="20.25" customHeight="1" x14ac:dyDescent="0.2">
      <c r="A154" s="309">
        <f>IF(ISBLANK('Tabulation of Bids'!A84),"",'Tabulation of Bids'!A84)</f>
        <v>73</v>
      </c>
      <c r="B154" s="310" t="str">
        <f>IF(ISBLANK('Tabulation of Bids'!B84),"",'Tabulation of Bids'!B84)</f>
        <v>Underground Conduit, PVC, 2" Dia.</v>
      </c>
      <c r="C154" s="311">
        <f>IF('Tabulation of Bids'!D84=0,"",'Tabulation of Bids'!D84)</f>
        <v>179</v>
      </c>
      <c r="D154" s="312" t="str">
        <f>IF(ISBLANK('Tabulation of Bids'!C84),"",'Tabulation of Bids'!C84)</f>
        <v>Foot</v>
      </c>
      <c r="E154" s="263">
        <f>IF(J154 = "","",J154*C154)</f>
        <v>5549</v>
      </c>
      <c r="F154" s="264" t="str">
        <f t="shared" ref="F154:F177" si="19">IF((H154&gt;C154),H154-C154,"")</f>
        <v/>
      </c>
      <c r="G154" s="296">
        <f>IF($K$197="BLR 6303",IF(C154&gt;H154,C154-H154,""),"")</f>
        <v>179</v>
      </c>
      <c r="H154" s="167"/>
      <c r="I154" s="136" t="str">
        <f t="shared" ref="I154:I177" si="20">IF(ISBLANK(H154),"",D154)</f>
        <v/>
      </c>
      <c r="J154" s="134">
        <f>IF(ISBLANK('Tabulation of Bids'!G84),"",'Tabulation of Bids'!G84)</f>
        <v>31</v>
      </c>
      <c r="K154" s="134" t="str">
        <f t="shared" ref="K154:K177" si="21">IF(ISBLANK(H154),"",H154*J154)</f>
        <v/>
      </c>
    </row>
    <row r="155" spans="1:11" ht="20.25" customHeight="1" x14ac:dyDescent="0.2">
      <c r="A155" s="313">
        <f>IF(ISBLANK('Tabulation of Bids'!A85),"",'Tabulation of Bids'!A85)</f>
        <v>74</v>
      </c>
      <c r="B155" s="314" t="str">
        <f>IF(ISBLANK('Tabulation of Bids'!B85),"",'Tabulation of Bids'!B85)</f>
        <v>Underground Conduit, PVC, 3" Dia.</v>
      </c>
      <c r="C155" s="311">
        <f>IF('Tabulation of Bids'!D85=0,"",'Tabulation of Bids'!D85)</f>
        <v>22</v>
      </c>
      <c r="D155" s="315" t="str">
        <f>IF(ISBLANK('Tabulation of Bids'!C85),"",'Tabulation of Bids'!C85)</f>
        <v>Foot</v>
      </c>
      <c r="E155" s="267">
        <f t="shared" ref="E155:E177" si="22">IF(J155 = "","",J155*C155)</f>
        <v>1353</v>
      </c>
      <c r="F155" s="268" t="str">
        <f t="shared" si="19"/>
        <v/>
      </c>
      <c r="G155" s="296">
        <f t="shared" ref="G155:G177" si="23">IF($K$197="BLR 6303",IF(C155&gt;H155,C155-H155,""),"")</f>
        <v>22</v>
      </c>
      <c r="H155" s="167"/>
      <c r="I155" s="136" t="str">
        <f t="shared" si="20"/>
        <v/>
      </c>
      <c r="J155" s="134">
        <f>IF(ISBLANK('Tabulation of Bids'!G85),"",'Tabulation of Bids'!G85)</f>
        <v>61.5</v>
      </c>
      <c r="K155" s="134" t="str">
        <f t="shared" si="21"/>
        <v/>
      </c>
    </row>
    <row r="156" spans="1:11" ht="20.25" customHeight="1" x14ac:dyDescent="0.2">
      <c r="A156" s="313">
        <f>IF(ISBLANK('Tabulation of Bids'!A86),"",'Tabulation of Bids'!A86)</f>
        <v>75</v>
      </c>
      <c r="B156" s="314" t="str">
        <f>IF(ISBLANK('Tabulation of Bids'!B86),"",'Tabulation of Bids'!B86)</f>
        <v>Heavy-Duty Handhole, Portland Cement Concrete</v>
      </c>
      <c r="C156" s="311">
        <f>IF('Tabulation of Bids'!D86=0,"",'Tabulation of Bids'!D86)</f>
        <v>2</v>
      </c>
      <c r="D156" s="315" t="str">
        <f>IF(ISBLANK('Tabulation of Bids'!C86),"",'Tabulation of Bids'!C86)</f>
        <v>Each</v>
      </c>
      <c r="E156" s="267">
        <f t="shared" si="22"/>
        <v>7350</v>
      </c>
      <c r="F156" s="268" t="str">
        <f t="shared" si="19"/>
        <v/>
      </c>
      <c r="G156" s="296">
        <f t="shared" si="23"/>
        <v>2</v>
      </c>
      <c r="H156" s="167"/>
      <c r="I156" s="136" t="str">
        <f t="shared" si="20"/>
        <v/>
      </c>
      <c r="J156" s="134">
        <f>IF(ISBLANK('Tabulation of Bids'!G86),"",'Tabulation of Bids'!G86)</f>
        <v>3675</v>
      </c>
      <c r="K156" s="134" t="str">
        <f t="shared" si="21"/>
        <v/>
      </c>
    </row>
    <row r="157" spans="1:11" ht="20.25" customHeight="1" x14ac:dyDescent="0.2">
      <c r="A157" s="313">
        <f>IF(ISBLANK('Tabulation of Bids'!A87),"",'Tabulation of Bids'!A87)</f>
        <v>76</v>
      </c>
      <c r="B157" s="314" t="str">
        <f>IF(ISBLANK('Tabulation of Bids'!B87),"",'Tabulation of Bids'!B87)</f>
        <v>Handhole, Composite Concrete</v>
      </c>
      <c r="C157" s="311">
        <f>IF('Tabulation of Bids'!D87=0,"",'Tabulation of Bids'!D87)</f>
        <v>1</v>
      </c>
      <c r="D157" s="315" t="str">
        <f>IF(ISBLANK('Tabulation of Bids'!C87),"",'Tabulation of Bids'!C87)</f>
        <v>Each</v>
      </c>
      <c r="E157" s="267">
        <f t="shared" si="22"/>
        <v>3158</v>
      </c>
      <c r="F157" s="268" t="str">
        <f t="shared" si="19"/>
        <v/>
      </c>
      <c r="G157" s="296">
        <f t="shared" si="23"/>
        <v>1</v>
      </c>
      <c r="H157" s="167"/>
      <c r="I157" s="136" t="str">
        <f t="shared" si="20"/>
        <v/>
      </c>
      <c r="J157" s="134">
        <f>IF(ISBLANK('Tabulation of Bids'!G87),"",'Tabulation of Bids'!G87)</f>
        <v>3158</v>
      </c>
      <c r="K157" s="134" t="str">
        <f t="shared" si="21"/>
        <v/>
      </c>
    </row>
    <row r="158" spans="1:11" ht="20.25" customHeight="1" x14ac:dyDescent="0.2">
      <c r="A158" s="313">
        <f>IF(ISBLANK('Tabulation of Bids'!A88),"",'Tabulation of Bids'!A88)</f>
        <v>77</v>
      </c>
      <c r="B158" s="314" t="str">
        <f>IF(ISBLANK('Tabulation of Bids'!B88),"",'Tabulation of Bids'!B88)</f>
        <v>Electric Cable in Conduit, 600V (XLP-Type Use) 3/C, No. 10</v>
      </c>
      <c r="C158" s="311">
        <f>IF('Tabulation of Bids'!D88=0,"",'Tabulation of Bids'!D88)</f>
        <v>246</v>
      </c>
      <c r="D158" s="315" t="str">
        <f>IF(ISBLANK('Tabulation of Bids'!C88),"",'Tabulation of Bids'!C88)</f>
        <v>Foot</v>
      </c>
      <c r="E158" s="267">
        <f t="shared" si="22"/>
        <v>861</v>
      </c>
      <c r="F158" s="268" t="str">
        <f t="shared" si="19"/>
        <v/>
      </c>
      <c r="G158" s="296">
        <f t="shared" si="23"/>
        <v>246</v>
      </c>
      <c r="H158" s="167"/>
      <c r="I158" s="136" t="str">
        <f t="shared" si="20"/>
        <v/>
      </c>
      <c r="J158" s="134">
        <f>IF(ISBLANK('Tabulation of Bids'!G88),"",'Tabulation of Bids'!G88)</f>
        <v>3.5</v>
      </c>
      <c r="K158" s="134" t="str">
        <f t="shared" si="21"/>
        <v/>
      </c>
    </row>
    <row r="159" spans="1:11" ht="20.25" customHeight="1" x14ac:dyDescent="0.2">
      <c r="A159" s="313">
        <f>IF(ISBLANK('Tabulation of Bids'!A89),"",'Tabulation of Bids'!A89)</f>
        <v>78</v>
      </c>
      <c r="B159" s="314" t="str">
        <f>IF(ISBLANK('Tabulation of Bids'!B89),"",'Tabulation of Bids'!B89)</f>
        <v>Luminaire, LED, Horizontal Mount</v>
      </c>
      <c r="C159" s="311">
        <f>IF('Tabulation of Bids'!D89=0,"",'Tabulation of Bids'!D89)</f>
        <v>2</v>
      </c>
      <c r="D159" s="315" t="str">
        <f>IF(ISBLANK('Tabulation of Bids'!C89),"",'Tabulation of Bids'!C89)</f>
        <v>Each</v>
      </c>
      <c r="E159" s="267">
        <f t="shared" si="22"/>
        <v>3144</v>
      </c>
      <c r="F159" s="268" t="str">
        <f t="shared" si="19"/>
        <v/>
      </c>
      <c r="G159" s="296">
        <f t="shared" si="23"/>
        <v>2</v>
      </c>
      <c r="H159" s="167"/>
      <c r="I159" s="136" t="str">
        <f t="shared" si="20"/>
        <v/>
      </c>
      <c r="J159" s="134">
        <f>IF(ISBLANK('Tabulation of Bids'!G89),"",'Tabulation of Bids'!G89)</f>
        <v>1572</v>
      </c>
      <c r="K159" s="134" t="str">
        <f t="shared" si="21"/>
        <v/>
      </c>
    </row>
    <row r="160" spans="1:11" ht="20.25" customHeight="1" x14ac:dyDescent="0.2">
      <c r="A160" s="313">
        <f>IF(ISBLANK('Tabulation of Bids'!A90),"",'Tabulation of Bids'!A90)</f>
        <v>79</v>
      </c>
      <c r="B160" s="314" t="str">
        <f>IF(ISBLANK('Tabulation of Bids'!B90),"",'Tabulation of Bids'!B90)</f>
        <v>Lighting Controller, Pole Mounted, 120 Volt, 30 Amp</v>
      </c>
      <c r="C160" s="311">
        <f>IF('Tabulation of Bids'!D90=0,"",'Tabulation of Bids'!D90)</f>
        <v>2</v>
      </c>
      <c r="D160" s="315" t="str">
        <f>IF(ISBLANK('Tabulation of Bids'!C90),"",'Tabulation of Bids'!C90)</f>
        <v>Each</v>
      </c>
      <c r="E160" s="267">
        <f t="shared" si="22"/>
        <v>3698</v>
      </c>
      <c r="F160" s="268" t="str">
        <f t="shared" si="19"/>
        <v/>
      </c>
      <c r="G160" s="296">
        <f t="shared" si="23"/>
        <v>2</v>
      </c>
      <c r="H160" s="167"/>
      <c r="I160" s="136" t="str">
        <f t="shared" si="20"/>
        <v/>
      </c>
      <c r="J160" s="134">
        <f>IF(ISBLANK('Tabulation of Bids'!G90),"",'Tabulation of Bids'!G90)</f>
        <v>1849</v>
      </c>
      <c r="K160" s="134" t="str">
        <f t="shared" si="21"/>
        <v/>
      </c>
    </row>
    <row r="161" spans="1:11" ht="20.25" customHeight="1" x14ac:dyDescent="0.2">
      <c r="A161" s="313">
        <f>IF(ISBLANK('Tabulation of Bids'!A91),"",'Tabulation of Bids'!A91)</f>
        <v>80</v>
      </c>
      <c r="B161" s="314" t="str">
        <f>IF(ISBLANK('Tabulation of Bids'!B91),"",'Tabulation of Bids'!B91)</f>
        <v>Light Pole, Aluminum, 30 FT M.H., 8' Davit Arm</v>
      </c>
      <c r="C161" s="311">
        <f>IF('Tabulation of Bids'!D91=0,"",'Tabulation of Bids'!D91)</f>
        <v>2</v>
      </c>
      <c r="D161" s="315" t="str">
        <f>IF(ISBLANK('Tabulation of Bids'!C91),"",'Tabulation of Bids'!C91)</f>
        <v>Each</v>
      </c>
      <c r="E161" s="267">
        <f t="shared" si="22"/>
        <v>22952</v>
      </c>
      <c r="F161" s="268" t="str">
        <f t="shared" si="19"/>
        <v/>
      </c>
      <c r="G161" s="296">
        <f t="shared" si="23"/>
        <v>2</v>
      </c>
      <c r="H161" s="167"/>
      <c r="I161" s="136" t="str">
        <f t="shared" si="20"/>
        <v/>
      </c>
      <c r="J161" s="134">
        <f>IF(ISBLANK('Tabulation of Bids'!G91),"",'Tabulation of Bids'!G91)</f>
        <v>11476</v>
      </c>
      <c r="K161" s="134" t="str">
        <f t="shared" si="21"/>
        <v/>
      </c>
    </row>
    <row r="162" spans="1:11" ht="20.25" customHeight="1" x14ac:dyDescent="0.2">
      <c r="A162" s="313">
        <f>IF(ISBLANK('Tabulation of Bids'!A92),"",'Tabulation of Bids'!A92)</f>
        <v>81</v>
      </c>
      <c r="B162" s="314" t="str">
        <f>IF(ISBLANK('Tabulation of Bids'!B92),"",'Tabulation of Bids'!B92)</f>
        <v>Light Pole Foundation, 24" Diameter</v>
      </c>
      <c r="C162" s="311">
        <f>IF('Tabulation of Bids'!D92=0,"",'Tabulation of Bids'!D92)</f>
        <v>21</v>
      </c>
      <c r="D162" s="315" t="str">
        <f>IF(ISBLANK('Tabulation of Bids'!C92),"",'Tabulation of Bids'!C92)</f>
        <v>Foot</v>
      </c>
      <c r="E162" s="267">
        <f t="shared" si="22"/>
        <v>6216</v>
      </c>
      <c r="F162" s="268" t="str">
        <f t="shared" si="19"/>
        <v/>
      </c>
      <c r="G162" s="296">
        <f t="shared" si="23"/>
        <v>21</v>
      </c>
      <c r="H162" s="167"/>
      <c r="I162" s="136" t="str">
        <f t="shared" si="20"/>
        <v/>
      </c>
      <c r="J162" s="134">
        <f>IF(ISBLANK('Tabulation of Bids'!G92),"",'Tabulation of Bids'!G92)</f>
        <v>296</v>
      </c>
      <c r="K162" s="134" t="str">
        <f t="shared" si="21"/>
        <v/>
      </c>
    </row>
    <row r="163" spans="1:11" ht="20.25" customHeight="1" x14ac:dyDescent="0.2">
      <c r="A163" s="313">
        <f>IF(ISBLANK('Tabulation of Bids'!A93),"",'Tabulation of Bids'!A93)</f>
        <v>82</v>
      </c>
      <c r="B163" s="314" t="str">
        <f>IF(ISBLANK('Tabulation of Bids'!B93),"",'Tabulation of Bids'!B93)</f>
        <v>Removal of Pole Foundation</v>
      </c>
      <c r="C163" s="311">
        <f>IF('Tabulation of Bids'!D93=0,"",'Tabulation of Bids'!D93)</f>
        <v>2</v>
      </c>
      <c r="D163" s="315" t="str">
        <f>IF(ISBLANK('Tabulation of Bids'!C93),"",'Tabulation of Bids'!C93)</f>
        <v>Each</v>
      </c>
      <c r="E163" s="267">
        <f t="shared" si="22"/>
        <v>700</v>
      </c>
      <c r="F163" s="268" t="str">
        <f t="shared" si="19"/>
        <v/>
      </c>
      <c r="G163" s="296">
        <f t="shared" si="23"/>
        <v>2</v>
      </c>
      <c r="H163" s="167"/>
      <c r="I163" s="136" t="str">
        <f t="shared" si="20"/>
        <v/>
      </c>
      <c r="J163" s="134">
        <f>IF(ISBLANK('Tabulation of Bids'!G93),"",'Tabulation of Bids'!G93)</f>
        <v>350</v>
      </c>
      <c r="K163" s="134" t="str">
        <f t="shared" si="21"/>
        <v/>
      </c>
    </row>
    <row r="164" spans="1:11" ht="20.25" customHeight="1" x14ac:dyDescent="0.2">
      <c r="A164" s="313">
        <f>IF(ISBLANK('Tabulation of Bids'!A94),"",'Tabulation of Bids'!A94)</f>
        <v>83</v>
      </c>
      <c r="B164" s="314" t="str">
        <f>IF(ISBLANK('Tabulation of Bids'!B94),"",'Tabulation of Bids'!B94)</f>
        <v>Relocate Existing Lighting Unit</v>
      </c>
      <c r="C164" s="311">
        <f>IF('Tabulation of Bids'!D94=0,"",'Tabulation of Bids'!D94)</f>
        <v>4</v>
      </c>
      <c r="D164" s="315" t="str">
        <f>IF(ISBLANK('Tabulation of Bids'!C94),"",'Tabulation of Bids'!C94)</f>
        <v>Each</v>
      </c>
      <c r="E164" s="267">
        <f t="shared" si="22"/>
        <v>3040</v>
      </c>
      <c r="F164" s="268" t="str">
        <f t="shared" si="19"/>
        <v/>
      </c>
      <c r="G164" s="296">
        <f t="shared" si="23"/>
        <v>4</v>
      </c>
      <c r="H164" s="167"/>
      <c r="I164" s="136" t="str">
        <f t="shared" si="20"/>
        <v/>
      </c>
      <c r="J164" s="134">
        <f>IF(ISBLANK('Tabulation of Bids'!G94),"",'Tabulation of Bids'!G94)</f>
        <v>760</v>
      </c>
      <c r="K164" s="134" t="str">
        <f t="shared" si="21"/>
        <v/>
      </c>
    </row>
    <row r="165" spans="1:11" ht="20.25" customHeight="1" x14ac:dyDescent="0.2">
      <c r="A165" s="313">
        <f>IF(ISBLANK('Tabulation of Bids'!A95),"",'Tabulation of Bids'!A95)</f>
        <v>84</v>
      </c>
      <c r="B165" s="314" t="str">
        <f>IF(ISBLANK('Tabulation of Bids'!B95),"",'Tabulation of Bids'!B95)</f>
        <v>Electric Cable in Conduit, Signal, No. 14, 2C</v>
      </c>
      <c r="C165" s="311">
        <f>IF('Tabulation of Bids'!D95=0,"",'Tabulation of Bids'!D95)</f>
        <v>100</v>
      </c>
      <c r="D165" s="315" t="str">
        <f>IF(ISBLANK('Tabulation of Bids'!C95),"",'Tabulation of Bids'!C95)</f>
        <v>Foot</v>
      </c>
      <c r="E165" s="267">
        <f t="shared" si="22"/>
        <v>245.00000000000003</v>
      </c>
      <c r="F165" s="268" t="str">
        <f t="shared" si="19"/>
        <v/>
      </c>
      <c r="G165" s="296">
        <f t="shared" si="23"/>
        <v>100</v>
      </c>
      <c r="H165" s="167"/>
      <c r="I165" s="136" t="str">
        <f t="shared" si="20"/>
        <v/>
      </c>
      <c r="J165" s="134">
        <f>IF(ISBLANK('Tabulation of Bids'!G95),"",'Tabulation of Bids'!G95)</f>
        <v>2.4500000000000002</v>
      </c>
      <c r="K165" s="134" t="str">
        <f t="shared" si="21"/>
        <v/>
      </c>
    </row>
    <row r="166" spans="1:11" ht="20.25" customHeight="1" x14ac:dyDescent="0.2">
      <c r="A166" s="313">
        <f>IF(ISBLANK('Tabulation of Bids'!A96),"",'Tabulation of Bids'!A96)</f>
        <v>85</v>
      </c>
      <c r="B166" s="314" t="str">
        <f>IF(ISBLANK('Tabulation of Bids'!B96),"",'Tabulation of Bids'!B96)</f>
        <v>Electric Cable in Conduit, Signal, No. 14, 3C</v>
      </c>
      <c r="C166" s="311">
        <f>IF('Tabulation of Bids'!D96=0,"",'Tabulation of Bids'!D96)</f>
        <v>100</v>
      </c>
      <c r="D166" s="315" t="str">
        <f>IF(ISBLANK('Tabulation of Bids'!C96),"",'Tabulation of Bids'!C96)</f>
        <v>Foot</v>
      </c>
      <c r="E166" s="267">
        <f t="shared" si="22"/>
        <v>280</v>
      </c>
      <c r="F166" s="268" t="str">
        <f t="shared" si="19"/>
        <v/>
      </c>
      <c r="G166" s="296">
        <f t="shared" si="23"/>
        <v>100</v>
      </c>
      <c r="H166" s="167"/>
      <c r="I166" s="136" t="str">
        <f t="shared" si="20"/>
        <v/>
      </c>
      <c r="J166" s="134">
        <f>IF(ISBLANK('Tabulation of Bids'!G96),"",'Tabulation of Bids'!G96)</f>
        <v>2.8</v>
      </c>
      <c r="K166" s="134" t="str">
        <f t="shared" si="21"/>
        <v/>
      </c>
    </row>
    <row r="167" spans="1:11" ht="20.25" customHeight="1" x14ac:dyDescent="0.2">
      <c r="A167" s="313">
        <f>IF(ISBLANK('Tabulation of Bids'!A97),"",'Tabulation of Bids'!A97)</f>
        <v>86</v>
      </c>
      <c r="B167" s="314" t="str">
        <f>IF(ISBLANK('Tabulation of Bids'!B97),"",'Tabulation of Bids'!B97)</f>
        <v>Electric Cable in Conduit, Signal, No. 14, 5C</v>
      </c>
      <c r="C167" s="311">
        <f>IF('Tabulation of Bids'!D97=0,"",'Tabulation of Bids'!D97)</f>
        <v>290</v>
      </c>
      <c r="D167" s="315" t="str">
        <f>IF(ISBLANK('Tabulation of Bids'!C97),"",'Tabulation of Bids'!C97)</f>
        <v>Foot</v>
      </c>
      <c r="E167" s="267">
        <f t="shared" si="22"/>
        <v>1015</v>
      </c>
      <c r="F167" s="268" t="str">
        <f t="shared" si="19"/>
        <v/>
      </c>
      <c r="G167" s="296">
        <f t="shared" si="23"/>
        <v>290</v>
      </c>
      <c r="H167" s="167"/>
      <c r="I167" s="136" t="str">
        <f t="shared" si="20"/>
        <v/>
      </c>
      <c r="J167" s="134">
        <f>IF(ISBLANK('Tabulation of Bids'!G97),"",'Tabulation of Bids'!G97)</f>
        <v>3.5</v>
      </c>
      <c r="K167" s="134" t="str">
        <f t="shared" si="21"/>
        <v/>
      </c>
    </row>
    <row r="168" spans="1:11" ht="20.25" customHeight="1" x14ac:dyDescent="0.2">
      <c r="A168" s="313">
        <f>IF(ISBLANK('Tabulation of Bids'!A98),"",'Tabulation of Bids'!A98)</f>
        <v>87</v>
      </c>
      <c r="B168" s="314" t="str">
        <f>IF(ISBLANK('Tabulation of Bids'!B98),"",'Tabulation of Bids'!B98)</f>
        <v>Video Electric Cable in Conduit, No. 16, 3C</v>
      </c>
      <c r="C168" s="311">
        <f>IF('Tabulation of Bids'!D98=0,"",'Tabulation of Bids'!D98)</f>
        <v>100</v>
      </c>
      <c r="D168" s="315" t="str">
        <f>IF(ISBLANK('Tabulation of Bids'!C98),"",'Tabulation of Bids'!C98)</f>
        <v>Foot</v>
      </c>
      <c r="E168" s="267">
        <f t="shared" si="22"/>
        <v>245.00000000000003</v>
      </c>
      <c r="F168" s="268" t="str">
        <f t="shared" si="19"/>
        <v/>
      </c>
      <c r="G168" s="296">
        <f t="shared" si="23"/>
        <v>100</v>
      </c>
      <c r="H168" s="167"/>
      <c r="I168" s="136" t="str">
        <f t="shared" si="20"/>
        <v/>
      </c>
      <c r="J168" s="134">
        <f>IF(ISBLANK('Tabulation of Bids'!G98),"",'Tabulation of Bids'!G98)</f>
        <v>2.4500000000000002</v>
      </c>
      <c r="K168" s="134" t="str">
        <f t="shared" si="21"/>
        <v/>
      </c>
    </row>
    <row r="169" spans="1:11" ht="20.25" customHeight="1" x14ac:dyDescent="0.2">
      <c r="A169" s="313">
        <f>IF(ISBLANK('Tabulation of Bids'!A99),"",'Tabulation of Bids'!A99)</f>
        <v>88</v>
      </c>
      <c r="B169" s="314" t="str">
        <f>IF(ISBLANK('Tabulation of Bids'!B99),"",'Tabulation of Bids'!B99)</f>
        <v>Video Cable in Conduit, Belden 8281 Coaxial</v>
      </c>
      <c r="C169" s="311">
        <f>IF('Tabulation of Bids'!D99=0,"",'Tabulation of Bids'!D99)</f>
        <v>100</v>
      </c>
      <c r="D169" s="315" t="str">
        <f>IF(ISBLANK('Tabulation of Bids'!C99),"",'Tabulation of Bids'!C99)</f>
        <v>Foot</v>
      </c>
      <c r="E169" s="267">
        <f t="shared" si="22"/>
        <v>390</v>
      </c>
      <c r="F169" s="268" t="str">
        <f t="shared" si="19"/>
        <v/>
      </c>
      <c r="G169" s="296">
        <f t="shared" si="23"/>
        <v>100</v>
      </c>
      <c r="H169" s="167"/>
      <c r="I169" s="136" t="str">
        <f t="shared" si="20"/>
        <v/>
      </c>
      <c r="J169" s="134">
        <f>IF(ISBLANK('Tabulation of Bids'!G99),"",'Tabulation of Bids'!G99)</f>
        <v>3.9</v>
      </c>
      <c r="K169" s="134" t="str">
        <f t="shared" si="21"/>
        <v/>
      </c>
    </row>
    <row r="170" spans="1:11" ht="20.25" customHeight="1" x14ac:dyDescent="0.2">
      <c r="A170" s="313">
        <f>IF(ISBLANK('Tabulation of Bids'!A100),"",'Tabulation of Bids'!A100)</f>
        <v>89</v>
      </c>
      <c r="B170" s="314" t="str">
        <f>IF(ISBLANK('Tabulation of Bids'!B100),"",'Tabulation of Bids'!B100)</f>
        <v>Preemptive Detector Device Cable in Conduit, No. 18, 3/C</v>
      </c>
      <c r="C170" s="311">
        <f>IF('Tabulation of Bids'!D100=0,"",'Tabulation of Bids'!D100)</f>
        <v>100</v>
      </c>
      <c r="D170" s="315" t="str">
        <f>IF(ISBLANK('Tabulation of Bids'!C100),"",'Tabulation of Bids'!C100)</f>
        <v>Foot</v>
      </c>
      <c r="E170" s="267">
        <f t="shared" si="22"/>
        <v>350</v>
      </c>
      <c r="F170" s="268" t="str">
        <f t="shared" si="19"/>
        <v/>
      </c>
      <c r="G170" s="296">
        <f t="shared" si="23"/>
        <v>100</v>
      </c>
      <c r="H170" s="167"/>
      <c r="I170" s="136" t="str">
        <f t="shared" si="20"/>
        <v/>
      </c>
      <c r="J170" s="134">
        <f>IF(ISBLANK('Tabulation of Bids'!G100),"",'Tabulation of Bids'!G100)</f>
        <v>3.5</v>
      </c>
      <c r="K170" s="134" t="str">
        <f t="shared" si="21"/>
        <v/>
      </c>
    </row>
    <row r="171" spans="1:11" ht="20.25" customHeight="1" x14ac:dyDescent="0.2">
      <c r="A171" s="313">
        <f>IF(ISBLANK('Tabulation of Bids'!A101),"",'Tabulation of Bids'!A101)</f>
        <v>90</v>
      </c>
      <c r="B171" s="314" t="str">
        <f>IF(ISBLANK('Tabulation of Bids'!B101),"",'Tabulation of Bids'!B101)</f>
        <v>Steel Combination Mast Arm Assembly and Pole, 48 Ft.</v>
      </c>
      <c r="C171" s="311">
        <f>IF('Tabulation of Bids'!D101=0,"",'Tabulation of Bids'!D101)</f>
        <v>1</v>
      </c>
      <c r="D171" s="315" t="str">
        <f>IF(ISBLANK('Tabulation of Bids'!C101),"",'Tabulation of Bids'!C101)</f>
        <v>Each</v>
      </c>
      <c r="E171" s="267">
        <f t="shared" si="22"/>
        <v>26340</v>
      </c>
      <c r="F171" s="268" t="str">
        <f t="shared" si="19"/>
        <v/>
      </c>
      <c r="G171" s="296">
        <f t="shared" si="23"/>
        <v>1</v>
      </c>
      <c r="H171" s="167"/>
      <c r="I171" s="136" t="str">
        <f t="shared" si="20"/>
        <v/>
      </c>
      <c r="J171" s="134">
        <f>IF(ISBLANK('Tabulation of Bids'!G101),"",'Tabulation of Bids'!G101)</f>
        <v>26340</v>
      </c>
      <c r="K171" s="134" t="str">
        <f t="shared" si="21"/>
        <v/>
      </c>
    </row>
    <row r="172" spans="1:11" ht="20.25" customHeight="1" x14ac:dyDescent="0.2">
      <c r="A172" s="313">
        <f>IF(ISBLANK('Tabulation of Bids'!A102),"",'Tabulation of Bids'!A102)</f>
        <v>91</v>
      </c>
      <c r="B172" s="314" t="str">
        <f>IF(ISBLANK('Tabulation of Bids'!B102),"",'Tabulation of Bids'!B102)</f>
        <v>Concrete Foundation, Type E, 36-Inch Diameter</v>
      </c>
      <c r="C172" s="311">
        <f>IF('Tabulation of Bids'!D102=0,"",'Tabulation of Bids'!D102)</f>
        <v>24</v>
      </c>
      <c r="D172" s="315" t="str">
        <f>IF(ISBLANK('Tabulation of Bids'!C102),"",'Tabulation of Bids'!C102)</f>
        <v>Foot</v>
      </c>
      <c r="E172" s="267">
        <f t="shared" si="22"/>
        <v>8832</v>
      </c>
      <c r="F172" s="268" t="str">
        <f t="shared" si="19"/>
        <v/>
      </c>
      <c r="G172" s="296">
        <f t="shared" si="23"/>
        <v>24</v>
      </c>
      <c r="H172" s="167"/>
      <c r="I172" s="136" t="str">
        <f t="shared" si="20"/>
        <v/>
      </c>
      <c r="J172" s="134">
        <f>IF(ISBLANK('Tabulation of Bids'!G102),"",'Tabulation of Bids'!G102)</f>
        <v>368</v>
      </c>
      <c r="K172" s="134" t="str">
        <f t="shared" si="21"/>
        <v/>
      </c>
    </row>
    <row r="173" spans="1:11" ht="20.25" customHeight="1" x14ac:dyDescent="0.2">
      <c r="A173" s="313">
        <f>IF(ISBLANK('Tabulation of Bids'!A103),"",'Tabulation of Bids'!A103)</f>
        <v>92</v>
      </c>
      <c r="B173" s="314" t="str">
        <f>IF(ISBLANK('Tabulation of Bids'!B103),"",'Tabulation of Bids'!B103)</f>
        <v>Signal Head, Polycarbonate, LED, 1-Face, 3-Section, Mast Arm Mounted</v>
      </c>
      <c r="C173" s="311">
        <f>IF('Tabulation of Bids'!D103=0,"",'Tabulation of Bids'!D103)</f>
        <v>1</v>
      </c>
      <c r="D173" s="315" t="str">
        <f>IF(ISBLANK('Tabulation of Bids'!C103),"",'Tabulation of Bids'!C103)</f>
        <v>Each</v>
      </c>
      <c r="E173" s="267">
        <f t="shared" si="22"/>
        <v>1025</v>
      </c>
      <c r="F173" s="268" t="str">
        <f t="shared" si="19"/>
        <v/>
      </c>
      <c r="G173" s="296">
        <f t="shared" si="23"/>
        <v>1</v>
      </c>
      <c r="H173" s="167"/>
      <c r="I173" s="136" t="str">
        <f t="shared" si="20"/>
        <v/>
      </c>
      <c r="J173" s="134">
        <f>IF(ISBLANK('Tabulation of Bids'!G103),"",'Tabulation of Bids'!G103)</f>
        <v>1025</v>
      </c>
      <c r="K173" s="134" t="str">
        <f t="shared" si="21"/>
        <v/>
      </c>
    </row>
    <row r="174" spans="1:11" ht="20.25" customHeight="1" x14ac:dyDescent="0.2">
      <c r="A174" s="313">
        <f>IF(ISBLANK('Tabulation of Bids'!A104),"",'Tabulation of Bids'!A104)</f>
        <v>93</v>
      </c>
      <c r="B174" s="314" t="str">
        <f>IF(ISBLANK('Tabulation of Bids'!B104),"",'Tabulation of Bids'!B104)</f>
        <v>Relocate Existing Signal Head</v>
      </c>
      <c r="C174" s="311">
        <f>IF('Tabulation of Bids'!D104=0,"",'Tabulation of Bids'!D104)</f>
        <v>4</v>
      </c>
      <c r="D174" s="315" t="str">
        <f>IF(ISBLANK('Tabulation of Bids'!C104),"",'Tabulation of Bids'!C104)</f>
        <v>Each</v>
      </c>
      <c r="E174" s="267">
        <f t="shared" si="22"/>
        <v>1192</v>
      </c>
      <c r="F174" s="268" t="str">
        <f t="shared" si="19"/>
        <v/>
      </c>
      <c r="G174" s="296">
        <f t="shared" si="23"/>
        <v>4</v>
      </c>
      <c r="H174" s="167"/>
      <c r="I174" s="136" t="str">
        <f t="shared" si="20"/>
        <v/>
      </c>
      <c r="J174" s="134">
        <f>IF(ISBLANK('Tabulation of Bids'!G104),"",'Tabulation of Bids'!G104)</f>
        <v>298</v>
      </c>
      <c r="K174" s="134" t="str">
        <f t="shared" si="21"/>
        <v/>
      </c>
    </row>
    <row r="175" spans="1:11" ht="20.25" customHeight="1" x14ac:dyDescent="0.2">
      <c r="A175" s="313">
        <f>IF(ISBLANK('Tabulation of Bids'!A105),"",'Tabulation of Bids'!A105)</f>
        <v>94</v>
      </c>
      <c r="B175" s="314" t="str">
        <f>IF(ISBLANK('Tabulation of Bids'!B105),"",'Tabulation of Bids'!B105)</f>
        <v>Relocate Existing Mast Arm Assembly and Pole</v>
      </c>
      <c r="C175" s="311">
        <f>IF('Tabulation of Bids'!D105=0,"",'Tabulation of Bids'!D105)</f>
        <v>1</v>
      </c>
      <c r="D175" s="315" t="str">
        <f>IF(ISBLANK('Tabulation of Bids'!C105),"",'Tabulation of Bids'!C105)</f>
        <v>Each</v>
      </c>
      <c r="E175" s="267">
        <f t="shared" si="22"/>
        <v>3148</v>
      </c>
      <c r="F175" s="268" t="str">
        <f t="shared" si="19"/>
        <v/>
      </c>
      <c r="G175" s="296">
        <f t="shared" si="23"/>
        <v>1</v>
      </c>
      <c r="H175" s="167"/>
      <c r="I175" s="136" t="str">
        <f t="shared" si="20"/>
        <v/>
      </c>
      <c r="J175" s="134">
        <f>IF(ISBLANK('Tabulation of Bids'!G105),"",'Tabulation of Bids'!G105)</f>
        <v>3148</v>
      </c>
      <c r="K175" s="134" t="str">
        <f t="shared" si="21"/>
        <v/>
      </c>
    </row>
    <row r="176" spans="1:11" ht="20.25" customHeight="1" x14ac:dyDescent="0.2">
      <c r="A176" s="313">
        <f>IF(ISBLANK('Tabulation of Bids'!A106),"",'Tabulation of Bids'!A106)</f>
        <v>95</v>
      </c>
      <c r="B176" s="314" t="str">
        <f>IF(ISBLANK('Tabulation of Bids'!B106),"",'Tabulation of Bids'!B106)</f>
        <v>Modify Existing Controller</v>
      </c>
      <c r="C176" s="311">
        <f>IF('Tabulation of Bids'!D106=0,"",'Tabulation of Bids'!D106)</f>
        <v>1</v>
      </c>
      <c r="D176" s="315" t="str">
        <f>IF(ISBLANK('Tabulation of Bids'!C106),"",'Tabulation of Bids'!C106)</f>
        <v>Each</v>
      </c>
      <c r="E176" s="267">
        <f t="shared" si="22"/>
        <v>4710</v>
      </c>
      <c r="F176" s="268" t="str">
        <f t="shared" si="19"/>
        <v/>
      </c>
      <c r="G176" s="296">
        <f t="shared" si="23"/>
        <v>1</v>
      </c>
      <c r="H176" s="167"/>
      <c r="I176" s="136" t="str">
        <f t="shared" si="20"/>
        <v/>
      </c>
      <c r="J176" s="134">
        <f>IF(ISBLANK('Tabulation of Bids'!G106),"",'Tabulation of Bids'!G106)</f>
        <v>4710</v>
      </c>
      <c r="K176" s="134" t="str">
        <f t="shared" si="21"/>
        <v/>
      </c>
    </row>
    <row r="177" spans="1:11" ht="20.25" customHeight="1" thickBot="1" x14ac:dyDescent="0.25">
      <c r="A177" s="316">
        <f>IF(ISBLANK('Tabulation of Bids'!A107),"",'Tabulation of Bids'!A107)</f>
        <v>96</v>
      </c>
      <c r="B177" s="317" t="str">
        <f>IF(ISBLANK('Tabulation of Bids'!B107),"",'Tabulation of Bids'!B107)</f>
        <v>Remove Existing Handhole</v>
      </c>
      <c r="C177" s="311">
        <f>IF('Tabulation of Bids'!D107=0,"",'Tabulation of Bids'!D107)</f>
        <v>2</v>
      </c>
      <c r="D177" s="318" t="str">
        <f>IF(ISBLANK('Tabulation of Bids'!C107),"",'Tabulation of Bids'!C107)</f>
        <v>Each</v>
      </c>
      <c r="E177" s="269">
        <f t="shared" si="22"/>
        <v>700</v>
      </c>
      <c r="F177" s="270" t="str">
        <f t="shared" si="19"/>
        <v/>
      </c>
      <c r="G177" s="296">
        <f t="shared" si="23"/>
        <v>2</v>
      </c>
      <c r="H177" s="167"/>
      <c r="I177" s="136" t="str">
        <f t="shared" si="20"/>
        <v/>
      </c>
      <c r="J177" s="134">
        <f>IF(ISBLANK('Tabulation of Bids'!G107),"",'Tabulation of Bids'!G107)</f>
        <v>350</v>
      </c>
      <c r="K177" s="134" t="str">
        <f t="shared" si="21"/>
        <v/>
      </c>
    </row>
    <row r="178" spans="1:11" ht="12" thickBot="1" x14ac:dyDescent="0.25">
      <c r="A178" s="132" t="str">
        <f>IF(A205="","Total","Sub Total")</f>
        <v>Sub Total</v>
      </c>
      <c r="B178" s="45"/>
      <c r="C178" s="46"/>
      <c r="D178" s="36"/>
      <c r="E178" s="236">
        <f>SUM(E154:E177)+SUM(E105:E128)+SUM(E56:E79)+SUM(E7:E30)</f>
        <v>3592340.7620000001</v>
      </c>
      <c r="F178" s="26"/>
      <c r="G178" s="36"/>
      <c r="H178" s="46"/>
      <c r="I178" s="36"/>
      <c r="J178" s="25"/>
      <c r="K178" s="25">
        <f>IF(ISNUMBER(E80),SUM(K7:K30)+SUM(K56:K79)+SUM(K105:K128)+SUM(K154:K177),"")</f>
        <v>0</v>
      </c>
    </row>
    <row r="179" spans="1:11" x14ac:dyDescent="0.2">
      <c r="A179" s="44" t="s">
        <v>35</v>
      </c>
      <c r="B179" s="15"/>
      <c r="C179" s="27"/>
      <c r="D179" s="27"/>
      <c r="E179" s="27"/>
      <c r="F179" s="27"/>
      <c r="G179" s="27"/>
      <c r="H179" s="27"/>
      <c r="I179" s="27"/>
      <c r="J179" s="58" t="s">
        <v>34</v>
      </c>
      <c r="K179" s="40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x14ac:dyDescent="0.2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x14ac:dyDescent="0.2">
      <c r="A182" s="177"/>
      <c r="B182" s="47"/>
      <c r="C182" s="28"/>
      <c r="D182" s="28"/>
      <c r="E182" s="28"/>
      <c r="F182" s="28"/>
      <c r="G182" s="28"/>
      <c r="H182" s="28"/>
      <c r="I182" s="28"/>
      <c r="J182" s="178"/>
      <c r="K182" s="41"/>
    </row>
    <row r="183" spans="1:11" ht="12" thickBot="1" x14ac:dyDescent="0.25">
      <c r="A183" s="177"/>
      <c r="B183" s="47"/>
      <c r="C183" s="28"/>
      <c r="D183" s="28"/>
      <c r="E183" s="28"/>
      <c r="F183" s="28"/>
      <c r="G183" s="28"/>
      <c r="H183" s="28"/>
      <c r="I183" s="28"/>
      <c r="J183" s="178"/>
      <c r="K183" s="41"/>
    </row>
    <row r="184" spans="1:11" ht="12" thickBot="1" x14ac:dyDescent="0.25">
      <c r="A184" s="62"/>
      <c r="B184" s="48"/>
      <c r="C184" s="29"/>
      <c r="D184" s="29"/>
      <c r="E184" s="29"/>
      <c r="F184" s="29"/>
      <c r="G184" s="29"/>
      <c r="H184" s="37"/>
      <c r="I184" s="37" t="s">
        <v>36</v>
      </c>
      <c r="J184" s="29"/>
      <c r="K184" s="275" t="str">
        <f>IF(ISNUMBER(K178),IF(SUM(J180:J183)=0,"",SUM(J180:J183)),"")</f>
        <v/>
      </c>
    </row>
    <row r="185" spans="1:11" x14ac:dyDescent="0.2">
      <c r="A185" s="63"/>
      <c r="B185" s="49"/>
      <c r="C185" s="30"/>
      <c r="D185" s="30"/>
      <c r="E185" s="30"/>
      <c r="F185" s="30"/>
      <c r="G185" s="30"/>
      <c r="H185" s="38"/>
      <c r="I185" s="38" t="s">
        <v>85</v>
      </c>
      <c r="J185" s="59"/>
      <c r="K185" s="280" t="str">
        <f>IF(A178="Sub Total","",SUM(K178:K184))</f>
        <v/>
      </c>
    </row>
    <row r="186" spans="1:11" x14ac:dyDescent="0.2">
      <c r="A186" s="63"/>
      <c r="B186" s="49"/>
      <c r="C186" s="30"/>
      <c r="D186" s="30"/>
      <c r="E186" s="30"/>
      <c r="F186" s="30"/>
      <c r="G186" s="30"/>
      <c r="H186" s="38"/>
      <c r="I186" s="38" t="s">
        <v>37</v>
      </c>
      <c r="J186" s="172"/>
      <c r="K186" s="281" t="str">
        <f>IF(ISNUMBER(K178),IF(ISNUMBER(J186),J186*K185,""),"")</f>
        <v/>
      </c>
    </row>
    <row r="187" spans="1:11" ht="12" thickBot="1" x14ac:dyDescent="0.25">
      <c r="A187" s="63"/>
      <c r="B187" s="49"/>
      <c r="C187" s="30"/>
      <c r="D187" s="30"/>
      <c r="E187" s="30"/>
      <c r="F187" s="30"/>
      <c r="G187" s="30"/>
      <c r="H187" s="38"/>
      <c r="I187" s="38" t="s">
        <v>38</v>
      </c>
      <c r="J187" s="60"/>
      <c r="K187" s="279" t="str">
        <f>IF(ISNUMBER(K186),K185-K186,K185)</f>
        <v/>
      </c>
    </row>
    <row r="188" spans="1:11" x14ac:dyDescent="0.2">
      <c r="A188" s="50" t="s">
        <v>39</v>
      </c>
      <c r="B188" s="50"/>
      <c r="C188" s="31"/>
      <c r="D188" s="31"/>
      <c r="E188" s="31"/>
      <c r="F188" s="31"/>
      <c r="G188" s="31"/>
      <c r="H188" s="31"/>
      <c r="I188" s="39"/>
      <c r="J188" s="61" t="s">
        <v>34</v>
      </c>
      <c r="K188" s="276"/>
    </row>
    <row r="189" spans="1:11" x14ac:dyDescent="0.2">
      <c r="A189" s="173"/>
      <c r="B189" s="51"/>
      <c r="C189" s="32"/>
      <c r="D189" s="32"/>
      <c r="E189" s="32"/>
      <c r="F189" s="32"/>
      <c r="G189" s="32"/>
      <c r="H189" s="32"/>
      <c r="I189" s="32"/>
      <c r="J189" s="175"/>
      <c r="K189" s="277"/>
    </row>
    <row r="190" spans="1:11" ht="12" thickBot="1" x14ac:dyDescent="0.25">
      <c r="A190" s="174"/>
      <c r="B190" s="52"/>
      <c r="C190" s="33"/>
      <c r="D190" s="33"/>
      <c r="E190" s="33"/>
      <c r="F190" s="33"/>
      <c r="G190" s="33"/>
      <c r="H190" s="33"/>
      <c r="I190" s="33"/>
      <c r="J190" s="176"/>
      <c r="K190" s="278"/>
    </row>
    <row r="191" spans="1:11" ht="12" thickBot="1" x14ac:dyDescent="0.25">
      <c r="A191" s="63"/>
      <c r="B191" s="49"/>
      <c r="C191" s="30"/>
      <c r="D191" s="30"/>
      <c r="E191" s="30"/>
      <c r="F191" s="30"/>
      <c r="G191" s="30"/>
      <c r="H191" s="38"/>
      <c r="I191" s="38" t="s">
        <v>40</v>
      </c>
      <c r="J191" s="30"/>
      <c r="K191" s="275" t="str">
        <f>IF(ISNUMBER(K178),IF(SUM(J189:J190)=0,"",SUM(J189:J190)),"")</f>
        <v/>
      </c>
    </row>
    <row r="192" spans="1:11" ht="12" thickBot="1" x14ac:dyDescent="0.25">
      <c r="A192" s="62"/>
      <c r="B192" s="48"/>
      <c r="C192" s="29"/>
      <c r="D192" s="29"/>
      <c r="E192" s="29"/>
      <c r="F192" s="29"/>
      <c r="G192" s="29"/>
      <c r="H192" s="37"/>
      <c r="I192" s="37" t="s">
        <v>41</v>
      </c>
      <c r="J192" s="29"/>
      <c r="K192" s="275" t="str">
        <f>IF(ISNUMBER(K191),K187-K191,K187)</f>
        <v/>
      </c>
    </row>
    <row r="193" spans="1:11" ht="18" customHeight="1" x14ac:dyDescent="0.2">
      <c r="A193" s="53"/>
      <c r="B193" s="53" t="s">
        <v>42</v>
      </c>
      <c r="C193" s="47" t="s">
        <v>240</v>
      </c>
      <c r="D193" s="34"/>
      <c r="E193" s="34"/>
      <c r="F193" s="34"/>
      <c r="G193" s="34"/>
      <c r="H193" s="34"/>
      <c r="I193" s="34"/>
      <c r="J193" s="34"/>
      <c r="K193" s="34"/>
    </row>
    <row r="194" spans="1:11" x14ac:dyDescent="0.2">
      <c r="A194" s="64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53"/>
      <c r="B195" s="53" t="s">
        <v>44</v>
      </c>
      <c r="C195" s="47" t="s">
        <v>240</v>
      </c>
      <c r="D195" s="57"/>
      <c r="E195" s="34"/>
      <c r="F195" s="34"/>
      <c r="G195" s="34"/>
      <c r="H195" s="34"/>
      <c r="I195" s="34"/>
      <c r="J195" s="34"/>
      <c r="K195" s="43"/>
    </row>
    <row r="196" spans="1:11" x14ac:dyDescent="0.2">
      <c r="A196" s="319"/>
      <c r="B196" s="54"/>
      <c r="C196" s="55"/>
      <c r="D196" s="56" t="s">
        <v>42</v>
      </c>
      <c r="E196" s="35"/>
      <c r="F196" s="35"/>
      <c r="G196" s="35"/>
      <c r="H196" s="35"/>
      <c r="I196" s="35"/>
      <c r="J196" s="35"/>
      <c r="K196" s="42" t="s">
        <v>43</v>
      </c>
    </row>
    <row r="197" spans="1:1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3" t="str">
        <f>IF(A1="ENGINEER'S FINAL PAYMENT ESTIMATE","BLR 6303","BLR 6302")</f>
        <v>BLR 6303</v>
      </c>
    </row>
    <row r="198" spans="1:11" x14ac:dyDescent="0.2">
      <c r="A198" s="385" t="str">
        <f>IF(A254="",IF(ISNUMBER(J236),"ENGINEER'S PAYMENT ESTIMATE","ENGINEER'S FINAL PAYMENT ESTIMATE"),A248)</f>
        <v>ENGINEER'S FINAL PAYMENT ESTIMATE</v>
      </c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</row>
    <row r="199" spans="1:11" x14ac:dyDescent="0.2">
      <c r="A199" s="12"/>
      <c r="B199" s="93" t="str">
        <f>B2</f>
        <v xml:space="preserve">Estimate No. 1 from   to  </v>
      </c>
      <c r="C199" s="12"/>
      <c r="D199" s="12"/>
      <c r="E199" s="12"/>
      <c r="F199" s="12"/>
      <c r="G199" s="12"/>
      <c r="H199" s="12"/>
      <c r="I199" s="344"/>
      <c r="J199" s="11"/>
      <c r="K199" s="11"/>
    </row>
    <row r="200" spans="1:11" x14ac:dyDescent="0.2">
      <c r="A200" s="12"/>
      <c r="B200" s="93" t="str">
        <f>B3</f>
        <v>Payable to: Northern Illinois Service</v>
      </c>
      <c r="C200" s="12"/>
      <c r="D200" s="12"/>
      <c r="E200" s="12"/>
      <c r="F200" s="12"/>
      <c r="G200" s="12"/>
      <c r="H200" s="13" t="s">
        <v>28</v>
      </c>
      <c r="I200" s="15" t="str">
        <f>I3</f>
        <v>City of Rockford</v>
      </c>
      <c r="J200" s="15"/>
      <c r="K200" s="15"/>
    </row>
    <row r="201" spans="1:11" ht="12" thickBot="1" x14ac:dyDescent="0.25">
      <c r="A201" s="12"/>
      <c r="B201" s="93" t="str">
        <f>B4</f>
        <v>Address: Rockford, IL Bid Bond</v>
      </c>
      <c r="C201" s="12"/>
      <c r="D201" s="12"/>
      <c r="E201" s="12"/>
      <c r="F201" s="12"/>
      <c r="G201" s="12"/>
      <c r="H201" s="14"/>
      <c r="I201" s="384"/>
      <c r="J201" s="384"/>
      <c r="K201" s="384"/>
    </row>
    <row r="202" spans="1:11" x14ac:dyDescent="0.2">
      <c r="A202" s="16"/>
      <c r="B202" s="18"/>
      <c r="C202" s="19" t="s">
        <v>29</v>
      </c>
      <c r="D202" s="19"/>
      <c r="E202" s="19"/>
      <c r="F202" s="20" t="s">
        <v>30</v>
      </c>
      <c r="G202" s="19" t="s">
        <v>31</v>
      </c>
      <c r="H202" s="19" t="s">
        <v>32</v>
      </c>
      <c r="I202" s="19"/>
      <c r="J202" s="19"/>
      <c r="K202" s="21"/>
    </row>
    <row r="203" spans="1:11" ht="12" thickBot="1" x14ac:dyDescent="0.25">
      <c r="A203" s="17" t="s">
        <v>33</v>
      </c>
      <c r="B203" s="133"/>
      <c r="C203" s="22" t="s">
        <v>5</v>
      </c>
      <c r="D203" s="22"/>
      <c r="E203" s="23" t="s">
        <v>34</v>
      </c>
      <c r="F203" s="23" t="s">
        <v>5</v>
      </c>
      <c r="G203" s="22" t="s">
        <v>5</v>
      </c>
      <c r="H203" s="22" t="s">
        <v>5</v>
      </c>
      <c r="I203" s="22"/>
      <c r="J203" s="23" t="s">
        <v>6</v>
      </c>
      <c r="K203" s="24" t="s">
        <v>34</v>
      </c>
    </row>
    <row r="204" spans="1:11" ht="20.25" customHeight="1" x14ac:dyDescent="0.2">
      <c r="A204" s="309">
        <f>IF(ISBLANK('Tabulation of Bids'!A110),"",'Tabulation of Bids'!A110)</f>
        <v>97</v>
      </c>
      <c r="B204" s="310" t="str">
        <f>IF(ISBLANK('Tabulation of Bids'!B110),"",'Tabulation of Bids'!B110)</f>
        <v>Remove Existing Concrete Foundation</v>
      </c>
      <c r="C204" s="311">
        <f>IF('Tabulation of Bids'!D110=0,"",'Tabulation of Bids'!D110)</f>
        <v>2</v>
      </c>
      <c r="D204" s="312" t="str">
        <f>IF(ISBLANK('Tabulation of Bids'!C110),"",'Tabulation of Bids'!C110)</f>
        <v>Each</v>
      </c>
      <c r="E204" s="263">
        <f>IF(J204 = "","",J204*C204)</f>
        <v>700</v>
      </c>
      <c r="F204" s="264" t="str">
        <f t="shared" ref="F204:F205" si="24">IF((H204&gt;C204),H204-C204,"")</f>
        <v/>
      </c>
      <c r="G204" s="296">
        <f>IF($K$197="BLR 6303",IF(C204&gt;H204,C204-H204,""),"")</f>
        <v>2</v>
      </c>
      <c r="H204" s="167"/>
      <c r="I204" s="136" t="str">
        <f t="shared" ref="I204:I205" si="25">IF(ISBLANK(H204),"",D204)</f>
        <v/>
      </c>
      <c r="J204" s="134">
        <f>IF(ISBLANK('Tabulation of Bids'!G110),"",'Tabulation of Bids'!G110)</f>
        <v>350</v>
      </c>
      <c r="K204" s="134" t="str">
        <f t="shared" ref="K204:K205" si="26">IF(ISBLANK(H204),"",H204*J204)</f>
        <v/>
      </c>
    </row>
    <row r="205" spans="1:11" ht="20.25" customHeight="1" x14ac:dyDescent="0.2">
      <c r="A205" s="313">
        <f>IF(ISBLANK('Tabulation of Bids'!A111),"",'Tabulation of Bids'!A111)</f>
        <v>98</v>
      </c>
      <c r="B205" s="314" t="str">
        <f>IF(ISBLANK('Tabulation of Bids'!B111),"",'Tabulation of Bids'!B111)</f>
        <v>Relocate Existing Traffic Signal Equipment, Special</v>
      </c>
      <c r="C205" s="311">
        <f>IF('Tabulation of Bids'!D111=0,"",'Tabulation of Bids'!D111)</f>
        <v>1</v>
      </c>
      <c r="D205" s="315" t="str">
        <f>IF(ISBLANK('Tabulation of Bids'!C111),"",'Tabulation of Bids'!C111)</f>
        <v>L Sum</v>
      </c>
      <c r="E205" s="267">
        <f t="shared" ref="E205" si="27">IF(J205 = "","",J205*C205)</f>
        <v>4230</v>
      </c>
      <c r="F205" s="268" t="str">
        <f t="shared" si="24"/>
        <v/>
      </c>
      <c r="G205" s="296">
        <f t="shared" ref="G205" si="28">IF($K$197="BLR 6303",IF(C205&gt;H205,C205-H205,""),"")</f>
        <v>1</v>
      </c>
      <c r="H205" s="167"/>
      <c r="I205" s="136" t="str">
        <f t="shared" si="25"/>
        <v/>
      </c>
      <c r="J205" s="134">
        <f>IF(ISBLANK('Tabulation of Bids'!G111),"",'Tabulation of Bids'!G111)</f>
        <v>4230</v>
      </c>
      <c r="K205" s="134" t="str">
        <f t="shared" si="26"/>
        <v/>
      </c>
    </row>
    <row r="206" spans="1:11" ht="20.25" customHeight="1" x14ac:dyDescent="0.2">
      <c r="A206" s="313">
        <f>IF(ISBLANK('Tabulation of Bids'!A112),"",'Tabulation of Bids'!A112)</f>
        <v>99</v>
      </c>
      <c r="B206" s="314" t="str">
        <f>IF(ISBLANK('Tabulation of Bids'!B112),"",'Tabulation of Bids'!B112)</f>
        <v>Remove Existing Traffic Signal Equipment, Special</v>
      </c>
      <c r="C206" s="311">
        <f>IF('Tabulation of Bids'!D112=0,"",'Tabulation of Bids'!D112)</f>
        <v>1</v>
      </c>
      <c r="D206" s="315" t="str">
        <f>IF(ISBLANK('Tabulation of Bids'!C112),"",'Tabulation of Bids'!C112)</f>
        <v>L Sum</v>
      </c>
      <c r="E206" s="267">
        <f t="shared" ref="E206:E227" si="29">IF(J206 = "","",J206*C206)</f>
        <v>2116</v>
      </c>
      <c r="F206" s="268" t="str">
        <f t="shared" ref="F206:F227" si="30">IF((H206&gt;C206),H206-C206,"")</f>
        <v/>
      </c>
      <c r="G206" s="296">
        <f t="shared" ref="G206:G227" si="31">IF($K$197="BLR 6303",IF(C206&gt;H206,C206-H206,""),"")</f>
        <v>1</v>
      </c>
      <c r="H206" s="167"/>
      <c r="I206" s="136" t="str">
        <f t="shared" ref="I206:I227" si="32">IF(ISBLANK(H206),"",D206)</f>
        <v/>
      </c>
      <c r="J206" s="134">
        <f>IF(ISBLANK('Tabulation of Bids'!G112),"",'Tabulation of Bids'!G112)</f>
        <v>2116</v>
      </c>
      <c r="K206" s="134" t="str">
        <f t="shared" ref="K206:K227" si="33">IF(ISBLANK(H206),"",H206*J206)</f>
        <v/>
      </c>
    </row>
    <row r="207" spans="1:11" ht="20.25" customHeight="1" x14ac:dyDescent="0.2">
      <c r="A207" s="313">
        <f>IF(ISBLANK('Tabulation of Bids'!A113),"",'Tabulation of Bids'!A113)</f>
        <v>100</v>
      </c>
      <c r="B207" s="314" t="str">
        <f>IF(ISBLANK('Tabulation of Bids'!B113),"",'Tabulation of Bids'!B113)</f>
        <v>Construction Layout</v>
      </c>
      <c r="C207" s="311">
        <f>IF('Tabulation of Bids'!D113=0,"",'Tabulation of Bids'!D113)</f>
        <v>1</v>
      </c>
      <c r="D207" s="315" t="str">
        <f>IF(ISBLANK('Tabulation of Bids'!C113),"",'Tabulation of Bids'!C113)</f>
        <v>L Sum</v>
      </c>
      <c r="E207" s="267">
        <f t="shared" si="29"/>
        <v>20000</v>
      </c>
      <c r="F207" s="268" t="str">
        <f t="shared" si="30"/>
        <v/>
      </c>
      <c r="G207" s="296">
        <f t="shared" si="31"/>
        <v>1</v>
      </c>
      <c r="H207" s="167"/>
      <c r="I207" s="136" t="str">
        <f t="shared" si="32"/>
        <v/>
      </c>
      <c r="J207" s="134">
        <f>IF(ISBLANK('Tabulation of Bids'!G113),"",'Tabulation of Bids'!G113)</f>
        <v>20000</v>
      </c>
      <c r="K207" s="134" t="str">
        <f t="shared" si="33"/>
        <v/>
      </c>
    </row>
    <row r="208" spans="1:11" ht="20.25" customHeight="1" x14ac:dyDescent="0.2">
      <c r="A208" s="313">
        <f>IF(ISBLANK('Tabulation of Bids'!A114),"",'Tabulation of Bids'!A114)</f>
        <v>101</v>
      </c>
      <c r="B208" s="314" t="str">
        <f>IF(ISBLANK('Tabulation of Bids'!B114),"",'Tabulation of Bids'!B114)</f>
        <v>Fence Removal</v>
      </c>
      <c r="C208" s="311">
        <f>IF('Tabulation of Bids'!D114=0,"",'Tabulation of Bids'!D114)</f>
        <v>3058</v>
      </c>
      <c r="D208" s="315" t="str">
        <f>IF(ISBLANK('Tabulation of Bids'!C114),"",'Tabulation of Bids'!C114)</f>
        <v>Foot</v>
      </c>
      <c r="E208" s="267">
        <f t="shared" si="29"/>
        <v>15290</v>
      </c>
      <c r="F208" s="268" t="str">
        <f t="shared" si="30"/>
        <v/>
      </c>
      <c r="G208" s="296">
        <f t="shared" si="31"/>
        <v>3058</v>
      </c>
      <c r="H208" s="167"/>
      <c r="I208" s="136" t="str">
        <f t="shared" si="32"/>
        <v/>
      </c>
      <c r="J208" s="134">
        <f>IF(ISBLANK('Tabulation of Bids'!G114),"",'Tabulation of Bids'!G114)</f>
        <v>5</v>
      </c>
      <c r="K208" s="134" t="str">
        <f t="shared" si="33"/>
        <v/>
      </c>
    </row>
    <row r="209" spans="1:11" ht="20.25" customHeight="1" x14ac:dyDescent="0.2">
      <c r="A209" s="313">
        <f>IF(ISBLANK('Tabulation of Bids'!A115),"",'Tabulation of Bids'!A115)</f>
        <v>102</v>
      </c>
      <c r="B209" s="314" t="str">
        <f>IF(ISBLANK('Tabulation of Bids'!B115),"",'Tabulation of Bids'!B115)</f>
        <v>Chain Link Gates To Be Removed and Re-erected</v>
      </c>
      <c r="C209" s="311">
        <f>IF('Tabulation of Bids'!D115=0,"",'Tabulation of Bids'!D115)</f>
        <v>1</v>
      </c>
      <c r="D209" s="315" t="str">
        <f>IF(ISBLANK('Tabulation of Bids'!C115),"",'Tabulation of Bids'!C115)</f>
        <v>Each</v>
      </c>
      <c r="E209" s="267">
        <f t="shared" si="29"/>
        <v>1210</v>
      </c>
      <c r="F209" s="268" t="str">
        <f t="shared" si="30"/>
        <v/>
      </c>
      <c r="G209" s="296">
        <f t="shared" si="31"/>
        <v>1</v>
      </c>
      <c r="H209" s="167"/>
      <c r="I209" s="136" t="str">
        <f t="shared" si="32"/>
        <v/>
      </c>
      <c r="J209" s="134">
        <f>IF(ISBLANK('Tabulation of Bids'!G115),"",'Tabulation of Bids'!G115)</f>
        <v>1210</v>
      </c>
      <c r="K209" s="134" t="str">
        <f t="shared" si="33"/>
        <v/>
      </c>
    </row>
    <row r="210" spans="1:11" ht="20.25" customHeight="1" x14ac:dyDescent="0.2">
      <c r="A210" s="313">
        <f>IF(ISBLANK('Tabulation of Bids'!A116),"",'Tabulation of Bids'!A116)</f>
        <v>103</v>
      </c>
      <c r="B210" s="314" t="str">
        <f>IF(ISBLANK('Tabulation of Bids'!B116),"",'Tabulation of Bids'!B116)</f>
        <v>Ductile Iron Water Main Complete, 6"</v>
      </c>
      <c r="C210" s="311">
        <f>IF('Tabulation of Bids'!D116=0,"",'Tabulation of Bids'!D116)</f>
        <v>15</v>
      </c>
      <c r="D210" s="315" t="str">
        <f>IF(ISBLANK('Tabulation of Bids'!C116),"",'Tabulation of Bids'!C116)</f>
        <v>Foot</v>
      </c>
      <c r="E210" s="267">
        <f t="shared" si="29"/>
        <v>2185.5</v>
      </c>
      <c r="F210" s="268" t="str">
        <f t="shared" si="30"/>
        <v/>
      </c>
      <c r="G210" s="296">
        <f t="shared" si="31"/>
        <v>15</v>
      </c>
      <c r="H210" s="167"/>
      <c r="I210" s="136" t="str">
        <f t="shared" si="32"/>
        <v/>
      </c>
      <c r="J210" s="134">
        <f>IF(ISBLANK('Tabulation of Bids'!G116),"",'Tabulation of Bids'!G116)</f>
        <v>145.69999999999999</v>
      </c>
      <c r="K210" s="134" t="str">
        <f t="shared" si="33"/>
        <v/>
      </c>
    </row>
    <row r="211" spans="1:11" ht="20.25" customHeight="1" x14ac:dyDescent="0.2">
      <c r="A211" s="313">
        <f>IF(ISBLANK('Tabulation of Bids'!A117),"",'Tabulation of Bids'!A117)</f>
        <v>104</v>
      </c>
      <c r="B211" s="314" t="str">
        <f>IF(ISBLANK('Tabulation of Bids'!B117),"",'Tabulation of Bids'!B117)</f>
        <v>Ductile Iron Water Main Complete, 8"</v>
      </c>
      <c r="C211" s="311">
        <f>IF('Tabulation of Bids'!D117=0,"",'Tabulation of Bids'!D117)</f>
        <v>32</v>
      </c>
      <c r="D211" s="315" t="str">
        <f>IF(ISBLANK('Tabulation of Bids'!C117),"",'Tabulation of Bids'!C117)</f>
        <v>Foot</v>
      </c>
      <c r="E211" s="267">
        <f t="shared" si="29"/>
        <v>4662.3999999999996</v>
      </c>
      <c r="F211" s="268" t="str">
        <f t="shared" si="30"/>
        <v/>
      </c>
      <c r="G211" s="296">
        <f t="shared" si="31"/>
        <v>32</v>
      </c>
      <c r="H211" s="167"/>
      <c r="I211" s="136" t="str">
        <f t="shared" si="32"/>
        <v/>
      </c>
      <c r="J211" s="134">
        <f>IF(ISBLANK('Tabulation of Bids'!G117),"",'Tabulation of Bids'!G117)</f>
        <v>145.69999999999999</v>
      </c>
      <c r="K211" s="134" t="str">
        <f t="shared" si="33"/>
        <v/>
      </c>
    </row>
    <row r="212" spans="1:11" ht="20.25" customHeight="1" x14ac:dyDescent="0.2">
      <c r="A212" s="313">
        <f>IF(ISBLANK('Tabulation of Bids'!A118),"",'Tabulation of Bids'!A118)</f>
        <v>105</v>
      </c>
      <c r="B212" s="314" t="str">
        <f>IF(ISBLANK('Tabulation of Bids'!B118),"",'Tabulation of Bids'!B118)</f>
        <v>Ductile Iron Water Main Complete, 12"</v>
      </c>
      <c r="C212" s="311">
        <f>IF('Tabulation of Bids'!D118=0,"",'Tabulation of Bids'!D118)</f>
        <v>4041</v>
      </c>
      <c r="D212" s="315" t="str">
        <f>IF(ISBLANK('Tabulation of Bids'!C118),"",'Tabulation of Bids'!C118)</f>
        <v>Foot</v>
      </c>
      <c r="E212" s="267">
        <f t="shared" si="29"/>
        <v>588773.69999999995</v>
      </c>
      <c r="F212" s="268" t="str">
        <f t="shared" si="30"/>
        <v/>
      </c>
      <c r="G212" s="296">
        <f t="shared" si="31"/>
        <v>4041</v>
      </c>
      <c r="H212" s="167"/>
      <c r="I212" s="136" t="str">
        <f t="shared" si="32"/>
        <v/>
      </c>
      <c r="J212" s="134">
        <f>IF(ISBLANK('Tabulation of Bids'!G118),"",'Tabulation of Bids'!G118)</f>
        <v>145.69999999999999</v>
      </c>
      <c r="K212" s="134" t="str">
        <f t="shared" si="33"/>
        <v/>
      </c>
    </row>
    <row r="213" spans="1:11" ht="20.25" customHeight="1" x14ac:dyDescent="0.2">
      <c r="A213" s="313">
        <f>IF(ISBLANK('Tabulation of Bids'!A119),"",'Tabulation of Bids'!A119)</f>
        <v>106</v>
      </c>
      <c r="B213" s="314" t="str">
        <f>IF(ISBLANK('Tabulation of Bids'!B119),"",'Tabulation of Bids'!B119)</f>
        <v>Gate Valve and Valve Box Complete, 6"</v>
      </c>
      <c r="C213" s="311">
        <f>IF('Tabulation of Bids'!D119=0,"",'Tabulation of Bids'!D119)</f>
        <v>1</v>
      </c>
      <c r="D213" s="315" t="str">
        <f>IF(ISBLANK('Tabulation of Bids'!C119),"",'Tabulation of Bids'!C119)</f>
        <v>Each</v>
      </c>
      <c r="E213" s="267">
        <f t="shared" si="29"/>
        <v>2500</v>
      </c>
      <c r="F213" s="268" t="str">
        <f t="shared" si="30"/>
        <v/>
      </c>
      <c r="G213" s="296">
        <f t="shared" si="31"/>
        <v>1</v>
      </c>
      <c r="H213" s="167"/>
      <c r="I213" s="136" t="str">
        <f t="shared" si="32"/>
        <v/>
      </c>
      <c r="J213" s="134">
        <f>IF(ISBLANK('Tabulation of Bids'!G119),"",'Tabulation of Bids'!G119)</f>
        <v>2500</v>
      </c>
      <c r="K213" s="134" t="str">
        <f t="shared" si="33"/>
        <v/>
      </c>
    </row>
    <row r="214" spans="1:11" ht="20.25" customHeight="1" x14ac:dyDescent="0.2">
      <c r="A214" s="313">
        <f>IF(ISBLANK('Tabulation of Bids'!A120),"",'Tabulation of Bids'!A120)</f>
        <v>107</v>
      </c>
      <c r="B214" s="314" t="str">
        <f>IF(ISBLANK('Tabulation of Bids'!B120),"",'Tabulation of Bids'!B120)</f>
        <v>Gate Valve and Valve Box Complete, 8"</v>
      </c>
      <c r="C214" s="311">
        <f>IF('Tabulation of Bids'!D120=0,"",'Tabulation of Bids'!D120)</f>
        <v>2</v>
      </c>
      <c r="D214" s="315" t="str">
        <f>IF(ISBLANK('Tabulation of Bids'!C120),"",'Tabulation of Bids'!C120)</f>
        <v>Each</v>
      </c>
      <c r="E214" s="267">
        <f t="shared" si="29"/>
        <v>6000</v>
      </c>
      <c r="F214" s="268" t="str">
        <f t="shared" si="30"/>
        <v/>
      </c>
      <c r="G214" s="296">
        <f t="shared" si="31"/>
        <v>2</v>
      </c>
      <c r="H214" s="167"/>
      <c r="I214" s="136" t="str">
        <f t="shared" si="32"/>
        <v/>
      </c>
      <c r="J214" s="134">
        <f>IF(ISBLANK('Tabulation of Bids'!G120),"",'Tabulation of Bids'!G120)</f>
        <v>3000</v>
      </c>
      <c r="K214" s="134" t="str">
        <f t="shared" si="33"/>
        <v/>
      </c>
    </row>
    <row r="215" spans="1:11" ht="20.25" customHeight="1" x14ac:dyDescent="0.2">
      <c r="A215" s="313">
        <f>IF(ISBLANK('Tabulation of Bids'!A121),"",'Tabulation of Bids'!A121)</f>
        <v>108</v>
      </c>
      <c r="B215" s="314" t="str">
        <f>IF(ISBLANK('Tabulation of Bids'!B121),"",'Tabulation of Bids'!B121)</f>
        <v>Butterfly Valve and Valve Box, Complete, 12"</v>
      </c>
      <c r="C215" s="311">
        <f>IF('Tabulation of Bids'!D121=0,"",'Tabulation of Bids'!D121)</f>
        <v>11</v>
      </c>
      <c r="D215" s="315" t="str">
        <f>IF(ISBLANK('Tabulation of Bids'!C121),"",'Tabulation of Bids'!C121)</f>
        <v>Each</v>
      </c>
      <c r="E215" s="267">
        <f t="shared" si="29"/>
        <v>46200</v>
      </c>
      <c r="F215" s="268" t="str">
        <f t="shared" si="30"/>
        <v/>
      </c>
      <c r="G215" s="296">
        <f t="shared" si="31"/>
        <v>11</v>
      </c>
      <c r="H215" s="167"/>
      <c r="I215" s="136" t="str">
        <f t="shared" si="32"/>
        <v/>
      </c>
      <c r="J215" s="134">
        <f>IF(ISBLANK('Tabulation of Bids'!G121),"",'Tabulation of Bids'!G121)</f>
        <v>4200</v>
      </c>
      <c r="K215" s="134" t="str">
        <f t="shared" si="33"/>
        <v/>
      </c>
    </row>
    <row r="216" spans="1:11" ht="20.25" customHeight="1" x14ac:dyDescent="0.2">
      <c r="A216" s="313">
        <f>IF(ISBLANK('Tabulation of Bids'!A122),"",'Tabulation of Bids'!A122)</f>
        <v>109</v>
      </c>
      <c r="B216" s="314" t="str">
        <f>IF(ISBLANK('Tabulation of Bids'!B122),"",'Tabulation of Bids'!B122)</f>
        <v>Fire Hydrant with 6" Valve and Valve Box, Complete</v>
      </c>
      <c r="C216" s="311">
        <f>IF('Tabulation of Bids'!D122=0,"",'Tabulation of Bids'!D122)</f>
        <v>14</v>
      </c>
      <c r="D216" s="315" t="str">
        <f>IF(ISBLANK('Tabulation of Bids'!C122),"",'Tabulation of Bids'!C122)</f>
        <v>Each</v>
      </c>
      <c r="E216" s="267">
        <f t="shared" si="29"/>
        <v>91000</v>
      </c>
      <c r="F216" s="268" t="str">
        <f t="shared" si="30"/>
        <v/>
      </c>
      <c r="G216" s="296">
        <f t="shared" si="31"/>
        <v>14</v>
      </c>
      <c r="H216" s="167"/>
      <c r="I216" s="136" t="str">
        <f t="shared" si="32"/>
        <v/>
      </c>
      <c r="J216" s="134">
        <f>IF(ISBLANK('Tabulation of Bids'!G122),"",'Tabulation of Bids'!G122)</f>
        <v>6500</v>
      </c>
      <c r="K216" s="134" t="str">
        <f t="shared" si="33"/>
        <v/>
      </c>
    </row>
    <row r="217" spans="1:11" ht="20.25" customHeight="1" x14ac:dyDescent="0.2">
      <c r="A217" s="313">
        <f>IF(ISBLANK('Tabulation of Bids'!A123),"",'Tabulation of Bids'!A123)</f>
        <v>110</v>
      </c>
      <c r="B217" s="314" t="str">
        <f>IF(ISBLANK('Tabulation of Bids'!B123),"",'Tabulation of Bids'!B123)</f>
        <v>Water Service (Open-Cut), Complete, 1"</v>
      </c>
      <c r="C217" s="311">
        <f>IF('Tabulation of Bids'!D123=0,"",'Tabulation of Bids'!D123)</f>
        <v>1</v>
      </c>
      <c r="D217" s="315" t="str">
        <f>IF(ISBLANK('Tabulation of Bids'!C123),"",'Tabulation of Bids'!C123)</f>
        <v>Each</v>
      </c>
      <c r="E217" s="267">
        <f t="shared" si="29"/>
        <v>2700</v>
      </c>
      <c r="F217" s="268" t="str">
        <f t="shared" si="30"/>
        <v/>
      </c>
      <c r="G217" s="296">
        <f t="shared" si="31"/>
        <v>1</v>
      </c>
      <c r="H217" s="167"/>
      <c r="I217" s="136" t="str">
        <f t="shared" si="32"/>
        <v/>
      </c>
      <c r="J217" s="134">
        <f>IF(ISBLANK('Tabulation of Bids'!G123),"",'Tabulation of Bids'!G123)</f>
        <v>2700</v>
      </c>
      <c r="K217" s="134" t="str">
        <f t="shared" si="33"/>
        <v/>
      </c>
    </row>
    <row r="218" spans="1:11" ht="20.25" customHeight="1" x14ac:dyDescent="0.2">
      <c r="A218" s="313">
        <f>IF(ISBLANK('Tabulation of Bids'!A124),"",'Tabulation of Bids'!A124)</f>
        <v>111</v>
      </c>
      <c r="B218" s="314" t="str">
        <f>IF(ISBLANK('Tabulation of Bids'!B124),"",'Tabulation of Bids'!B124)</f>
        <v>Water Service (Open-Cut), Complete, 1.5"</v>
      </c>
      <c r="C218" s="311">
        <f>IF('Tabulation of Bids'!D124=0,"",'Tabulation of Bids'!D124)</f>
        <v>1</v>
      </c>
      <c r="D218" s="315" t="str">
        <f>IF(ISBLANK('Tabulation of Bids'!C124),"",'Tabulation of Bids'!C124)</f>
        <v>Each</v>
      </c>
      <c r="E218" s="267">
        <f t="shared" si="29"/>
        <v>4000</v>
      </c>
      <c r="F218" s="268" t="str">
        <f t="shared" si="30"/>
        <v/>
      </c>
      <c r="G218" s="296">
        <f t="shared" si="31"/>
        <v>1</v>
      </c>
      <c r="H218" s="167"/>
      <c r="I218" s="136" t="str">
        <f t="shared" si="32"/>
        <v/>
      </c>
      <c r="J218" s="134">
        <f>IF(ISBLANK('Tabulation of Bids'!G124),"",'Tabulation of Bids'!G124)</f>
        <v>4000</v>
      </c>
      <c r="K218" s="134" t="str">
        <f t="shared" si="33"/>
        <v/>
      </c>
    </row>
    <row r="219" spans="1:11" ht="20.25" customHeight="1" x14ac:dyDescent="0.2">
      <c r="A219" s="313">
        <f>IF(ISBLANK('Tabulation of Bids'!A125),"",'Tabulation of Bids'!A125)</f>
        <v>112</v>
      </c>
      <c r="B219" s="314" t="str">
        <f>IF(ISBLANK('Tabulation of Bids'!B125),"",'Tabulation of Bids'!B125)</f>
        <v>Water Main Quality Casing Pipe, 24"</v>
      </c>
      <c r="C219" s="311">
        <f>IF('Tabulation of Bids'!D125=0,"",'Tabulation of Bids'!D125)</f>
        <v>304</v>
      </c>
      <c r="D219" s="315" t="str">
        <f>IF(ISBLANK('Tabulation of Bids'!C125),"",'Tabulation of Bids'!C125)</f>
        <v>Foot</v>
      </c>
      <c r="E219" s="267">
        <f t="shared" si="29"/>
        <v>65360</v>
      </c>
      <c r="F219" s="268" t="str">
        <f t="shared" si="30"/>
        <v/>
      </c>
      <c r="G219" s="296">
        <f t="shared" si="31"/>
        <v>304</v>
      </c>
      <c r="H219" s="167"/>
      <c r="I219" s="136" t="str">
        <f t="shared" si="32"/>
        <v/>
      </c>
      <c r="J219" s="134">
        <f>IF(ISBLANK('Tabulation of Bids'!G125),"",'Tabulation of Bids'!G125)</f>
        <v>215</v>
      </c>
      <c r="K219" s="134" t="str">
        <f t="shared" si="33"/>
        <v/>
      </c>
    </row>
    <row r="220" spans="1:11" ht="20.25" customHeight="1" x14ac:dyDescent="0.2">
      <c r="A220" s="313">
        <f>IF(ISBLANK('Tabulation of Bids'!A126),"",'Tabulation of Bids'!A126)</f>
        <v>113</v>
      </c>
      <c r="B220" s="314" t="str">
        <f>IF(ISBLANK('Tabulation of Bids'!B126),"",'Tabulation of Bids'!B126)</f>
        <v>Connect To Existing 6" Water Main, Complete</v>
      </c>
      <c r="C220" s="311">
        <f>IF('Tabulation of Bids'!D126=0,"",'Tabulation of Bids'!D126)</f>
        <v>1</v>
      </c>
      <c r="D220" s="315" t="str">
        <f>IF(ISBLANK('Tabulation of Bids'!C126),"",'Tabulation of Bids'!C126)</f>
        <v>Each</v>
      </c>
      <c r="E220" s="267">
        <f t="shared" si="29"/>
        <v>2000</v>
      </c>
      <c r="F220" s="268" t="str">
        <f t="shared" si="30"/>
        <v/>
      </c>
      <c r="G220" s="296">
        <f t="shared" si="31"/>
        <v>1</v>
      </c>
      <c r="H220" s="167"/>
      <c r="I220" s="136" t="str">
        <f t="shared" si="32"/>
        <v/>
      </c>
      <c r="J220" s="134">
        <f>IF(ISBLANK('Tabulation of Bids'!G126),"",'Tabulation of Bids'!G126)</f>
        <v>2000</v>
      </c>
      <c r="K220" s="134" t="str">
        <f t="shared" si="33"/>
        <v/>
      </c>
    </row>
    <row r="221" spans="1:11" ht="20.25" customHeight="1" x14ac:dyDescent="0.2">
      <c r="A221" s="313">
        <f>IF(ISBLANK('Tabulation of Bids'!A127),"",'Tabulation of Bids'!A127)</f>
        <v>114</v>
      </c>
      <c r="B221" s="314" t="str">
        <f>IF(ISBLANK('Tabulation of Bids'!B127),"",'Tabulation of Bids'!B127)</f>
        <v>Connect To Existing 8" Water Main, Complete</v>
      </c>
      <c r="C221" s="311">
        <f>IF('Tabulation of Bids'!D127=0,"",'Tabulation of Bids'!D127)</f>
        <v>2</v>
      </c>
      <c r="D221" s="315" t="str">
        <f>IF(ISBLANK('Tabulation of Bids'!C127),"",'Tabulation of Bids'!C127)</f>
        <v>Each</v>
      </c>
      <c r="E221" s="267">
        <f t="shared" si="29"/>
        <v>6000</v>
      </c>
      <c r="F221" s="268" t="str">
        <f t="shared" si="30"/>
        <v/>
      </c>
      <c r="G221" s="296">
        <f t="shared" si="31"/>
        <v>2</v>
      </c>
      <c r="H221" s="167"/>
      <c r="I221" s="136" t="str">
        <f t="shared" si="32"/>
        <v/>
      </c>
      <c r="J221" s="134">
        <f>IF(ISBLANK('Tabulation of Bids'!G127),"",'Tabulation of Bids'!G127)</f>
        <v>3000</v>
      </c>
      <c r="K221" s="134" t="str">
        <f t="shared" si="33"/>
        <v/>
      </c>
    </row>
    <row r="222" spans="1:11" ht="20.25" customHeight="1" x14ac:dyDescent="0.2">
      <c r="A222" s="313">
        <f>IF(ISBLANK('Tabulation of Bids'!A128),"",'Tabulation of Bids'!A128)</f>
        <v>115</v>
      </c>
      <c r="B222" s="314" t="str">
        <f>IF(ISBLANK('Tabulation of Bids'!B128),"",'Tabulation of Bids'!B128)</f>
        <v>Connect To Existing 12" Water Main, Complete</v>
      </c>
      <c r="C222" s="311">
        <f>IF('Tabulation of Bids'!D128=0,"",'Tabulation of Bids'!D128)</f>
        <v>3</v>
      </c>
      <c r="D222" s="315" t="str">
        <f>IF(ISBLANK('Tabulation of Bids'!C128),"",'Tabulation of Bids'!C128)</f>
        <v>Each</v>
      </c>
      <c r="E222" s="267">
        <f t="shared" si="29"/>
        <v>9000</v>
      </c>
      <c r="F222" s="268" t="str">
        <f t="shared" si="30"/>
        <v/>
      </c>
      <c r="G222" s="296">
        <f t="shared" si="31"/>
        <v>3</v>
      </c>
      <c r="H222" s="167"/>
      <c r="I222" s="136" t="str">
        <f t="shared" si="32"/>
        <v/>
      </c>
      <c r="J222" s="134">
        <f>IF(ISBLANK('Tabulation of Bids'!G128),"",'Tabulation of Bids'!G128)</f>
        <v>3000</v>
      </c>
      <c r="K222" s="134" t="str">
        <f t="shared" si="33"/>
        <v/>
      </c>
    </row>
    <row r="223" spans="1:11" ht="20.25" customHeight="1" x14ac:dyDescent="0.2">
      <c r="A223" s="313">
        <f>IF(ISBLANK('Tabulation of Bids'!A129),"",'Tabulation of Bids'!A129)</f>
        <v>116</v>
      </c>
      <c r="B223" s="314" t="str">
        <f>IF(ISBLANK('Tabulation of Bids'!B129),"",'Tabulation of Bids'!B129)</f>
        <v>Remove Fire Hydrant, Complete</v>
      </c>
      <c r="C223" s="311">
        <f>IF('Tabulation of Bids'!D129=0,"",'Tabulation of Bids'!D129)</f>
        <v>3</v>
      </c>
      <c r="D223" s="315" t="str">
        <f>IF(ISBLANK('Tabulation of Bids'!C129),"",'Tabulation of Bids'!C129)</f>
        <v>Each</v>
      </c>
      <c r="E223" s="267">
        <f t="shared" si="29"/>
        <v>1500</v>
      </c>
      <c r="F223" s="268" t="str">
        <f t="shared" si="30"/>
        <v/>
      </c>
      <c r="G223" s="296">
        <f t="shared" si="31"/>
        <v>3</v>
      </c>
      <c r="H223" s="167"/>
      <c r="I223" s="136" t="str">
        <f t="shared" si="32"/>
        <v/>
      </c>
      <c r="J223" s="134">
        <f>IF(ISBLANK('Tabulation of Bids'!G129),"",'Tabulation of Bids'!G129)</f>
        <v>500</v>
      </c>
      <c r="K223" s="134" t="str">
        <f t="shared" si="33"/>
        <v/>
      </c>
    </row>
    <row r="224" spans="1:11" ht="20.25" customHeight="1" x14ac:dyDescent="0.2">
      <c r="A224" s="313">
        <f>IF(ISBLANK('Tabulation of Bids'!A130),"",'Tabulation of Bids'!A130)</f>
        <v>117</v>
      </c>
      <c r="B224" s="314" t="str">
        <f>IF(ISBLANK('Tabulation of Bids'!B130),"",'Tabulation of Bids'!B130)</f>
        <v>Water Main Line Stop, 6"</v>
      </c>
      <c r="C224" s="311">
        <f>IF('Tabulation of Bids'!D130=0,"",'Tabulation of Bids'!D130)</f>
        <v>3</v>
      </c>
      <c r="D224" s="315" t="str">
        <f>IF(ISBLANK('Tabulation of Bids'!C130),"",'Tabulation of Bids'!C130)</f>
        <v>Each</v>
      </c>
      <c r="E224" s="267">
        <f t="shared" si="29"/>
        <v>12000</v>
      </c>
      <c r="F224" s="268" t="str">
        <f t="shared" si="30"/>
        <v/>
      </c>
      <c r="G224" s="296">
        <f t="shared" si="31"/>
        <v>3</v>
      </c>
      <c r="H224" s="167"/>
      <c r="I224" s="136" t="str">
        <f t="shared" si="32"/>
        <v/>
      </c>
      <c r="J224" s="134">
        <f>IF(ISBLANK('Tabulation of Bids'!G130),"",'Tabulation of Bids'!G130)</f>
        <v>4000</v>
      </c>
      <c r="K224" s="134" t="str">
        <f t="shared" si="33"/>
        <v/>
      </c>
    </row>
    <row r="225" spans="1:11" ht="20.25" customHeight="1" x14ac:dyDescent="0.2">
      <c r="A225" s="313">
        <f>IF(ISBLANK('Tabulation of Bids'!A131),"",'Tabulation of Bids'!A131)</f>
        <v>118</v>
      </c>
      <c r="B225" s="314" t="str">
        <f>IF(ISBLANK('Tabulation of Bids'!B131),"",'Tabulation of Bids'!B131)</f>
        <v>Water Main Line Stop, 8"</v>
      </c>
      <c r="C225" s="311">
        <f>IF('Tabulation of Bids'!D131=0,"",'Tabulation of Bids'!D131)</f>
        <v>2</v>
      </c>
      <c r="D225" s="315" t="str">
        <f>IF(ISBLANK('Tabulation of Bids'!C131),"",'Tabulation of Bids'!C131)</f>
        <v>Each</v>
      </c>
      <c r="E225" s="267">
        <f t="shared" si="29"/>
        <v>9000</v>
      </c>
      <c r="F225" s="268" t="str">
        <f t="shared" si="30"/>
        <v/>
      </c>
      <c r="G225" s="296">
        <f t="shared" si="31"/>
        <v>2</v>
      </c>
      <c r="H225" s="167"/>
      <c r="I225" s="136" t="str">
        <f t="shared" si="32"/>
        <v/>
      </c>
      <c r="J225" s="134">
        <f>IF(ISBLANK('Tabulation of Bids'!G131),"",'Tabulation of Bids'!G131)</f>
        <v>4500</v>
      </c>
      <c r="K225" s="134" t="str">
        <f t="shared" si="33"/>
        <v/>
      </c>
    </row>
    <row r="226" spans="1:11" ht="20.25" customHeight="1" x14ac:dyDescent="0.2">
      <c r="A226" s="313">
        <f>IF(ISBLANK('Tabulation of Bids'!A132),"",'Tabulation of Bids'!A132)</f>
        <v>119</v>
      </c>
      <c r="B226" s="314" t="str">
        <f>IF(ISBLANK('Tabulation of Bids'!B132),"",'Tabulation of Bids'!B132)</f>
        <v>Water Main Line Stop, 12"</v>
      </c>
      <c r="C226" s="311">
        <f>IF('Tabulation of Bids'!D132=0,"",'Tabulation of Bids'!D132)</f>
        <v>3</v>
      </c>
      <c r="D226" s="315" t="str">
        <f>IF(ISBLANK('Tabulation of Bids'!C132),"",'Tabulation of Bids'!C132)</f>
        <v>Each</v>
      </c>
      <c r="E226" s="267">
        <f t="shared" si="29"/>
        <v>21000</v>
      </c>
      <c r="F226" s="268" t="str">
        <f t="shared" si="30"/>
        <v/>
      </c>
      <c r="G226" s="296">
        <f t="shared" si="31"/>
        <v>3</v>
      </c>
      <c r="H226" s="167"/>
      <c r="I226" s="136" t="str">
        <f t="shared" si="32"/>
        <v/>
      </c>
      <c r="J226" s="134">
        <f>IF(ISBLANK('Tabulation of Bids'!G132),"",'Tabulation of Bids'!G132)</f>
        <v>7000</v>
      </c>
      <c r="K226" s="134" t="str">
        <f t="shared" si="33"/>
        <v/>
      </c>
    </row>
    <row r="227" spans="1:11" ht="20.25" customHeight="1" thickBot="1" x14ac:dyDescent="0.25">
      <c r="A227" s="313">
        <f>IF(ISBLANK('Tabulation of Bids'!A133),"",'Tabulation of Bids'!A133)</f>
        <v>120</v>
      </c>
      <c r="B227" s="314" t="str">
        <f>IF(ISBLANK('Tabulation of Bids'!B133),"",'Tabulation of Bids'!B133)</f>
        <v>Insertion Valve, Complete, 6"</v>
      </c>
      <c r="C227" s="311">
        <f>IF('Tabulation of Bids'!D133=0,"",'Tabulation of Bids'!D133)</f>
        <v>3</v>
      </c>
      <c r="D227" s="315" t="str">
        <f>IF(ISBLANK('Tabulation of Bids'!C133),"",'Tabulation of Bids'!C133)</f>
        <v>Each</v>
      </c>
      <c r="E227" s="267">
        <f t="shared" si="29"/>
        <v>18000</v>
      </c>
      <c r="F227" s="268" t="str">
        <f t="shared" si="30"/>
        <v/>
      </c>
      <c r="G227" s="296">
        <f t="shared" si="31"/>
        <v>3</v>
      </c>
      <c r="H227" s="167"/>
      <c r="I227" s="136" t="str">
        <f t="shared" si="32"/>
        <v/>
      </c>
      <c r="J227" s="134">
        <f>IF(ISBLANK('Tabulation of Bids'!G133),"",'Tabulation of Bids'!G133)</f>
        <v>6000</v>
      </c>
      <c r="K227" s="134" t="str">
        <f t="shared" si="33"/>
        <v/>
      </c>
    </row>
    <row r="228" spans="1:11" ht="12" thickBot="1" x14ac:dyDescent="0.25">
      <c r="A228" s="132" t="str">
        <f>IF(A255="","Total","Sub Total")</f>
        <v>Sub Total</v>
      </c>
      <c r="B228" s="45"/>
      <c r="C228" s="46"/>
      <c r="D228" s="36"/>
      <c r="E228" s="236">
        <f>SUM(E204:E227)+SUM(E155:E178)+SUM(E106:E129)+SUM(E57:E80)</f>
        <v>12157682.085999999</v>
      </c>
      <c r="F228" s="26"/>
      <c r="G228" s="36"/>
      <c r="H228" s="46"/>
      <c r="I228" s="36"/>
      <c r="J228" s="25"/>
      <c r="K228" s="25" t="str">
        <f>IF(ISNUMBER(E130),SUM(K57:K80)+SUM(K106:K129)+SUM(K155:K178)+SUM(K204:K227),"")</f>
        <v/>
      </c>
    </row>
    <row r="229" spans="1:11" x14ac:dyDescent="0.2">
      <c r="A229" s="44" t="s">
        <v>35</v>
      </c>
      <c r="B229" s="15"/>
      <c r="C229" s="27"/>
      <c r="D229" s="27"/>
      <c r="E229" s="27"/>
      <c r="F229" s="27"/>
      <c r="G229" s="27"/>
      <c r="H229" s="27"/>
      <c r="I229" s="27"/>
      <c r="J229" s="58" t="s">
        <v>34</v>
      </c>
      <c r="K229" s="40"/>
    </row>
    <row r="230" spans="1:11" x14ac:dyDescent="0.2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x14ac:dyDescent="0.2">
      <c r="A231" s="177"/>
      <c r="B231" s="47"/>
      <c r="C231" s="28"/>
      <c r="D231" s="28"/>
      <c r="E231" s="28"/>
      <c r="F231" s="28"/>
      <c r="G231" s="28"/>
      <c r="H231" s="28"/>
      <c r="I231" s="28"/>
      <c r="J231" s="178"/>
      <c r="K231" s="41"/>
    </row>
    <row r="232" spans="1:11" x14ac:dyDescent="0.2">
      <c r="A232" s="177"/>
      <c r="B232" s="47"/>
      <c r="C232" s="28"/>
      <c r="D232" s="28"/>
      <c r="E232" s="28"/>
      <c r="F232" s="28"/>
      <c r="G232" s="28"/>
      <c r="H232" s="28"/>
      <c r="I232" s="28"/>
      <c r="J232" s="178"/>
      <c r="K232" s="41"/>
    </row>
    <row r="233" spans="1:11" ht="12" thickBot="1" x14ac:dyDescent="0.25">
      <c r="A233" s="177"/>
      <c r="B233" s="47"/>
      <c r="C233" s="28"/>
      <c r="D233" s="28"/>
      <c r="E233" s="28"/>
      <c r="F233" s="28"/>
      <c r="G233" s="28"/>
      <c r="H233" s="28"/>
      <c r="I233" s="28"/>
      <c r="J233" s="178"/>
      <c r="K233" s="41"/>
    </row>
    <row r="234" spans="1:11" ht="12" thickBot="1" x14ac:dyDescent="0.25">
      <c r="A234" s="62"/>
      <c r="B234" s="48"/>
      <c r="C234" s="29"/>
      <c r="D234" s="29"/>
      <c r="E234" s="29"/>
      <c r="F234" s="29"/>
      <c r="G234" s="29"/>
      <c r="H234" s="37"/>
      <c r="I234" s="37" t="s">
        <v>36</v>
      </c>
      <c r="J234" s="29"/>
      <c r="K234" s="275" t="str">
        <f>IF(ISNUMBER(K228),IF(SUM(J230:J233)=0,"",SUM(J230:J233)),"")</f>
        <v/>
      </c>
    </row>
    <row r="235" spans="1:11" x14ac:dyDescent="0.2">
      <c r="A235" s="63"/>
      <c r="B235" s="49"/>
      <c r="C235" s="30"/>
      <c r="D235" s="30"/>
      <c r="E235" s="30"/>
      <c r="F235" s="30"/>
      <c r="G235" s="30"/>
      <c r="H235" s="38"/>
      <c r="I235" s="38" t="s">
        <v>85</v>
      </c>
      <c r="J235" s="59"/>
      <c r="K235" s="280" t="str">
        <f>IF(A228="Sub Total","",SUM(K228:K234))</f>
        <v/>
      </c>
    </row>
    <row r="236" spans="1:11" x14ac:dyDescent="0.2">
      <c r="A236" s="63"/>
      <c r="B236" s="49"/>
      <c r="C236" s="30"/>
      <c r="D236" s="30"/>
      <c r="E236" s="30"/>
      <c r="F236" s="30"/>
      <c r="G236" s="30"/>
      <c r="H236" s="38"/>
      <c r="I236" s="38" t="s">
        <v>37</v>
      </c>
      <c r="J236" s="172"/>
      <c r="K236" s="281" t="str">
        <f>IF(ISNUMBER(K228),IF(ISNUMBER(J236),J236*K235,""),"")</f>
        <v/>
      </c>
    </row>
    <row r="237" spans="1:11" ht="12" thickBot="1" x14ac:dyDescent="0.25">
      <c r="A237" s="63"/>
      <c r="B237" s="49"/>
      <c r="C237" s="30"/>
      <c r="D237" s="30"/>
      <c r="E237" s="30"/>
      <c r="F237" s="30"/>
      <c r="G237" s="30"/>
      <c r="H237" s="38"/>
      <c r="I237" s="38" t="s">
        <v>38</v>
      </c>
      <c r="J237" s="60"/>
      <c r="K237" s="279" t="str">
        <f>IF(ISNUMBER(K236),K235-K236,K235)</f>
        <v/>
      </c>
    </row>
    <row r="238" spans="1:11" x14ac:dyDescent="0.2">
      <c r="A238" s="50" t="s">
        <v>39</v>
      </c>
      <c r="B238" s="50"/>
      <c r="C238" s="31"/>
      <c r="D238" s="31"/>
      <c r="E238" s="31"/>
      <c r="F238" s="31"/>
      <c r="G238" s="31"/>
      <c r="H238" s="31"/>
      <c r="I238" s="39"/>
      <c r="J238" s="61" t="s">
        <v>34</v>
      </c>
      <c r="K238" s="276"/>
    </row>
    <row r="239" spans="1:11" x14ac:dyDescent="0.2">
      <c r="A239" s="173"/>
      <c r="B239" s="51"/>
      <c r="C239" s="32"/>
      <c r="D239" s="32"/>
      <c r="E239" s="32"/>
      <c r="F239" s="32"/>
      <c r="G239" s="32"/>
      <c r="H239" s="32"/>
      <c r="I239" s="32"/>
      <c r="J239" s="175"/>
      <c r="K239" s="277"/>
    </row>
    <row r="240" spans="1:11" ht="12" thickBot="1" x14ac:dyDescent="0.25">
      <c r="A240" s="174"/>
      <c r="B240" s="52"/>
      <c r="C240" s="33"/>
      <c r="D240" s="33"/>
      <c r="E240" s="33"/>
      <c r="F240" s="33"/>
      <c r="G240" s="33"/>
      <c r="H240" s="33"/>
      <c r="I240" s="33"/>
      <c r="J240" s="176"/>
      <c r="K240" s="278"/>
    </row>
    <row r="241" spans="1:11" ht="12" thickBot="1" x14ac:dyDescent="0.25">
      <c r="A241" s="63"/>
      <c r="B241" s="49"/>
      <c r="C241" s="30"/>
      <c r="D241" s="30"/>
      <c r="E241" s="30"/>
      <c r="F241" s="30"/>
      <c r="G241" s="30"/>
      <c r="H241" s="38"/>
      <c r="I241" s="38" t="s">
        <v>40</v>
      </c>
      <c r="J241" s="30"/>
      <c r="K241" s="275" t="str">
        <f>IF(ISNUMBER(K228),IF(SUM(J239:J240)=0,"",SUM(J239:J240)),"")</f>
        <v/>
      </c>
    </row>
    <row r="242" spans="1:11" ht="12" thickBot="1" x14ac:dyDescent="0.25">
      <c r="A242" s="62"/>
      <c r="B242" s="48"/>
      <c r="C242" s="29"/>
      <c r="D242" s="29"/>
      <c r="E242" s="29"/>
      <c r="F242" s="29"/>
      <c r="G242" s="29"/>
      <c r="H242" s="37"/>
      <c r="I242" s="37" t="s">
        <v>41</v>
      </c>
      <c r="J242" s="29"/>
      <c r="K242" s="275" t="str">
        <f>IF(ISNUMBER(K241),K237-K241,K237)</f>
        <v/>
      </c>
    </row>
    <row r="243" spans="1:11" ht="18" customHeight="1" x14ac:dyDescent="0.2">
      <c r="A243" s="53"/>
      <c r="B243" s="53" t="s">
        <v>42</v>
      </c>
      <c r="C243" s="47" t="s">
        <v>240</v>
      </c>
      <c r="D243" s="342"/>
      <c r="E243" s="342"/>
      <c r="F243" s="342"/>
      <c r="G243" s="342"/>
      <c r="H243" s="342"/>
      <c r="I243" s="342"/>
      <c r="J243" s="342"/>
      <c r="K243" s="342"/>
    </row>
    <row r="244" spans="1:11" x14ac:dyDescent="0.2">
      <c r="A244" s="64"/>
      <c r="B244" s="54"/>
      <c r="C244" s="55"/>
      <c r="D244" s="56" t="s">
        <v>42</v>
      </c>
      <c r="E244" s="35"/>
      <c r="F244" s="35"/>
      <c r="G244" s="35"/>
      <c r="H244" s="35"/>
      <c r="I244" s="35"/>
      <c r="J244" s="35"/>
      <c r="K244" s="42" t="s">
        <v>43</v>
      </c>
    </row>
    <row r="245" spans="1:11" x14ac:dyDescent="0.2">
      <c r="A245" s="53"/>
      <c r="B245" s="53" t="s">
        <v>44</v>
      </c>
      <c r="C245" s="47" t="s">
        <v>240</v>
      </c>
      <c r="D245" s="57"/>
      <c r="E245" s="342"/>
      <c r="F245" s="342"/>
      <c r="G245" s="342"/>
      <c r="H245" s="342"/>
      <c r="I245" s="342"/>
      <c r="J245" s="342"/>
      <c r="K245" s="43"/>
    </row>
    <row r="246" spans="1:11" x14ac:dyDescent="0.2">
      <c r="A246" s="319"/>
      <c r="B246" s="54"/>
      <c r="C246" s="55"/>
      <c r="D246" s="56" t="s">
        <v>42</v>
      </c>
      <c r="E246" s="35"/>
      <c r="F246" s="35"/>
      <c r="G246" s="35"/>
      <c r="H246" s="35"/>
      <c r="I246" s="35"/>
      <c r="J246" s="35"/>
      <c r="K246" s="42" t="s">
        <v>43</v>
      </c>
    </row>
    <row r="247" spans="1:1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3" t="str">
        <f>IF(A1="ENGINEER'S FINAL PAYMENT ESTIMATE","BLR 6303","BLR 6302")</f>
        <v>BLR 6303</v>
      </c>
    </row>
    <row r="248" spans="1:11" x14ac:dyDescent="0.2">
      <c r="A248" s="385" t="str">
        <f>IF(A304="",IF(ISNUMBER(J286),"ENGINEER'S PAYMENT ESTIMATE","ENGINEER'S FINAL PAYMENT ESTIMATE"),A298)</f>
        <v>ENGINEER'S FINAL PAYMENT ESTIMATE</v>
      </c>
      <c r="B248" s="385"/>
      <c r="C248" s="385"/>
      <c r="D248" s="385"/>
      <c r="E248" s="385"/>
      <c r="F248" s="385"/>
      <c r="G248" s="385"/>
      <c r="H248" s="385"/>
      <c r="I248" s="385"/>
      <c r="J248" s="385"/>
      <c r="K248" s="385"/>
    </row>
    <row r="249" spans="1:11" x14ac:dyDescent="0.2">
      <c r="A249" s="12"/>
      <c r="B249" s="93" t="str">
        <f>B2</f>
        <v xml:space="preserve">Estimate No. 1 from   to  </v>
      </c>
      <c r="C249" s="12"/>
      <c r="D249" s="12"/>
      <c r="E249" s="12"/>
      <c r="F249" s="12"/>
      <c r="G249" s="12"/>
      <c r="H249" s="12"/>
      <c r="I249" s="344"/>
      <c r="J249" s="11"/>
      <c r="K249" s="11"/>
    </row>
    <row r="250" spans="1:11" x14ac:dyDescent="0.2">
      <c r="A250" s="12"/>
      <c r="B250" s="93" t="str">
        <f>B3</f>
        <v>Payable to: Northern Illinois Service</v>
      </c>
      <c r="C250" s="12"/>
      <c r="D250" s="12"/>
      <c r="E250" s="12"/>
      <c r="F250" s="12"/>
      <c r="G250" s="12"/>
      <c r="H250" s="13" t="s">
        <v>28</v>
      </c>
      <c r="I250" s="15" t="str">
        <f>I3</f>
        <v>City of Rockford</v>
      </c>
      <c r="J250" s="15"/>
      <c r="K250" s="15"/>
    </row>
    <row r="251" spans="1:11" ht="12" thickBot="1" x14ac:dyDescent="0.25">
      <c r="A251" s="12"/>
      <c r="B251" s="93" t="str">
        <f>B4</f>
        <v>Address: Rockford, IL Bid Bond</v>
      </c>
      <c r="C251" s="12"/>
      <c r="D251" s="12"/>
      <c r="E251" s="12"/>
      <c r="F251" s="12"/>
      <c r="G251" s="12"/>
      <c r="H251" s="14"/>
      <c r="I251" s="384"/>
      <c r="J251" s="384"/>
      <c r="K251" s="384"/>
    </row>
    <row r="252" spans="1:11" x14ac:dyDescent="0.2">
      <c r="A252" s="16"/>
      <c r="B252" s="18"/>
      <c r="C252" s="19" t="s">
        <v>29</v>
      </c>
      <c r="D252" s="19"/>
      <c r="E252" s="19"/>
      <c r="F252" s="20" t="s">
        <v>30</v>
      </c>
      <c r="G252" s="19" t="s">
        <v>31</v>
      </c>
      <c r="H252" s="19" t="s">
        <v>32</v>
      </c>
      <c r="I252" s="19"/>
      <c r="J252" s="19"/>
      <c r="K252" s="21"/>
    </row>
    <row r="253" spans="1:11" ht="12" thickBot="1" x14ac:dyDescent="0.25">
      <c r="A253" s="17" t="s">
        <v>33</v>
      </c>
      <c r="B253" s="133"/>
      <c r="C253" s="22" t="s">
        <v>5</v>
      </c>
      <c r="D253" s="22"/>
      <c r="E253" s="23" t="s">
        <v>34</v>
      </c>
      <c r="F253" s="23" t="s">
        <v>5</v>
      </c>
      <c r="G253" s="22" t="s">
        <v>5</v>
      </c>
      <c r="H253" s="22" t="s">
        <v>5</v>
      </c>
      <c r="I253" s="22"/>
      <c r="J253" s="23" t="s">
        <v>6</v>
      </c>
      <c r="K253" s="24" t="s">
        <v>34</v>
      </c>
    </row>
    <row r="254" spans="1:11" ht="20.25" customHeight="1" x14ac:dyDescent="0.2">
      <c r="A254" s="309">
        <f>IF(ISBLANK('Tabulation of Bids'!A136),"",'Tabulation of Bids'!A136)</f>
        <v>121</v>
      </c>
      <c r="B254" s="310" t="str">
        <f>IF(ISBLANK('Tabulation of Bids'!B136),"",'Tabulation of Bids'!B136)</f>
        <v>Insertion Valve, Complete, 8"</v>
      </c>
      <c r="C254" s="311">
        <f>IF('Tabulation of Bids'!D136=0,"",'Tabulation of Bids'!D136)</f>
        <v>2</v>
      </c>
      <c r="D254" s="312" t="str">
        <f>IF(ISBLANK('Tabulation of Bids'!C136),"",'Tabulation of Bids'!C136)</f>
        <v>Each</v>
      </c>
      <c r="E254" s="263">
        <f>IF(J254 = "","",J254*C254)</f>
        <v>16000</v>
      </c>
      <c r="F254" s="264" t="str">
        <f t="shared" ref="F254:F255" si="34">IF((H254&gt;C254),H254-C254,"")</f>
        <v/>
      </c>
      <c r="G254" s="296">
        <f>IF($K$197="BLR 6303",IF(C254&gt;H254,C254-H254,""),"")</f>
        <v>2</v>
      </c>
      <c r="H254" s="167"/>
      <c r="I254" s="136" t="str">
        <f t="shared" ref="I254:I255" si="35">IF(ISBLANK(H254),"",D254)</f>
        <v/>
      </c>
      <c r="J254" s="134">
        <f>IF(ISBLANK('Tabulation of Bids'!G136),"",'Tabulation of Bids'!G136)</f>
        <v>8000</v>
      </c>
      <c r="K254" s="134" t="str">
        <f t="shared" ref="K254:K255" si="36">IF(ISBLANK(H254),"",H254*J254)</f>
        <v/>
      </c>
    </row>
    <row r="255" spans="1:11" ht="20.25" customHeight="1" x14ac:dyDescent="0.2">
      <c r="A255" s="313">
        <f>IF(ISBLANK('Tabulation of Bids'!A137),"",'Tabulation of Bids'!A137)</f>
        <v>122</v>
      </c>
      <c r="B255" s="314" t="str">
        <f>IF(ISBLANK('Tabulation of Bids'!B137),"",'Tabulation of Bids'!B137)</f>
        <v>Insertion Valve, Complete, 12"</v>
      </c>
      <c r="C255" s="311">
        <f>IF('Tabulation of Bids'!D137=0,"",'Tabulation of Bids'!D137)</f>
        <v>3</v>
      </c>
      <c r="D255" s="315" t="str">
        <f>IF(ISBLANK('Tabulation of Bids'!C137),"",'Tabulation of Bids'!C137)</f>
        <v>Each</v>
      </c>
      <c r="E255" s="267">
        <f t="shared" ref="E255" si="37">IF(J255 = "","",J255*C255)</f>
        <v>36300</v>
      </c>
      <c r="F255" s="268" t="str">
        <f t="shared" si="34"/>
        <v/>
      </c>
      <c r="G255" s="296">
        <f t="shared" ref="G255" si="38">IF($K$197="BLR 6303",IF(C255&gt;H255,C255-H255,""),"")</f>
        <v>3</v>
      </c>
      <c r="H255" s="167"/>
      <c r="I255" s="136" t="str">
        <f t="shared" si="35"/>
        <v/>
      </c>
      <c r="J255" s="134">
        <f>IF(ISBLANK('Tabulation of Bids'!G137),"",'Tabulation of Bids'!G137)</f>
        <v>12100</v>
      </c>
      <c r="K255" s="134" t="str">
        <f t="shared" si="36"/>
        <v/>
      </c>
    </row>
    <row r="256" spans="1:11" ht="20.25" customHeight="1" x14ac:dyDescent="0.2">
      <c r="A256" s="313">
        <f>IF(ISBLANK('Tabulation of Bids'!A138),"",'Tabulation of Bids'!A138)</f>
        <v>123</v>
      </c>
      <c r="B256" s="314" t="str">
        <f>IF(ISBLANK('Tabulation of Bids'!B138),"",'Tabulation of Bids'!B138)</f>
        <v>Sanitary Sewer, PVC - 12" (WMQ/SDR 26)</v>
      </c>
      <c r="C256" s="311">
        <f>IF('Tabulation of Bids'!D138=0,"",'Tabulation of Bids'!D138)</f>
        <v>150</v>
      </c>
      <c r="D256" s="315" t="str">
        <f>IF(ISBLANK('Tabulation of Bids'!C138),"",'Tabulation of Bids'!C138)</f>
        <v>Foot</v>
      </c>
      <c r="E256" s="267">
        <f t="shared" ref="E256:E277" si="39">IF(J256 = "","",J256*C256)</f>
        <v>26250</v>
      </c>
      <c r="F256" s="268" t="str">
        <f t="shared" ref="F256:F277" si="40">IF((H256&gt;C256),H256-C256,"")</f>
        <v/>
      </c>
      <c r="G256" s="296">
        <f t="shared" ref="G256:G277" si="41">IF($K$197="BLR 6303",IF(C256&gt;H256,C256-H256,""),"")</f>
        <v>150</v>
      </c>
      <c r="H256" s="167"/>
      <c r="I256" s="136" t="str">
        <f t="shared" ref="I256:I277" si="42">IF(ISBLANK(H256),"",D256)</f>
        <v/>
      </c>
      <c r="J256" s="134">
        <f>IF(ISBLANK('Tabulation of Bids'!G138),"",'Tabulation of Bids'!G138)</f>
        <v>175</v>
      </c>
      <c r="K256" s="134" t="str">
        <f t="shared" ref="K256:K277" si="43">IF(ISBLANK(H256),"",H256*J256)</f>
        <v/>
      </c>
    </row>
    <row r="257" spans="1:11" ht="20.25" customHeight="1" x14ac:dyDescent="0.2">
      <c r="A257" s="313">
        <f>IF(ISBLANK('Tabulation of Bids'!A139),"",'Tabulation of Bids'!A139)</f>
        <v>124</v>
      </c>
      <c r="B257" s="314" t="str">
        <f>IF(ISBLANK('Tabulation of Bids'!B139),"",'Tabulation of Bids'!B139)</f>
        <v>Sanitary Inside Drop Manhole - 5' Dia. (Over Trunk Sewer)</v>
      </c>
      <c r="C257" s="311">
        <f>IF('Tabulation of Bids'!D139=0,"",'Tabulation of Bids'!D139)</f>
        <v>1</v>
      </c>
      <c r="D257" s="315" t="str">
        <f>IF(ISBLANK('Tabulation of Bids'!C139),"",'Tabulation of Bids'!C139)</f>
        <v>Each</v>
      </c>
      <c r="E257" s="267">
        <f t="shared" si="39"/>
        <v>35000</v>
      </c>
      <c r="F257" s="268" t="str">
        <f t="shared" si="40"/>
        <v/>
      </c>
      <c r="G257" s="296">
        <f t="shared" si="41"/>
        <v>1</v>
      </c>
      <c r="H257" s="167"/>
      <c r="I257" s="136" t="str">
        <f t="shared" si="42"/>
        <v/>
      </c>
      <c r="J257" s="134">
        <f>IF(ISBLANK('Tabulation of Bids'!G139),"",'Tabulation of Bids'!G139)</f>
        <v>35000</v>
      </c>
      <c r="K257" s="134" t="str">
        <f t="shared" si="43"/>
        <v/>
      </c>
    </row>
    <row r="258" spans="1:11" ht="20.25" customHeight="1" x14ac:dyDescent="0.2">
      <c r="A258" s="313">
        <f>IF(ISBLANK('Tabulation of Bids'!A140),"",'Tabulation of Bids'!A140)</f>
        <v>125</v>
      </c>
      <c r="B258" s="314" t="str">
        <f>IF(ISBLANK('Tabulation of Bids'!B140),"",'Tabulation of Bids'!B140)</f>
        <v>Sanitary Manhole - 5' Dia.</v>
      </c>
      <c r="C258" s="311">
        <f>IF('Tabulation of Bids'!D140=0,"",'Tabulation of Bids'!D140)</f>
        <v>1</v>
      </c>
      <c r="D258" s="315" t="str">
        <f>IF(ISBLANK('Tabulation of Bids'!C140),"",'Tabulation of Bids'!C140)</f>
        <v>Each</v>
      </c>
      <c r="E258" s="267">
        <f t="shared" si="39"/>
        <v>6000</v>
      </c>
      <c r="F258" s="268" t="str">
        <f t="shared" si="40"/>
        <v/>
      </c>
      <c r="G258" s="296">
        <f t="shared" si="41"/>
        <v>1</v>
      </c>
      <c r="H258" s="167"/>
      <c r="I258" s="136" t="str">
        <f t="shared" si="42"/>
        <v/>
      </c>
      <c r="J258" s="134">
        <f>IF(ISBLANK('Tabulation of Bids'!G140),"",'Tabulation of Bids'!G140)</f>
        <v>6000</v>
      </c>
      <c r="K258" s="134" t="str">
        <f t="shared" si="43"/>
        <v/>
      </c>
    </row>
    <row r="259" spans="1:11" ht="20.25" customHeight="1" x14ac:dyDescent="0.2">
      <c r="A259" s="313">
        <f>IF(ISBLANK('Tabulation of Bids'!A141),"",'Tabulation of Bids'!A141)</f>
        <v>126</v>
      </c>
      <c r="B259" s="314" t="str">
        <f>IF(ISBLANK('Tabulation of Bids'!B141),"",'Tabulation of Bids'!B141)</f>
        <v>Connect To Existing 42" Trunk Sewer</v>
      </c>
      <c r="C259" s="311">
        <f>IF('Tabulation of Bids'!D141=0,"",'Tabulation of Bids'!D141)</f>
        <v>1</v>
      </c>
      <c r="D259" s="315" t="str">
        <f>IF(ISBLANK('Tabulation of Bids'!C141),"",'Tabulation of Bids'!C141)</f>
        <v>L Sum</v>
      </c>
      <c r="E259" s="267">
        <f t="shared" si="39"/>
        <v>5000</v>
      </c>
      <c r="F259" s="268" t="str">
        <f t="shared" si="40"/>
        <v/>
      </c>
      <c r="G259" s="296">
        <f t="shared" si="41"/>
        <v>1</v>
      </c>
      <c r="H259" s="167"/>
      <c r="I259" s="136" t="str">
        <f t="shared" si="42"/>
        <v/>
      </c>
      <c r="J259" s="134">
        <f>IF(ISBLANK('Tabulation of Bids'!G141),"",'Tabulation of Bids'!G141)</f>
        <v>5000</v>
      </c>
      <c r="K259" s="134" t="str">
        <f t="shared" si="43"/>
        <v/>
      </c>
    </row>
    <row r="260" spans="1:11" ht="20.25" customHeight="1" x14ac:dyDescent="0.2">
      <c r="A260" s="313">
        <f>IF(ISBLANK('Tabulation of Bids'!A142),"",'Tabulation of Bids'!A142)</f>
        <v>127</v>
      </c>
      <c r="B260" s="314" t="str">
        <f>IF(ISBLANK('Tabulation of Bids'!B142),"",'Tabulation of Bids'!B142)</f>
        <v>Sanitary Sewer System Abandonment, Complete</v>
      </c>
      <c r="C260" s="311">
        <f>IF('Tabulation of Bids'!D142=0,"",'Tabulation of Bids'!D142)</f>
        <v>1</v>
      </c>
      <c r="D260" s="315" t="str">
        <f>IF(ISBLANK('Tabulation of Bids'!C142),"",'Tabulation of Bids'!C142)</f>
        <v>L Sum</v>
      </c>
      <c r="E260" s="267">
        <f t="shared" si="39"/>
        <v>1000</v>
      </c>
      <c r="F260" s="268" t="str">
        <f t="shared" si="40"/>
        <v/>
      </c>
      <c r="G260" s="296">
        <f t="shared" si="41"/>
        <v>1</v>
      </c>
      <c r="H260" s="167"/>
      <c r="I260" s="136" t="str">
        <f t="shared" si="42"/>
        <v/>
      </c>
      <c r="J260" s="134">
        <f>IF(ISBLANK('Tabulation of Bids'!G142),"",'Tabulation of Bids'!G142)</f>
        <v>1000</v>
      </c>
      <c r="K260" s="134" t="str">
        <f t="shared" si="43"/>
        <v/>
      </c>
    </row>
    <row r="261" spans="1:11" ht="20.25" customHeight="1" x14ac:dyDescent="0.2">
      <c r="A261" s="313" t="str">
        <f>IF(ISBLANK('Tabulation of Bids'!A143),"",'Tabulation of Bids'!A143)</f>
        <v/>
      </c>
      <c r="B261" s="314" t="str">
        <f>IF(ISBLANK('Tabulation of Bids'!B143),"",'Tabulation of Bids'!B143)</f>
        <v/>
      </c>
      <c r="C261" s="311" t="str">
        <f>IF('Tabulation of Bids'!D143=0,"",'Tabulation of Bids'!D143)</f>
        <v/>
      </c>
      <c r="D261" s="315" t="str">
        <f>IF(ISBLANK('Tabulation of Bids'!C143),"",'Tabulation of Bids'!C143)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Bids'!G143),"",'Tabulation of Bids'!G143)</f>
        <v/>
      </c>
      <c r="K261" s="134" t="str">
        <f t="shared" si="43"/>
        <v/>
      </c>
    </row>
    <row r="262" spans="1:11" ht="20.25" customHeight="1" x14ac:dyDescent="0.2">
      <c r="A262" s="313" t="str">
        <f>IF(ISBLANK('Tabulation of Bids'!A144),"",'Tabulation of Bids'!A144)</f>
        <v/>
      </c>
      <c r="B262" s="314" t="str">
        <f>IF(ISBLANK('Tabulation of Bids'!B144),"",'Tabulation of Bids'!B144)</f>
        <v/>
      </c>
      <c r="C262" s="311" t="str">
        <f>IF('Tabulation of Bids'!D144=0,"",'Tabulation of Bids'!D144)</f>
        <v/>
      </c>
      <c r="D262" s="315" t="str">
        <f>IF(ISBLANK('Tabulation of Bids'!C144),"",'Tabulation of Bids'!C144)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Bids'!G144),"",'Tabulation of Bids'!G144)</f>
        <v/>
      </c>
      <c r="K262" s="134" t="str">
        <f t="shared" si="43"/>
        <v/>
      </c>
    </row>
    <row r="263" spans="1:11" ht="20.25" customHeight="1" x14ac:dyDescent="0.2">
      <c r="A263" s="313" t="str">
        <f>IF(ISBLANK('Tabulation of Bids'!A145),"",'Tabulation of Bids'!A145)</f>
        <v/>
      </c>
      <c r="B263" s="314" t="str">
        <f>IF(ISBLANK('Tabulation of Bids'!B145),"",'Tabulation of Bids'!B145)</f>
        <v/>
      </c>
      <c r="C263" s="311" t="str">
        <f>IF('Tabulation of Bids'!D145=0,"",'Tabulation of Bids'!D145)</f>
        <v/>
      </c>
      <c r="D263" s="315" t="str">
        <f>IF(ISBLANK('Tabulation of Bids'!C145),"",'Tabulation of Bids'!C145)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Bids'!G145),"",'Tabulation of Bids'!G145)</f>
        <v/>
      </c>
      <c r="K263" s="134" t="str">
        <f t="shared" si="43"/>
        <v/>
      </c>
    </row>
    <row r="264" spans="1:11" ht="20.25" customHeight="1" x14ac:dyDescent="0.2">
      <c r="A264" s="313" t="str">
        <f>IF(ISBLANK('Tabulation of Bids'!A146),"",'Tabulation of Bids'!A146)</f>
        <v/>
      </c>
      <c r="B264" s="314" t="str">
        <f>IF(ISBLANK('Tabulation of Bids'!B146),"",'Tabulation of Bids'!B146)</f>
        <v/>
      </c>
      <c r="C264" s="311" t="str">
        <f>IF('Tabulation of Bids'!D146=0,"",'Tabulation of Bids'!D146)</f>
        <v/>
      </c>
      <c r="D264" s="315" t="str">
        <f>IF(ISBLANK('Tabulation of Bids'!C146),"",'Tabulation of Bids'!C146)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Bids'!G146),"",'Tabulation of Bids'!G146)</f>
        <v/>
      </c>
      <c r="K264" s="134" t="str">
        <f t="shared" si="43"/>
        <v/>
      </c>
    </row>
    <row r="265" spans="1:11" ht="20.25" customHeight="1" x14ac:dyDescent="0.2">
      <c r="A265" s="313" t="str">
        <f>IF(ISBLANK('Tabulation of Bids'!A147),"",'Tabulation of Bids'!A147)</f>
        <v/>
      </c>
      <c r="B265" s="314" t="str">
        <f>IF(ISBLANK('Tabulation of Bids'!B147),"",'Tabulation of Bids'!B147)</f>
        <v/>
      </c>
      <c r="C265" s="311" t="str">
        <f>IF('Tabulation of Bids'!D147=0,"",'Tabulation of Bids'!D147)</f>
        <v/>
      </c>
      <c r="D265" s="315" t="str">
        <f>IF(ISBLANK('Tabulation of Bids'!C147),"",'Tabulation of Bids'!C147)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Bids'!G147),"",'Tabulation of Bids'!G147)</f>
        <v/>
      </c>
      <c r="K265" s="134" t="str">
        <f t="shared" si="43"/>
        <v/>
      </c>
    </row>
    <row r="266" spans="1:11" ht="20.25" customHeight="1" x14ac:dyDescent="0.2">
      <c r="A266" s="313" t="str">
        <f>IF(ISBLANK('Tabulation of Bids'!A148),"",'Tabulation of Bids'!A148)</f>
        <v/>
      </c>
      <c r="B266" s="314" t="str">
        <f>IF(ISBLANK('Tabulation of Bids'!B148),"",'Tabulation of Bids'!B148)</f>
        <v/>
      </c>
      <c r="C266" s="311" t="str">
        <f>IF('Tabulation of Bids'!D148=0,"",'Tabulation of Bids'!D148)</f>
        <v/>
      </c>
      <c r="D266" s="315" t="str">
        <f>IF(ISBLANK('Tabulation of Bids'!C148),"",'Tabulation of Bids'!C148)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Bids'!G148),"",'Tabulation of Bids'!G148)</f>
        <v/>
      </c>
      <c r="K266" s="134" t="str">
        <f t="shared" si="43"/>
        <v/>
      </c>
    </row>
    <row r="267" spans="1:11" ht="20.25" customHeight="1" x14ac:dyDescent="0.2">
      <c r="A267" s="313" t="str">
        <f>IF(ISBLANK('Tabulation of Bids'!A149),"",'Tabulation of Bids'!A149)</f>
        <v/>
      </c>
      <c r="B267" s="314" t="str">
        <f>IF(ISBLANK('Tabulation of Bids'!B149),"",'Tabulation of Bids'!B149)</f>
        <v/>
      </c>
      <c r="C267" s="311" t="str">
        <f>IF('Tabulation of Bids'!D149=0,"",'Tabulation of Bids'!D149)</f>
        <v/>
      </c>
      <c r="D267" s="315" t="str">
        <f>IF(ISBLANK('Tabulation of Bids'!C149),"",'Tabulation of Bids'!C149)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Bids'!G149),"",'Tabulation of Bids'!G149)</f>
        <v/>
      </c>
      <c r="K267" s="134" t="str">
        <f t="shared" si="43"/>
        <v/>
      </c>
    </row>
    <row r="268" spans="1:11" ht="20.25" customHeight="1" x14ac:dyDescent="0.2">
      <c r="A268" s="313" t="str">
        <f>IF(ISBLANK('Tabulation of Bids'!A150),"",'Tabulation of Bids'!A150)</f>
        <v/>
      </c>
      <c r="B268" s="314" t="str">
        <f>IF(ISBLANK('Tabulation of Bids'!B150),"",'Tabulation of Bids'!B150)</f>
        <v/>
      </c>
      <c r="C268" s="311" t="str">
        <f>IF('Tabulation of Bids'!D150=0,"",'Tabulation of Bids'!D150)</f>
        <v/>
      </c>
      <c r="D268" s="315" t="str">
        <f>IF(ISBLANK('Tabulation of Bids'!C150),"",'Tabulation of Bids'!C150)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Bids'!G150),"",'Tabulation of Bids'!G150)</f>
        <v/>
      </c>
      <c r="K268" s="134" t="str">
        <f t="shared" si="43"/>
        <v/>
      </c>
    </row>
    <row r="269" spans="1:11" ht="20.25" customHeight="1" x14ac:dyDescent="0.2">
      <c r="A269" s="313" t="str">
        <f>IF(ISBLANK('Tabulation of Bids'!A151),"",'Tabulation of Bids'!A151)</f>
        <v/>
      </c>
      <c r="B269" s="314" t="str">
        <f>IF(ISBLANK('Tabulation of Bids'!B151),"",'Tabulation of Bids'!B151)</f>
        <v/>
      </c>
      <c r="C269" s="311" t="str">
        <f>IF('Tabulation of Bids'!D151=0,"",'Tabulation of Bids'!D151)</f>
        <v/>
      </c>
      <c r="D269" s="315" t="str">
        <f>IF(ISBLANK('Tabulation of Bids'!C151),"",'Tabulation of Bids'!C151)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Bids'!G151),"",'Tabulation of Bids'!G151)</f>
        <v/>
      </c>
      <c r="K269" s="134" t="str">
        <f t="shared" si="43"/>
        <v/>
      </c>
    </row>
    <row r="270" spans="1:11" ht="20.25" customHeight="1" x14ac:dyDescent="0.2">
      <c r="A270" s="313" t="str">
        <f>IF(ISBLANK('Tabulation of Bids'!A152),"",'Tabulation of Bids'!A152)</f>
        <v/>
      </c>
      <c r="B270" s="314" t="str">
        <f>IF(ISBLANK('Tabulation of Bids'!B152),"",'Tabulation of Bids'!B152)</f>
        <v/>
      </c>
      <c r="C270" s="311" t="str">
        <f>IF('Tabulation of Bids'!D152=0,"",'Tabulation of Bids'!D152)</f>
        <v/>
      </c>
      <c r="D270" s="315" t="str">
        <f>IF(ISBLANK('Tabulation of Bids'!C152),"",'Tabulation of Bids'!C152)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Bids'!G152),"",'Tabulation of Bids'!G152)</f>
        <v/>
      </c>
      <c r="K270" s="134" t="str">
        <f t="shared" si="43"/>
        <v/>
      </c>
    </row>
    <row r="271" spans="1:11" ht="20.25" customHeight="1" x14ac:dyDescent="0.2">
      <c r="A271" s="313" t="str">
        <f>IF(ISBLANK('Tabulation of Bids'!A153),"",'Tabulation of Bids'!A153)</f>
        <v/>
      </c>
      <c r="B271" s="314" t="str">
        <f>IF(ISBLANK('Tabulation of Bids'!B153),"",'Tabulation of Bids'!B153)</f>
        <v/>
      </c>
      <c r="C271" s="311" t="str">
        <f>IF('Tabulation of Bids'!D153=0,"",'Tabulation of Bids'!D153)</f>
        <v/>
      </c>
      <c r="D271" s="315" t="str">
        <f>IF(ISBLANK('Tabulation of Bids'!C153),"",'Tabulation of Bids'!C153)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Bids'!G153),"",'Tabulation of Bids'!G153)</f>
        <v/>
      </c>
      <c r="K271" s="134" t="str">
        <f t="shared" si="43"/>
        <v/>
      </c>
    </row>
    <row r="272" spans="1:11" ht="20.25" customHeight="1" x14ac:dyDescent="0.2">
      <c r="A272" s="313" t="str">
        <f>IF(ISBLANK('Tabulation of Bids'!A154),"",'Tabulation of Bids'!A154)</f>
        <v/>
      </c>
      <c r="B272" s="314" t="str">
        <f>IF(ISBLANK('Tabulation of Bids'!B154),"",'Tabulation of Bids'!B154)</f>
        <v/>
      </c>
      <c r="C272" s="311" t="str">
        <f>IF('Tabulation of Bids'!D154=0,"",'Tabulation of Bids'!D154)</f>
        <v/>
      </c>
      <c r="D272" s="315" t="str">
        <f>IF(ISBLANK('Tabulation of Bids'!C154),"",'Tabulation of Bids'!C154)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Bids'!G154),"",'Tabulation of Bids'!G154)</f>
        <v/>
      </c>
      <c r="K272" s="134" t="str">
        <f t="shared" si="43"/>
        <v/>
      </c>
    </row>
    <row r="273" spans="1:11" ht="20.25" customHeight="1" x14ac:dyDescent="0.2">
      <c r="A273" s="313" t="str">
        <f>IF(ISBLANK('Tabulation of Bids'!A155),"",'Tabulation of Bids'!A155)</f>
        <v/>
      </c>
      <c r="B273" s="314" t="str">
        <f>IF(ISBLANK('Tabulation of Bids'!B155),"",'Tabulation of Bids'!B155)</f>
        <v/>
      </c>
      <c r="C273" s="311" t="str">
        <f>IF('Tabulation of Bids'!D155=0,"",'Tabulation of Bids'!D155)</f>
        <v/>
      </c>
      <c r="D273" s="315" t="str">
        <f>IF(ISBLANK('Tabulation of Bids'!C155),"",'Tabulation of Bids'!C155)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Bids'!G155),"",'Tabulation of Bids'!G155)</f>
        <v/>
      </c>
      <c r="K273" s="134" t="str">
        <f t="shared" si="43"/>
        <v/>
      </c>
    </row>
    <row r="274" spans="1:11" ht="20.25" customHeight="1" x14ac:dyDescent="0.2">
      <c r="A274" s="313" t="str">
        <f>IF(ISBLANK('Tabulation of Bids'!A156),"",'Tabulation of Bids'!A156)</f>
        <v/>
      </c>
      <c r="B274" s="314" t="str">
        <f>IF(ISBLANK('Tabulation of Bids'!B156),"",'Tabulation of Bids'!B156)</f>
        <v/>
      </c>
      <c r="C274" s="311" t="str">
        <f>IF('Tabulation of Bids'!D156=0,"",'Tabulation of Bids'!D156)</f>
        <v/>
      </c>
      <c r="D274" s="315" t="str">
        <f>IF(ISBLANK('Tabulation of Bids'!C156),"",'Tabulation of Bids'!C156)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Bids'!G156),"",'Tabulation of Bids'!G156)</f>
        <v/>
      </c>
      <c r="K274" s="134" t="str">
        <f t="shared" si="43"/>
        <v/>
      </c>
    </row>
    <row r="275" spans="1:11" ht="20.25" customHeight="1" x14ac:dyDescent="0.2">
      <c r="A275" s="313" t="str">
        <f>IF(ISBLANK('Tabulation of Bids'!A157),"",'Tabulation of Bids'!A157)</f>
        <v/>
      </c>
      <c r="B275" s="314" t="str">
        <f>IF(ISBLANK('Tabulation of Bids'!B157),"",'Tabulation of Bids'!B157)</f>
        <v/>
      </c>
      <c r="C275" s="311" t="str">
        <f>IF('Tabulation of Bids'!D157=0,"",'Tabulation of Bids'!D157)</f>
        <v/>
      </c>
      <c r="D275" s="315" t="str">
        <f>IF(ISBLANK('Tabulation of Bids'!C157),"",'Tabulation of Bids'!C157)</f>
        <v/>
      </c>
      <c r="E275" s="267" t="str">
        <f t="shared" si="39"/>
        <v/>
      </c>
      <c r="F275" s="268" t="str">
        <f t="shared" si="40"/>
        <v/>
      </c>
      <c r="G275" s="296" t="str">
        <f t="shared" si="41"/>
        <v/>
      </c>
      <c r="H275" s="167"/>
      <c r="I275" s="136" t="str">
        <f t="shared" si="42"/>
        <v/>
      </c>
      <c r="J275" s="134" t="str">
        <f>IF(ISBLANK('Tabulation of Bids'!G157),"",'Tabulation of Bids'!G157)</f>
        <v/>
      </c>
      <c r="K275" s="134" t="str">
        <f t="shared" si="43"/>
        <v/>
      </c>
    </row>
    <row r="276" spans="1:11" ht="20.25" customHeight="1" x14ac:dyDescent="0.2">
      <c r="A276" s="313" t="str">
        <f>IF(ISBLANK('Tabulation of Bids'!A158),"",'Tabulation of Bids'!A158)</f>
        <v/>
      </c>
      <c r="B276" s="314" t="str">
        <f>IF(ISBLANK('Tabulation of Bids'!B158),"",'Tabulation of Bids'!B158)</f>
        <v/>
      </c>
      <c r="C276" s="311" t="str">
        <f>IF('Tabulation of Bids'!D158=0,"",'Tabulation of Bids'!D158)</f>
        <v/>
      </c>
      <c r="D276" s="315" t="str">
        <f>IF(ISBLANK('Tabulation of Bids'!C158),"",'Tabulation of Bids'!C158)</f>
        <v/>
      </c>
      <c r="E276" s="267" t="str">
        <f t="shared" si="39"/>
        <v/>
      </c>
      <c r="F276" s="268" t="str">
        <f t="shared" si="40"/>
        <v/>
      </c>
      <c r="G276" s="296" t="str">
        <f t="shared" si="41"/>
        <v/>
      </c>
      <c r="H276" s="167"/>
      <c r="I276" s="136" t="str">
        <f t="shared" si="42"/>
        <v/>
      </c>
      <c r="J276" s="134" t="str">
        <f>IF(ISBLANK('Tabulation of Bids'!G158),"",'Tabulation of Bids'!G158)</f>
        <v/>
      </c>
      <c r="K276" s="134" t="str">
        <f t="shared" si="43"/>
        <v/>
      </c>
    </row>
    <row r="277" spans="1:11" ht="20.25" customHeight="1" thickBot="1" x14ac:dyDescent="0.25">
      <c r="A277" s="313" t="str">
        <f>IF(ISBLANK('Tabulation of Bids'!A159),"",'Tabulation of Bids'!A159)</f>
        <v/>
      </c>
      <c r="B277" s="314" t="str">
        <f>IF(ISBLANK('Tabulation of Bids'!B159),"",'Tabulation of Bids'!B159)</f>
        <v/>
      </c>
      <c r="C277" s="311" t="str">
        <f>IF('Tabulation of Bids'!D159=0,"",'Tabulation of Bids'!D159)</f>
        <v/>
      </c>
      <c r="D277" s="315" t="str">
        <f>IF(ISBLANK('Tabulation of Bids'!C159),"",'Tabulation of Bids'!C159)</f>
        <v/>
      </c>
      <c r="E277" s="267" t="str">
        <f t="shared" si="39"/>
        <v/>
      </c>
      <c r="F277" s="268" t="str">
        <f t="shared" si="40"/>
        <v/>
      </c>
      <c r="G277" s="296" t="str">
        <f t="shared" si="41"/>
        <v/>
      </c>
      <c r="H277" s="167"/>
      <c r="I277" s="136" t="str">
        <f t="shared" si="42"/>
        <v/>
      </c>
      <c r="J277" s="134" t="str">
        <f>IF(ISBLANK('Tabulation of Bids'!G159),"",'Tabulation of Bids'!G159)</f>
        <v/>
      </c>
      <c r="K277" s="134" t="str">
        <f t="shared" si="43"/>
        <v/>
      </c>
    </row>
    <row r="278" spans="1:11" ht="12" thickBot="1" x14ac:dyDescent="0.25">
      <c r="A278" s="132" t="str">
        <f>IF(A305="","Total","Sub Total")</f>
        <v>Total</v>
      </c>
      <c r="B278" s="45"/>
      <c r="C278" s="46"/>
      <c r="D278" s="36"/>
      <c r="E278" s="236">
        <f>SUM(E254:E277)+SUM(E205:E228)+SUM(E156:E179)+SUM(E107:E130)</f>
        <v>20705494.809999999</v>
      </c>
      <c r="F278" s="26"/>
      <c r="G278" s="36"/>
      <c r="H278" s="46"/>
      <c r="I278" s="36"/>
      <c r="J278" s="25"/>
      <c r="K278" s="25" t="str">
        <f>IF(ISNUMBER(E180),SUM(K107:K130)+SUM(K156:K179)+SUM(K205:K228)+SUM(K254:K277),"")</f>
        <v/>
      </c>
    </row>
    <row r="279" spans="1:11" x14ac:dyDescent="0.2">
      <c r="A279" s="44" t="s">
        <v>35</v>
      </c>
      <c r="B279" s="15"/>
      <c r="C279" s="27"/>
      <c r="D279" s="27"/>
      <c r="E279" s="27"/>
      <c r="F279" s="27"/>
      <c r="G279" s="27"/>
      <c r="H279" s="27"/>
      <c r="I279" s="27"/>
      <c r="J279" s="58" t="s">
        <v>34</v>
      </c>
      <c r="K279" s="40"/>
    </row>
    <row r="280" spans="1:11" x14ac:dyDescent="0.2">
      <c r="A280" s="177"/>
      <c r="B280" s="47"/>
      <c r="C280" s="28"/>
      <c r="D280" s="28"/>
      <c r="E280" s="28"/>
      <c r="F280" s="28"/>
      <c r="G280" s="28"/>
      <c r="H280" s="28"/>
      <c r="I280" s="28"/>
      <c r="J280" s="178"/>
      <c r="K280" s="41"/>
    </row>
    <row r="281" spans="1:11" x14ac:dyDescent="0.2">
      <c r="A281" s="177"/>
      <c r="B281" s="47"/>
      <c r="C281" s="28"/>
      <c r="D281" s="28"/>
      <c r="E281" s="28"/>
      <c r="F281" s="28"/>
      <c r="G281" s="28"/>
      <c r="H281" s="28"/>
      <c r="I281" s="28"/>
      <c r="J281" s="178"/>
      <c r="K281" s="41"/>
    </row>
    <row r="282" spans="1:11" x14ac:dyDescent="0.2">
      <c r="A282" s="177"/>
      <c r="B282" s="47"/>
      <c r="C282" s="28"/>
      <c r="D282" s="28"/>
      <c r="E282" s="28"/>
      <c r="F282" s="28"/>
      <c r="G282" s="28"/>
      <c r="H282" s="28"/>
      <c r="I282" s="28"/>
      <c r="J282" s="178"/>
      <c r="K282" s="41"/>
    </row>
    <row r="283" spans="1:11" ht="12" thickBot="1" x14ac:dyDescent="0.25">
      <c r="A283" s="177"/>
      <c r="B283" s="47"/>
      <c r="C283" s="28"/>
      <c r="D283" s="28"/>
      <c r="E283" s="28"/>
      <c r="F283" s="28"/>
      <c r="G283" s="28"/>
      <c r="H283" s="28"/>
      <c r="I283" s="28"/>
      <c r="J283" s="178"/>
      <c r="K283" s="41"/>
    </row>
    <row r="284" spans="1:11" ht="12" thickBot="1" x14ac:dyDescent="0.25">
      <c r="A284" s="62"/>
      <c r="B284" s="48"/>
      <c r="C284" s="29"/>
      <c r="D284" s="29"/>
      <c r="E284" s="29"/>
      <c r="F284" s="29"/>
      <c r="G284" s="29"/>
      <c r="H284" s="37"/>
      <c r="I284" s="37" t="s">
        <v>36</v>
      </c>
      <c r="J284" s="29"/>
      <c r="K284" s="275" t="str">
        <f>IF(ISNUMBER(K278),IF(SUM(J280:J283)=0,"",SUM(J280:J283)),"")</f>
        <v/>
      </c>
    </row>
    <row r="285" spans="1:11" x14ac:dyDescent="0.2">
      <c r="A285" s="63"/>
      <c r="B285" s="49"/>
      <c r="C285" s="30"/>
      <c r="D285" s="30"/>
      <c r="E285" s="30"/>
      <c r="F285" s="30"/>
      <c r="G285" s="30"/>
      <c r="H285" s="38"/>
      <c r="I285" s="38" t="s">
        <v>85</v>
      </c>
      <c r="J285" s="59"/>
      <c r="K285" s="280">
        <f>IF(A278="Sub Total","",SUM(K278:K284))</f>
        <v>0</v>
      </c>
    </row>
    <row r="286" spans="1:11" x14ac:dyDescent="0.2">
      <c r="A286" s="63"/>
      <c r="B286" s="49"/>
      <c r="C286" s="30"/>
      <c r="D286" s="30"/>
      <c r="E286" s="30"/>
      <c r="F286" s="30"/>
      <c r="G286" s="30"/>
      <c r="H286" s="38"/>
      <c r="I286" s="38" t="s">
        <v>37</v>
      </c>
      <c r="J286" s="172"/>
      <c r="K286" s="281" t="str">
        <f>IF(ISNUMBER(K278),IF(ISNUMBER(J286),J286*K285,""),"")</f>
        <v/>
      </c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38</v>
      </c>
      <c r="J287" s="60"/>
      <c r="K287" s="279">
        <f>IF(ISNUMBER(K286),K285-K286,K285)</f>
        <v>0</v>
      </c>
    </row>
    <row r="288" spans="1:11" x14ac:dyDescent="0.2">
      <c r="A288" s="50" t="s">
        <v>39</v>
      </c>
      <c r="B288" s="50"/>
      <c r="C288" s="31"/>
      <c r="D288" s="31"/>
      <c r="E288" s="31"/>
      <c r="F288" s="31"/>
      <c r="G288" s="31"/>
      <c r="H288" s="31"/>
      <c r="I288" s="39"/>
      <c r="J288" s="61" t="s">
        <v>34</v>
      </c>
      <c r="K288" s="276"/>
    </row>
    <row r="289" spans="1:11" x14ac:dyDescent="0.2">
      <c r="A289" s="173"/>
      <c r="B289" s="51"/>
      <c r="C289" s="32"/>
      <c r="D289" s="32"/>
      <c r="E289" s="32"/>
      <c r="F289" s="32"/>
      <c r="G289" s="32"/>
      <c r="H289" s="32"/>
      <c r="I289" s="32"/>
      <c r="J289" s="175"/>
      <c r="K289" s="277"/>
    </row>
    <row r="290" spans="1:11" ht="12" thickBot="1" x14ac:dyDescent="0.25">
      <c r="A290" s="174"/>
      <c r="B290" s="52"/>
      <c r="C290" s="33"/>
      <c r="D290" s="33"/>
      <c r="E290" s="33"/>
      <c r="F290" s="33"/>
      <c r="G290" s="33"/>
      <c r="H290" s="33"/>
      <c r="I290" s="33"/>
      <c r="J290" s="176"/>
      <c r="K290" s="278"/>
    </row>
    <row r="291" spans="1:11" ht="12" thickBot="1" x14ac:dyDescent="0.25">
      <c r="A291" s="63"/>
      <c r="B291" s="49"/>
      <c r="C291" s="30"/>
      <c r="D291" s="30"/>
      <c r="E291" s="30"/>
      <c r="F291" s="30"/>
      <c r="G291" s="30"/>
      <c r="H291" s="38"/>
      <c r="I291" s="38" t="s">
        <v>40</v>
      </c>
      <c r="J291" s="30"/>
      <c r="K291" s="275" t="str">
        <f>IF(ISNUMBER(K278),IF(SUM(J289:J290)=0,"",SUM(J289:J290)),"")</f>
        <v/>
      </c>
    </row>
    <row r="292" spans="1:11" ht="12" thickBot="1" x14ac:dyDescent="0.25">
      <c r="A292" s="62"/>
      <c r="B292" s="48"/>
      <c r="C292" s="29"/>
      <c r="D292" s="29"/>
      <c r="E292" s="29"/>
      <c r="F292" s="29"/>
      <c r="G292" s="29"/>
      <c r="H292" s="37"/>
      <c r="I292" s="37" t="s">
        <v>41</v>
      </c>
      <c r="J292" s="29"/>
      <c r="K292" s="275">
        <f>IF(ISNUMBER(K291),K287-K291,K287)</f>
        <v>0</v>
      </c>
    </row>
    <row r="293" spans="1:11" ht="18" customHeight="1" x14ac:dyDescent="0.2">
      <c r="A293" s="53"/>
      <c r="B293" s="53" t="s">
        <v>42</v>
      </c>
      <c r="C293" s="47" t="s">
        <v>240</v>
      </c>
      <c r="D293" s="342"/>
      <c r="E293" s="342"/>
      <c r="F293" s="342"/>
      <c r="G293" s="342"/>
      <c r="H293" s="342"/>
      <c r="I293" s="342"/>
      <c r="J293" s="342"/>
      <c r="K293" s="342"/>
    </row>
    <row r="294" spans="1:11" x14ac:dyDescent="0.2">
      <c r="A294" s="64"/>
      <c r="B294" s="54"/>
      <c r="C294" s="55"/>
      <c r="D294" s="56" t="s">
        <v>42</v>
      </c>
      <c r="E294" s="35"/>
      <c r="F294" s="35"/>
      <c r="G294" s="35"/>
      <c r="H294" s="35"/>
      <c r="I294" s="35"/>
      <c r="J294" s="35"/>
      <c r="K294" s="42" t="s">
        <v>43</v>
      </c>
    </row>
    <row r="295" spans="1:11" x14ac:dyDescent="0.2">
      <c r="A295" s="53"/>
      <c r="B295" s="53" t="s">
        <v>44</v>
      </c>
      <c r="C295" s="47" t="s">
        <v>240</v>
      </c>
      <c r="D295" s="57"/>
      <c r="E295" s="342"/>
      <c r="F295" s="342"/>
      <c r="G295" s="342"/>
      <c r="H295" s="342"/>
      <c r="I295" s="342"/>
      <c r="J295" s="342"/>
      <c r="K295" s="43"/>
    </row>
    <row r="296" spans="1:11" x14ac:dyDescent="0.2">
      <c r="A296" s="319"/>
      <c r="B296" s="54"/>
      <c r="C296" s="55"/>
      <c r="D296" s="56" t="s">
        <v>42</v>
      </c>
      <c r="E296" s="35"/>
      <c r="F296" s="35"/>
      <c r="G296" s="35"/>
      <c r="H296" s="35"/>
      <c r="I296" s="35"/>
      <c r="J296" s="35"/>
      <c r="K296" s="42" t="s">
        <v>43</v>
      </c>
    </row>
    <row r="297" spans="1:1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3" t="str">
        <f>IF(A1="ENGINEER'S FINAL PAYMENT ESTIMATE","BLR 6303","BLR 6302")</f>
        <v>BLR 6303</v>
      </c>
    </row>
    <row r="298" spans="1:11" x14ac:dyDescent="0.2">
      <c r="A298" s="385" t="str">
        <f>IF(A355="",IF(ISNUMBER(J336),"ENGINEER'S PAYMENT ESTIMATE","ENGINEER'S FINAL PAYMENT ESTIMATE"),A349)</f>
        <v>ENGINEER'S FINAL PAYMENT ESTIMATE</v>
      </c>
      <c r="B298" s="385"/>
      <c r="C298" s="385"/>
      <c r="D298" s="385"/>
      <c r="E298" s="385"/>
      <c r="F298" s="385"/>
      <c r="G298" s="385"/>
      <c r="H298" s="385"/>
      <c r="I298" s="385"/>
      <c r="J298" s="385"/>
      <c r="K298" s="385"/>
    </row>
    <row r="299" spans="1:11" x14ac:dyDescent="0.2">
      <c r="A299" s="12"/>
      <c r="B299" s="93" t="str">
        <f>B2</f>
        <v xml:space="preserve">Estimate No. 1 from   to  </v>
      </c>
      <c r="C299" s="12"/>
      <c r="D299" s="12"/>
      <c r="E299" s="12"/>
      <c r="F299" s="12"/>
      <c r="G299" s="12"/>
      <c r="H299" s="12"/>
      <c r="I299" s="344"/>
      <c r="J299" s="11"/>
      <c r="K299" s="11"/>
    </row>
    <row r="300" spans="1:11" x14ac:dyDescent="0.2">
      <c r="A300" s="12"/>
      <c r="B300" s="93" t="str">
        <f>B3</f>
        <v>Payable to: Northern Illinois Service</v>
      </c>
      <c r="C300" s="12"/>
      <c r="D300" s="12"/>
      <c r="E300" s="12"/>
      <c r="F300" s="12"/>
      <c r="G300" s="12"/>
      <c r="H300" s="13" t="s">
        <v>28</v>
      </c>
      <c r="I300" s="15" t="str">
        <f>I3</f>
        <v>City of Rockford</v>
      </c>
      <c r="J300" s="15"/>
      <c r="K300" s="15"/>
    </row>
    <row r="301" spans="1:11" ht="12" thickBot="1" x14ac:dyDescent="0.25">
      <c r="A301" s="12"/>
      <c r="B301" s="93" t="str">
        <f>B4</f>
        <v>Address: Rockford, IL Bid Bond</v>
      </c>
      <c r="C301" s="12"/>
      <c r="D301" s="12"/>
      <c r="E301" s="12"/>
      <c r="F301" s="12"/>
      <c r="G301" s="12"/>
      <c r="H301" s="14"/>
      <c r="I301" s="384"/>
      <c r="J301" s="384"/>
      <c r="K301" s="384"/>
    </row>
    <row r="302" spans="1:11" x14ac:dyDescent="0.2">
      <c r="A302" s="16"/>
      <c r="B302" s="18"/>
      <c r="C302" s="19" t="s">
        <v>29</v>
      </c>
      <c r="D302" s="19"/>
      <c r="E302" s="19"/>
      <c r="F302" s="20" t="s">
        <v>30</v>
      </c>
      <c r="G302" s="19" t="s">
        <v>31</v>
      </c>
      <c r="H302" s="19" t="s">
        <v>32</v>
      </c>
      <c r="I302" s="19"/>
      <c r="J302" s="19"/>
      <c r="K302" s="21"/>
    </row>
    <row r="303" spans="1:11" ht="12" thickBot="1" x14ac:dyDescent="0.25">
      <c r="A303" s="17" t="s">
        <v>33</v>
      </c>
      <c r="B303" s="133"/>
      <c r="C303" s="22" t="s">
        <v>5</v>
      </c>
      <c r="D303" s="22"/>
      <c r="E303" s="23" t="s">
        <v>34</v>
      </c>
      <c r="F303" s="23" t="s">
        <v>5</v>
      </c>
      <c r="G303" s="22" t="s">
        <v>5</v>
      </c>
      <c r="H303" s="22" t="s">
        <v>5</v>
      </c>
      <c r="I303" s="22"/>
      <c r="J303" s="23" t="s">
        <v>6</v>
      </c>
      <c r="K303" s="24" t="s">
        <v>34</v>
      </c>
    </row>
    <row r="304" spans="1:11" ht="20.25" customHeight="1" x14ac:dyDescent="0.2">
      <c r="A304" s="309" t="str">
        <f>IF(ISBLANK('Tabulation of Bids'!A186),"",'Tabulation of Bids'!A186)</f>
        <v/>
      </c>
      <c r="B304" s="310" t="str">
        <f>IF(ISBLANK('Tabulation of Bids'!B186),"",'Tabulation of Bids'!B186)</f>
        <v/>
      </c>
      <c r="C304" s="311" t="str">
        <f>IF('Tabulation of Bids'!D186=0,"",'Tabulation of Bids'!D186)</f>
        <v/>
      </c>
      <c r="D304" s="312" t="str">
        <f>IF(ISBLANK('Tabulation of Bids'!C186),"",'Tabulation of Bids'!C186)</f>
        <v/>
      </c>
      <c r="E304" s="263" t="str">
        <f>IF(J304 = "","",J304*C304)</f>
        <v/>
      </c>
      <c r="F304" s="264" t="str">
        <f t="shared" ref="F304:F327" si="44">IF((H304&gt;C304),H304-C304,"")</f>
        <v/>
      </c>
      <c r="G304" s="296" t="str">
        <f>IF($K$197="BLR 6303",IF(C304&gt;H304,C304-H304,""),"")</f>
        <v/>
      </c>
      <c r="H304" s="167"/>
      <c r="I304" s="136" t="str">
        <f t="shared" ref="I304:I327" si="45">IF(ISBLANK(H304),"",D304)</f>
        <v/>
      </c>
      <c r="J304" s="134" t="str">
        <f>IF(ISBLANK('Tabulation of Bids'!G186),"",'Tabulation of Bids'!G186)</f>
        <v/>
      </c>
      <c r="K304" s="134" t="str">
        <f t="shared" ref="K304:K327" si="46">IF(ISBLANK(H304),"",H304*J304)</f>
        <v/>
      </c>
    </row>
    <row r="305" spans="1:11" ht="20.25" customHeight="1" x14ac:dyDescent="0.2">
      <c r="A305" s="313" t="str">
        <f>IF(ISBLANK('Tabulation of Bids'!A187),"",'Tabulation of Bids'!A187)</f>
        <v/>
      </c>
      <c r="B305" s="314" t="str">
        <f>IF(ISBLANK('Tabulation of Bids'!B187),"",'Tabulation of Bids'!B187)</f>
        <v/>
      </c>
      <c r="C305" s="311" t="str">
        <f>IF('Tabulation of Bids'!D187=0,"",'Tabulation of Bids'!D187)</f>
        <v/>
      </c>
      <c r="D305" s="315" t="str">
        <f>IF(ISBLANK('Tabulation of Bids'!C187),"",'Tabulation of Bids'!C187)</f>
        <v/>
      </c>
      <c r="E305" s="267" t="str">
        <f t="shared" ref="E305:E327" si="47">IF(J305 = "","",J305*C305)</f>
        <v/>
      </c>
      <c r="F305" s="268" t="str">
        <f t="shared" si="44"/>
        <v/>
      </c>
      <c r="G305" s="296" t="str">
        <f t="shared" ref="G305:G327" si="48">IF($K$197="BLR 6303",IF(C305&gt;H305,C305-H305,""),"")</f>
        <v/>
      </c>
      <c r="H305" s="167"/>
      <c r="I305" s="136" t="str">
        <f t="shared" si="45"/>
        <v/>
      </c>
      <c r="J305" s="134" t="str">
        <f>IF(ISBLANK('Tabulation of Bids'!G187),"",'Tabulation of Bids'!G187)</f>
        <v/>
      </c>
      <c r="K305" s="134" t="str">
        <f t="shared" si="46"/>
        <v/>
      </c>
    </row>
    <row r="306" spans="1:11" ht="20.25" customHeight="1" x14ac:dyDescent="0.2">
      <c r="A306" s="313" t="str">
        <f>IF(ISBLANK('Tabulation of Bids'!A188),"",'Tabulation of Bids'!A188)</f>
        <v/>
      </c>
      <c r="B306" s="314" t="str">
        <f>IF(ISBLANK('Tabulation of Bids'!B188),"",'Tabulation of Bids'!B188)</f>
        <v/>
      </c>
      <c r="C306" s="311" t="str">
        <f>IF('Tabulation of Bids'!D188=0,"",'Tabulation of Bids'!D188)</f>
        <v/>
      </c>
      <c r="D306" s="315" t="str">
        <f>IF(ISBLANK('Tabulation of Bids'!C188),"",'Tabulation of Bids'!C188)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Bids'!G188),"",'Tabulation of Bids'!G188)</f>
        <v/>
      </c>
      <c r="K306" s="134" t="str">
        <f t="shared" si="46"/>
        <v/>
      </c>
    </row>
    <row r="307" spans="1:11" ht="20.25" customHeight="1" x14ac:dyDescent="0.2">
      <c r="A307" s="313" t="str">
        <f>IF(ISBLANK('Tabulation of Bids'!A189),"",'Tabulation of Bids'!A189)</f>
        <v/>
      </c>
      <c r="B307" s="314" t="str">
        <f>IF(ISBLANK('Tabulation of Bids'!B189),"",'Tabulation of Bids'!B189)</f>
        <v/>
      </c>
      <c r="C307" s="311" t="str">
        <f>IF('Tabulation of Bids'!D189=0,"",'Tabulation of Bids'!D189)</f>
        <v/>
      </c>
      <c r="D307" s="315" t="str">
        <f>IF(ISBLANK('Tabulation of Bids'!C189),"",'Tabulation of Bids'!C189)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Bids'!G189),"",'Tabulation of Bids'!G189)</f>
        <v/>
      </c>
      <c r="K307" s="134" t="str">
        <f t="shared" si="46"/>
        <v/>
      </c>
    </row>
    <row r="308" spans="1:11" ht="20.25" customHeight="1" x14ac:dyDescent="0.2">
      <c r="A308" s="313" t="str">
        <f>IF(ISBLANK('Tabulation of Bids'!A190),"",'Tabulation of Bids'!A190)</f>
        <v/>
      </c>
      <c r="B308" s="314" t="str">
        <f>IF(ISBLANK('Tabulation of Bids'!B190),"",'Tabulation of Bids'!B190)</f>
        <v/>
      </c>
      <c r="C308" s="311" t="str">
        <f>IF('Tabulation of Bids'!D190=0,"",'Tabulation of Bids'!D190)</f>
        <v/>
      </c>
      <c r="D308" s="315" t="str">
        <f>IF(ISBLANK('Tabulation of Bids'!C190),"",'Tabulation of Bids'!C190)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Bids'!G190),"",'Tabulation of Bids'!G190)</f>
        <v/>
      </c>
      <c r="K308" s="134" t="str">
        <f t="shared" si="46"/>
        <v/>
      </c>
    </row>
    <row r="309" spans="1:11" ht="20.25" customHeight="1" x14ac:dyDescent="0.2">
      <c r="A309" s="313" t="str">
        <f>IF(ISBLANK('Tabulation of Bids'!A191),"",'Tabulation of Bids'!A191)</f>
        <v/>
      </c>
      <c r="B309" s="314" t="str">
        <f>IF(ISBLANK('Tabulation of Bids'!B191),"",'Tabulation of Bids'!B191)</f>
        <v/>
      </c>
      <c r="C309" s="311" t="str">
        <f>IF('Tabulation of Bids'!D191=0,"",'Tabulation of Bids'!D191)</f>
        <v/>
      </c>
      <c r="D309" s="315" t="str">
        <f>IF(ISBLANK('Tabulation of Bids'!C191),"",'Tabulation of Bids'!C191)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Bids'!G191),"",'Tabulation of Bids'!G191)</f>
        <v/>
      </c>
      <c r="K309" s="134" t="str">
        <f t="shared" si="46"/>
        <v/>
      </c>
    </row>
    <row r="310" spans="1:11" ht="20.25" customHeight="1" x14ac:dyDescent="0.2">
      <c r="A310" s="313" t="str">
        <f>IF(ISBLANK('Tabulation of Bids'!A192),"",'Tabulation of Bids'!A192)</f>
        <v/>
      </c>
      <c r="B310" s="314" t="str">
        <f>IF(ISBLANK('Tabulation of Bids'!B192),"",'Tabulation of Bids'!B192)</f>
        <v/>
      </c>
      <c r="C310" s="311" t="str">
        <f>IF('Tabulation of Bids'!D192=0,"",'Tabulation of Bids'!D192)</f>
        <v/>
      </c>
      <c r="D310" s="315" t="str">
        <f>IF(ISBLANK('Tabulation of Bids'!C192),"",'Tabulation of Bids'!C192)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Bids'!G192),"",'Tabulation of Bids'!G192)</f>
        <v/>
      </c>
      <c r="K310" s="134" t="str">
        <f t="shared" si="46"/>
        <v/>
      </c>
    </row>
    <row r="311" spans="1:11" ht="20.25" customHeight="1" x14ac:dyDescent="0.2">
      <c r="A311" s="313" t="str">
        <f>IF(ISBLANK('Tabulation of Bids'!A193),"",'Tabulation of Bids'!A193)</f>
        <v/>
      </c>
      <c r="B311" s="314" t="str">
        <f>IF(ISBLANK('Tabulation of Bids'!B193),"",'Tabulation of Bids'!B193)</f>
        <v/>
      </c>
      <c r="C311" s="311" t="str">
        <f>IF('Tabulation of Bids'!D193=0,"",'Tabulation of Bids'!D193)</f>
        <v/>
      </c>
      <c r="D311" s="315" t="str">
        <f>IF(ISBLANK('Tabulation of Bids'!C193),"",'Tabulation of Bids'!C193)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Bids'!G193),"",'Tabulation of Bids'!G193)</f>
        <v/>
      </c>
      <c r="K311" s="134" t="str">
        <f t="shared" si="46"/>
        <v/>
      </c>
    </row>
    <row r="312" spans="1:11" ht="20.25" customHeight="1" x14ac:dyDescent="0.2">
      <c r="A312" s="313" t="str">
        <f>IF(ISBLANK('Tabulation of Bids'!A194),"",'Tabulation of Bids'!A194)</f>
        <v/>
      </c>
      <c r="B312" s="314" t="str">
        <f>IF(ISBLANK('Tabulation of Bids'!B194),"",'Tabulation of Bids'!B194)</f>
        <v/>
      </c>
      <c r="C312" s="311" t="str">
        <f>IF('Tabulation of Bids'!D194=0,"",'Tabulation of Bids'!D194)</f>
        <v/>
      </c>
      <c r="D312" s="315" t="str">
        <f>IF(ISBLANK('Tabulation of Bids'!C194),"",'Tabulation of Bids'!C194)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Bids'!G194),"",'Tabulation of Bids'!G194)</f>
        <v/>
      </c>
      <c r="K312" s="134" t="str">
        <f t="shared" si="46"/>
        <v/>
      </c>
    </row>
    <row r="313" spans="1:11" ht="20.25" customHeight="1" x14ac:dyDescent="0.2">
      <c r="A313" s="313" t="str">
        <f>IF(ISBLANK('Tabulation of Bids'!A195),"",'Tabulation of Bids'!A195)</f>
        <v/>
      </c>
      <c r="B313" s="314" t="str">
        <f>IF(ISBLANK('Tabulation of Bids'!B195),"",'Tabulation of Bids'!B195)</f>
        <v/>
      </c>
      <c r="C313" s="311" t="str">
        <f>IF('Tabulation of Bids'!D195=0,"",'Tabulation of Bids'!D195)</f>
        <v/>
      </c>
      <c r="D313" s="315" t="str">
        <f>IF(ISBLANK('Tabulation of Bids'!C195),"",'Tabulation of Bids'!C195)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Bids'!G195),"",'Tabulation of Bids'!G195)</f>
        <v/>
      </c>
      <c r="K313" s="134" t="str">
        <f t="shared" si="46"/>
        <v/>
      </c>
    </row>
    <row r="314" spans="1:11" ht="20.25" customHeight="1" x14ac:dyDescent="0.2">
      <c r="A314" s="313" t="str">
        <f>IF(ISBLANK('Tabulation of Bids'!A196),"",'Tabulation of Bids'!A196)</f>
        <v/>
      </c>
      <c r="B314" s="314" t="str">
        <f>IF(ISBLANK('Tabulation of Bids'!B196),"",'Tabulation of Bids'!B196)</f>
        <v/>
      </c>
      <c r="C314" s="311" t="str">
        <f>IF('Tabulation of Bids'!D196=0,"",'Tabulation of Bids'!D196)</f>
        <v/>
      </c>
      <c r="D314" s="315" t="str">
        <f>IF(ISBLANK('Tabulation of Bids'!C196),"",'Tabulation of Bids'!C196)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Bids'!G196),"",'Tabulation of Bids'!G196)</f>
        <v/>
      </c>
      <c r="K314" s="134" t="str">
        <f t="shared" si="46"/>
        <v/>
      </c>
    </row>
    <row r="315" spans="1:11" ht="20.25" customHeight="1" x14ac:dyDescent="0.2">
      <c r="A315" s="313" t="str">
        <f>IF(ISBLANK('Tabulation of Bids'!A197),"",'Tabulation of Bids'!A197)</f>
        <v/>
      </c>
      <c r="B315" s="314" t="str">
        <f>IF(ISBLANK('Tabulation of Bids'!B197),"",'Tabulation of Bids'!B197)</f>
        <v/>
      </c>
      <c r="C315" s="311" t="str">
        <f>IF('Tabulation of Bids'!D197=0,"",'Tabulation of Bids'!D197)</f>
        <v/>
      </c>
      <c r="D315" s="315" t="str">
        <f>IF(ISBLANK('Tabulation of Bids'!C197),"",'Tabulation of Bids'!C197)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Bids'!G197),"",'Tabulation of Bids'!G197)</f>
        <v/>
      </c>
      <c r="K315" s="134" t="str">
        <f t="shared" si="46"/>
        <v/>
      </c>
    </row>
    <row r="316" spans="1:11" ht="20.25" customHeight="1" x14ac:dyDescent="0.2">
      <c r="A316" s="313" t="str">
        <f>IF(ISBLANK('Tabulation of Bids'!A198),"",'Tabulation of Bids'!A198)</f>
        <v/>
      </c>
      <c r="B316" s="314" t="str">
        <f>IF(ISBLANK('Tabulation of Bids'!B198),"",'Tabulation of Bids'!B198)</f>
        <v/>
      </c>
      <c r="C316" s="311" t="str">
        <f>IF('Tabulation of Bids'!D198=0,"",'Tabulation of Bids'!D198)</f>
        <v/>
      </c>
      <c r="D316" s="315" t="str">
        <f>IF(ISBLANK('Tabulation of Bids'!C198),"",'Tabulation of Bids'!C198)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Bids'!G198),"",'Tabulation of Bids'!G198)</f>
        <v/>
      </c>
      <c r="K316" s="134" t="str">
        <f t="shared" si="46"/>
        <v/>
      </c>
    </row>
    <row r="317" spans="1:11" ht="20.25" customHeight="1" x14ac:dyDescent="0.2">
      <c r="A317" s="313" t="str">
        <f>IF(ISBLANK('Tabulation of Bids'!A199),"",'Tabulation of Bids'!A199)</f>
        <v/>
      </c>
      <c r="B317" s="314" t="str">
        <f>IF(ISBLANK('Tabulation of Bids'!B199),"",'Tabulation of Bids'!B199)</f>
        <v/>
      </c>
      <c r="C317" s="311" t="str">
        <f>IF('Tabulation of Bids'!D199=0,"",'Tabulation of Bids'!D199)</f>
        <v/>
      </c>
      <c r="D317" s="315" t="str">
        <f>IF(ISBLANK('Tabulation of Bids'!C199),"",'Tabulation of Bids'!C199)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Bids'!G199),"",'Tabulation of Bids'!G199)</f>
        <v/>
      </c>
      <c r="K317" s="134" t="str">
        <f t="shared" si="46"/>
        <v/>
      </c>
    </row>
    <row r="318" spans="1:11" ht="20.25" customHeight="1" x14ac:dyDescent="0.2">
      <c r="A318" s="313" t="str">
        <f>IF(ISBLANK('Tabulation of Bids'!A200),"",'Tabulation of Bids'!A200)</f>
        <v/>
      </c>
      <c r="B318" s="314" t="str">
        <f>IF(ISBLANK('Tabulation of Bids'!B200),"",'Tabulation of Bids'!B200)</f>
        <v/>
      </c>
      <c r="C318" s="311" t="str">
        <f>IF('Tabulation of Bids'!D200=0,"",'Tabulation of Bids'!D200)</f>
        <v/>
      </c>
      <c r="D318" s="315" t="str">
        <f>IF(ISBLANK('Tabulation of Bids'!C200),"",'Tabulation of Bids'!C200)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Bids'!G200),"",'Tabulation of Bids'!G200)</f>
        <v/>
      </c>
      <c r="K318" s="134" t="str">
        <f t="shared" si="46"/>
        <v/>
      </c>
    </row>
    <row r="319" spans="1:11" ht="20.25" customHeight="1" x14ac:dyDescent="0.2">
      <c r="A319" s="313" t="str">
        <f>IF(ISBLANK('Tabulation of Bids'!A201),"",'Tabulation of Bids'!A201)</f>
        <v/>
      </c>
      <c r="B319" s="314" t="str">
        <f>IF(ISBLANK('Tabulation of Bids'!B201),"",'Tabulation of Bids'!B201)</f>
        <v/>
      </c>
      <c r="C319" s="311" t="str">
        <f>IF('Tabulation of Bids'!D201=0,"",'Tabulation of Bids'!D201)</f>
        <v/>
      </c>
      <c r="D319" s="315" t="str">
        <f>IF(ISBLANK('Tabulation of Bids'!C201),"",'Tabulation of Bids'!C201)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Bids'!G201),"",'Tabulation of Bids'!G201)</f>
        <v/>
      </c>
      <c r="K319" s="134" t="str">
        <f t="shared" si="46"/>
        <v/>
      </c>
    </row>
    <row r="320" spans="1:11" ht="20.25" customHeight="1" x14ac:dyDescent="0.2">
      <c r="A320" s="313" t="str">
        <f>IF(ISBLANK('Tabulation of Bids'!A202),"",'Tabulation of Bids'!A202)</f>
        <v/>
      </c>
      <c r="B320" s="314" t="str">
        <f>IF(ISBLANK('Tabulation of Bids'!B202),"",'Tabulation of Bids'!B202)</f>
        <v/>
      </c>
      <c r="C320" s="311" t="str">
        <f>IF('Tabulation of Bids'!D202=0,"",'Tabulation of Bids'!D202)</f>
        <v/>
      </c>
      <c r="D320" s="315" t="str">
        <f>IF(ISBLANK('Tabulation of Bids'!C202),"",'Tabulation of Bids'!C202)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Bids'!G202),"",'Tabulation of Bids'!G202)</f>
        <v/>
      </c>
      <c r="K320" s="134" t="str">
        <f t="shared" si="46"/>
        <v/>
      </c>
    </row>
    <row r="321" spans="1:11" ht="20.25" customHeight="1" x14ac:dyDescent="0.2">
      <c r="A321" s="313" t="str">
        <f>IF(ISBLANK('Tabulation of Bids'!A203),"",'Tabulation of Bids'!A203)</f>
        <v/>
      </c>
      <c r="B321" s="314" t="str">
        <f>IF(ISBLANK('Tabulation of Bids'!B203),"",'Tabulation of Bids'!B203)</f>
        <v/>
      </c>
      <c r="C321" s="311" t="str">
        <f>IF('Tabulation of Bids'!D203=0,"",'Tabulation of Bids'!D203)</f>
        <v/>
      </c>
      <c r="D321" s="315" t="str">
        <f>IF(ISBLANK('Tabulation of Bids'!C203),"",'Tabulation of Bids'!C203)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Bids'!G203),"",'Tabulation of Bids'!G203)</f>
        <v/>
      </c>
      <c r="K321" s="134" t="str">
        <f t="shared" si="46"/>
        <v/>
      </c>
    </row>
    <row r="322" spans="1:11" ht="20.25" customHeight="1" x14ac:dyDescent="0.2">
      <c r="A322" s="313" t="str">
        <f>IF(ISBLANK('Tabulation of Bids'!A204),"",'Tabulation of Bids'!A204)</f>
        <v/>
      </c>
      <c r="B322" s="314" t="str">
        <f>IF(ISBLANK('Tabulation of Bids'!B204),"",'Tabulation of Bids'!B204)</f>
        <v/>
      </c>
      <c r="C322" s="311" t="str">
        <f>IF('Tabulation of Bids'!D204=0,"",'Tabulation of Bids'!D204)</f>
        <v/>
      </c>
      <c r="D322" s="315" t="str">
        <f>IF(ISBLANK('Tabulation of Bids'!C204),"",'Tabulation of Bids'!C204)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Bids'!G204),"",'Tabulation of Bids'!G204)</f>
        <v/>
      </c>
      <c r="K322" s="134" t="str">
        <f t="shared" si="46"/>
        <v/>
      </c>
    </row>
    <row r="323" spans="1:11" ht="20.25" customHeight="1" x14ac:dyDescent="0.2">
      <c r="A323" s="313" t="str">
        <f>IF(ISBLANK('Tabulation of Bids'!A205),"",'Tabulation of Bids'!A205)</f>
        <v/>
      </c>
      <c r="B323" s="314" t="str">
        <f>IF(ISBLANK('Tabulation of Bids'!B205),"",'Tabulation of Bids'!B205)</f>
        <v/>
      </c>
      <c r="C323" s="311" t="str">
        <f>IF('Tabulation of Bids'!D205=0,"",'Tabulation of Bids'!D205)</f>
        <v/>
      </c>
      <c r="D323" s="315" t="str">
        <f>IF(ISBLANK('Tabulation of Bids'!C205),"",'Tabulation of Bids'!C205)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Bids'!G205),"",'Tabulation of Bids'!G205)</f>
        <v/>
      </c>
      <c r="K323" s="134" t="str">
        <f t="shared" si="46"/>
        <v/>
      </c>
    </row>
    <row r="324" spans="1:11" ht="20.25" customHeight="1" x14ac:dyDescent="0.2">
      <c r="A324" s="313" t="str">
        <f>IF(ISBLANK('Tabulation of Bids'!A206),"",'Tabulation of Bids'!A206)</f>
        <v/>
      </c>
      <c r="B324" s="314" t="str">
        <f>IF(ISBLANK('Tabulation of Bids'!B206),"",'Tabulation of Bids'!B206)</f>
        <v/>
      </c>
      <c r="C324" s="311" t="str">
        <f>IF('Tabulation of Bids'!D206=0,"",'Tabulation of Bids'!D206)</f>
        <v/>
      </c>
      <c r="D324" s="315" t="str">
        <f>IF(ISBLANK('Tabulation of Bids'!C206),"",'Tabulation of Bids'!C206)</f>
        <v/>
      </c>
      <c r="E324" s="267" t="str">
        <f t="shared" si="47"/>
        <v/>
      </c>
      <c r="F324" s="268" t="str">
        <f t="shared" si="44"/>
        <v/>
      </c>
      <c r="G324" s="296" t="str">
        <f t="shared" si="48"/>
        <v/>
      </c>
      <c r="H324" s="167"/>
      <c r="I324" s="136" t="str">
        <f t="shared" si="45"/>
        <v/>
      </c>
      <c r="J324" s="134" t="str">
        <f>IF(ISBLANK('Tabulation of Bids'!G206),"",'Tabulation of Bids'!G206)</f>
        <v/>
      </c>
      <c r="K324" s="134" t="str">
        <f t="shared" si="46"/>
        <v/>
      </c>
    </row>
    <row r="325" spans="1:11" ht="20.25" customHeight="1" x14ac:dyDescent="0.2">
      <c r="A325" s="313" t="str">
        <f>IF(ISBLANK('Tabulation of Bids'!A207),"",'Tabulation of Bids'!A207)</f>
        <v/>
      </c>
      <c r="B325" s="314" t="str">
        <f>IF(ISBLANK('Tabulation of Bids'!B207),"",'Tabulation of Bids'!B207)</f>
        <v/>
      </c>
      <c r="C325" s="311" t="str">
        <f>IF('Tabulation of Bids'!D207=0,"",'Tabulation of Bids'!D207)</f>
        <v/>
      </c>
      <c r="D325" s="315" t="str">
        <f>IF(ISBLANK('Tabulation of Bids'!C207),"",'Tabulation of Bids'!C207)</f>
        <v/>
      </c>
      <c r="E325" s="267" t="str">
        <f t="shared" si="47"/>
        <v/>
      </c>
      <c r="F325" s="268" t="str">
        <f t="shared" si="44"/>
        <v/>
      </c>
      <c r="G325" s="296" t="str">
        <f t="shared" si="48"/>
        <v/>
      </c>
      <c r="H325" s="167"/>
      <c r="I325" s="136" t="str">
        <f t="shared" si="45"/>
        <v/>
      </c>
      <c r="J325" s="134" t="str">
        <f>IF(ISBLANK('Tabulation of Bids'!G207),"",'Tabulation of Bids'!G207)</f>
        <v/>
      </c>
      <c r="K325" s="134" t="str">
        <f t="shared" si="46"/>
        <v/>
      </c>
    </row>
    <row r="326" spans="1:11" ht="20.25" customHeight="1" x14ac:dyDescent="0.2">
      <c r="A326" s="313" t="str">
        <f>IF(ISBLANK('Tabulation of Bids'!A208),"",'Tabulation of Bids'!A208)</f>
        <v/>
      </c>
      <c r="B326" s="314" t="str">
        <f>IF(ISBLANK('Tabulation of Bids'!B208),"",'Tabulation of Bids'!B208)</f>
        <v/>
      </c>
      <c r="C326" s="311" t="str">
        <f>IF('Tabulation of Bids'!D208=0,"",'Tabulation of Bids'!D208)</f>
        <v/>
      </c>
      <c r="D326" s="315" t="str">
        <f>IF(ISBLANK('Tabulation of Bids'!C208),"",'Tabulation of Bids'!C208)</f>
        <v/>
      </c>
      <c r="E326" s="267" t="str">
        <f t="shared" si="47"/>
        <v/>
      </c>
      <c r="F326" s="268" t="str">
        <f t="shared" si="44"/>
        <v/>
      </c>
      <c r="G326" s="296" t="str">
        <f t="shared" si="48"/>
        <v/>
      </c>
      <c r="H326" s="167"/>
      <c r="I326" s="136" t="str">
        <f t="shared" si="45"/>
        <v/>
      </c>
      <c r="J326" s="134" t="str">
        <f>IF(ISBLANK('Tabulation of Bids'!G208),"",'Tabulation of Bids'!G208)</f>
        <v/>
      </c>
      <c r="K326" s="134" t="str">
        <f t="shared" si="46"/>
        <v/>
      </c>
    </row>
    <row r="327" spans="1:11" ht="20.25" customHeight="1" thickBot="1" x14ac:dyDescent="0.25">
      <c r="A327" s="313" t="str">
        <f>IF(ISBLANK('Tabulation of Bids'!A209),"",'Tabulation of Bids'!A209)</f>
        <v/>
      </c>
      <c r="B327" s="314" t="str">
        <f>IF(ISBLANK('Tabulation of Bids'!B209),"",'Tabulation of Bids'!B209)</f>
        <v/>
      </c>
      <c r="C327" s="311" t="str">
        <f>IF('Tabulation of Bids'!D209=0,"",'Tabulation of Bids'!D209)</f>
        <v/>
      </c>
      <c r="D327" s="315" t="str">
        <f>IF(ISBLANK('Tabulation of Bids'!C209),"",'Tabulation of Bids'!C209)</f>
        <v/>
      </c>
      <c r="E327" s="267" t="str">
        <f t="shared" si="47"/>
        <v/>
      </c>
      <c r="F327" s="268" t="str">
        <f t="shared" si="44"/>
        <v/>
      </c>
      <c r="G327" s="296" t="str">
        <f t="shared" si="48"/>
        <v/>
      </c>
      <c r="H327" s="167"/>
      <c r="I327" s="136" t="str">
        <f t="shared" si="45"/>
        <v/>
      </c>
      <c r="J327" s="134" t="str">
        <f>IF(ISBLANK('Tabulation of Bids'!G209),"",'Tabulation of Bids'!G209)</f>
        <v/>
      </c>
      <c r="K327" s="134" t="str">
        <f t="shared" si="46"/>
        <v/>
      </c>
    </row>
    <row r="328" spans="1:11" ht="12" thickBot="1" x14ac:dyDescent="0.25">
      <c r="A328" s="132" t="str">
        <f>IF(A355="","Total","Sub Total")</f>
        <v>Total</v>
      </c>
      <c r="B328" s="45"/>
      <c r="C328" s="46"/>
      <c r="D328" s="36"/>
      <c r="E328" s="236">
        <f>SUM(E304:E327)+SUM(E255:E278)+SUM(E206:E229)+SUM(E157:E180)</f>
        <v>37587806.258000001</v>
      </c>
      <c r="F328" s="26"/>
      <c r="G328" s="36"/>
      <c r="H328" s="46"/>
      <c r="I328" s="36"/>
      <c r="J328" s="25"/>
      <c r="K328" s="25" t="str">
        <f>IF(ISNUMBER(E230),SUM(K157:K180)+SUM(K206:K229)+SUM(K255:K278)+SUM(K304:K327),"")</f>
        <v/>
      </c>
    </row>
    <row r="329" spans="1:11" x14ac:dyDescent="0.2">
      <c r="A329" s="44" t="s">
        <v>35</v>
      </c>
      <c r="B329" s="15"/>
      <c r="C329" s="27"/>
      <c r="D329" s="27"/>
      <c r="E329" s="27"/>
      <c r="F329" s="27"/>
      <c r="G329" s="27"/>
      <c r="H329" s="27"/>
      <c r="I329" s="27"/>
      <c r="J329" s="58" t="s">
        <v>34</v>
      </c>
      <c r="K329" s="40"/>
    </row>
    <row r="330" spans="1:11" x14ac:dyDescent="0.2">
      <c r="A330" s="177"/>
      <c r="B330" s="47"/>
      <c r="C330" s="28"/>
      <c r="D330" s="28"/>
      <c r="E330" s="28"/>
      <c r="F330" s="28"/>
      <c r="G330" s="28"/>
      <c r="H330" s="28"/>
      <c r="I330" s="28"/>
      <c r="J330" s="178"/>
      <c r="K330" s="41"/>
    </row>
    <row r="331" spans="1:11" x14ac:dyDescent="0.2">
      <c r="A331" s="177"/>
      <c r="B331" s="47"/>
      <c r="C331" s="28"/>
      <c r="D331" s="28"/>
      <c r="E331" s="28"/>
      <c r="F331" s="28"/>
      <c r="G331" s="28"/>
      <c r="H331" s="28"/>
      <c r="I331" s="28"/>
      <c r="J331" s="178"/>
      <c r="K331" s="41"/>
    </row>
    <row r="332" spans="1:11" x14ac:dyDescent="0.2">
      <c r="A332" s="177"/>
      <c r="B332" s="47"/>
      <c r="C332" s="28"/>
      <c r="D332" s="28"/>
      <c r="E332" s="28"/>
      <c r="F332" s="28"/>
      <c r="G332" s="28"/>
      <c r="H332" s="28"/>
      <c r="I332" s="28"/>
      <c r="J332" s="178"/>
      <c r="K332" s="41"/>
    </row>
    <row r="333" spans="1:11" ht="12" thickBot="1" x14ac:dyDescent="0.25">
      <c r="A333" s="177"/>
      <c r="B333" s="47"/>
      <c r="C333" s="28"/>
      <c r="D333" s="28"/>
      <c r="E333" s="28"/>
      <c r="F333" s="28"/>
      <c r="G333" s="28"/>
      <c r="H333" s="28"/>
      <c r="I333" s="28"/>
      <c r="J333" s="178"/>
      <c r="K333" s="41"/>
    </row>
    <row r="334" spans="1:11" ht="12" thickBot="1" x14ac:dyDescent="0.25">
      <c r="A334" s="62"/>
      <c r="B334" s="48"/>
      <c r="C334" s="29"/>
      <c r="D334" s="29"/>
      <c r="E334" s="29"/>
      <c r="F334" s="29"/>
      <c r="G334" s="29"/>
      <c r="H334" s="37"/>
      <c r="I334" s="37" t="s">
        <v>36</v>
      </c>
      <c r="J334" s="29"/>
      <c r="K334" s="275" t="str">
        <f>IF(ISNUMBER(K328),IF(SUM(J330:J333)=0,"",SUM(J330:J333)),"")</f>
        <v/>
      </c>
    </row>
    <row r="335" spans="1:11" x14ac:dyDescent="0.2">
      <c r="A335" s="63"/>
      <c r="B335" s="49"/>
      <c r="C335" s="30"/>
      <c r="D335" s="30"/>
      <c r="E335" s="30"/>
      <c r="F335" s="30"/>
      <c r="G335" s="30"/>
      <c r="H335" s="38"/>
      <c r="I335" s="38" t="s">
        <v>85</v>
      </c>
      <c r="J335" s="59"/>
      <c r="K335" s="280">
        <f>IF(A328="Sub Total","",SUM(K328:K334))</f>
        <v>0</v>
      </c>
    </row>
    <row r="336" spans="1:11" x14ac:dyDescent="0.2">
      <c r="A336" s="63"/>
      <c r="B336" s="49"/>
      <c r="C336" s="30"/>
      <c r="D336" s="30"/>
      <c r="E336" s="30"/>
      <c r="F336" s="30"/>
      <c r="G336" s="30"/>
      <c r="H336" s="38"/>
      <c r="I336" s="38" t="s">
        <v>37</v>
      </c>
      <c r="J336" s="172"/>
      <c r="K336" s="281" t="str">
        <f>IF(ISNUMBER(K328),IF(ISNUMBER(J336),J336*K335,""),"")</f>
        <v/>
      </c>
    </row>
    <row r="337" spans="1:11" ht="12" thickBot="1" x14ac:dyDescent="0.25">
      <c r="A337" s="63"/>
      <c r="B337" s="49"/>
      <c r="C337" s="30"/>
      <c r="D337" s="30"/>
      <c r="E337" s="30"/>
      <c r="F337" s="30"/>
      <c r="G337" s="30"/>
      <c r="H337" s="38"/>
      <c r="I337" s="38" t="s">
        <v>38</v>
      </c>
      <c r="J337" s="60"/>
      <c r="K337" s="279">
        <f>IF(ISNUMBER(K336),K335-K336,K335)</f>
        <v>0</v>
      </c>
    </row>
    <row r="338" spans="1:11" x14ac:dyDescent="0.2">
      <c r="A338" s="50" t="s">
        <v>39</v>
      </c>
      <c r="B338" s="50"/>
      <c r="C338" s="31"/>
      <c r="D338" s="31"/>
      <c r="E338" s="31"/>
      <c r="F338" s="31"/>
      <c r="G338" s="31"/>
      <c r="H338" s="31"/>
      <c r="I338" s="39"/>
      <c r="J338" s="61" t="s">
        <v>34</v>
      </c>
      <c r="K338" s="276"/>
    </row>
    <row r="339" spans="1:11" x14ac:dyDescent="0.2">
      <c r="A339" s="173"/>
      <c r="B339" s="51"/>
      <c r="C339" s="32"/>
      <c r="D339" s="32"/>
      <c r="E339" s="32"/>
      <c r="F339" s="32"/>
      <c r="G339" s="32"/>
      <c r="H339" s="32"/>
      <c r="I339" s="32"/>
      <c r="J339" s="175"/>
      <c r="K339" s="277"/>
    </row>
    <row r="340" spans="1:11" ht="12" thickBot="1" x14ac:dyDescent="0.25">
      <c r="A340" s="174"/>
      <c r="B340" s="52"/>
      <c r="C340" s="33"/>
      <c r="D340" s="33"/>
      <c r="E340" s="33"/>
      <c r="F340" s="33"/>
      <c r="G340" s="33"/>
      <c r="H340" s="33"/>
      <c r="I340" s="33"/>
      <c r="J340" s="176"/>
      <c r="K340" s="278"/>
    </row>
    <row r="341" spans="1:11" ht="12" thickBot="1" x14ac:dyDescent="0.25">
      <c r="A341" s="63"/>
      <c r="B341" s="49"/>
      <c r="C341" s="30"/>
      <c r="D341" s="30"/>
      <c r="E341" s="30"/>
      <c r="F341" s="30"/>
      <c r="G341" s="30"/>
      <c r="H341" s="38"/>
      <c r="I341" s="38" t="s">
        <v>40</v>
      </c>
      <c r="J341" s="30"/>
      <c r="K341" s="275" t="str">
        <f>IF(ISNUMBER(K328),IF(SUM(J339:J340)=0,"",SUM(J339:J340)),"")</f>
        <v/>
      </c>
    </row>
    <row r="342" spans="1:11" ht="12" thickBot="1" x14ac:dyDescent="0.25">
      <c r="A342" s="62"/>
      <c r="B342" s="48"/>
      <c r="C342" s="29"/>
      <c r="D342" s="29"/>
      <c r="E342" s="29"/>
      <c r="F342" s="29"/>
      <c r="G342" s="29"/>
      <c r="H342" s="37"/>
      <c r="I342" s="37" t="s">
        <v>41</v>
      </c>
      <c r="J342" s="29"/>
      <c r="K342" s="275">
        <f>IF(ISNUMBER(K341),K337-K341,K337)</f>
        <v>0</v>
      </c>
    </row>
    <row r="343" spans="1:11" ht="18" customHeight="1" x14ac:dyDescent="0.2">
      <c r="A343" s="53"/>
      <c r="B343" s="53" t="s">
        <v>42</v>
      </c>
      <c r="C343" s="47" t="s">
        <v>240</v>
      </c>
      <c r="D343" s="342"/>
      <c r="E343" s="342"/>
      <c r="F343" s="342"/>
      <c r="G343" s="342"/>
      <c r="H343" s="342"/>
      <c r="I343" s="342"/>
      <c r="J343" s="342"/>
      <c r="K343" s="342"/>
    </row>
    <row r="344" spans="1:11" x14ac:dyDescent="0.2">
      <c r="A344" s="64"/>
      <c r="B344" s="54"/>
      <c r="C344" s="55"/>
      <c r="D344" s="56" t="s">
        <v>42</v>
      </c>
      <c r="E344" s="35"/>
      <c r="F344" s="35"/>
      <c r="G344" s="35"/>
      <c r="H344" s="35"/>
      <c r="I344" s="35"/>
      <c r="J344" s="35"/>
      <c r="K344" s="42" t="s">
        <v>43</v>
      </c>
    </row>
    <row r="345" spans="1:11" x14ac:dyDescent="0.2">
      <c r="A345" s="53"/>
      <c r="B345" s="53" t="s">
        <v>44</v>
      </c>
      <c r="C345" s="47" t="s">
        <v>240</v>
      </c>
      <c r="D345" s="57"/>
      <c r="E345" s="342"/>
      <c r="F345" s="342"/>
      <c r="G345" s="342"/>
      <c r="H345" s="342"/>
      <c r="I345" s="342"/>
      <c r="J345" s="342"/>
      <c r="K345" s="43"/>
    </row>
    <row r="346" spans="1:11" x14ac:dyDescent="0.2">
      <c r="A346" s="319"/>
      <c r="B346" s="54"/>
      <c r="C346" s="55"/>
      <c r="D346" s="56" t="s">
        <v>42</v>
      </c>
      <c r="E346" s="35"/>
      <c r="F346" s="35"/>
      <c r="G346" s="35"/>
      <c r="H346" s="35"/>
      <c r="I346" s="35"/>
      <c r="J346" s="35"/>
      <c r="K346" s="42" t="s">
        <v>43</v>
      </c>
    </row>
    <row r="347" spans="1:1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3" t="str">
        <f>IF(A1="ENGINEER'S FINAL PAYMENT ESTIMATE","BLR 6303","BLR 6302")</f>
        <v>BLR 6303</v>
      </c>
    </row>
  </sheetData>
  <mergeCells count="14">
    <mergeCell ref="I151:K151"/>
    <mergeCell ref="I53:K53"/>
    <mergeCell ref="I4:K4"/>
    <mergeCell ref="I102:K102"/>
    <mergeCell ref="A1:K1"/>
    <mergeCell ref="A50:K50"/>
    <mergeCell ref="A99:K99"/>
    <mergeCell ref="A148:K148"/>
    <mergeCell ref="I301:K301"/>
    <mergeCell ref="A198:K198"/>
    <mergeCell ref="I201:K201"/>
    <mergeCell ref="A248:K248"/>
    <mergeCell ref="I251:K251"/>
    <mergeCell ref="A298:K298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1" manualBreakCount="1">
    <brk id="14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80"/>
      <c r="G5" s="38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90" t="s">
        <v>241</v>
      </c>
      <c r="G7" s="378"/>
    </row>
    <row r="8" spans="1:7" x14ac:dyDescent="0.2">
      <c r="A8" s="67" t="s">
        <v>49</v>
      </c>
      <c r="B8" s="67"/>
      <c r="C8" s="67"/>
      <c r="D8" s="67"/>
      <c r="E8" s="68" t="s">
        <v>50</v>
      </c>
      <c r="F8" s="380">
        <v>1</v>
      </c>
      <c r="G8" s="380"/>
    </row>
    <row r="9" spans="1:7" x14ac:dyDescent="0.2">
      <c r="A9" s="67"/>
      <c r="B9" s="67"/>
      <c r="C9" s="67"/>
      <c r="D9" s="67"/>
      <c r="E9" s="68" t="s">
        <v>25</v>
      </c>
      <c r="F9" s="389"/>
      <c r="G9" s="389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82" t="str">
        <f>'Tabulation of Bids'!G1</f>
        <v>Northern Illinois Service</v>
      </c>
      <c r="G10" s="38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96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1" t="s">
        <v>97</v>
      </c>
      <c r="B57" s="392"/>
      <c r="C57" s="392"/>
      <c r="D57" s="393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4"/>
      <c r="B58" s="395"/>
      <c r="C58" s="395"/>
      <c r="D58" s="396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95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7"/>
      <c r="B67" s="86" t="s">
        <v>64</v>
      </c>
      <c r="C67" s="86"/>
      <c r="D67" s="86"/>
      <c r="E67" s="86"/>
      <c r="F67" s="86"/>
      <c r="G67" s="86"/>
    </row>
    <row r="68" spans="1:7" x14ac:dyDescent="0.2">
      <c r="A68" s="388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7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8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7"/>
      <c r="B73" s="86" t="s">
        <v>67</v>
      </c>
      <c r="C73" s="86"/>
      <c r="D73" s="86"/>
      <c r="E73" s="86"/>
      <c r="F73" s="86"/>
      <c r="G73" s="86"/>
    </row>
    <row r="74" spans="1:7" x14ac:dyDescent="0.2">
      <c r="A74" s="388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99</v>
      </c>
      <c r="D77" s="282"/>
      <c r="E77" s="88" t="s">
        <v>69</v>
      </c>
      <c r="F77" s="87"/>
      <c r="G77" s="89" t="s">
        <v>99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99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2022-06-02T14:18:30Z</cp:lastPrinted>
  <dcterms:created xsi:type="dcterms:W3CDTF">2000-03-30T15:03:44Z</dcterms:created>
  <dcterms:modified xsi:type="dcterms:W3CDTF">2022-07-07T17:25:55Z</dcterms:modified>
</cp:coreProperties>
</file>