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externalReferences>
    <externalReference r:id="rId7"/>
  </externalReference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T107" i="1" l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109" i="1" s="1"/>
  <c r="T84" i="1"/>
  <c r="T108" i="1" s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82" i="1" s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31" i="1" l="1"/>
  <c r="T57" i="1"/>
  <c r="T30" i="1"/>
  <c r="T83" i="1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B84" i="1" l="1"/>
  <c r="B58" i="1"/>
  <c r="A58" i="1" s="1"/>
  <c r="A106" i="3" s="1"/>
  <c r="E85" i="3" s="1"/>
  <c r="B32" i="1"/>
  <c r="B31" i="2" s="1"/>
  <c r="B33" i="1"/>
  <c r="B32" i="2" s="1"/>
  <c r="B34" i="1"/>
  <c r="B33" i="2" s="1"/>
  <c r="B35" i="1"/>
  <c r="B36" i="1"/>
  <c r="B37" i="1"/>
  <c r="B36" i="2" s="1"/>
  <c r="B38" i="1"/>
  <c r="B67" i="5" s="1"/>
  <c r="B39" i="1"/>
  <c r="B40" i="1"/>
  <c r="B69" i="5" s="1"/>
  <c r="B41" i="1"/>
  <c r="B70" i="3" s="1"/>
  <c r="B42" i="1"/>
  <c r="B43" i="1"/>
  <c r="B44" i="1"/>
  <c r="B43" i="2" s="1"/>
  <c r="B45" i="1"/>
  <c r="B46" i="1"/>
  <c r="B75" i="5" s="1"/>
  <c r="B47" i="1"/>
  <c r="B48" i="1"/>
  <c r="B49" i="1"/>
  <c r="B50" i="1"/>
  <c r="B79" i="5" s="1"/>
  <c r="B51" i="1"/>
  <c r="B52" i="1"/>
  <c r="B81" i="5" s="1"/>
  <c r="B53" i="1"/>
  <c r="B52" i="2" s="1"/>
  <c r="B54" i="1"/>
  <c r="B55" i="1"/>
  <c r="A55" i="1" s="1"/>
  <c r="D32" i="1"/>
  <c r="E32" i="1"/>
  <c r="E61" i="3" s="1"/>
  <c r="D39" i="1"/>
  <c r="E39" i="1"/>
  <c r="E68" i="3" s="1"/>
  <c r="D40" i="1"/>
  <c r="E40" i="1"/>
  <c r="D41" i="1"/>
  <c r="E41" i="1"/>
  <c r="E70" i="3" s="1"/>
  <c r="D42" i="1"/>
  <c r="E42" i="1"/>
  <c r="E71" i="3" s="1"/>
  <c r="D43" i="1"/>
  <c r="E43" i="1"/>
  <c r="E72" i="3" s="1"/>
  <c r="D44" i="1"/>
  <c r="E44" i="1"/>
  <c r="D45" i="1"/>
  <c r="E45" i="1"/>
  <c r="E74" i="3" s="1"/>
  <c r="D46" i="1"/>
  <c r="E46" i="1"/>
  <c r="E75" i="3" s="1"/>
  <c r="D47" i="1"/>
  <c r="E47" i="1"/>
  <c r="E76" i="3" s="1"/>
  <c r="D48" i="1"/>
  <c r="E48" i="1"/>
  <c r="D49" i="1"/>
  <c r="E49" i="1"/>
  <c r="E78" i="3" s="1"/>
  <c r="D50" i="1"/>
  <c r="E50" i="1"/>
  <c r="E79" i="3" s="1"/>
  <c r="D51" i="1"/>
  <c r="E51" i="1"/>
  <c r="E80" i="3" s="1"/>
  <c r="D52" i="1"/>
  <c r="E52" i="1"/>
  <c r="D53" i="1"/>
  <c r="E53" i="1"/>
  <c r="E82" i="3" s="1"/>
  <c r="D54" i="1"/>
  <c r="D83" i="3" s="1"/>
  <c r="E54" i="1"/>
  <c r="E83" i="3" s="1"/>
  <c r="D55" i="1"/>
  <c r="E55" i="1"/>
  <c r="E84" i="3" s="1"/>
  <c r="D33" i="1"/>
  <c r="E33" i="1"/>
  <c r="E62" i="3" s="1"/>
  <c r="D34" i="1"/>
  <c r="E34" i="1"/>
  <c r="E63" i="3" s="1"/>
  <c r="D35" i="1"/>
  <c r="E35" i="1"/>
  <c r="E64" i="3" s="1"/>
  <c r="D36" i="1"/>
  <c r="E36" i="1"/>
  <c r="E65" i="3" s="1"/>
  <c r="D37" i="1"/>
  <c r="E37" i="1"/>
  <c r="E66" i="3" s="1"/>
  <c r="D38" i="1"/>
  <c r="E38" i="1"/>
  <c r="E67" i="3" s="1"/>
  <c r="D6" i="1"/>
  <c r="E6" i="1"/>
  <c r="E16" i="3" s="1"/>
  <c r="D7" i="1"/>
  <c r="E7" i="1"/>
  <c r="E17" i="3" s="1"/>
  <c r="D8" i="1"/>
  <c r="E8" i="1"/>
  <c r="E18" i="3" s="1"/>
  <c r="D9" i="1"/>
  <c r="E9" i="1"/>
  <c r="E19" i="3" s="1"/>
  <c r="D10" i="1"/>
  <c r="E10" i="1"/>
  <c r="E20" i="3" s="1"/>
  <c r="D11" i="1"/>
  <c r="E11" i="1"/>
  <c r="E21" i="3" s="1"/>
  <c r="D12" i="1"/>
  <c r="E12" i="1"/>
  <c r="E22" i="3" s="1"/>
  <c r="D13" i="1"/>
  <c r="E13" i="1"/>
  <c r="E23" i="3" s="1"/>
  <c r="D14" i="1"/>
  <c r="E14" i="1"/>
  <c r="E24" i="3" s="1"/>
  <c r="D15" i="1"/>
  <c r="E15" i="1"/>
  <c r="E25" i="3" s="1"/>
  <c r="D16" i="1"/>
  <c r="E16" i="1"/>
  <c r="E26" i="3" s="1"/>
  <c r="D17" i="1"/>
  <c r="E17" i="1"/>
  <c r="E27" i="3" s="1"/>
  <c r="D18" i="1"/>
  <c r="E18" i="1"/>
  <c r="E28" i="3" s="1"/>
  <c r="D19" i="1"/>
  <c r="E19" i="1"/>
  <c r="E29" i="3" s="1"/>
  <c r="D20" i="1"/>
  <c r="E20" i="1"/>
  <c r="E30" i="3" s="1"/>
  <c r="D21" i="1"/>
  <c r="E21" i="1"/>
  <c r="E31" i="3" s="1"/>
  <c r="D22" i="1"/>
  <c r="E22" i="1"/>
  <c r="E32" i="3" s="1"/>
  <c r="D23" i="1"/>
  <c r="E23" i="1"/>
  <c r="E33" i="3" s="1"/>
  <c r="D24" i="1"/>
  <c r="E24" i="1"/>
  <c r="E34" i="3" s="1"/>
  <c r="D25" i="1"/>
  <c r="E25" i="1"/>
  <c r="E35" i="3" s="1"/>
  <c r="D26" i="1"/>
  <c r="D25" i="2" s="1"/>
  <c r="F25" i="2" s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D63" i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D67" i="1"/>
  <c r="E67" i="1"/>
  <c r="E115" i="3" s="1"/>
  <c r="D68" i="1"/>
  <c r="D116" i="3" s="1"/>
  <c r="E68" i="1"/>
  <c r="E116" i="3" s="1"/>
  <c r="D69" i="1"/>
  <c r="E69" i="1"/>
  <c r="E117" i="3" s="1"/>
  <c r="D70" i="1"/>
  <c r="C126" i="5" s="1"/>
  <c r="F126" i="5" s="1"/>
  <c r="E70" i="1"/>
  <c r="D71" i="1"/>
  <c r="E71" i="1"/>
  <c r="E119" i="3" s="1"/>
  <c r="D72" i="1"/>
  <c r="D120" i="3" s="1"/>
  <c r="E72" i="1"/>
  <c r="E120" i="3" s="1"/>
  <c r="D73" i="1"/>
  <c r="E73" i="1"/>
  <c r="E121" i="3" s="1"/>
  <c r="D74" i="1"/>
  <c r="E74" i="1"/>
  <c r="E122" i="3" s="1"/>
  <c r="D75" i="1"/>
  <c r="D123" i="3" s="1"/>
  <c r="E75" i="1"/>
  <c r="E123" i="3" s="1"/>
  <c r="D76" i="1"/>
  <c r="E76" i="1"/>
  <c r="E124" i="3" s="1"/>
  <c r="D77" i="1"/>
  <c r="D125" i="3" s="1"/>
  <c r="E77" i="1"/>
  <c r="D78" i="1"/>
  <c r="E78" i="1"/>
  <c r="E126" i="3" s="1"/>
  <c r="D79" i="1"/>
  <c r="D127" i="3" s="1"/>
  <c r="E79" i="1"/>
  <c r="E127" i="3" s="1"/>
  <c r="D80" i="1"/>
  <c r="D79" i="2" s="1"/>
  <c r="F79" i="2" s="1"/>
  <c r="E80" i="1"/>
  <c r="E128" i="3" s="1"/>
  <c r="D81" i="1"/>
  <c r="E81" i="1"/>
  <c r="E129" i="3" s="1"/>
  <c r="D84" i="1"/>
  <c r="D151" i="3" s="1"/>
  <c r="E84" i="1"/>
  <c r="E151" i="3" s="1"/>
  <c r="D85" i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E89" i="1"/>
  <c r="E156" i="3" s="1"/>
  <c r="D90" i="1"/>
  <c r="N90" i="1" s="1"/>
  <c r="E90" i="1"/>
  <c r="E157" i="3" s="1"/>
  <c r="D91" i="1"/>
  <c r="E91" i="1"/>
  <c r="E158" i="3" s="1"/>
  <c r="D92" i="1"/>
  <c r="N92" i="1" s="1"/>
  <c r="E92" i="1"/>
  <c r="E159" i="3" s="1"/>
  <c r="D93" i="1"/>
  <c r="N93" i="1" s="1"/>
  <c r="E93" i="1"/>
  <c r="E160" i="3" s="1"/>
  <c r="D94" i="1"/>
  <c r="L94" i="1" s="1"/>
  <c r="E94" i="1"/>
  <c r="E161" i="3" s="1"/>
  <c r="D95" i="1"/>
  <c r="D94" i="2" s="1"/>
  <c r="F94" i="2" s="1"/>
  <c r="E95" i="1"/>
  <c r="E162" i="3" s="1"/>
  <c r="D96" i="1"/>
  <c r="D95" i="2" s="1"/>
  <c r="F95" i="2" s="1"/>
  <c r="E96" i="1"/>
  <c r="E163" i="3" s="1"/>
  <c r="D97" i="1"/>
  <c r="D164" i="3" s="1"/>
  <c r="E97" i="1"/>
  <c r="E164" i="3" s="1"/>
  <c r="D98" i="1"/>
  <c r="P98" i="1" s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D102" i="2" s="1"/>
  <c r="F102" i="2" s="1"/>
  <c r="E103" i="1"/>
  <c r="E170" i="3" s="1"/>
  <c r="D104" i="1"/>
  <c r="L104" i="1" s="1"/>
  <c r="E104" i="1"/>
  <c r="E171" i="3" s="1"/>
  <c r="D105" i="1"/>
  <c r="D172" i="3" s="1"/>
  <c r="E105" i="1"/>
  <c r="E172" i="3" s="1"/>
  <c r="D106" i="1"/>
  <c r="L106" i="1" s="1"/>
  <c r="E106" i="1"/>
  <c r="D107" i="1"/>
  <c r="D174" i="3" s="1"/>
  <c r="E107" i="1"/>
  <c r="E174" i="3" s="1"/>
  <c r="J8" i="5"/>
  <c r="J9" i="5"/>
  <c r="J10" i="5"/>
  <c r="J11" i="5"/>
  <c r="J12" i="5"/>
  <c r="C12" i="5"/>
  <c r="F12" i="5" s="1"/>
  <c r="J13" i="5"/>
  <c r="J14" i="5"/>
  <c r="C14" i="5"/>
  <c r="F14" i="5" s="1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B117" i="5" s="1"/>
  <c r="B62" i="1"/>
  <c r="B63" i="1"/>
  <c r="B119" i="5" s="1"/>
  <c r="B64" i="1"/>
  <c r="B120" i="5" s="1"/>
  <c r="B65" i="1"/>
  <c r="B113" i="3" s="1"/>
  <c r="B66" i="1"/>
  <c r="B122" i="5" s="1"/>
  <c r="B67" i="1"/>
  <c r="B123" i="5" s="1"/>
  <c r="B68" i="1"/>
  <c r="B67" i="2" s="1"/>
  <c r="B69" i="1"/>
  <c r="B68" i="2" s="1"/>
  <c r="B70" i="1"/>
  <c r="B71" i="1"/>
  <c r="B127" i="5" s="1"/>
  <c r="B72" i="1"/>
  <c r="A72" i="1" s="1"/>
  <c r="A71" i="2" s="1"/>
  <c r="B73" i="1"/>
  <c r="B74" i="1"/>
  <c r="B73" i="2" s="1"/>
  <c r="B75" i="1"/>
  <c r="B131" i="5" s="1"/>
  <c r="B76" i="1"/>
  <c r="A76" i="1" s="1"/>
  <c r="A75" i="2" s="1"/>
  <c r="B77" i="1"/>
  <c r="B78" i="1"/>
  <c r="B79" i="1"/>
  <c r="B135" i="5" s="1"/>
  <c r="B80" i="1"/>
  <c r="B79" i="2" s="1"/>
  <c r="B81" i="1"/>
  <c r="B80" i="2" s="1"/>
  <c r="B7" i="1"/>
  <c r="B6" i="1"/>
  <c r="B5" i="2" s="1"/>
  <c r="C6" i="1"/>
  <c r="C5" i="2" s="1"/>
  <c r="C7" i="1"/>
  <c r="C17" i="3" s="1"/>
  <c r="B8" i="1"/>
  <c r="C8" i="1"/>
  <c r="C18" i="3" s="1"/>
  <c r="B9" i="1"/>
  <c r="B11" i="5" s="1"/>
  <c r="C9" i="1"/>
  <c r="C19" i="3" s="1"/>
  <c r="B10" i="1"/>
  <c r="C10" i="1"/>
  <c r="B11" i="1"/>
  <c r="B13" i="5" s="1"/>
  <c r="C11" i="1"/>
  <c r="C10" i="2" s="1"/>
  <c r="B12" i="1"/>
  <c r="B22" i="3" s="1"/>
  <c r="C12" i="1"/>
  <c r="C22" i="3" s="1"/>
  <c r="B13" i="1"/>
  <c r="B23" i="3" s="1"/>
  <c r="C13" i="1"/>
  <c r="B14" i="1"/>
  <c r="B13" i="2" s="1"/>
  <c r="C14" i="1"/>
  <c r="C24" i="3" s="1"/>
  <c r="B15" i="1"/>
  <c r="C15" i="1"/>
  <c r="B16" i="1"/>
  <c r="B15" i="2" s="1"/>
  <c r="C16" i="1"/>
  <c r="C15" i="2" s="1"/>
  <c r="B17" i="1"/>
  <c r="B16" i="2" s="1"/>
  <c r="C17" i="1"/>
  <c r="C27" i="3" s="1"/>
  <c r="B18" i="1"/>
  <c r="C18" i="1"/>
  <c r="C17" i="2" s="1"/>
  <c r="B19" i="1"/>
  <c r="B21" i="5" s="1"/>
  <c r="C19" i="1"/>
  <c r="C18" i="2" s="1"/>
  <c r="B20" i="1"/>
  <c r="B19" i="2" s="1"/>
  <c r="C20" i="1"/>
  <c r="D22" i="5" s="1"/>
  <c r="B21" i="1"/>
  <c r="B23" i="5" s="1"/>
  <c r="C21" i="1"/>
  <c r="B22" i="1"/>
  <c r="B21" i="2" s="1"/>
  <c r="C22" i="1"/>
  <c r="C32" i="3" s="1"/>
  <c r="B23" i="1"/>
  <c r="B33" i="3" s="1"/>
  <c r="C23" i="1"/>
  <c r="C22" i="2" s="1"/>
  <c r="B24" i="1"/>
  <c r="B26" i="5" s="1"/>
  <c r="C24" i="1"/>
  <c r="C34" i="3" s="1"/>
  <c r="B25" i="1"/>
  <c r="C25" i="1"/>
  <c r="B26" i="1"/>
  <c r="C26" i="1"/>
  <c r="C25" i="2" s="1"/>
  <c r="B27" i="1"/>
  <c r="B37" i="3" s="1"/>
  <c r="C27" i="1"/>
  <c r="C37" i="3" s="1"/>
  <c r="B28" i="1"/>
  <c r="C28" i="1"/>
  <c r="C38" i="3" s="1"/>
  <c r="B29" i="1"/>
  <c r="B31" i="5" s="1"/>
  <c r="C29" i="1"/>
  <c r="D31" i="5" s="1"/>
  <c r="C32" i="1"/>
  <c r="C31" i="2" s="1"/>
  <c r="C33" i="1"/>
  <c r="C34" i="1"/>
  <c r="C63" i="3" s="1"/>
  <c r="C35" i="1"/>
  <c r="C34" i="2" s="1"/>
  <c r="C36" i="1"/>
  <c r="C35" i="2" s="1"/>
  <c r="C37" i="1"/>
  <c r="C38" i="1"/>
  <c r="D67" i="5" s="1"/>
  <c r="C39" i="1"/>
  <c r="C38" i="2" s="1"/>
  <c r="C40" i="1"/>
  <c r="C39" i="2" s="1"/>
  <c r="C41" i="1"/>
  <c r="C40" i="2" s="1"/>
  <c r="C42" i="1"/>
  <c r="C43" i="1"/>
  <c r="C72" i="3" s="1"/>
  <c r="C44" i="1"/>
  <c r="C43" i="2" s="1"/>
  <c r="C45" i="1"/>
  <c r="D74" i="5" s="1"/>
  <c r="C46" i="1"/>
  <c r="D75" i="5" s="1"/>
  <c r="C47" i="1"/>
  <c r="C76" i="3" s="1"/>
  <c r="C48" i="1"/>
  <c r="C47" i="2" s="1"/>
  <c r="C49" i="1"/>
  <c r="C50" i="1"/>
  <c r="C79" i="3" s="1"/>
  <c r="C51" i="1"/>
  <c r="D80" i="5" s="1"/>
  <c r="C52" i="1"/>
  <c r="C51" i="2" s="1"/>
  <c r="C53" i="1"/>
  <c r="C52" i="2" s="1"/>
  <c r="C54" i="1"/>
  <c r="C83" i="3" s="1"/>
  <c r="C55" i="1"/>
  <c r="D84" i="5" s="1"/>
  <c r="C58" i="1"/>
  <c r="C57" i="2" s="1"/>
  <c r="C59" i="1"/>
  <c r="C60" i="1"/>
  <c r="C108" i="3" s="1"/>
  <c r="C61" i="1"/>
  <c r="C62" i="1"/>
  <c r="C61" i="2" s="1"/>
  <c r="C63" i="1"/>
  <c r="D119" i="5" s="1"/>
  <c r="C64" i="1"/>
  <c r="C63" i="2" s="1"/>
  <c r="C65" i="1"/>
  <c r="C113" i="3" s="1"/>
  <c r="C66" i="1"/>
  <c r="C65" i="2" s="1"/>
  <c r="C67" i="1"/>
  <c r="C68" i="1"/>
  <c r="C116" i="3" s="1"/>
  <c r="C69" i="1"/>
  <c r="C68" i="2" s="1"/>
  <c r="C70" i="1"/>
  <c r="C69" i="2" s="1"/>
  <c r="C71" i="1"/>
  <c r="C72" i="1"/>
  <c r="D128" i="5" s="1"/>
  <c r="C73" i="1"/>
  <c r="C72" i="2" s="1"/>
  <c r="C74" i="1"/>
  <c r="C73" i="2" s="1"/>
  <c r="C75" i="1"/>
  <c r="C123" i="3" s="1"/>
  <c r="C76" i="1"/>
  <c r="C124" i="3" s="1"/>
  <c r="C77" i="1"/>
  <c r="C78" i="1"/>
  <c r="D134" i="5" s="1"/>
  <c r="C79" i="1"/>
  <c r="C127" i="3" s="1"/>
  <c r="C80" i="1"/>
  <c r="C128" i="3" s="1"/>
  <c r="C81" i="1"/>
  <c r="C80" i="2" s="1"/>
  <c r="C84" i="1"/>
  <c r="B85" i="1"/>
  <c r="B168" i="5" s="1"/>
  <c r="C85" i="1"/>
  <c r="C152" i="3" s="1"/>
  <c r="B86" i="1"/>
  <c r="C86" i="1"/>
  <c r="B87" i="1"/>
  <c r="C87" i="1"/>
  <c r="C154" i="3" s="1"/>
  <c r="B88" i="1"/>
  <c r="A88" i="1" s="1"/>
  <c r="A87" i="2" s="1"/>
  <c r="C88" i="1"/>
  <c r="B89" i="1"/>
  <c r="B88" i="2" s="1"/>
  <c r="C89" i="1"/>
  <c r="C156" i="3" s="1"/>
  <c r="B90" i="1"/>
  <c r="C90" i="1"/>
  <c r="C89" i="2" s="1"/>
  <c r="B91" i="1"/>
  <c r="B158" i="3" s="1"/>
  <c r="C91" i="1"/>
  <c r="D174" i="5" s="1"/>
  <c r="B92" i="1"/>
  <c r="C92" i="1"/>
  <c r="B93" i="1"/>
  <c r="B92" i="2" s="1"/>
  <c r="C93" i="1"/>
  <c r="C160" i="3" s="1"/>
  <c r="B94" i="1"/>
  <c r="C94" i="1"/>
  <c r="B95" i="1"/>
  <c r="A95" i="1" s="1"/>
  <c r="C95" i="1"/>
  <c r="C162" i="3" s="1"/>
  <c r="B96" i="1"/>
  <c r="B163" i="3" s="1"/>
  <c r="C96" i="1"/>
  <c r="B97" i="1"/>
  <c r="B96" i="2" s="1"/>
  <c r="C97" i="1"/>
  <c r="C164" i="3" s="1"/>
  <c r="B98" i="1"/>
  <c r="B97" i="2" s="1"/>
  <c r="C98" i="1"/>
  <c r="B99" i="1"/>
  <c r="C99" i="1"/>
  <c r="C166" i="3" s="1"/>
  <c r="B100" i="1"/>
  <c r="C100" i="1"/>
  <c r="B101" i="1"/>
  <c r="A101" i="1" s="1"/>
  <c r="A100" i="2" s="1"/>
  <c r="C101" i="1"/>
  <c r="C168" i="3" s="1"/>
  <c r="B102" i="1"/>
  <c r="B185" i="5" s="1"/>
  <c r="C102" i="1"/>
  <c r="B103" i="1"/>
  <c r="A103" i="1" s="1"/>
  <c r="C103" i="1"/>
  <c r="C102" i="2" s="1"/>
  <c r="B104" i="1"/>
  <c r="B103" i="2" s="1"/>
  <c r="C104" i="1"/>
  <c r="C171" i="3" s="1"/>
  <c r="B105" i="1"/>
  <c r="B188" i="5" s="1"/>
  <c r="C105" i="1"/>
  <c r="D188" i="5" s="1"/>
  <c r="B106" i="1"/>
  <c r="B105" i="2" s="1"/>
  <c r="C106" i="1"/>
  <c r="C173" i="3" s="1"/>
  <c r="B107" i="1"/>
  <c r="A107" i="1" s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58" i="3"/>
  <c r="C121" i="3"/>
  <c r="C120" i="3"/>
  <c r="B129" i="3"/>
  <c r="B121" i="3"/>
  <c r="B106" i="3"/>
  <c r="B84" i="3"/>
  <c r="A84" i="3"/>
  <c r="B80" i="3"/>
  <c r="B76" i="3"/>
  <c r="B72" i="3"/>
  <c r="B68" i="3"/>
  <c r="B64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I15" i="5"/>
  <c r="I16" i="5"/>
  <c r="I17" i="5"/>
  <c r="I8" i="5"/>
  <c r="C174" i="5"/>
  <c r="F174" i="5" s="1"/>
  <c r="C180" i="5"/>
  <c r="C182" i="5"/>
  <c r="F182" i="5" s="1"/>
  <c r="C183" i="5"/>
  <c r="F183" i="5" s="1"/>
  <c r="C185" i="5"/>
  <c r="F185" i="5" s="1"/>
  <c r="C61" i="5"/>
  <c r="F61" i="5" s="1"/>
  <c r="B25" i="5"/>
  <c r="B64" i="5"/>
  <c r="B68" i="5"/>
  <c r="B72" i="5"/>
  <c r="B76" i="5"/>
  <c r="B77" i="5"/>
  <c r="B80" i="5"/>
  <c r="B84" i="5"/>
  <c r="A84" i="5"/>
  <c r="B114" i="5"/>
  <c r="A114" i="5"/>
  <c r="A85" i="5" s="1"/>
  <c r="B128" i="5"/>
  <c r="B129" i="5"/>
  <c r="B133" i="5"/>
  <c r="B136" i="5"/>
  <c r="B167" i="5"/>
  <c r="B171" i="5"/>
  <c r="B175" i="5"/>
  <c r="B184" i="5"/>
  <c r="C84" i="5"/>
  <c r="F84" i="5" s="1"/>
  <c r="C83" i="5"/>
  <c r="F83" i="5" s="1"/>
  <c r="C79" i="5"/>
  <c r="F79" i="5" s="1"/>
  <c r="C75" i="5"/>
  <c r="F75" i="5" s="1"/>
  <c r="C72" i="5"/>
  <c r="F72" i="5" s="1"/>
  <c r="C114" i="5"/>
  <c r="F114" i="5" s="1"/>
  <c r="C116" i="5"/>
  <c r="F116" i="5" s="1"/>
  <c r="C122" i="5"/>
  <c r="F122" i="5" s="1"/>
  <c r="C124" i="5"/>
  <c r="F124" i="5" s="1"/>
  <c r="C125" i="5"/>
  <c r="F125" i="5" s="1"/>
  <c r="C131" i="5"/>
  <c r="F131" i="5" s="1"/>
  <c r="C132" i="5"/>
  <c r="F132" i="5" s="1"/>
  <c r="C133" i="5"/>
  <c r="F133" i="5" s="1"/>
  <c r="C135" i="5"/>
  <c r="F135" i="5" s="1"/>
  <c r="C136" i="5"/>
  <c r="F136" i="5" s="1"/>
  <c r="C64" i="5"/>
  <c r="F64" i="5" s="1"/>
  <c r="D121" i="5"/>
  <c r="D124" i="5"/>
  <c r="D131" i="5"/>
  <c r="D132" i="5"/>
  <c r="D170" i="5"/>
  <c r="D178" i="5"/>
  <c r="A3" i="2"/>
  <c r="C108" i="2"/>
  <c r="C107" i="2"/>
  <c r="A2" i="2"/>
  <c r="C98" i="2"/>
  <c r="C90" i="2"/>
  <c r="C84" i="2"/>
  <c r="C64" i="2"/>
  <c r="C50" i="2"/>
  <c r="D27" i="2"/>
  <c r="F27" i="2" s="1"/>
  <c r="D34" i="2"/>
  <c r="F34" i="2" s="1"/>
  <c r="D40" i="2"/>
  <c r="F40" i="2" s="1"/>
  <c r="D45" i="2"/>
  <c r="F45" i="2" s="1"/>
  <c r="D49" i="2"/>
  <c r="F49" i="2" s="1"/>
  <c r="D51" i="2"/>
  <c r="F51" i="2" s="1"/>
  <c r="D52" i="2"/>
  <c r="F52" i="2" s="1"/>
  <c r="D53" i="2"/>
  <c r="F53" i="2" s="1"/>
  <c r="D57" i="2"/>
  <c r="F57" i="2" s="1"/>
  <c r="D58" i="2"/>
  <c r="F58" i="2" s="1"/>
  <c r="D63" i="2"/>
  <c r="F63" i="2" s="1"/>
  <c r="D65" i="2"/>
  <c r="F65" i="2" s="1"/>
  <c r="D70" i="2"/>
  <c r="F70" i="2" s="1"/>
  <c r="D71" i="2"/>
  <c r="F71" i="2" s="1"/>
  <c r="D72" i="2"/>
  <c r="F72" i="2" s="1"/>
  <c r="D74" i="2"/>
  <c r="F74" i="2" s="1"/>
  <c r="D75" i="2"/>
  <c r="F75" i="2" s="1"/>
  <c r="D76" i="2"/>
  <c r="F76" i="2" s="1"/>
  <c r="D78" i="2"/>
  <c r="F78" i="2" s="1"/>
  <c r="D80" i="2"/>
  <c r="F80" i="2" s="1"/>
  <c r="D91" i="2"/>
  <c r="F91" i="2" s="1"/>
  <c r="D96" i="2"/>
  <c r="F96" i="2" s="1"/>
  <c r="D98" i="2"/>
  <c r="F98" i="2" s="1"/>
  <c r="D99" i="2"/>
  <c r="F99" i="2" s="1"/>
  <c r="D104" i="2"/>
  <c r="F104" i="2" s="1"/>
  <c r="D105" i="2"/>
  <c r="F105" i="2" s="1"/>
  <c r="B106" i="2"/>
  <c r="B101" i="2"/>
  <c r="B99" i="2"/>
  <c r="B91" i="2"/>
  <c r="B87" i="2"/>
  <c r="B84" i="2"/>
  <c r="B76" i="2"/>
  <c r="B75" i="2"/>
  <c r="B59" i="2"/>
  <c r="B57" i="2"/>
  <c r="A57" i="2"/>
  <c r="C55" i="2" s="1"/>
  <c r="B54" i="2"/>
  <c r="A54" i="2"/>
  <c r="B50" i="2"/>
  <c r="B49" i="2"/>
  <c r="B47" i="2"/>
  <c r="B46" i="2"/>
  <c r="B45" i="2"/>
  <c r="B42" i="2"/>
  <c r="B38" i="2"/>
  <c r="B34" i="2"/>
  <c r="P107" i="1"/>
  <c r="H107" i="1"/>
  <c r="P106" i="1"/>
  <c r="N106" i="1"/>
  <c r="H106" i="1"/>
  <c r="R105" i="1"/>
  <c r="J105" i="1"/>
  <c r="L103" i="1"/>
  <c r="R102" i="1"/>
  <c r="L102" i="1"/>
  <c r="J102" i="1"/>
  <c r="P101" i="1"/>
  <c r="H101" i="1"/>
  <c r="R100" i="1"/>
  <c r="L100" i="1"/>
  <c r="J100" i="1"/>
  <c r="R99" i="1"/>
  <c r="P99" i="1"/>
  <c r="N99" i="1"/>
  <c r="L99" i="1"/>
  <c r="J99" i="1"/>
  <c r="H99" i="1"/>
  <c r="R98" i="1"/>
  <c r="R97" i="1"/>
  <c r="P97" i="1"/>
  <c r="N97" i="1"/>
  <c r="L97" i="1"/>
  <c r="J97" i="1"/>
  <c r="H97" i="1"/>
  <c r="F97" i="1"/>
  <c r="L95" i="1"/>
  <c r="N94" i="1"/>
  <c r="P93" i="1"/>
  <c r="H93" i="1"/>
  <c r="H92" i="1"/>
  <c r="L91" i="1"/>
  <c r="P90" i="1"/>
  <c r="H90" i="1"/>
  <c r="N89" i="1"/>
  <c r="F89" i="1"/>
  <c r="N88" i="1"/>
  <c r="P87" i="1"/>
  <c r="H87" i="1"/>
  <c r="R86" i="1"/>
  <c r="J86" i="1"/>
  <c r="N85" i="1"/>
  <c r="F85" i="1"/>
  <c r="L84" i="1"/>
  <c r="R81" i="1"/>
  <c r="J81" i="1"/>
  <c r="P80" i="1"/>
  <c r="N80" i="1"/>
  <c r="H80" i="1"/>
  <c r="R79" i="1"/>
  <c r="P79" i="1"/>
  <c r="N79" i="1"/>
  <c r="L79" i="1"/>
  <c r="J79" i="1"/>
  <c r="H79" i="1"/>
  <c r="F79" i="1"/>
  <c r="R78" i="1"/>
  <c r="L78" i="1"/>
  <c r="J78" i="1"/>
  <c r="R77" i="1"/>
  <c r="P77" i="1"/>
  <c r="N77" i="1"/>
  <c r="L77" i="1"/>
  <c r="J77" i="1"/>
  <c r="H77" i="1"/>
  <c r="P76" i="1"/>
  <c r="N76" i="1"/>
  <c r="H76" i="1"/>
  <c r="R75" i="1"/>
  <c r="P75" i="1"/>
  <c r="N75" i="1"/>
  <c r="L75" i="1"/>
  <c r="J75" i="1"/>
  <c r="H75" i="1"/>
  <c r="F75" i="1"/>
  <c r="L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N71" i="1"/>
  <c r="L71" i="1"/>
  <c r="F71" i="1"/>
  <c r="R70" i="1"/>
  <c r="P70" i="1"/>
  <c r="N70" i="1"/>
  <c r="L70" i="1"/>
  <c r="J70" i="1"/>
  <c r="H70" i="1"/>
  <c r="R69" i="1"/>
  <c r="P69" i="1"/>
  <c r="J69" i="1"/>
  <c r="H69" i="1"/>
  <c r="R68" i="1"/>
  <c r="P68" i="1"/>
  <c r="N68" i="1"/>
  <c r="L68" i="1"/>
  <c r="J68" i="1"/>
  <c r="H68" i="1"/>
  <c r="N67" i="1"/>
  <c r="L67" i="1"/>
  <c r="F67" i="1"/>
  <c r="R66" i="1"/>
  <c r="P66" i="1"/>
  <c r="N66" i="1"/>
  <c r="L66" i="1"/>
  <c r="J66" i="1"/>
  <c r="H66" i="1"/>
  <c r="R65" i="1"/>
  <c r="P65" i="1"/>
  <c r="J65" i="1"/>
  <c r="H65" i="1"/>
  <c r="R64" i="1"/>
  <c r="P64" i="1"/>
  <c r="N64" i="1"/>
  <c r="L64" i="1"/>
  <c r="J64" i="1"/>
  <c r="H64" i="1"/>
  <c r="N63" i="1"/>
  <c r="L63" i="1"/>
  <c r="F63" i="1"/>
  <c r="R62" i="1"/>
  <c r="P62" i="1"/>
  <c r="N62" i="1"/>
  <c r="L62" i="1"/>
  <c r="J62" i="1"/>
  <c r="H62" i="1"/>
  <c r="R61" i="1"/>
  <c r="P61" i="1"/>
  <c r="J61" i="1"/>
  <c r="H61" i="1"/>
  <c r="R60" i="1"/>
  <c r="P60" i="1"/>
  <c r="N60" i="1"/>
  <c r="L60" i="1"/>
  <c r="J60" i="1"/>
  <c r="H60" i="1"/>
  <c r="N59" i="1"/>
  <c r="L59" i="1"/>
  <c r="F59" i="1"/>
  <c r="R58" i="1"/>
  <c r="P58" i="1"/>
  <c r="N58" i="1"/>
  <c r="L58" i="1"/>
  <c r="J58" i="1"/>
  <c r="H58" i="1"/>
  <c r="R55" i="1"/>
  <c r="P55" i="1"/>
  <c r="J55" i="1"/>
  <c r="H55" i="1"/>
  <c r="R54" i="1"/>
  <c r="P54" i="1"/>
  <c r="N54" i="1"/>
  <c r="L54" i="1"/>
  <c r="J54" i="1"/>
  <c r="H54" i="1"/>
  <c r="N53" i="1"/>
  <c r="L53" i="1"/>
  <c r="F53" i="1"/>
  <c r="L52" i="1"/>
  <c r="R51" i="1"/>
  <c r="J51" i="1"/>
  <c r="H51" i="1"/>
  <c r="R50" i="1"/>
  <c r="L50" i="1"/>
  <c r="J50" i="1"/>
  <c r="H50" i="1"/>
  <c r="L49" i="1"/>
  <c r="F49" i="1"/>
  <c r="R48" i="1"/>
  <c r="R47" i="1"/>
  <c r="J47" i="1"/>
  <c r="H47" i="1"/>
  <c r="R46" i="1"/>
  <c r="L46" i="1"/>
  <c r="J46" i="1"/>
  <c r="H46" i="1"/>
  <c r="R44" i="1"/>
  <c r="R42" i="1"/>
  <c r="H42" i="1"/>
  <c r="F41" i="1"/>
  <c r="J39" i="1"/>
  <c r="H38" i="1"/>
  <c r="R35" i="1"/>
  <c r="J35" i="1"/>
  <c r="H35" i="1"/>
  <c r="J33" i="1"/>
  <c r="R32" i="1"/>
  <c r="L32" i="1"/>
  <c r="J32" i="1"/>
  <c r="H32" i="1"/>
  <c r="R26" i="1"/>
  <c r="R22" i="1"/>
  <c r="R14" i="1"/>
  <c r="R10" i="1"/>
  <c r="L29" i="1"/>
  <c r="L16" i="1"/>
  <c r="L13" i="1"/>
  <c r="J26" i="1"/>
  <c r="J22" i="1"/>
  <c r="J18" i="1"/>
  <c r="J16" i="1"/>
  <c r="J14" i="1"/>
  <c r="J10" i="1"/>
  <c r="H16" i="1"/>
  <c r="F13" i="1"/>
  <c r="F21" i="1"/>
  <c r="F29" i="1"/>
  <c r="B109" i="1"/>
  <c r="B83" i="1"/>
  <c r="B57" i="1"/>
  <c r="B31" i="1"/>
  <c r="C57" i="1"/>
  <c r="C56" i="1"/>
  <c r="C109" i="1"/>
  <c r="C108" i="1"/>
  <c r="P92" i="1" l="1"/>
  <c r="N100" i="1"/>
  <c r="N102" i="1"/>
  <c r="N104" i="1"/>
  <c r="J106" i="1"/>
  <c r="R106" i="1"/>
  <c r="B60" i="2"/>
  <c r="B95" i="2"/>
  <c r="D97" i="2"/>
  <c r="F97" i="2" s="1"/>
  <c r="D69" i="2"/>
  <c r="F69" i="2" s="1"/>
  <c r="D61" i="2"/>
  <c r="F61" i="2" s="1"/>
  <c r="C128" i="5"/>
  <c r="F128" i="5" s="1"/>
  <c r="C120" i="5"/>
  <c r="F120" i="5" s="1"/>
  <c r="N96" i="1"/>
  <c r="J98" i="1"/>
  <c r="H100" i="1"/>
  <c r="P100" i="1"/>
  <c r="H102" i="1"/>
  <c r="P102" i="1"/>
  <c r="D101" i="2"/>
  <c r="F101" i="2" s="1"/>
  <c r="D67" i="2"/>
  <c r="F67" i="2" s="1"/>
  <c r="D59" i="2"/>
  <c r="F59" i="2" s="1"/>
  <c r="D129" i="5"/>
  <c r="D19" i="5"/>
  <c r="C118" i="5"/>
  <c r="F118" i="5" s="1"/>
  <c r="C80" i="3"/>
  <c r="B162" i="3"/>
  <c r="C105" i="2"/>
  <c r="B174" i="3"/>
  <c r="F100" i="1"/>
  <c r="F102" i="1"/>
  <c r="F104" i="1"/>
  <c r="D189" i="5"/>
  <c r="D187" i="5"/>
  <c r="C103" i="2"/>
  <c r="I58" i="5"/>
  <c r="I111" i="5" s="1"/>
  <c r="I164" i="5" s="1"/>
  <c r="F96" i="1"/>
  <c r="L98" i="1"/>
  <c r="F99" i="1"/>
  <c r="C53" i="2"/>
  <c r="C67" i="2"/>
  <c r="C75" i="2"/>
  <c r="C86" i="2"/>
  <c r="C92" i="2"/>
  <c r="C100" i="2"/>
  <c r="D184" i="5"/>
  <c r="D176" i="5"/>
  <c r="D168" i="5"/>
  <c r="D83" i="5"/>
  <c r="B124" i="5"/>
  <c r="B116" i="5"/>
  <c r="B120" i="3"/>
  <c r="F94" i="1"/>
  <c r="F98" i="1"/>
  <c r="N98" i="1"/>
  <c r="B18" i="2"/>
  <c r="B63" i="2"/>
  <c r="B71" i="2"/>
  <c r="C45" i="2"/>
  <c r="C59" i="2"/>
  <c r="C79" i="2"/>
  <c r="C88" i="2"/>
  <c r="C94" i="2"/>
  <c r="D182" i="5"/>
  <c r="D136" i="5"/>
  <c r="D120" i="5"/>
  <c r="D79" i="5"/>
  <c r="B132" i="5"/>
  <c r="C112" i="3"/>
  <c r="H98" i="1"/>
  <c r="B26" i="2"/>
  <c r="C49" i="2"/>
  <c r="C71" i="2"/>
  <c r="C96" i="2"/>
  <c r="D180" i="5"/>
  <c r="D172" i="5"/>
  <c r="D116" i="5"/>
  <c r="C75" i="3"/>
  <c r="F84" i="1"/>
  <c r="N84" i="1"/>
  <c r="L86" i="1"/>
  <c r="J90" i="1"/>
  <c r="R90" i="1"/>
  <c r="J92" i="1"/>
  <c r="R92" i="1"/>
  <c r="H94" i="1"/>
  <c r="P94" i="1"/>
  <c r="H96" i="1"/>
  <c r="P96" i="1"/>
  <c r="J101" i="1"/>
  <c r="R101" i="1"/>
  <c r="F103" i="1"/>
  <c r="N103" i="1"/>
  <c r="L105" i="1"/>
  <c r="J107" i="1"/>
  <c r="R107" i="1"/>
  <c r="B102" i="2"/>
  <c r="D89" i="2"/>
  <c r="F89" i="2" s="1"/>
  <c r="D135" i="5"/>
  <c r="B190" i="5"/>
  <c r="B178" i="5"/>
  <c r="C167" i="5"/>
  <c r="F167" i="5" s="1"/>
  <c r="C190" i="5"/>
  <c r="G190" i="5" s="1"/>
  <c r="C184" i="5"/>
  <c r="G184" i="5" s="1"/>
  <c r="E79" i="5"/>
  <c r="E75" i="5"/>
  <c r="P28" i="1"/>
  <c r="N28" i="1"/>
  <c r="L26" i="1"/>
  <c r="N26" i="1"/>
  <c r="P26" i="1"/>
  <c r="P24" i="1"/>
  <c r="N24" i="1"/>
  <c r="N22" i="1"/>
  <c r="P22" i="1"/>
  <c r="P20" i="1"/>
  <c r="N20" i="1"/>
  <c r="N18" i="1"/>
  <c r="P18" i="1"/>
  <c r="R16" i="1"/>
  <c r="P16" i="1"/>
  <c r="N16" i="1"/>
  <c r="N14" i="1"/>
  <c r="P14" i="1"/>
  <c r="J12" i="1"/>
  <c r="P12" i="1"/>
  <c r="N12" i="1"/>
  <c r="N10" i="1"/>
  <c r="P10" i="1"/>
  <c r="C10" i="5"/>
  <c r="F10" i="5" s="1"/>
  <c r="P8" i="1"/>
  <c r="N8" i="1"/>
  <c r="D16" i="3"/>
  <c r="N6" i="1"/>
  <c r="P6" i="1"/>
  <c r="C66" i="5"/>
  <c r="F66" i="5" s="1"/>
  <c r="P37" i="1"/>
  <c r="N37" i="1"/>
  <c r="L37" i="1"/>
  <c r="P35" i="1"/>
  <c r="N35" i="1"/>
  <c r="R33" i="1"/>
  <c r="P33" i="1"/>
  <c r="N33" i="1"/>
  <c r="L33" i="1"/>
  <c r="D81" i="3"/>
  <c r="N52" i="1"/>
  <c r="P52" i="1"/>
  <c r="D79" i="3"/>
  <c r="F79" i="3" s="1"/>
  <c r="P50" i="1"/>
  <c r="N50" i="1"/>
  <c r="D77" i="3"/>
  <c r="N48" i="1"/>
  <c r="P48" i="1"/>
  <c r="D75" i="3"/>
  <c r="F75" i="3" s="1"/>
  <c r="P46" i="1"/>
  <c r="N46" i="1"/>
  <c r="J44" i="1"/>
  <c r="N44" i="1"/>
  <c r="P44" i="1"/>
  <c r="P42" i="1"/>
  <c r="N42" i="1"/>
  <c r="L40" i="1"/>
  <c r="N40" i="1"/>
  <c r="P40" i="1"/>
  <c r="N32" i="1"/>
  <c r="P32" i="1"/>
  <c r="H84" i="1"/>
  <c r="P84" i="1"/>
  <c r="F86" i="1"/>
  <c r="N86" i="1"/>
  <c r="L90" i="1"/>
  <c r="L92" i="1"/>
  <c r="J94" i="1"/>
  <c r="R94" i="1"/>
  <c r="J96" i="1"/>
  <c r="R96" i="1"/>
  <c r="L101" i="1"/>
  <c r="H103" i="1"/>
  <c r="P103" i="1"/>
  <c r="F105" i="1"/>
  <c r="N105" i="1"/>
  <c r="L107" i="1"/>
  <c r="B66" i="2"/>
  <c r="B104" i="2"/>
  <c r="D106" i="2"/>
  <c r="F106" i="2" s="1"/>
  <c r="D100" i="2"/>
  <c r="F100" i="2" s="1"/>
  <c r="D85" i="2"/>
  <c r="F85" i="2" s="1"/>
  <c r="C171" i="5"/>
  <c r="F171" i="5" s="1"/>
  <c r="C188" i="5"/>
  <c r="F188" i="5" s="1"/>
  <c r="B168" i="3"/>
  <c r="F76" i="1"/>
  <c r="F80" i="1"/>
  <c r="J84" i="1"/>
  <c r="R84" i="1"/>
  <c r="H86" i="1"/>
  <c r="P86" i="1"/>
  <c r="F88" i="1"/>
  <c r="F90" i="1"/>
  <c r="F92" i="1"/>
  <c r="L96" i="1"/>
  <c r="F101" i="1"/>
  <c r="N101" i="1"/>
  <c r="J103" i="1"/>
  <c r="R103" i="1"/>
  <c r="H105" i="1"/>
  <c r="P105" i="1"/>
  <c r="F107" i="1"/>
  <c r="N107" i="1"/>
  <c r="B100" i="2"/>
  <c r="D83" i="2"/>
  <c r="F83" i="2" s="1"/>
  <c r="C27" i="2"/>
  <c r="D16" i="5"/>
  <c r="B186" i="5"/>
  <c r="C169" i="5"/>
  <c r="F169" i="5" s="1"/>
  <c r="B155" i="3"/>
  <c r="B170" i="3"/>
  <c r="P29" i="1"/>
  <c r="N29" i="1"/>
  <c r="H27" i="1"/>
  <c r="P27" i="1"/>
  <c r="N27" i="1"/>
  <c r="P25" i="1"/>
  <c r="N25" i="1"/>
  <c r="H23" i="1"/>
  <c r="P23" i="1"/>
  <c r="N23" i="1"/>
  <c r="P21" i="1"/>
  <c r="N21" i="1"/>
  <c r="P19" i="1"/>
  <c r="N19" i="1"/>
  <c r="R17" i="1"/>
  <c r="P17" i="1"/>
  <c r="N17" i="1"/>
  <c r="P15" i="1"/>
  <c r="N15" i="1"/>
  <c r="P13" i="1"/>
  <c r="N13" i="1"/>
  <c r="H11" i="1"/>
  <c r="P11" i="1"/>
  <c r="N11" i="1"/>
  <c r="R9" i="1"/>
  <c r="P9" i="1"/>
  <c r="N9" i="1"/>
  <c r="H7" i="1"/>
  <c r="N7" i="1"/>
  <c r="P7" i="1"/>
  <c r="L38" i="1"/>
  <c r="P38" i="1"/>
  <c r="N38" i="1"/>
  <c r="N36" i="1"/>
  <c r="P36" i="1"/>
  <c r="L36" i="1"/>
  <c r="P34" i="1"/>
  <c r="N34" i="1"/>
  <c r="L34" i="1"/>
  <c r="P51" i="1"/>
  <c r="N51" i="1"/>
  <c r="P49" i="1"/>
  <c r="N49" i="1"/>
  <c r="P47" i="1"/>
  <c r="N47" i="1"/>
  <c r="P45" i="1"/>
  <c r="N45" i="1"/>
  <c r="H43" i="1"/>
  <c r="P43" i="1"/>
  <c r="N43" i="1"/>
  <c r="L41" i="1"/>
  <c r="P41" i="1"/>
  <c r="N41" i="1"/>
  <c r="P39" i="1"/>
  <c r="N39" i="1"/>
  <c r="H28" i="1"/>
  <c r="H12" i="1"/>
  <c r="R20" i="1"/>
  <c r="F33" i="1"/>
  <c r="J52" i="1"/>
  <c r="C73" i="5"/>
  <c r="F73" i="5" s="1"/>
  <c r="L20" i="1"/>
  <c r="R24" i="1"/>
  <c r="C77" i="5"/>
  <c r="F77" i="5" s="1"/>
  <c r="H20" i="1"/>
  <c r="H24" i="1"/>
  <c r="J20" i="1"/>
  <c r="L24" i="1"/>
  <c r="R37" i="1"/>
  <c r="D47" i="2"/>
  <c r="F47" i="2" s="1"/>
  <c r="D23" i="2"/>
  <c r="F23" i="2" s="1"/>
  <c r="R8" i="1"/>
  <c r="H48" i="1"/>
  <c r="R52" i="1"/>
  <c r="D19" i="2"/>
  <c r="F19" i="2" s="1"/>
  <c r="C81" i="5"/>
  <c r="F81" i="5" s="1"/>
  <c r="J8" i="1"/>
  <c r="J48" i="1"/>
  <c r="D43" i="2"/>
  <c r="F43" i="2" s="1"/>
  <c r="D15" i="2"/>
  <c r="F15" i="2" s="1"/>
  <c r="E12" i="5"/>
  <c r="J40" i="1"/>
  <c r="L48" i="1"/>
  <c r="D11" i="2"/>
  <c r="F11" i="2" s="1"/>
  <c r="E73" i="5"/>
  <c r="J28" i="1"/>
  <c r="H8" i="1"/>
  <c r="L8" i="1"/>
  <c r="H52" i="1"/>
  <c r="D36" i="2"/>
  <c r="F36" i="2" s="1"/>
  <c r="D7" i="2"/>
  <c r="F7" i="2" s="1"/>
  <c r="C68" i="3"/>
  <c r="C46" i="2"/>
  <c r="D11" i="5"/>
  <c r="D76" i="5"/>
  <c r="C8" i="2"/>
  <c r="C16" i="2"/>
  <c r="D68" i="5"/>
  <c r="C67" i="3"/>
  <c r="B51" i="2"/>
  <c r="B73" i="5"/>
  <c r="B10" i="2"/>
  <c r="E61" i="5"/>
  <c r="C74" i="3"/>
  <c r="H15" i="1"/>
  <c r="C19" i="2"/>
  <c r="D14" i="5"/>
  <c r="E72" i="5"/>
  <c r="E64" i="5"/>
  <c r="E14" i="5"/>
  <c r="H19" i="1"/>
  <c r="C23" i="2"/>
  <c r="R19" i="1"/>
  <c r="D26" i="5"/>
  <c r="L19" i="1"/>
  <c r="B39" i="2"/>
  <c r="C71" i="3"/>
  <c r="C41" i="2"/>
  <c r="B24" i="2"/>
  <c r="B31" i="3"/>
  <c r="B25" i="3"/>
  <c r="B14" i="2"/>
  <c r="D28" i="2"/>
  <c r="F28" i="2" s="1"/>
  <c r="R29" i="1"/>
  <c r="J29" i="1"/>
  <c r="D26" i="2"/>
  <c r="F26" i="2" s="1"/>
  <c r="D24" i="2"/>
  <c r="F24" i="2" s="1"/>
  <c r="R25" i="1"/>
  <c r="J25" i="1"/>
  <c r="D22" i="2"/>
  <c r="F22" i="2" s="1"/>
  <c r="R21" i="1"/>
  <c r="J21" i="1"/>
  <c r="D12" i="2"/>
  <c r="F12" i="2" s="1"/>
  <c r="R13" i="1"/>
  <c r="C13" i="5"/>
  <c r="F13" i="5" s="1"/>
  <c r="D17" i="3"/>
  <c r="F36" i="1"/>
  <c r="R34" i="1"/>
  <c r="J34" i="1"/>
  <c r="R39" i="1"/>
  <c r="H39" i="1"/>
  <c r="F27" i="1"/>
  <c r="F19" i="1"/>
  <c r="F11" i="1"/>
  <c r="J9" i="1"/>
  <c r="J13" i="1"/>
  <c r="J17" i="1"/>
  <c r="J27" i="1"/>
  <c r="L9" i="1"/>
  <c r="L15" i="1"/>
  <c r="L25" i="1"/>
  <c r="R15" i="1"/>
  <c r="H36" i="1"/>
  <c r="R36" i="1"/>
  <c r="R43" i="1"/>
  <c r="B12" i="2"/>
  <c r="B28" i="2"/>
  <c r="B22" i="2"/>
  <c r="D18" i="2"/>
  <c r="F18" i="2" s="1"/>
  <c r="C37" i="2"/>
  <c r="D63" i="5"/>
  <c r="B19" i="3"/>
  <c r="C23" i="5"/>
  <c r="F23" i="5" s="1"/>
  <c r="C17" i="5"/>
  <c r="F17" i="5" s="1"/>
  <c r="F25" i="1"/>
  <c r="F17" i="1"/>
  <c r="F9" i="1"/>
  <c r="H9" i="1"/>
  <c r="H13" i="1"/>
  <c r="H17" i="1"/>
  <c r="H21" i="1"/>
  <c r="H25" i="1"/>
  <c r="H29" i="1"/>
  <c r="J23" i="1"/>
  <c r="L11" i="1"/>
  <c r="L21" i="1"/>
  <c r="L27" i="1"/>
  <c r="R11" i="1"/>
  <c r="R27" i="1"/>
  <c r="F34" i="1"/>
  <c r="J36" i="1"/>
  <c r="F37" i="1"/>
  <c r="F45" i="1"/>
  <c r="B20" i="2"/>
  <c r="B37" i="2"/>
  <c r="D6" i="2"/>
  <c r="F6" i="2" s="1"/>
  <c r="B29" i="5"/>
  <c r="B15" i="5"/>
  <c r="B35" i="3"/>
  <c r="B18" i="3"/>
  <c r="B7" i="2"/>
  <c r="D34" i="3"/>
  <c r="C26" i="5"/>
  <c r="F26" i="5" s="1"/>
  <c r="D32" i="3"/>
  <c r="F32" i="3" s="1"/>
  <c r="L22" i="1"/>
  <c r="D17" i="2"/>
  <c r="F17" i="2" s="1"/>
  <c r="L18" i="1"/>
  <c r="D26" i="3"/>
  <c r="F26" i="3" s="1"/>
  <c r="D24" i="3"/>
  <c r="F24" i="3" s="1"/>
  <c r="L14" i="1"/>
  <c r="D22" i="3"/>
  <c r="F22" i="3" s="1"/>
  <c r="D20" i="3"/>
  <c r="F20" i="3" s="1"/>
  <c r="D9" i="2"/>
  <c r="F9" i="2" s="1"/>
  <c r="L10" i="1"/>
  <c r="D18" i="3"/>
  <c r="F18" i="3" s="1"/>
  <c r="D66" i="3"/>
  <c r="F66" i="3" s="1"/>
  <c r="H37" i="1"/>
  <c r="D64" i="3"/>
  <c r="F64" i="3" s="1"/>
  <c r="D62" i="3"/>
  <c r="F62" i="3" s="1"/>
  <c r="H33" i="1"/>
  <c r="D73" i="3"/>
  <c r="H44" i="1"/>
  <c r="D71" i="3"/>
  <c r="F71" i="3" s="1"/>
  <c r="C71" i="5"/>
  <c r="F71" i="5" s="1"/>
  <c r="L42" i="1"/>
  <c r="D69" i="3"/>
  <c r="C69" i="5"/>
  <c r="F69" i="5" s="1"/>
  <c r="D39" i="2"/>
  <c r="F39" i="2" s="1"/>
  <c r="D61" i="3"/>
  <c r="F61" i="3" s="1"/>
  <c r="D31" i="2"/>
  <c r="F31" i="2" s="1"/>
  <c r="B65" i="5"/>
  <c r="B35" i="2"/>
  <c r="B61" i="5"/>
  <c r="F23" i="1"/>
  <c r="F15" i="1"/>
  <c r="F7" i="1"/>
  <c r="H10" i="1"/>
  <c r="H14" i="1"/>
  <c r="H18" i="1"/>
  <c r="H22" i="1"/>
  <c r="H26" i="1"/>
  <c r="J7" i="1"/>
  <c r="J11" i="1"/>
  <c r="J15" i="1"/>
  <c r="J19" i="1"/>
  <c r="J24" i="1"/>
  <c r="L7" i="1"/>
  <c r="L12" i="1"/>
  <c r="L17" i="1"/>
  <c r="L23" i="1"/>
  <c r="L28" i="1"/>
  <c r="R7" i="1"/>
  <c r="R12" i="1"/>
  <c r="R18" i="1"/>
  <c r="R23" i="1"/>
  <c r="R28" i="1"/>
  <c r="H34" i="1"/>
  <c r="F35" i="1"/>
  <c r="J37" i="1"/>
  <c r="F38" i="1"/>
  <c r="F39" i="1"/>
  <c r="H40" i="1"/>
  <c r="R40" i="1"/>
  <c r="J42" i="1"/>
  <c r="J43" i="1"/>
  <c r="L44" i="1"/>
  <c r="L45" i="1"/>
  <c r="B8" i="2"/>
  <c r="B23" i="2"/>
  <c r="D41" i="2"/>
  <c r="F41" i="2" s="1"/>
  <c r="D32" i="2"/>
  <c r="F32" i="2" s="1"/>
  <c r="D21" i="2"/>
  <c r="F21" i="2" s="1"/>
  <c r="D13" i="2"/>
  <c r="F13" i="2" s="1"/>
  <c r="C33" i="2"/>
  <c r="D71" i="5"/>
  <c r="C62" i="5"/>
  <c r="F62" i="5" s="1"/>
  <c r="B27" i="5"/>
  <c r="B61" i="3"/>
  <c r="A155" i="3"/>
  <c r="A171" i="5"/>
  <c r="C39" i="3"/>
  <c r="C28" i="2"/>
  <c r="C29" i="3"/>
  <c r="D21" i="5"/>
  <c r="C24" i="5"/>
  <c r="F24" i="5" s="1"/>
  <c r="C18" i="5"/>
  <c r="F18" i="5" s="1"/>
  <c r="C16" i="5"/>
  <c r="F16" i="5" s="1"/>
  <c r="D185" i="5"/>
  <c r="C169" i="3"/>
  <c r="C167" i="3"/>
  <c r="C99" i="2"/>
  <c r="D183" i="5"/>
  <c r="C165" i="3"/>
  <c r="D181" i="5"/>
  <c r="C97" i="2"/>
  <c r="C163" i="3"/>
  <c r="C95" i="2"/>
  <c r="C161" i="3"/>
  <c r="D177" i="5"/>
  <c r="C93" i="2"/>
  <c r="C159" i="3"/>
  <c r="C91" i="2"/>
  <c r="C157" i="3"/>
  <c r="D173" i="5"/>
  <c r="C155" i="3"/>
  <c r="C87" i="2"/>
  <c r="D171" i="5"/>
  <c r="C153" i="3"/>
  <c r="D169" i="5"/>
  <c r="C151" i="3"/>
  <c r="C83" i="2"/>
  <c r="D167" i="5"/>
  <c r="C126" i="3"/>
  <c r="C77" i="2"/>
  <c r="B30" i="5"/>
  <c r="B38" i="3"/>
  <c r="B36" i="3"/>
  <c r="B25" i="2"/>
  <c r="B22" i="5"/>
  <c r="B20" i="5"/>
  <c r="B17" i="2"/>
  <c r="B18" i="5"/>
  <c r="B26" i="3"/>
  <c r="B12" i="5"/>
  <c r="B20" i="3"/>
  <c r="B9" i="2"/>
  <c r="A6" i="1"/>
  <c r="A5" i="2" s="1"/>
  <c r="B6" i="2"/>
  <c r="A78" i="1"/>
  <c r="A77" i="2" s="1"/>
  <c r="B77" i="2"/>
  <c r="B134" i="5"/>
  <c r="A74" i="1"/>
  <c r="A73" i="2" s="1"/>
  <c r="B130" i="5"/>
  <c r="B122" i="3"/>
  <c r="A70" i="1"/>
  <c r="A69" i="2" s="1"/>
  <c r="B118" i="3"/>
  <c r="B126" i="5"/>
  <c r="B69" i="2"/>
  <c r="A66" i="1"/>
  <c r="A65" i="2" s="1"/>
  <c r="B65" i="2"/>
  <c r="A62" i="1"/>
  <c r="A61" i="2" s="1"/>
  <c r="B110" i="3"/>
  <c r="B118" i="5"/>
  <c r="B61" i="2"/>
  <c r="D158" i="3"/>
  <c r="F158" i="3" s="1"/>
  <c r="P91" i="1"/>
  <c r="H91" i="1"/>
  <c r="D90" i="2"/>
  <c r="F90" i="2" s="1"/>
  <c r="N91" i="1"/>
  <c r="F91" i="1"/>
  <c r="D156" i="3"/>
  <c r="F156" i="3" s="1"/>
  <c r="D88" i="2"/>
  <c r="F88" i="2" s="1"/>
  <c r="L89" i="1"/>
  <c r="R89" i="1"/>
  <c r="J89" i="1"/>
  <c r="N87" i="1"/>
  <c r="F87" i="1"/>
  <c r="L87" i="1"/>
  <c r="C168" i="5"/>
  <c r="F168" i="5" s="1"/>
  <c r="R85" i="1"/>
  <c r="J85" i="1"/>
  <c r="D84" i="2"/>
  <c r="F84" i="2" s="1"/>
  <c r="P85" i="1"/>
  <c r="H85" i="1"/>
  <c r="N81" i="1"/>
  <c r="F81" i="1"/>
  <c r="L81" i="1"/>
  <c r="E125" i="3"/>
  <c r="F125" i="3" s="1"/>
  <c r="F77" i="1"/>
  <c r="C130" i="5"/>
  <c r="F130" i="5" s="1"/>
  <c r="D73" i="2"/>
  <c r="F73" i="2" s="1"/>
  <c r="P74" i="1"/>
  <c r="H74" i="1"/>
  <c r="N74" i="1"/>
  <c r="F74" i="1"/>
  <c r="E118" i="3"/>
  <c r="F70" i="1"/>
  <c r="E114" i="3"/>
  <c r="F66" i="1"/>
  <c r="E110" i="3"/>
  <c r="F62" i="1"/>
  <c r="E106" i="3"/>
  <c r="F58" i="1"/>
  <c r="E81" i="3"/>
  <c r="F52" i="1"/>
  <c r="E77" i="3"/>
  <c r="F48" i="1"/>
  <c r="E73" i="3"/>
  <c r="F44" i="1"/>
  <c r="E69" i="3"/>
  <c r="F69" i="3" s="1"/>
  <c r="F40" i="1"/>
  <c r="A53" i="1"/>
  <c r="B82" i="3"/>
  <c r="B82" i="5"/>
  <c r="B78" i="3"/>
  <c r="B48" i="2"/>
  <c r="B74" i="3"/>
  <c r="B74" i="5"/>
  <c r="B44" i="2"/>
  <c r="B66" i="3"/>
  <c r="B66" i="5"/>
  <c r="F26" i="1"/>
  <c r="F22" i="1"/>
  <c r="F18" i="1"/>
  <c r="F14" i="1"/>
  <c r="F10" i="1"/>
  <c r="F42" i="1"/>
  <c r="F46" i="1"/>
  <c r="F50" i="1"/>
  <c r="F54" i="1"/>
  <c r="F60" i="1"/>
  <c r="F64" i="1"/>
  <c r="F68" i="1"/>
  <c r="F72" i="1"/>
  <c r="R74" i="1"/>
  <c r="H81" i="1"/>
  <c r="L85" i="1"/>
  <c r="R87" i="1"/>
  <c r="H89" i="1"/>
  <c r="R91" i="1"/>
  <c r="B11" i="2"/>
  <c r="B40" i="2"/>
  <c r="D86" i="2"/>
  <c r="F86" i="2" s="1"/>
  <c r="C85" i="2"/>
  <c r="D175" i="5"/>
  <c r="D179" i="5"/>
  <c r="B10" i="5"/>
  <c r="G182" i="5"/>
  <c r="B126" i="3"/>
  <c r="F28" i="1"/>
  <c r="F24" i="1"/>
  <c r="F20" i="1"/>
  <c r="F16" i="1"/>
  <c r="F12" i="1"/>
  <c r="F8" i="1"/>
  <c r="F32" i="1"/>
  <c r="J74" i="1"/>
  <c r="P81" i="1"/>
  <c r="J87" i="1"/>
  <c r="P89" i="1"/>
  <c r="J91" i="1"/>
  <c r="B27" i="2"/>
  <c r="C101" i="2"/>
  <c r="B16" i="5"/>
  <c r="B9" i="5"/>
  <c r="C172" i="5"/>
  <c r="F172" i="5" s="1"/>
  <c r="B114" i="3"/>
  <c r="A170" i="3"/>
  <c r="A102" i="2"/>
  <c r="A186" i="5"/>
  <c r="E173" i="3"/>
  <c r="F106" i="1"/>
  <c r="D128" i="3"/>
  <c r="F128" i="3" s="1"/>
  <c r="L80" i="1"/>
  <c r="R80" i="1"/>
  <c r="J80" i="1"/>
  <c r="C134" i="5"/>
  <c r="F134" i="5" s="1"/>
  <c r="D77" i="2"/>
  <c r="F77" i="2" s="1"/>
  <c r="P78" i="1"/>
  <c r="H78" i="1"/>
  <c r="N78" i="1"/>
  <c r="F78" i="1"/>
  <c r="D124" i="3"/>
  <c r="F124" i="3" s="1"/>
  <c r="L76" i="1"/>
  <c r="R76" i="1"/>
  <c r="J76" i="1"/>
  <c r="D122" i="3"/>
  <c r="F122" i="3" s="1"/>
  <c r="D119" i="3"/>
  <c r="C127" i="5"/>
  <c r="F127" i="5" s="1"/>
  <c r="R71" i="1"/>
  <c r="J71" i="1"/>
  <c r="P71" i="1"/>
  <c r="H71" i="1"/>
  <c r="D117" i="3"/>
  <c r="F117" i="3" s="1"/>
  <c r="D68" i="2"/>
  <c r="F68" i="2" s="1"/>
  <c r="N69" i="1"/>
  <c r="F69" i="1"/>
  <c r="L69" i="1"/>
  <c r="D115" i="3"/>
  <c r="C123" i="5"/>
  <c r="F123" i="5" s="1"/>
  <c r="D66" i="2"/>
  <c r="F66" i="2" s="1"/>
  <c r="R67" i="1"/>
  <c r="J67" i="1"/>
  <c r="P67" i="1"/>
  <c r="H67" i="1"/>
  <c r="D64" i="2"/>
  <c r="F64" i="2" s="1"/>
  <c r="N65" i="1"/>
  <c r="F65" i="1"/>
  <c r="L65" i="1"/>
  <c r="D111" i="3"/>
  <c r="F111" i="3" s="1"/>
  <c r="C119" i="5"/>
  <c r="F119" i="5" s="1"/>
  <c r="R63" i="1"/>
  <c r="J63" i="1"/>
  <c r="D62" i="2"/>
  <c r="F62" i="2" s="1"/>
  <c r="P63" i="1"/>
  <c r="H63" i="1"/>
  <c r="D60" i="2"/>
  <c r="F60" i="2" s="1"/>
  <c r="N61" i="1"/>
  <c r="F61" i="1"/>
  <c r="L61" i="1"/>
  <c r="R59" i="1"/>
  <c r="J59" i="1"/>
  <c r="P59" i="1"/>
  <c r="H59" i="1"/>
  <c r="D31" i="3"/>
  <c r="F31" i="3" s="1"/>
  <c r="D20" i="2"/>
  <c r="F20" i="2" s="1"/>
  <c r="D29" i="3"/>
  <c r="F29" i="3" s="1"/>
  <c r="C21" i="5"/>
  <c r="F21" i="5" s="1"/>
  <c r="D27" i="3"/>
  <c r="F27" i="3" s="1"/>
  <c r="D16" i="2"/>
  <c r="F16" i="2" s="1"/>
  <c r="D25" i="3"/>
  <c r="D14" i="2"/>
  <c r="F14" i="2" s="1"/>
  <c r="D21" i="3"/>
  <c r="F21" i="3" s="1"/>
  <c r="D10" i="2"/>
  <c r="F10" i="2" s="1"/>
  <c r="D19" i="3"/>
  <c r="D8" i="2"/>
  <c r="F8" i="2" s="1"/>
  <c r="D67" i="3"/>
  <c r="F67" i="3" s="1"/>
  <c r="D37" i="2"/>
  <c r="F37" i="2" s="1"/>
  <c r="C67" i="5"/>
  <c r="F67" i="5" s="1"/>
  <c r="R38" i="1"/>
  <c r="J38" i="1"/>
  <c r="D65" i="3"/>
  <c r="F65" i="3" s="1"/>
  <c r="C65" i="5"/>
  <c r="F65" i="5" s="1"/>
  <c r="D35" i="2"/>
  <c r="F35" i="2" s="1"/>
  <c r="D63" i="3"/>
  <c r="F63" i="3" s="1"/>
  <c r="C63" i="5"/>
  <c r="D33" i="2"/>
  <c r="F33" i="2" s="1"/>
  <c r="D84" i="3"/>
  <c r="F84" i="3" s="1"/>
  <c r="D54" i="2"/>
  <c r="F54" i="2" s="1"/>
  <c r="N55" i="1"/>
  <c r="F55" i="1"/>
  <c r="L55" i="1"/>
  <c r="D82" i="3"/>
  <c r="F82" i="3" s="1"/>
  <c r="C82" i="5"/>
  <c r="F82" i="5" s="1"/>
  <c r="R53" i="1"/>
  <c r="J53" i="1"/>
  <c r="P53" i="1"/>
  <c r="H53" i="1"/>
  <c r="D80" i="3"/>
  <c r="F80" i="3" s="1"/>
  <c r="D50" i="2"/>
  <c r="F50" i="2" s="1"/>
  <c r="F51" i="1"/>
  <c r="C80" i="5"/>
  <c r="F80" i="5" s="1"/>
  <c r="L51" i="1"/>
  <c r="D78" i="3"/>
  <c r="F78" i="3" s="1"/>
  <c r="C78" i="5"/>
  <c r="F78" i="5" s="1"/>
  <c r="D48" i="2"/>
  <c r="F48" i="2" s="1"/>
  <c r="R49" i="1"/>
  <c r="J49" i="1"/>
  <c r="H49" i="1"/>
  <c r="D76" i="3"/>
  <c r="F76" i="3" s="1"/>
  <c r="D46" i="2"/>
  <c r="F46" i="2" s="1"/>
  <c r="C76" i="5"/>
  <c r="F76" i="5" s="1"/>
  <c r="F47" i="1"/>
  <c r="L47" i="1"/>
  <c r="D74" i="3"/>
  <c r="F74" i="3" s="1"/>
  <c r="C74" i="5"/>
  <c r="F74" i="5" s="1"/>
  <c r="R45" i="1"/>
  <c r="J45" i="1"/>
  <c r="D44" i="2"/>
  <c r="F44" i="2" s="1"/>
  <c r="H45" i="1"/>
  <c r="D72" i="3"/>
  <c r="F72" i="3" s="1"/>
  <c r="D42" i="2"/>
  <c r="F42" i="2" s="1"/>
  <c r="F43" i="1"/>
  <c r="L43" i="1"/>
  <c r="D70" i="3"/>
  <c r="F70" i="3" s="1"/>
  <c r="C70" i="5"/>
  <c r="F70" i="5" s="1"/>
  <c r="R41" i="1"/>
  <c r="J41" i="1"/>
  <c r="H41" i="1"/>
  <c r="D68" i="3"/>
  <c r="F68" i="3" s="1"/>
  <c r="D38" i="2"/>
  <c r="F38" i="2" s="1"/>
  <c r="C68" i="5"/>
  <c r="L39" i="1"/>
  <c r="B83" i="5"/>
  <c r="B53" i="2"/>
  <c r="B71" i="5"/>
  <c r="B41" i="2"/>
  <c r="B63" i="3"/>
  <c r="B63" i="5"/>
  <c r="A84" i="1"/>
  <c r="B151" i="3"/>
  <c r="B83" i="2"/>
  <c r="A100" i="1"/>
  <c r="B183" i="5"/>
  <c r="A98" i="1"/>
  <c r="B181" i="5"/>
  <c r="A96" i="1"/>
  <c r="B179" i="5"/>
  <c r="A94" i="1"/>
  <c r="B161" i="3"/>
  <c r="B177" i="5"/>
  <c r="B93" i="2"/>
  <c r="A92" i="1"/>
  <c r="B159" i="3"/>
  <c r="A90" i="1"/>
  <c r="B173" i="5"/>
  <c r="B89" i="2"/>
  <c r="A86" i="1"/>
  <c r="B153" i="3"/>
  <c r="B169" i="5"/>
  <c r="B85" i="2"/>
  <c r="C129" i="3"/>
  <c r="D137" i="5"/>
  <c r="D133" i="5"/>
  <c r="C76" i="2"/>
  <c r="D125" i="5"/>
  <c r="C117" i="3"/>
  <c r="C109" i="3"/>
  <c r="D117" i="5"/>
  <c r="C60" i="2"/>
  <c r="C54" i="2"/>
  <c r="C84" i="3"/>
  <c r="D72" i="5"/>
  <c r="C42" i="2"/>
  <c r="D64" i="5"/>
  <c r="C64" i="3"/>
  <c r="C26" i="2"/>
  <c r="D29" i="5"/>
  <c r="C35" i="3"/>
  <c r="D27" i="5"/>
  <c r="C24" i="2"/>
  <c r="C33" i="3"/>
  <c r="D25" i="5"/>
  <c r="D23" i="5"/>
  <c r="C20" i="2"/>
  <c r="C25" i="3"/>
  <c r="D17" i="5"/>
  <c r="C14" i="2"/>
  <c r="C23" i="3"/>
  <c r="D15" i="5"/>
  <c r="C12" i="2"/>
  <c r="C21" i="3"/>
  <c r="D13" i="5"/>
  <c r="C6" i="2"/>
  <c r="D9" i="5"/>
  <c r="A81" i="1"/>
  <c r="A80" i="2" s="1"/>
  <c r="B137" i="5"/>
  <c r="A77" i="1"/>
  <c r="A76" i="2" s="1"/>
  <c r="B125" i="3"/>
  <c r="A73" i="1"/>
  <c r="A72" i="2" s="1"/>
  <c r="B72" i="2"/>
  <c r="A69" i="1"/>
  <c r="A68" i="2" s="1"/>
  <c r="B125" i="5"/>
  <c r="B117" i="3"/>
  <c r="A65" i="1"/>
  <c r="A64" i="2" s="1"/>
  <c r="B121" i="5"/>
  <c r="B64" i="2"/>
  <c r="A61" i="1"/>
  <c r="A60" i="2" s="1"/>
  <c r="B109" i="3"/>
  <c r="B157" i="3"/>
  <c r="C125" i="3"/>
  <c r="C174" i="3"/>
  <c r="D190" i="5"/>
  <c r="C172" i="3"/>
  <c r="C104" i="2"/>
  <c r="C170" i="3"/>
  <c r="D186" i="5"/>
  <c r="D161" i="3"/>
  <c r="F161" i="3" s="1"/>
  <c r="C177" i="5"/>
  <c r="F177" i="5" s="1"/>
  <c r="D93" i="2"/>
  <c r="F93" i="2" s="1"/>
  <c r="D159" i="3"/>
  <c r="F159" i="3" s="1"/>
  <c r="C175" i="5"/>
  <c r="F175" i="5" s="1"/>
  <c r="F6" i="1"/>
  <c r="H6" i="1"/>
  <c r="J6" i="1"/>
  <c r="L6" i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C30" i="3"/>
  <c r="C111" i="3"/>
  <c r="D170" i="3"/>
  <c r="F170" i="3" s="1"/>
  <c r="C186" i="5"/>
  <c r="F186" i="5" s="1"/>
  <c r="D163" i="3"/>
  <c r="F163" i="3" s="1"/>
  <c r="C179" i="5"/>
  <c r="F179" i="5" s="1"/>
  <c r="D154" i="3"/>
  <c r="F154" i="3" s="1"/>
  <c r="C170" i="5"/>
  <c r="D129" i="3"/>
  <c r="F129" i="3" s="1"/>
  <c r="C137" i="5"/>
  <c r="F137" i="5" s="1"/>
  <c r="D121" i="3"/>
  <c r="F121" i="3" s="1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86" i="2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F162" i="3" s="1"/>
  <c r="C178" i="5"/>
  <c r="F178" i="5" s="1"/>
  <c r="D160" i="3"/>
  <c r="F160" i="3" s="1"/>
  <c r="C176" i="5"/>
  <c r="H88" i="1"/>
  <c r="P88" i="1"/>
  <c r="J93" i="1"/>
  <c r="R93" i="1"/>
  <c r="F95" i="1"/>
  <c r="N95" i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F126" i="3" s="1"/>
  <c r="D118" i="3"/>
  <c r="D113" i="3"/>
  <c r="F113" i="3" s="1"/>
  <c r="C121" i="5"/>
  <c r="F121" i="5" s="1"/>
  <c r="D109" i="3"/>
  <c r="F109" i="3" s="1"/>
  <c r="C117" i="5"/>
  <c r="F117" i="5" s="1"/>
  <c r="D107" i="3"/>
  <c r="F107" i="3" s="1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F57" i="7"/>
  <c r="F114" i="3"/>
  <c r="F112" i="3"/>
  <c r="F110" i="3"/>
  <c r="F108" i="3"/>
  <c r="F106" i="3"/>
  <c r="F34" i="3"/>
  <c r="F83" i="3"/>
  <c r="B17" i="3"/>
  <c r="C11" i="5"/>
  <c r="F11" i="5" s="1"/>
  <c r="A174" i="3"/>
  <c r="A190" i="5"/>
  <c r="A106" i="2"/>
  <c r="F180" i="5"/>
  <c r="F190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G174" i="5"/>
  <c r="B29" i="3"/>
  <c r="B17" i="5"/>
  <c r="B21" i="3"/>
  <c r="C16" i="3"/>
  <c r="D8" i="5"/>
  <c r="D33" i="3"/>
  <c r="F33" i="3" s="1"/>
  <c r="C25" i="5"/>
  <c r="F25" i="5" s="1"/>
  <c r="D23" i="3"/>
  <c r="F23" i="3" s="1"/>
  <c r="C15" i="5"/>
  <c r="F15" i="5" s="1"/>
  <c r="F19" i="3"/>
  <c r="A54" i="1"/>
  <c r="B83" i="3"/>
  <c r="B79" i="3"/>
  <c r="B75" i="3"/>
  <c r="B71" i="3"/>
  <c r="B67" i="3"/>
  <c r="C19" i="5"/>
  <c r="F19" i="5" s="1"/>
  <c r="C9" i="5"/>
  <c r="F9" i="5" s="1"/>
  <c r="F16" i="3"/>
  <c r="D5" i="2"/>
  <c r="F5" i="2" s="1"/>
  <c r="C8" i="5"/>
  <c r="F8" i="5" s="1"/>
  <c r="A55" i="5"/>
  <c r="K105" i="5" s="1"/>
  <c r="C56" i="2"/>
  <c r="A132" i="5"/>
  <c r="A124" i="3"/>
  <c r="A120" i="3"/>
  <c r="A128" i="5"/>
  <c r="A108" i="3"/>
  <c r="A116" i="5"/>
  <c r="A184" i="5"/>
  <c r="A168" i="3"/>
  <c r="A133" i="5"/>
  <c r="F1" i="16"/>
  <c r="F169" i="3"/>
  <c r="F153" i="3"/>
  <c r="F174" i="3"/>
  <c r="F172" i="3"/>
  <c r="F168" i="3"/>
  <c r="F166" i="3"/>
  <c r="F164" i="3"/>
  <c r="F120" i="3"/>
  <c r="F116" i="3"/>
  <c r="G183" i="5"/>
  <c r="G175" i="5"/>
  <c r="B28" i="3"/>
  <c r="B30" i="3"/>
  <c r="B32" i="3"/>
  <c r="B165" i="3"/>
  <c r="F167" i="3"/>
  <c r="F155" i="3"/>
  <c r="F151" i="3"/>
  <c r="F127" i="3"/>
  <c r="F123" i="3"/>
  <c r="F119" i="3"/>
  <c r="F115" i="3"/>
  <c r="F25" i="3"/>
  <c r="F17" i="3"/>
  <c r="A164" i="3" l="1"/>
  <c r="F184" i="5"/>
  <c r="H82" i="1"/>
  <c r="G73" i="5"/>
  <c r="A118" i="3"/>
  <c r="G167" i="5"/>
  <c r="E66" i="5"/>
  <c r="R83" i="1"/>
  <c r="N82" i="1"/>
  <c r="G168" i="5"/>
  <c r="G172" i="5"/>
  <c r="G179" i="5"/>
  <c r="J82" i="1"/>
  <c r="F81" i="3"/>
  <c r="L109" i="1"/>
  <c r="G188" i="5"/>
  <c r="E10" i="5"/>
  <c r="A115" i="3"/>
  <c r="E76" i="5"/>
  <c r="R82" i="1"/>
  <c r="F173" i="3"/>
  <c r="J109" i="1"/>
  <c r="N83" i="1"/>
  <c r="F82" i="1"/>
  <c r="H108" i="1"/>
  <c r="A137" i="5"/>
  <c r="G171" i="5"/>
  <c r="F77" i="3"/>
  <c r="F109" i="1"/>
  <c r="E77" i="5"/>
  <c r="E78" i="5"/>
  <c r="P31" i="1"/>
  <c r="P57" i="1" s="1"/>
  <c r="P30" i="1"/>
  <c r="J83" i="1"/>
  <c r="G169" i="5"/>
  <c r="A160" i="3"/>
  <c r="H109" i="1"/>
  <c r="H83" i="1"/>
  <c r="P82" i="1"/>
  <c r="E81" i="5"/>
  <c r="N31" i="1"/>
  <c r="N57" i="1" s="1"/>
  <c r="N30" i="1"/>
  <c r="N56" i="1" s="1"/>
  <c r="E80" i="5"/>
  <c r="E28" i="5"/>
  <c r="E67" i="5"/>
  <c r="E71" i="5"/>
  <c r="F31" i="1"/>
  <c r="F57" i="1" s="1"/>
  <c r="E19" i="5"/>
  <c r="A109" i="3"/>
  <c r="A126" i="3"/>
  <c r="A117" i="5"/>
  <c r="A129" i="5"/>
  <c r="A121" i="3"/>
  <c r="A122" i="3"/>
  <c r="A116" i="3"/>
  <c r="A172" i="5"/>
  <c r="G67" i="5"/>
  <c r="A113" i="3"/>
  <c r="G64" i="5"/>
  <c r="G84" i="5"/>
  <c r="A110" i="3"/>
  <c r="A129" i="3"/>
  <c r="G77" i="5"/>
  <c r="G81" i="5"/>
  <c r="A123" i="3"/>
  <c r="G65" i="5"/>
  <c r="G74" i="5"/>
  <c r="G69" i="5"/>
  <c r="A114" i="3"/>
  <c r="G83" i="5"/>
  <c r="A107" i="3"/>
  <c r="G80" i="5"/>
  <c r="E27" i="5"/>
  <c r="E31" i="5"/>
  <c r="E69" i="5"/>
  <c r="E62" i="5"/>
  <c r="E9" i="5"/>
  <c r="E23" i="5"/>
  <c r="F73" i="3"/>
  <c r="E11" i="5"/>
  <c r="E70" i="5"/>
  <c r="E21" i="5"/>
  <c r="E22" i="5"/>
  <c r="F29" i="2"/>
  <c r="F55" i="2" s="1"/>
  <c r="F81" i="2" s="1"/>
  <c r="F107" i="2" s="1"/>
  <c r="R30" i="1"/>
  <c r="F68" i="5"/>
  <c r="E68" i="5"/>
  <c r="E17" i="5"/>
  <c r="E29" i="5"/>
  <c r="E30" i="5"/>
  <c r="E74" i="5"/>
  <c r="F63" i="5"/>
  <c r="E63" i="5"/>
  <c r="E25" i="5"/>
  <c r="E65" i="5"/>
  <c r="E18" i="5"/>
  <c r="R56" i="1"/>
  <c r="E16" i="5"/>
  <c r="E13" i="5"/>
  <c r="E26" i="5"/>
  <c r="F30" i="1"/>
  <c r="F56" i="1" s="1"/>
  <c r="E24" i="5"/>
  <c r="E20" i="5"/>
  <c r="E15" i="5"/>
  <c r="A125" i="5"/>
  <c r="G72" i="5"/>
  <c r="G70" i="5"/>
  <c r="A117" i="3"/>
  <c r="A152" i="3"/>
  <c r="A8" i="5"/>
  <c r="G75" i="5"/>
  <c r="G62" i="5"/>
  <c r="G79" i="5"/>
  <c r="A125" i="3"/>
  <c r="A170" i="5"/>
  <c r="P56" i="1"/>
  <c r="L31" i="1"/>
  <c r="L110" i="1" s="1"/>
  <c r="L30" i="1"/>
  <c r="J30" i="1"/>
  <c r="J56" i="1" s="1"/>
  <c r="H30" i="1"/>
  <c r="H56" i="1" s="1"/>
  <c r="A122" i="5"/>
  <c r="A126" i="5"/>
  <c r="A134" i="5"/>
  <c r="H31" i="1"/>
  <c r="H57" i="1" s="1"/>
  <c r="A118" i="5"/>
  <c r="A124" i="5"/>
  <c r="A16" i="3"/>
  <c r="A156" i="3"/>
  <c r="A7" i="1"/>
  <c r="A8" i="1" s="1"/>
  <c r="A7" i="2" s="1"/>
  <c r="A157" i="3"/>
  <c r="A173" i="5"/>
  <c r="A89" i="2"/>
  <c r="A163" i="3"/>
  <c r="A95" i="2"/>
  <c r="A179" i="5"/>
  <c r="A167" i="3"/>
  <c r="A99" i="2"/>
  <c r="A183" i="5"/>
  <c r="L82" i="1"/>
  <c r="A82" i="5"/>
  <c r="A82" i="3"/>
  <c r="A52" i="2"/>
  <c r="G173" i="5"/>
  <c r="A115" i="5"/>
  <c r="A121" i="5"/>
  <c r="A131" i="5"/>
  <c r="A168" i="5"/>
  <c r="A154" i="3"/>
  <c r="F118" i="3"/>
  <c r="R109" i="1"/>
  <c r="F108" i="1"/>
  <c r="J108" i="1"/>
  <c r="A153" i="3"/>
  <c r="A169" i="5"/>
  <c r="A85" i="2"/>
  <c r="A151" i="3"/>
  <c r="E130" i="3" s="1"/>
  <c r="A83" i="2"/>
  <c r="C83" i="1"/>
  <c r="C82" i="1"/>
  <c r="A167" i="5"/>
  <c r="P83" i="1"/>
  <c r="F83" i="1"/>
  <c r="A159" i="3"/>
  <c r="A175" i="5"/>
  <c r="A91" i="2"/>
  <c r="A161" i="3"/>
  <c r="A177" i="5"/>
  <c r="A93" i="2"/>
  <c r="A165" i="3"/>
  <c r="A97" i="2"/>
  <c r="A181" i="5"/>
  <c r="G68" i="5"/>
  <c r="G82" i="5"/>
  <c r="A123" i="5"/>
  <c r="A176" i="5"/>
  <c r="A130" i="5"/>
  <c r="G78" i="5"/>
  <c r="J31" i="1"/>
  <c r="J57" i="1" s="1"/>
  <c r="N109" i="1"/>
  <c r="P109" i="1"/>
  <c r="G177" i="5"/>
  <c r="L108" i="1"/>
  <c r="L83" i="1"/>
  <c r="R31" i="1"/>
  <c r="R57" i="1" s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A111" i="3"/>
  <c r="A119" i="3"/>
  <c r="A135" i="5"/>
  <c r="A112" i="3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A83" i="5"/>
  <c r="A83" i="3"/>
  <c r="A53" i="2"/>
  <c r="F189" i="5"/>
  <c r="G189" i="5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169" i="3"/>
  <c r="A185" i="5"/>
  <c r="A101" i="2"/>
  <c r="F181" i="5"/>
  <c r="G181" i="5"/>
  <c r="F40" i="3"/>
  <c r="A9" i="1" l="1"/>
  <c r="A8" i="2" s="1"/>
  <c r="F85" i="3"/>
  <c r="F130" i="3" s="1"/>
  <c r="F175" i="3" s="1"/>
  <c r="A18" i="3"/>
  <c r="A10" i="5"/>
  <c r="A6" i="2"/>
  <c r="A9" i="5"/>
  <c r="A17" i="3"/>
  <c r="A138" i="5"/>
  <c r="A108" i="5"/>
  <c r="K158" i="5" s="1"/>
  <c r="C82" i="2"/>
  <c r="C81" i="2"/>
  <c r="E191" i="5"/>
  <c r="E32" i="5"/>
  <c r="K32" i="5" s="1"/>
  <c r="E138" i="5"/>
  <c r="E85" i="5"/>
  <c r="A11" i="5" l="1"/>
  <c r="A19" i="3"/>
  <c r="A10" i="1"/>
  <c r="A12" i="5" s="1"/>
  <c r="G134" i="5"/>
  <c r="G121" i="5"/>
  <c r="G132" i="5"/>
  <c r="G117" i="5"/>
  <c r="G130" i="5"/>
  <c r="G119" i="5"/>
  <c r="G128" i="5"/>
  <c r="G118" i="5"/>
  <c r="G136" i="5"/>
  <c r="G127" i="5"/>
  <c r="G116" i="5"/>
  <c r="G126" i="5"/>
  <c r="G115" i="5"/>
  <c r="G133" i="5"/>
  <c r="G137" i="5"/>
  <c r="G114" i="5"/>
  <c r="G124" i="5"/>
  <c r="G135" i="5"/>
  <c r="G123" i="5"/>
  <c r="G129" i="5"/>
  <c r="G125" i="5"/>
  <c r="G122" i="5"/>
  <c r="G131" i="5"/>
  <c r="G120" i="5"/>
  <c r="K191" i="5"/>
  <c r="K85" i="5"/>
  <c r="K138" i="5"/>
  <c r="K46" i="5"/>
  <c r="K41" i="5"/>
  <c r="K39" i="5"/>
  <c r="A20" i="3" l="1"/>
  <c r="A9" i="2"/>
  <c r="A11" i="1"/>
  <c r="A13" i="5" s="1"/>
  <c r="K147" i="5"/>
  <c r="K152" i="5"/>
  <c r="K145" i="5"/>
  <c r="K146" i="5" s="1"/>
  <c r="K99" i="5"/>
  <c r="K94" i="5"/>
  <c r="K92" i="5"/>
  <c r="K93" i="5" s="1"/>
  <c r="K205" i="5"/>
  <c r="K200" i="5"/>
  <c r="K198" i="5"/>
  <c r="K199" i="5" s="1"/>
  <c r="A21" i="3" l="1"/>
  <c r="A12" i="1"/>
  <c r="A11" i="2" s="1"/>
  <c r="A10" i="2"/>
  <c r="K201" i="5"/>
  <c r="K206" i="5" s="1"/>
  <c r="K95" i="5"/>
  <c r="K100" i="5" s="1"/>
  <c r="K148" i="5"/>
  <c r="K153" i="5" s="1"/>
  <c r="A22" i="3" l="1"/>
  <c r="A13" i="1"/>
  <c r="A23" i="3" s="1"/>
  <c r="A14" i="5"/>
  <c r="A15" i="5" l="1"/>
  <c r="A14" i="1"/>
  <c r="A13" i="2" s="1"/>
  <c r="A12" i="2"/>
  <c r="A15" i="1" l="1"/>
  <c r="A16" i="1" s="1"/>
  <c r="A24" i="3"/>
  <c r="A16" i="5"/>
  <c r="A25" i="3" l="1"/>
  <c r="A14" i="2"/>
  <c r="A17" i="5"/>
  <c r="A15" i="2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21" i="1" l="1"/>
  <c r="A22" i="5"/>
  <c r="A30" i="3"/>
  <c r="A19" i="2"/>
  <c r="A20" i="2" l="1"/>
  <c r="A31" i="3"/>
  <c r="A23" i="5"/>
  <c r="A22" i="1"/>
  <c r="A23" i="1" l="1"/>
  <c r="A24" i="5"/>
  <c r="A21" i="2"/>
  <c r="A32" i="3"/>
  <c r="A22" i="2" l="1"/>
  <c r="A24" i="1"/>
  <c r="A33" i="3"/>
  <c r="A25" i="5"/>
  <c r="A25" i="1" l="1"/>
  <c r="A34" i="3"/>
  <c r="A26" i="5"/>
  <c r="A23" i="2"/>
  <c r="A24" i="2" l="1"/>
  <c r="A26" i="1"/>
  <c r="A27" i="5"/>
  <c r="A35" i="3"/>
  <c r="A27" i="1" l="1"/>
  <c r="A25" i="2"/>
  <c r="A36" i="3"/>
  <c r="A28" i="5"/>
  <c r="A28" i="1" l="1"/>
  <c r="A37" i="3"/>
  <c r="A26" i="2"/>
  <c r="A29" i="5"/>
  <c r="A27" i="2" l="1"/>
  <c r="A38" i="3"/>
  <c r="A29" i="1"/>
  <c r="A30" i="5"/>
  <c r="A28" i="2" l="1"/>
  <c r="A32" i="1"/>
  <c r="A39" i="3"/>
  <c r="A31" i="5"/>
  <c r="A61" i="3" l="1"/>
  <c r="E40" i="3" s="1"/>
  <c r="A61" i="5"/>
  <c r="A31" i="2"/>
  <c r="C31" i="1"/>
  <c r="C30" i="1"/>
  <c r="A33" i="1"/>
  <c r="C29" i="2" l="1"/>
  <c r="C30" i="2"/>
  <c r="A34" i="1"/>
  <c r="A62" i="5"/>
  <c r="A32" i="2"/>
  <c r="A62" i="3"/>
  <c r="A32" i="5"/>
  <c r="K40" i="5" s="1"/>
  <c r="K42" i="5" s="1"/>
  <c r="K47" i="5" s="1"/>
  <c r="A2" i="5"/>
  <c r="K52" i="5" s="1"/>
  <c r="A35" i="1" l="1"/>
  <c r="A63" i="5"/>
  <c r="A33" i="2"/>
  <c r="A63" i="3"/>
  <c r="G26" i="5"/>
  <c r="G10" i="5"/>
  <c r="G13" i="5"/>
  <c r="G20" i="5"/>
  <c r="G24" i="5"/>
  <c r="G14" i="5"/>
  <c r="G22" i="5"/>
  <c r="G29" i="5"/>
  <c r="G16" i="5"/>
  <c r="G15" i="5"/>
  <c r="G30" i="5"/>
  <c r="G17" i="5"/>
  <c r="G12" i="5"/>
  <c r="G23" i="5"/>
  <c r="G18" i="5"/>
  <c r="G25" i="5"/>
  <c r="G19" i="5"/>
  <c r="G21" i="5"/>
  <c r="G27" i="5"/>
  <c r="G9" i="5"/>
  <c r="G31" i="5"/>
  <c r="G11" i="5"/>
  <c r="G28" i="5"/>
  <c r="G8" i="5"/>
  <c r="A64" i="3" l="1"/>
  <c r="A34" i="2"/>
  <c r="A64" i="5"/>
  <c r="A36" i="1"/>
  <c r="A37" i="1" l="1"/>
  <c r="A35" i="2"/>
  <c r="A65" i="3"/>
  <c r="A65" i="5"/>
  <c r="A38" i="1" l="1"/>
  <c r="A66" i="5"/>
  <c r="A66" i="3"/>
  <c r="A36" i="2"/>
  <c r="A39" i="1" l="1"/>
  <c r="A37" i="2"/>
  <c r="A67" i="5"/>
  <c r="A67" i="3"/>
  <c r="A38" i="2" l="1"/>
  <c r="A68" i="3"/>
  <c r="A68" i="5"/>
  <c r="A40" i="1"/>
  <c r="A41" i="1" l="1"/>
  <c r="A69" i="5"/>
  <c r="A39" i="2"/>
  <c r="A69" i="3"/>
  <c r="A42" i="1" l="1"/>
  <c r="A70" i="3"/>
  <c r="A40" i="2"/>
  <c r="A70" i="5"/>
  <c r="A43" i="1" l="1"/>
  <c r="A71" i="5"/>
  <c r="A71" i="3"/>
  <c r="A41" i="2"/>
  <c r="A72" i="3" l="1"/>
  <c r="A42" i="2"/>
  <c r="A72" i="5"/>
  <c r="A44" i="1"/>
  <c r="A45" i="1" l="1"/>
  <c r="A46" i="1" s="1"/>
  <c r="A73" i="5"/>
  <c r="A73" i="3"/>
  <c r="A43" i="2"/>
  <c r="A47" i="1" l="1"/>
  <c r="A75" i="3"/>
  <c r="A75" i="5"/>
  <c r="A45" i="2"/>
  <c r="A74" i="3"/>
  <c r="A74" i="5"/>
  <c r="A44" i="2"/>
  <c r="A76" i="5" l="1"/>
  <c r="A76" i="3"/>
  <c r="A46" i="2"/>
  <c r="A48" i="1"/>
  <c r="A49" i="1" l="1"/>
  <c r="A77" i="5"/>
  <c r="A47" i="2"/>
  <c r="A77" i="3"/>
  <c r="A50" i="1" l="1"/>
  <c r="A78" i="5"/>
  <c r="A78" i="3"/>
  <c r="A48" i="2"/>
  <c r="A51" i="1" l="1"/>
  <c r="A79" i="5"/>
  <c r="A79" i="3"/>
  <c r="A49" i="2"/>
  <c r="A80" i="3" l="1"/>
  <c r="A80" i="5"/>
  <c r="A50" i="2"/>
  <c r="A52" i="1"/>
  <c r="A81" i="5" l="1"/>
  <c r="A81" i="3"/>
  <c r="A51" i="2"/>
</calcChain>
</file>

<file path=xl/sharedStrings.xml><?xml version="1.0" encoding="utf-8"?>
<sst xmlns="http://schemas.openxmlformats.org/spreadsheetml/2006/main" count="467" uniqueCount="176">
  <si>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</si>
  <si>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</si>
  <si>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</si>
  <si>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</si>
  <si>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</si>
  <si>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</si>
  <si>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</si>
  <si>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</si>
  <si>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</si>
  <si>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</si>
  <si>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</si>
  <si>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</si>
  <si>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</si>
  <si>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</si>
  <si>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</si>
  <si>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</si>
  <si>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</si>
  <si>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</si>
  <si>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</si>
  <si>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</si>
  <si>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</si>
  <si>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</si>
  <si>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</si>
  <si>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</si>
  <si>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</si>
  <si>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</si>
  <si>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</si>
  <si>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</si>
  <si>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</si>
  <si>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</si>
  <si>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</si>
  <si>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</si>
  <si>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</si>
  <si>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</si>
  <si>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</si>
  <si>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</si>
  <si>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</si>
  <si>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</si>
  <si>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</si>
  <si>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</si>
  <si>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</si>
  <si>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</si>
  <si>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</si>
  <si>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</si>
  <si>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</si>
  <si>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</si>
  <si>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</si>
  <si>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</si>
  <si>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</si>
  <si>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</si>
  <si>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</si>
  <si>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</si>
  <si>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</si>
  <si>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</si>
  <si>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</si>
  <si>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</si>
  <si>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</si>
  <si>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</si>
  <si>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</si>
  <si>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</si>
  <si>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</si>
  <si>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</si>
  <si>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</si>
  <si>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</si>
  <si>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</si>
  <si>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</si>
  <si>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</si>
  <si>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</si>
  <si>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</si>
  <si>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</si>
  <si>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</si>
  <si>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</si>
  <si>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</si>
  <si>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</si>
  <si>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</si>
  <si>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</si>
  <si>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</si>
  <si>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</si>
  <si>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</si>
  <si>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</si>
  <si>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</si>
  <si>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</si>
  <si>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</si>
  <si>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</si>
  <si>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</si>
  <si>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</si>
  <si>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</si>
  <si>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</si>
  <si>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</si>
  <si>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</si>
  <si>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</si>
  <si>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</si>
  <si>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</si>
  <si>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</si>
  <si>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</si>
  <si>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</si>
  <si>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</si>
  <si>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</si>
  <si>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</si>
  <si>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</si>
  <si>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</si>
  <si>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</si>
  <si>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</si>
  <si>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</si>
  <si>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</si>
  <si>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</si>
  <si>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</si>
  <si>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</si>
  <si>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</si>
  <si>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</si>
  <si>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INLET AND PIPE PROTECTION</t>
  </si>
  <si>
    <t>TRAFFIC CONTROL AND PROTECTION, (SPECIAL)</t>
  </si>
  <si>
    <t>CONCRETE TRUCK WASHOUT</t>
  </si>
  <si>
    <t>THERMOPLASTIC PAVEMENT MARKING - LINE  4"</t>
  </si>
  <si>
    <t>THERMOPLASTIC PAVEMENT MARKING - LINE 24"</t>
  </si>
  <si>
    <t>SANITARY MANHOLES TO BE ADJUSTED</t>
  </si>
  <si>
    <t>BITUMINOUS MATERIALS (TACK COAT)</t>
  </si>
  <si>
    <t>EACH</t>
  </si>
  <si>
    <t>POUND</t>
  </si>
  <si>
    <t>TON</t>
  </si>
  <si>
    <t>FOOT</t>
  </si>
  <si>
    <t>SQ YD</t>
  </si>
  <si>
    <t>L SUM</t>
  </si>
  <si>
    <t>SUBBASE GRANULAR MATERIAL, TYPE B</t>
  </si>
  <si>
    <t>AGGREGATE BASE COURSE, TYPE B</t>
  </si>
  <si>
    <t>PAVEMENT REMOVAL</t>
  </si>
  <si>
    <t>COMBINATION CURB AND GUTTER REMOVAL</t>
  </si>
  <si>
    <t>BITUMINOUS MATERIALS (PRIME COAT)</t>
  </si>
  <si>
    <t>SQ FT</t>
  </si>
  <si>
    <t>CU YD</t>
  </si>
  <si>
    <t>THERMOPLASTIC PAVEMENT MARKING - LINE  6"</t>
  </si>
  <si>
    <t>REMOVE AND RELOCATE SIGN PANEL AND POLE ASSEMBLY</t>
  </si>
  <si>
    <t>HOT-MIX ASPHALT DRIVEWAY PAVEMENT REMOVAL</t>
  </si>
  <si>
    <t>HOT-MIX ASPHALT BINDER COURSE, IL-19.0, N90</t>
  </si>
  <si>
    <t>HOT-MIX ASPHALT SURFACE COURSE, MIX "D", N70</t>
  </si>
  <si>
    <t>PORTLAND CEMENT CONCRETE SIDEWALK 4 INCH</t>
  </si>
  <si>
    <t>SIGN REMOVAL</t>
  </si>
  <si>
    <t>MOBILIZATION</t>
  </si>
  <si>
    <t>SUBGRADE UNDERCUTTING</t>
  </si>
  <si>
    <t>NON-SPECIAL WASTE DISPOSAL</t>
  </si>
  <si>
    <t>SPECIAL WASTE DISPOSAL</t>
  </si>
  <si>
    <t>SOIL DISPOSAL ANALYSIS</t>
  </si>
  <si>
    <t>SPECIAL WASTE PLANS AND REPORTS (SPECIAL)</t>
  </si>
  <si>
    <t>SIDEWALK REMOVAL</t>
  </si>
  <si>
    <t>COMBINATION CONCRETE CURB AND GUTTER, TYPE M-6.18 (MODIFIED)</t>
  </si>
  <si>
    <t>INLETS TO BE ADJUSTED WITH NEW FRAME AND GRATE (SPECIAL)</t>
  </si>
  <si>
    <t>MANHOLES TO BE ADJUSTED WITH NEW TYPE 1 FRAME, CLOSED LID</t>
  </si>
  <si>
    <t>WATER VALVES TO BE ADJUSTED</t>
  </si>
  <si>
    <t>PARKWAY RESTORATION</t>
  </si>
  <si>
    <t>METAL POST - TYPE A</t>
  </si>
  <si>
    <t>SIGN PANEL - TYPE 1</t>
  </si>
  <si>
    <t>CONSTRUCTION LAYOUT</t>
  </si>
  <si>
    <t>HOT-MIX ASPHALT SURFACE COURSE, SPECIAL</t>
  </si>
  <si>
    <t>Northern Illinois Service</t>
  </si>
  <si>
    <t>Rockford, IL</t>
  </si>
  <si>
    <t>N-TRAK Group</t>
  </si>
  <si>
    <t>Loves Park, IL</t>
  </si>
  <si>
    <t>Norwest Construction</t>
  </si>
  <si>
    <t>South Beloit, IL</t>
  </si>
  <si>
    <t>Stenstrom Excavating</t>
  </si>
  <si>
    <t>PORTLAND CEMENT CONCRETE DRIVEWAY PAVEMENT,  6 INCH</t>
  </si>
  <si>
    <t>PORTLAND CEMENT CONCRETE DRIVEWAY PAVEMENT,  8 INCH</t>
  </si>
  <si>
    <t>DRIVEWAY PAVEMENT REMOVAL</t>
  </si>
  <si>
    <t>FIRE HYDRANTS TO BE ADJUSTED</t>
  </si>
  <si>
    <t>INLETS TO BE RECONSTRUCTED</t>
  </si>
  <si>
    <t>CONCRETE GUTTER, TYPE A</t>
  </si>
  <si>
    <t>VALVE BOX</t>
  </si>
  <si>
    <t>ADA CURB RAMP, STD 424001</t>
  </si>
  <si>
    <t>ADA CURB RAMP, STD 424021</t>
  </si>
  <si>
    <t>ADA CURB RAMP, STD 424026</t>
  </si>
  <si>
    <t>Bid No.: 221-PW-008</t>
  </si>
  <si>
    <t>William Charles</t>
  </si>
  <si>
    <t>Rock Road</t>
  </si>
  <si>
    <t>Janeville,WI</t>
  </si>
  <si>
    <t>Landmark Contractors</t>
  </si>
  <si>
    <t>Huntley,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</si>
</sst>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  <xf numFmtId="0" fontId="1" fillId="0" borderId="0"/>
  </cellStyleXfs>
  <cellXfs count="412">
    <xf numFmtId="0" fontId="0" fillId="0" borderId="0" xfId="0"/>
    <xf numFmtId="0" fontId="6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/>
    <xf numFmtId="0" fontId="8" fillId="0" borderId="0" xfId="0" applyFont="1" applyProtection="1"/>
    <xf numFmtId="0" fontId="5" fillId="0" borderId="0" xfId="0" applyFont="1" applyProtection="1"/>
    <xf numFmtId="0" fontId="6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top"/>
    </xf>
    <xf numFmtId="0" fontId="3" fillId="2" borderId="0" xfId="0" applyFont="1" applyFill="1" applyAlignment="1" applyProtection="1">
      <alignment horizontal="centerContinuous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0" fontId="3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Continuous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Continuous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Continuous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Continuous"/>
    </xf>
    <xf numFmtId="0" fontId="3" fillId="2" borderId="7" xfId="0" applyFont="1" applyFill="1" applyBorder="1" applyAlignment="1" applyProtection="1">
      <alignment horizontal="centerContinuous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8" fontId="3" fillId="2" borderId="9" xfId="1" applyNumberFormat="1" applyFont="1" applyFill="1" applyBorder="1" applyAlignment="1" applyProtection="1">
      <alignment horizontal="right"/>
    </xf>
    <xf numFmtId="3" fontId="3" fillId="2" borderId="9" xfId="0" applyNumberFormat="1" applyFont="1" applyFill="1" applyBorder="1" applyAlignment="1" applyProtection="1">
      <alignment horizontal="center"/>
    </xf>
    <xf numFmtId="3" fontId="3" fillId="2" borderId="1" xfId="0" applyNumberFormat="1" applyFont="1" applyFill="1" applyBorder="1" applyAlignment="1" applyProtection="1">
      <alignment horizontal="centerContinuous"/>
    </xf>
    <xf numFmtId="3" fontId="3" fillId="2" borderId="1" xfId="0" applyNumberFormat="1" applyFont="1" applyFill="1" applyBorder="1" applyAlignment="1" applyProtection="1">
      <alignment horizontal="left"/>
    </xf>
    <xf numFmtId="3" fontId="6" fillId="2" borderId="10" xfId="0" applyNumberFormat="1" applyFont="1" applyFill="1" applyBorder="1" applyAlignment="1" applyProtection="1">
      <alignment horizontal="center"/>
    </xf>
    <xf numFmtId="3" fontId="6" fillId="2" borderId="11" xfId="0" applyNumberFormat="1" applyFont="1" applyFill="1" applyBorder="1" applyAlignment="1" applyProtection="1">
      <alignment horizontal="center"/>
    </xf>
    <xf numFmtId="3" fontId="6" fillId="2" borderId="5" xfId="0" applyNumberFormat="1" applyFont="1" applyFill="1" applyBorder="1" applyAlignment="1" applyProtection="1">
      <alignment horizontal="centerContinuous"/>
    </xf>
    <xf numFmtId="3" fontId="6" fillId="2" borderId="11" xfId="0" applyNumberFormat="1" applyFont="1" applyFill="1" applyBorder="1" applyAlignment="1" applyProtection="1">
      <alignment horizontal="left"/>
    </xf>
    <xf numFmtId="3" fontId="6" fillId="2" borderId="12" xfId="0" applyNumberFormat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top"/>
    </xf>
    <xf numFmtId="3" fontId="3" fillId="2" borderId="10" xfId="0" applyNumberFormat="1" applyFont="1" applyFill="1" applyBorder="1" applyAlignment="1" applyProtection="1">
      <alignment horizontal="center"/>
    </xf>
    <xf numFmtId="3" fontId="6" fillId="2" borderId="10" xfId="0" applyNumberFormat="1" applyFont="1" applyFill="1" applyBorder="1" applyAlignment="1" applyProtection="1">
      <alignment horizontal="right"/>
    </xf>
    <xf numFmtId="3" fontId="6" fillId="2" borderId="11" xfId="0" applyNumberFormat="1" applyFont="1" applyFill="1" applyBorder="1" applyAlignment="1" applyProtection="1">
      <alignment horizontal="right"/>
    </xf>
    <xf numFmtId="3" fontId="6" fillId="2" borderId="2" xfId="0" applyNumberFormat="1" applyFont="1" applyFill="1" applyBorder="1" applyAlignment="1" applyProtection="1">
      <alignment horizontal="centerContinuous"/>
    </xf>
    <xf numFmtId="3" fontId="3" fillId="2" borderId="13" xfId="0" applyNumberFormat="1" applyFont="1" applyFill="1" applyBorder="1" applyAlignment="1" applyProtection="1">
      <alignment horizontal="center"/>
    </xf>
    <xf numFmtId="3" fontId="3" fillId="2" borderId="14" xfId="0" applyNumberFormat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 vertical="top"/>
    </xf>
    <xf numFmtId="0" fontId="3" fillId="2" borderId="1" xfId="0" applyFont="1" applyFill="1" applyBorder="1" applyAlignment="1" applyProtection="1"/>
    <xf numFmtId="0" fontId="3" fillId="2" borderId="15" xfId="0" applyFont="1" applyFill="1" applyBorder="1" applyAlignment="1" applyProtection="1">
      <alignment horizontal="centerContinuous"/>
    </xf>
    <xf numFmtId="0" fontId="3" fillId="2" borderId="10" xfId="0" applyFont="1" applyFill="1" applyBorder="1" applyAlignment="1" applyProtection="1">
      <alignment horizontal="right"/>
    </xf>
    <xf numFmtId="3" fontId="3" fillId="2" borderId="16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/>
    </xf>
    <xf numFmtId="0" fontId="6" fillId="2" borderId="10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Continuous"/>
    </xf>
    <xf numFmtId="0" fontId="6" fillId="2" borderId="11" xfId="0" applyFont="1" applyFill="1" applyBorder="1" applyAlignment="1" applyProtection="1">
      <alignment horizontal="left"/>
    </xf>
    <xf numFmtId="0" fontId="6" fillId="2" borderId="12" xfId="0" applyFont="1" applyFill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left"/>
    </xf>
    <xf numFmtId="0" fontId="9" fillId="2" borderId="0" xfId="0" applyFont="1" applyFill="1" applyAlignment="1" applyProtection="1">
      <alignment horizontal="right" vertical="top"/>
    </xf>
    <xf numFmtId="0" fontId="6" fillId="2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horizontal="left" vertical="top"/>
    </xf>
    <xf numFmtId="0" fontId="6" fillId="2" borderId="1" xfId="0" applyFont="1" applyFill="1" applyBorder="1" applyProtection="1"/>
    <xf numFmtId="3" fontId="3" fillId="2" borderId="17" xfId="0" applyNumberFormat="1" applyFont="1" applyFill="1" applyBorder="1" applyAlignment="1" applyProtection="1">
      <alignment horizontal="centerContinuous"/>
    </xf>
    <xf numFmtId="3" fontId="6" fillId="2" borderId="1" xfId="0" applyNumberFormat="1" applyFont="1" applyFill="1" applyBorder="1" applyAlignment="1" applyProtection="1">
      <alignment horizontal="center"/>
    </xf>
    <xf numFmtId="3" fontId="6" fillId="2" borderId="0" xfId="0" applyNumberFormat="1" applyFont="1" applyFill="1" applyBorder="1" applyAlignment="1" applyProtection="1">
      <alignment horizontal="center"/>
    </xf>
    <xf numFmtId="3" fontId="6" fillId="2" borderId="5" xfId="0" applyNumberFormat="1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alignment horizontal="center"/>
    </xf>
    <xf numFmtId="0" fontId="6" fillId="2" borderId="18" xfId="0" applyFont="1" applyFill="1" applyBorder="1" applyAlignment="1" applyProtection="1">
      <alignment horizontal="center"/>
    </xf>
    <xf numFmtId="14" fontId="6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Protection="1"/>
    <xf numFmtId="0" fontId="8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7" fillId="2" borderId="0" xfId="0" applyFont="1" applyFill="1" applyAlignment="1" applyProtection="1">
      <alignment horizontal="right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19" xfId="0" applyFont="1" applyFill="1" applyBorder="1" applyAlignment="1" applyProtection="1">
      <alignment horizontal="center"/>
    </xf>
    <xf numFmtId="166" fontId="5" fillId="2" borderId="6" xfId="0" applyNumberFormat="1" applyFont="1" applyFill="1" applyBorder="1" applyProtection="1"/>
    <xf numFmtId="164" fontId="5" fillId="2" borderId="8" xfId="1" applyNumberFormat="1" applyFont="1" applyFill="1" applyBorder="1" applyProtection="1"/>
    <xf numFmtId="0" fontId="5" fillId="2" borderId="9" xfId="0" applyFont="1" applyFill="1" applyBorder="1" applyAlignment="1" applyProtection="1">
      <alignment horizontal="center"/>
    </xf>
    <xf numFmtId="7" fontId="5" fillId="2" borderId="5" xfId="0" applyNumberFormat="1" applyFont="1" applyFill="1" applyBorder="1" applyProtection="1"/>
    <xf numFmtId="164" fontId="5" fillId="2" borderId="7" xfId="1" applyNumberFormat="1" applyFont="1" applyFill="1" applyBorder="1" applyProtection="1"/>
    <xf numFmtId="0" fontId="8" fillId="2" borderId="0" xfId="0" applyFont="1" applyFill="1" applyAlignment="1" applyProtection="1">
      <alignment horizontal="centerContinuous" vertical="top"/>
    </xf>
    <xf numFmtId="0" fontId="5" fillId="2" borderId="16" xfId="0" applyFont="1" applyFill="1" applyBorder="1" applyAlignment="1" applyProtection="1">
      <alignment horizontal="centerContinuous"/>
    </xf>
    <xf numFmtId="0" fontId="5" fillId="2" borderId="20" xfId="0" applyFont="1" applyFill="1" applyBorder="1" applyAlignment="1" applyProtection="1">
      <alignment horizontal="centerContinuous"/>
    </xf>
    <xf numFmtId="0" fontId="3" fillId="2" borderId="0" xfId="0" applyFont="1" applyFill="1" applyAlignment="1" applyProtection="1">
      <alignment horizontal="centerContinuous" vertical="top"/>
    </xf>
    <xf numFmtId="0" fontId="5" fillId="2" borderId="21" xfId="0" applyFont="1" applyFill="1" applyBorder="1" applyAlignment="1" applyProtection="1">
      <alignment horizontal="centerContinuous"/>
    </xf>
    <xf numFmtId="0" fontId="5" fillId="2" borderId="10" xfId="0" applyFont="1" applyFill="1" applyBorder="1" applyAlignment="1" applyProtection="1">
      <alignment horizontal="centerContinuous"/>
    </xf>
    <xf numFmtId="0" fontId="5" fillId="2" borderId="22" xfId="0" applyFont="1" applyFill="1" applyBorder="1" applyAlignment="1" applyProtection="1">
      <alignment horizontal="center"/>
    </xf>
    <xf numFmtId="0" fontId="5" fillId="2" borderId="23" xfId="0" applyFont="1" applyFill="1" applyBorder="1" applyAlignment="1" applyProtection="1">
      <alignment horizontal="center"/>
    </xf>
    <xf numFmtId="0" fontId="5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3" fillId="2" borderId="0" xfId="0" applyFont="1" applyFill="1" applyProtection="1"/>
    <xf numFmtId="0" fontId="3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3" fillId="2" borderId="0" xfId="0" applyFont="1" applyFill="1" applyAlignment="1" applyProtection="1">
      <alignment horizontal="left"/>
    </xf>
    <xf numFmtId="0" fontId="0" fillId="0" borderId="0" xfId="0" applyBorder="1"/>
    <xf numFmtId="0" fontId="5" fillId="2" borderId="17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3" fontId="5" fillId="2" borderId="17" xfId="2" applyNumberFormat="1" applyFont="1" applyFill="1" applyBorder="1" applyAlignment="1">
      <alignment horizontal="center" vertical="center"/>
    </xf>
    <xf numFmtId="0" fontId="5" fillId="0" borderId="0" xfId="0" applyFont="1"/>
    <xf numFmtId="0" fontId="5" fillId="2" borderId="11" xfId="2" applyFont="1" applyFill="1" applyBorder="1" applyAlignment="1">
      <alignment horizontal="center" vertical="center"/>
    </xf>
    <xf numFmtId="0" fontId="5" fillId="0" borderId="0" xfId="0" applyFont="1" applyBorder="1"/>
    <xf numFmtId="0" fontId="11" fillId="0" borderId="0" xfId="0" applyFont="1"/>
    <xf numFmtId="0" fontId="3" fillId="0" borderId="0" xfId="0" applyFont="1"/>
    <xf numFmtId="8" fontId="3" fillId="2" borderId="17" xfId="2" applyNumberFormat="1" applyFont="1" applyFill="1" applyBorder="1" applyAlignment="1">
      <alignment vertical="center"/>
    </xf>
    <xf numFmtId="8" fontId="3" fillId="2" borderId="24" xfId="2" applyNumberFormat="1" applyFont="1" applyFill="1" applyBorder="1" applyAlignment="1">
      <alignment horizontal="right" vertical="center"/>
    </xf>
    <xf numFmtId="8" fontId="3" fillId="2" borderId="25" xfId="2" applyNumberFormat="1" applyFont="1" applyFill="1" applyBorder="1" applyAlignment="1">
      <alignment horizontal="right" vertical="center"/>
    </xf>
    <xf numFmtId="0" fontId="3" fillId="2" borderId="17" xfId="2" applyFont="1" applyFill="1" applyBorder="1" applyAlignment="1">
      <alignment horizontal="left" vertical="center" wrapText="1"/>
    </xf>
    <xf numFmtId="0" fontId="3" fillId="0" borderId="0" xfId="0" applyFont="1" applyBorder="1"/>
    <xf numFmtId="0" fontId="11" fillId="2" borderId="1" xfId="0" applyFont="1" applyFill="1" applyBorder="1"/>
    <xf numFmtId="8" fontId="3" fillId="2" borderId="26" xfId="2" applyNumberFormat="1" applyFont="1" applyFill="1" applyBorder="1" applyAlignment="1">
      <alignment horizontal="centerContinuous" vertical="center"/>
    </xf>
    <xf numFmtId="8" fontId="3" fillId="2" borderId="27" xfId="2" applyNumberFormat="1" applyFont="1" applyFill="1" applyBorder="1" applyAlignment="1">
      <alignment horizontal="centerContinuous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 vertical="center" wrapText="1"/>
    </xf>
    <xf numFmtId="3" fontId="5" fillId="2" borderId="0" xfId="2" applyNumberFormat="1" applyFont="1" applyFill="1" applyBorder="1" applyAlignment="1">
      <alignment horizontal="center" vertical="center"/>
    </xf>
    <xf numFmtId="8" fontId="5" fillId="2" borderId="0" xfId="2" applyNumberFormat="1" applyFont="1" applyFill="1" applyBorder="1" applyAlignment="1">
      <alignment vertical="center"/>
    </xf>
    <xf numFmtId="0" fontId="5" fillId="0" borderId="1" xfId="0" applyFont="1" applyFill="1" applyBorder="1" applyProtection="1">
      <protection locked="0"/>
    </xf>
    <xf numFmtId="0" fontId="5" fillId="2" borderId="1" xfId="0" applyFont="1" applyFill="1" applyBorder="1"/>
    <xf numFmtId="0" fontId="5" fillId="2" borderId="0" xfId="0" applyFont="1" applyFill="1" applyBorder="1"/>
    <xf numFmtId="0" fontId="5" fillId="2" borderId="28" xfId="0" applyFont="1" applyFill="1" applyBorder="1"/>
    <xf numFmtId="0" fontId="5" fillId="2" borderId="29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 vertical="center"/>
    </xf>
    <xf numFmtId="0" fontId="5" fillId="2" borderId="11" xfId="0" applyFont="1" applyFill="1" applyBorder="1"/>
    <xf numFmtId="0" fontId="5" fillId="2" borderId="11" xfId="0" applyFont="1" applyFill="1" applyBorder="1" applyAlignment="1" applyProtection="1">
      <alignment horizontal="centerContinuous" vertical="center"/>
    </xf>
    <xf numFmtId="0" fontId="5" fillId="2" borderId="30" xfId="0" applyFont="1" applyFill="1" applyBorder="1"/>
    <xf numFmtId="0" fontId="5" fillId="2" borderId="31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center"/>
    </xf>
    <xf numFmtId="0" fontId="5" fillId="2" borderId="31" xfId="0" applyFont="1" applyFill="1" applyBorder="1"/>
    <xf numFmtId="0" fontId="5" fillId="2" borderId="15" xfId="0" applyFont="1" applyFill="1" applyBorder="1"/>
    <xf numFmtId="0" fontId="5" fillId="2" borderId="32" xfId="0" applyFont="1" applyFill="1" applyBorder="1" applyAlignment="1">
      <alignment horizont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8" fontId="3" fillId="2" borderId="21" xfId="1" applyNumberFormat="1" applyFont="1" applyFill="1" applyBorder="1" applyAlignment="1" applyProtection="1">
      <alignment horizontal="left"/>
    </xf>
    <xf numFmtId="0" fontId="6" fillId="2" borderId="33" xfId="0" applyFont="1" applyFill="1" applyBorder="1" applyAlignment="1" applyProtection="1">
      <alignment horizontal="centerContinuous"/>
    </xf>
    <xf numFmtId="8" fontId="3" fillId="2" borderId="32" xfId="1" applyNumberFormat="1" applyFont="1" applyFill="1" applyBorder="1" applyAlignment="1" applyProtection="1">
      <alignment horizontal="right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3" fontId="3" fillId="2" borderId="34" xfId="0" applyNumberFormat="1" applyFont="1" applyFill="1" applyBorder="1" applyAlignment="1" applyProtection="1">
      <alignment horizontal="center" vertical="center" wrapText="1"/>
    </xf>
    <xf numFmtId="0" fontId="3" fillId="2" borderId="35" xfId="2" applyFont="1" applyFill="1" applyBorder="1" applyAlignment="1" applyProtection="1">
      <alignment horizontal="centerContinuous"/>
    </xf>
    <xf numFmtId="0" fontId="3" fillId="2" borderId="36" xfId="2" applyFont="1" applyFill="1" applyBorder="1" applyAlignment="1" applyProtection="1">
      <alignment horizontal="centerContinuous"/>
    </xf>
    <xf numFmtId="0" fontId="6" fillId="2" borderId="0" xfId="2" applyFont="1" applyFill="1" applyBorder="1" applyAlignment="1" applyProtection="1">
      <alignment horizontal="centerContinuous"/>
    </xf>
    <xf numFmtId="0" fontId="6" fillId="2" borderId="37" xfId="2" applyFont="1" applyFill="1" applyBorder="1" applyAlignment="1" applyProtection="1">
      <alignment horizontal="centerContinuous"/>
    </xf>
    <xf numFmtId="0" fontId="6" fillId="2" borderId="38" xfId="2" applyFont="1" applyFill="1" applyBorder="1" applyAlignment="1" applyProtection="1">
      <alignment horizontal="centerContinuous"/>
    </xf>
    <xf numFmtId="0" fontId="3" fillId="2" borderId="39" xfId="2" applyFont="1" applyFill="1" applyBorder="1" applyAlignment="1" applyProtection="1">
      <alignment horizontal="center" wrapText="1"/>
    </xf>
    <xf numFmtId="3" fontId="3" fillId="2" borderId="39" xfId="2" applyNumberFormat="1" applyFont="1" applyFill="1" applyBorder="1" applyAlignment="1" applyProtection="1">
      <alignment horizontal="center" wrapText="1"/>
    </xf>
    <xf numFmtId="8" fontId="3" fillId="2" borderId="39" xfId="2" applyNumberFormat="1" applyFont="1" applyFill="1" applyBorder="1" applyAlignment="1" applyProtection="1">
      <alignment horizontal="center" wrapText="1"/>
    </xf>
    <xf numFmtId="0" fontId="3" fillId="2" borderId="17" xfId="2" applyFont="1" applyFill="1" applyBorder="1" applyAlignment="1" applyProtection="1">
      <alignment horizontal="center" vertical="center"/>
    </xf>
    <xf numFmtId="8" fontId="3" fillId="2" borderId="17" xfId="2" applyNumberFormat="1" applyFont="1" applyFill="1" applyBorder="1" applyAlignment="1" applyProtection="1">
      <alignment vertical="center"/>
    </xf>
    <xf numFmtId="0" fontId="3" fillId="2" borderId="40" xfId="2" applyFont="1" applyFill="1" applyBorder="1" applyAlignment="1" applyProtection="1">
      <alignment horizontal="centerContinuous"/>
    </xf>
    <xf numFmtId="0" fontId="4" fillId="2" borderId="41" xfId="2" applyFont="1" applyFill="1" applyBorder="1" applyAlignment="1" applyProtection="1">
      <alignment horizontal="center" vertical="center" wrapText="1"/>
    </xf>
    <xf numFmtId="8" fontId="3" fillId="2" borderId="42" xfId="2" applyNumberFormat="1" applyFont="1" applyFill="1" applyBorder="1" applyAlignment="1" applyProtection="1">
      <alignment horizontal="right" vertical="center"/>
    </xf>
    <xf numFmtId="8" fontId="3" fillId="2" borderId="24" xfId="2" applyNumberFormat="1" applyFont="1" applyFill="1" applyBorder="1" applyAlignment="1" applyProtection="1">
      <alignment horizontal="right" vertical="center"/>
    </xf>
    <xf numFmtId="0" fontId="3" fillId="2" borderId="26" xfId="2" applyFont="1" applyFill="1" applyBorder="1" applyAlignment="1" applyProtection="1">
      <alignment horizontal="centerContinuous"/>
    </xf>
    <xf numFmtId="0" fontId="4" fillId="2" borderId="25" xfId="2" applyFont="1" applyFill="1" applyBorder="1" applyAlignment="1" applyProtection="1">
      <alignment horizontal="centerContinuous" vertical="center" wrapText="1"/>
    </xf>
    <xf numFmtId="0" fontId="4" fillId="2" borderId="43" xfId="2" applyFont="1" applyFill="1" applyBorder="1" applyAlignment="1" applyProtection="1">
      <alignment horizontal="center" vertical="center" wrapText="1"/>
    </xf>
    <xf numFmtId="0" fontId="3" fillId="2" borderId="12" xfId="2" applyFont="1" applyFill="1" applyBorder="1" applyAlignment="1" applyProtection="1">
      <alignment horizontal="centerContinuous" vertical="center"/>
    </xf>
    <xf numFmtId="8" fontId="3" fillId="2" borderId="12" xfId="2" applyNumberFormat="1" applyFont="1" applyFill="1" applyBorder="1" applyAlignment="1" applyProtection="1">
      <alignment horizontal="right" vertical="center"/>
    </xf>
    <xf numFmtId="8" fontId="3" fillId="2" borderId="25" xfId="2" applyNumberFormat="1" applyFont="1" applyFill="1" applyBorder="1" applyAlignment="1" applyProtection="1">
      <alignment horizontal="right" vertical="center"/>
    </xf>
    <xf numFmtId="0" fontId="12" fillId="2" borderId="44" xfId="0" applyFont="1" applyFill="1" applyBorder="1" applyAlignment="1" applyProtection="1">
      <alignment horizontal="center"/>
    </xf>
    <xf numFmtId="8" fontId="6" fillId="0" borderId="0" xfId="2" applyNumberFormat="1" applyFont="1" applyFill="1" applyProtection="1"/>
    <xf numFmtId="0" fontId="6" fillId="0" borderId="0" xfId="2" applyFont="1" applyFill="1" applyProtection="1"/>
    <xf numFmtId="0" fontId="3" fillId="2" borderId="17" xfId="2" applyFont="1" applyFill="1" applyBorder="1" applyAlignment="1" applyProtection="1">
      <alignment horizontal="left" vertical="center" wrapText="1"/>
    </xf>
    <xf numFmtId="0" fontId="12" fillId="2" borderId="40" xfId="2" applyFont="1" applyFill="1" applyBorder="1" applyProtection="1"/>
    <xf numFmtId="0" fontId="6" fillId="2" borderId="45" xfId="2" applyFont="1" applyFill="1" applyBorder="1" applyAlignment="1" applyProtection="1">
      <alignment horizontal="centerContinuous"/>
    </xf>
    <xf numFmtId="0" fontId="6" fillId="2" borderId="44" xfId="2" applyFont="1" applyFill="1" applyBorder="1" applyAlignment="1" applyProtection="1">
      <alignment horizontal="centerContinuous"/>
    </xf>
    <xf numFmtId="0" fontId="6" fillId="2" borderId="46" xfId="2" applyFont="1" applyFill="1" applyBorder="1" applyAlignment="1" applyProtection="1">
      <alignment horizontal="centerContinuous"/>
    </xf>
    <xf numFmtId="0" fontId="6" fillId="2" borderId="12" xfId="2" applyFont="1" applyFill="1" applyBorder="1" applyAlignment="1" applyProtection="1">
      <alignment horizontal="centerContinuous"/>
    </xf>
    <xf numFmtId="0" fontId="6" fillId="2" borderId="25" xfId="2" applyFont="1" applyFill="1" applyBorder="1" applyAlignment="1" applyProtection="1">
      <alignment horizontal="centerContinuous"/>
    </xf>
    <xf numFmtId="0" fontId="3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3" fillId="3" borderId="17" xfId="2" applyNumberFormat="1" applyFont="1" applyFill="1" applyBorder="1" applyAlignment="1" applyProtection="1">
      <alignment vertical="center"/>
      <protection locked="0"/>
    </xf>
    <xf numFmtId="7" fontId="3" fillId="3" borderId="47" xfId="2" applyNumberFormat="1" applyFont="1" applyFill="1" applyBorder="1" applyAlignment="1" applyProtection="1">
      <alignment vertical="center"/>
      <protection locked="0"/>
    </xf>
    <xf numFmtId="7" fontId="6" fillId="3" borderId="47" xfId="2" applyNumberFormat="1" applyFont="1" applyFill="1" applyBorder="1" applyAlignment="1" applyProtection="1">
      <alignment vertical="center"/>
      <protection locked="0"/>
    </xf>
    <xf numFmtId="0" fontId="11" fillId="3" borderId="1" xfId="0" applyFont="1" applyFill="1" applyBorder="1" applyProtection="1">
      <protection locked="0"/>
    </xf>
    <xf numFmtId="9" fontId="6" fillId="3" borderId="17" xfId="3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8" fontId="6" fillId="3" borderId="17" xfId="1" applyNumberFormat="1" applyFont="1" applyFill="1" applyBorder="1" applyAlignment="1" applyProtection="1">
      <alignment horizontal="right"/>
      <protection locked="0"/>
    </xf>
    <xf numFmtId="8" fontId="6" fillId="3" borderId="7" xfId="1" applyNumberFormat="1" applyFont="1" applyFill="1" applyBorder="1" applyAlignment="1" applyProtection="1">
      <alignment horizontal="right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8" fontId="3" fillId="3" borderId="17" xfId="1" applyNumberFormat="1" applyFont="1" applyFill="1" applyBorder="1" applyAlignment="1" applyProtection="1">
      <alignment horizontal="right"/>
      <protection locked="0"/>
    </xf>
    <xf numFmtId="0" fontId="5" fillId="3" borderId="48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5" xfId="0" applyNumberFormat="1" applyFont="1" applyFill="1" applyBorder="1" applyProtection="1">
      <protection locked="0"/>
    </xf>
    <xf numFmtId="0" fontId="5" fillId="3" borderId="32" xfId="0" applyFont="1" applyFill="1" applyBorder="1" applyAlignment="1" applyProtection="1">
      <alignment horizontal="center"/>
      <protection locked="0"/>
    </xf>
    <xf numFmtId="7" fontId="5" fillId="3" borderId="47" xfId="1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32" xfId="0" applyFont="1" applyFill="1" applyBorder="1" applyProtection="1">
      <protection locked="0"/>
    </xf>
    <xf numFmtId="0" fontId="5" fillId="3" borderId="48" xfId="0" applyFont="1" applyFill="1" applyBorder="1" applyProtection="1">
      <protection locked="0"/>
    </xf>
    <xf numFmtId="0" fontId="5" fillId="3" borderId="26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3" borderId="3" xfId="0" applyNumberFormat="1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7" fontId="5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3" borderId="30" xfId="2" applyFont="1" applyFill="1" applyBorder="1" applyAlignment="1" applyProtection="1">
      <alignment horizontal="left" vertical="center"/>
      <protection locked="0"/>
    </xf>
    <xf numFmtId="0" fontId="4" fillId="2" borderId="50" xfId="2" applyFont="1" applyFill="1" applyBorder="1" applyAlignment="1" applyProtection="1">
      <alignment horizontal="left" vertical="center"/>
    </xf>
    <xf numFmtId="0" fontId="4" fillId="2" borderId="26" xfId="2" applyFont="1" applyFill="1" applyBorder="1" applyAlignment="1" applyProtection="1">
      <alignment horizontal="left" vertical="center"/>
    </xf>
    <xf numFmtId="0" fontId="3" fillId="0" borderId="0" xfId="2" applyFont="1" applyFill="1" applyProtection="1"/>
    <xf numFmtId="0" fontId="6" fillId="0" borderId="0" xfId="2" applyFont="1" applyFill="1" applyAlignment="1" applyProtection="1">
      <alignment horizontal="center"/>
    </xf>
    <xf numFmtId="0" fontId="6" fillId="0" borderId="0" xfId="2" applyFont="1" applyFill="1" applyAlignment="1" applyProtection="1">
      <alignment horizontal="left" wrapText="1"/>
    </xf>
    <xf numFmtId="3" fontId="6" fillId="0" borderId="0" xfId="2" applyNumberFormat="1" applyFont="1" applyFill="1" applyAlignment="1" applyProtection="1">
      <alignment horizontal="center"/>
    </xf>
    <xf numFmtId="0" fontId="3" fillId="2" borderId="13" xfId="2" applyFont="1" applyFill="1" applyBorder="1" applyAlignment="1" applyProtection="1">
      <alignment horizontal="center" vertical="center"/>
    </xf>
    <xf numFmtId="0" fontId="3" fillId="2" borderId="13" xfId="2" applyFont="1" applyFill="1" applyBorder="1" applyAlignment="1" applyProtection="1">
      <alignment horizontal="left" vertical="center" wrapText="1"/>
    </xf>
    <xf numFmtId="8" fontId="3" fillId="2" borderId="13" xfId="2" applyNumberFormat="1" applyFont="1" applyFill="1" applyBorder="1" applyAlignment="1" applyProtection="1">
      <alignment vertical="center"/>
    </xf>
    <xf numFmtId="0" fontId="3" fillId="2" borderId="47" xfId="2" applyFont="1" applyFill="1" applyBorder="1" applyAlignment="1" applyProtection="1">
      <alignment horizontal="center" vertical="center"/>
    </xf>
    <xf numFmtId="0" fontId="3" fillId="2" borderId="47" xfId="2" applyFont="1" applyFill="1" applyBorder="1" applyAlignment="1" applyProtection="1">
      <alignment horizontal="left" vertical="center" wrapText="1"/>
    </xf>
    <xf numFmtId="8" fontId="3" fillId="2" borderId="47" xfId="2" applyNumberFormat="1" applyFont="1" applyFill="1" applyBorder="1" applyAlignment="1" applyProtection="1">
      <alignment vertical="center"/>
    </xf>
    <xf numFmtId="7" fontId="5" fillId="2" borderId="47" xfId="1" applyNumberFormat="1" applyFont="1" applyFill="1" applyBorder="1" applyProtection="1"/>
    <xf numFmtId="164" fontId="5" fillId="2" borderId="51" xfId="1" applyNumberFormat="1" applyFont="1" applyFill="1" applyBorder="1" applyProtection="1"/>
    <xf numFmtId="7" fontId="5" fillId="2" borderId="49" xfId="1" applyNumberFormat="1" applyFont="1" applyFill="1" applyBorder="1" applyProtection="1"/>
    <xf numFmtId="0" fontId="5" fillId="2" borderId="47" xfId="2" applyFont="1" applyFill="1" applyBorder="1" applyAlignment="1">
      <alignment horizontal="center" vertical="center"/>
    </xf>
    <xf numFmtId="0" fontId="3" fillId="2" borderId="47" xfId="2" applyFont="1" applyFill="1" applyBorder="1" applyAlignment="1">
      <alignment horizontal="left" vertical="center" wrapText="1"/>
    </xf>
    <xf numFmtId="3" fontId="5" fillId="2" borderId="47" xfId="2" applyNumberFormat="1" applyFont="1" applyFill="1" applyBorder="1" applyAlignment="1">
      <alignment horizontal="center" vertical="center"/>
    </xf>
    <xf numFmtId="0" fontId="3" fillId="2" borderId="52" xfId="2" applyFont="1" applyFill="1" applyBorder="1" applyAlignment="1">
      <alignment horizontal="center" wrapText="1"/>
    </xf>
    <xf numFmtId="0" fontId="5" fillId="2" borderId="9" xfId="2" applyFont="1" applyFill="1" applyBorder="1" applyAlignment="1">
      <alignment horizontal="center" wrapText="1"/>
    </xf>
    <xf numFmtId="3" fontId="5" fillId="2" borderId="9" xfId="2" applyNumberFormat="1" applyFont="1" applyFill="1" applyBorder="1" applyAlignment="1">
      <alignment horizontal="center" wrapText="1"/>
    </xf>
    <xf numFmtId="8" fontId="5" fillId="2" borderId="9" xfId="2" applyNumberFormat="1" applyFont="1" applyFill="1" applyBorder="1" applyAlignment="1">
      <alignment horizontal="center" wrapText="1"/>
    </xf>
    <xf numFmtId="0" fontId="7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3" fillId="2" borderId="42" xfId="2" applyNumberFormat="1" applyFont="1" applyFill="1" applyBorder="1" applyAlignment="1">
      <alignment horizontal="centerContinuous" vertical="center"/>
    </xf>
    <xf numFmtId="8" fontId="3" fillId="2" borderId="12" xfId="2" applyNumberFormat="1" applyFont="1" applyFill="1" applyBorder="1" applyAlignment="1">
      <alignment horizontal="centerContinuous" vertical="center"/>
    </xf>
    <xf numFmtId="3" fontId="5" fillId="2" borderId="1" xfId="2" applyNumberFormat="1" applyFont="1" applyFill="1" applyBorder="1" applyAlignment="1">
      <alignment horizontal="center" vertical="center"/>
    </xf>
    <xf numFmtId="0" fontId="12" fillId="2" borderId="28" xfId="2" applyFont="1" applyFill="1" applyBorder="1" applyAlignment="1">
      <alignment vertical="center"/>
    </xf>
    <xf numFmtId="0" fontId="3" fillId="3" borderId="35" xfId="2" applyFont="1" applyFill="1" applyBorder="1" applyAlignment="1" applyProtection="1">
      <alignment horizontal="centerContinuous" vertical="center"/>
      <protection locked="0"/>
    </xf>
    <xf numFmtId="0" fontId="3" fillId="3" borderId="36" xfId="2" applyFont="1" applyFill="1" applyBorder="1" applyAlignment="1" applyProtection="1">
      <alignment horizontal="centerContinuous" vertical="center"/>
      <protection locked="0"/>
    </xf>
    <xf numFmtId="0" fontId="6" fillId="0" borderId="0" xfId="2" applyFont="1" applyAlignment="1">
      <alignment vertical="center"/>
    </xf>
    <xf numFmtId="0" fontId="6" fillId="3" borderId="37" xfId="2" applyFont="1" applyFill="1" applyBorder="1" applyAlignment="1" applyProtection="1">
      <alignment horizontal="centerContinuous" vertical="center"/>
      <protection locked="0"/>
    </xf>
    <xf numFmtId="0" fontId="6" fillId="3" borderId="38" xfId="2" applyFont="1" applyFill="1" applyBorder="1" applyAlignment="1" applyProtection="1">
      <alignment horizontal="centerContinuous" vertical="center"/>
      <protection locked="0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" fontId="6" fillId="0" borderId="0" xfId="2" applyNumberFormat="1" applyFont="1" applyAlignment="1">
      <alignment horizontal="center" vertical="center"/>
    </xf>
    <xf numFmtId="8" fontId="6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vertical="center"/>
    </xf>
    <xf numFmtId="8" fontId="3" fillId="2" borderId="16" xfId="1" applyNumberFormat="1" applyFont="1" applyFill="1" applyBorder="1" applyAlignment="1" applyProtection="1">
      <alignment horizontal="right"/>
    </xf>
    <xf numFmtId="0" fontId="6" fillId="3" borderId="53" xfId="2" applyFont="1" applyFill="1" applyBorder="1" applyAlignment="1" applyProtection="1">
      <alignment horizontal="center" vertical="center"/>
      <protection locked="0"/>
    </xf>
    <xf numFmtId="0" fontId="6" fillId="3" borderId="54" xfId="2" applyFont="1" applyFill="1" applyBorder="1" applyAlignment="1" applyProtection="1">
      <alignment horizontal="center" vertical="center"/>
      <protection locked="0"/>
    </xf>
    <xf numFmtId="8" fontId="4" fillId="2" borderId="21" xfId="2" applyNumberFormat="1" applyFont="1" applyFill="1" applyBorder="1" applyAlignment="1" applyProtection="1">
      <alignment horizontal="center" wrapText="1"/>
    </xf>
    <xf numFmtId="0" fontId="3" fillId="0" borderId="0" xfId="2" applyFont="1" applyAlignment="1"/>
    <xf numFmtId="8" fontId="4" fillId="2" borderId="55" xfId="2" applyNumberFormat="1" applyFont="1" applyFill="1" applyBorder="1" applyAlignment="1" applyProtection="1">
      <alignment horizontal="center" wrapText="1"/>
    </xf>
    <xf numFmtId="0" fontId="3" fillId="2" borderId="27" xfId="2" applyFont="1" applyFill="1" applyBorder="1" applyAlignment="1" applyProtection="1">
      <alignment horizontal="centerContinuous" vertical="center"/>
    </xf>
    <xf numFmtId="8" fontId="5" fillId="2" borderId="17" xfId="2" applyNumberFormat="1" applyFont="1" applyFill="1" applyBorder="1" applyAlignment="1" applyProtection="1">
      <alignment vertical="center"/>
      <protection locked="0"/>
    </xf>
    <xf numFmtId="0" fontId="5" fillId="2" borderId="7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left" vertical="center" wrapText="1"/>
    </xf>
    <xf numFmtId="3" fontId="5" fillId="2" borderId="7" xfId="2" applyNumberFormat="1" applyFont="1" applyFill="1" applyBorder="1" applyAlignment="1">
      <alignment horizontal="center" vertical="center"/>
    </xf>
    <xf numFmtId="8" fontId="5" fillId="2" borderId="7" xfId="2" applyNumberFormat="1" applyFont="1" applyFill="1" applyBorder="1" applyAlignment="1" applyProtection="1">
      <alignment vertical="center"/>
      <protection locked="0"/>
    </xf>
    <xf numFmtId="8" fontId="5" fillId="2" borderId="47" xfId="2" applyNumberFormat="1" applyFont="1" applyFill="1" applyBorder="1" applyAlignment="1" applyProtection="1">
      <alignment vertical="center"/>
      <protection locked="0"/>
    </xf>
    <xf numFmtId="0" fontId="5" fillId="2" borderId="56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center" vertical="center"/>
    </xf>
    <xf numFmtId="3" fontId="5" fillId="2" borderId="12" xfId="2" applyNumberFormat="1" applyFont="1" applyFill="1" applyBorder="1" applyAlignment="1">
      <alignment horizontal="center" vertical="center"/>
    </xf>
    <xf numFmtId="8" fontId="3" fillId="2" borderId="33" xfId="2" applyNumberFormat="1" applyFont="1" applyFill="1" applyBorder="1" applyAlignment="1">
      <alignment horizontal="right" vertical="center"/>
    </xf>
    <xf numFmtId="0" fontId="5" fillId="2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left" vertical="center" wrapText="1"/>
    </xf>
    <xf numFmtId="3" fontId="5" fillId="2" borderId="42" xfId="2" applyNumberFormat="1" applyFont="1" applyFill="1" applyBorder="1" applyAlignment="1">
      <alignment horizontal="center" vertical="center"/>
    </xf>
    <xf numFmtId="3" fontId="5" fillId="2" borderId="5" xfId="2" applyNumberFormat="1" applyFont="1" applyFill="1" applyBorder="1" applyAlignment="1">
      <alignment horizontal="center" vertical="center"/>
    </xf>
    <xf numFmtId="8" fontId="5" fillId="2" borderId="5" xfId="2" applyNumberFormat="1" applyFont="1" applyFill="1" applyBorder="1" applyAlignment="1" applyProtection="1">
      <alignment vertical="center"/>
      <protection locked="0"/>
    </xf>
    <xf numFmtId="0" fontId="5" fillId="2" borderId="49" xfId="2" applyFont="1" applyFill="1" applyBorder="1" applyAlignment="1">
      <alignment horizontal="center" vertical="center"/>
    </xf>
    <xf numFmtId="0" fontId="3" fillId="2" borderId="49" xfId="2" applyFont="1" applyFill="1" applyBorder="1" applyAlignment="1">
      <alignment horizontal="left" vertical="center" wrapText="1"/>
    </xf>
    <xf numFmtId="3" fontId="5" fillId="2" borderId="49" xfId="2" applyNumberFormat="1" applyFont="1" applyFill="1" applyBorder="1" applyAlignment="1">
      <alignment horizontal="center" vertical="center"/>
    </xf>
    <xf numFmtId="8" fontId="5" fillId="2" borderId="49" xfId="2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Protection="1">
      <protection locked="0"/>
    </xf>
    <xf numFmtId="8" fontId="3" fillId="2" borderId="57" xfId="1" applyNumberFormat="1" applyFont="1" applyFill="1" applyBorder="1" applyAlignment="1" applyProtection="1">
      <alignment horizontal="right" vertical="center" wrapText="1"/>
    </xf>
    <xf numFmtId="0" fontId="3" fillId="2" borderId="57" xfId="0" applyNumberFormat="1" applyFont="1" applyFill="1" applyBorder="1" applyAlignment="1" applyProtection="1">
      <alignment horizontal="center" vertical="center" wrapText="1"/>
    </xf>
    <xf numFmtId="8" fontId="3" fillId="2" borderId="33" xfId="1" applyNumberFormat="1" applyFont="1" applyFill="1" applyBorder="1" applyAlignment="1" applyProtection="1">
      <alignment horizontal="right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8" fontId="3" fillId="2" borderId="34" xfId="1" applyNumberFormat="1" applyFont="1" applyFill="1" applyBorder="1" applyAlignment="1" applyProtection="1">
      <alignment horizontal="right" vertical="center" wrapText="1"/>
    </xf>
    <xf numFmtId="0" fontId="3" fillId="2" borderId="34" xfId="0" applyNumberFormat="1" applyFont="1" applyFill="1" applyBorder="1" applyAlignment="1" applyProtection="1">
      <alignment horizontal="center" vertical="center" wrapText="1"/>
    </xf>
    <xf numFmtId="8" fontId="3" fillId="2" borderId="58" xfId="1" applyNumberFormat="1" applyFont="1" applyFill="1" applyBorder="1" applyAlignment="1" applyProtection="1">
      <alignment horizontal="right" vertical="center" wrapText="1"/>
    </xf>
    <xf numFmtId="0" fontId="3" fillId="2" borderId="58" xfId="0" applyNumberFormat="1" applyFont="1" applyFill="1" applyBorder="1" applyAlignment="1" applyProtection="1">
      <alignment horizontal="center" vertical="center" wrapText="1"/>
    </xf>
    <xf numFmtId="9" fontId="6" fillId="3" borderId="18" xfId="3" applyFont="1" applyFill="1" applyBorder="1" applyAlignment="1" applyProtection="1">
      <alignment horizontal="center"/>
      <protection locked="0"/>
    </xf>
    <xf numFmtId="3" fontId="6" fillId="2" borderId="59" xfId="0" applyNumberFormat="1" applyFont="1" applyFill="1" applyBorder="1" applyAlignment="1" applyProtection="1">
      <alignment horizontal="center"/>
    </xf>
    <xf numFmtId="8" fontId="6" fillId="3" borderId="18" xfId="1" applyNumberFormat="1" applyFont="1" applyFill="1" applyBorder="1" applyAlignment="1" applyProtection="1">
      <alignment horizontal="right"/>
      <protection locked="0"/>
    </xf>
    <xf numFmtId="8" fontId="6" fillId="3" borderId="60" xfId="1" applyNumberFormat="1" applyFont="1" applyFill="1" applyBorder="1" applyAlignment="1" applyProtection="1">
      <alignment horizontal="right"/>
      <protection locked="0"/>
    </xf>
    <xf numFmtId="8" fontId="3" fillId="2" borderId="19" xfId="1" applyNumberFormat="1" applyFont="1" applyFill="1" applyBorder="1" applyAlignment="1" applyProtection="1">
      <alignment horizontal="right"/>
    </xf>
    <xf numFmtId="3" fontId="3" fillId="2" borderId="61" xfId="0" applyNumberFormat="1" applyFont="1" applyFill="1" applyBorder="1" applyAlignment="1" applyProtection="1">
      <alignment horizontal="center"/>
    </xf>
    <xf numFmtId="3" fontId="3" fillId="2" borderId="62" xfId="0" applyNumberFormat="1" applyFont="1" applyFill="1" applyBorder="1" applyAlignment="1" applyProtection="1">
      <alignment horizontal="center"/>
    </xf>
    <xf numFmtId="3" fontId="3" fillId="2" borderId="63" xfId="0" applyNumberFormat="1" applyFont="1" applyFill="1" applyBorder="1" applyAlignment="1" applyProtection="1">
      <alignment horizontal="center"/>
    </xf>
    <xf numFmtId="8" fontId="3" fillId="2" borderId="63" xfId="1" applyNumberFormat="1" applyFont="1" applyFill="1" applyBorder="1" applyAlignment="1" applyProtection="1">
      <alignment horizontal="right"/>
    </xf>
    <xf numFmtId="8" fontId="3" fillId="2" borderId="6" xfId="1" applyNumberFormat="1" applyFont="1" applyFill="1" applyBorder="1" applyAlignment="1" applyProtection="1">
      <alignment horizontal="right"/>
    </xf>
    <xf numFmtId="8" fontId="3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5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7" fillId="0" borderId="0" xfId="0" applyNumberFormat="1" applyFont="1"/>
    <xf numFmtId="167" fontId="0" fillId="0" borderId="17" xfId="0" applyNumberForma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2" borderId="65" xfId="2" applyFont="1" applyFill="1" applyBorder="1" applyAlignment="1" applyProtection="1">
      <alignment horizontal="centerContinuous" vertical="center"/>
    </xf>
    <xf numFmtId="0" fontId="6" fillId="2" borderId="29" xfId="2" applyFont="1" applyFill="1" applyBorder="1" applyAlignment="1" applyProtection="1">
      <alignment horizontal="centerContinuous" vertical="center"/>
    </xf>
    <xf numFmtId="0" fontId="6" fillId="2" borderId="0" xfId="2" applyFont="1" applyFill="1" applyBorder="1" applyAlignment="1" applyProtection="1">
      <alignment horizontal="centerContinuous" vertical="center"/>
    </xf>
    <xf numFmtId="0" fontId="6" fillId="2" borderId="31" xfId="2" applyFont="1" applyFill="1" applyBorder="1" applyAlignment="1" applyProtection="1">
      <alignment horizontal="centerContinuous" vertical="center"/>
    </xf>
    <xf numFmtId="0" fontId="14" fillId="2" borderId="26" xfId="2" applyFont="1" applyFill="1" applyBorder="1" applyAlignment="1" applyProtection="1">
      <alignment horizontal="centerContinuous" vertical="center"/>
    </xf>
    <xf numFmtId="0" fontId="6" fillId="2" borderId="25" xfId="2" applyFont="1" applyFill="1" applyBorder="1" applyAlignment="1" applyProtection="1">
      <alignment horizontal="centerContinuous" vertical="center"/>
    </xf>
    <xf numFmtId="0" fontId="3" fillId="4" borderId="17" xfId="0" applyFont="1" applyFill="1" applyBorder="1" applyAlignment="1" applyProtection="1">
      <alignment vertical="center" wrapText="1"/>
    </xf>
    <xf numFmtId="3" fontId="3" fillId="4" borderId="17" xfId="0" applyNumberFormat="1" applyFont="1" applyFill="1" applyBorder="1" applyAlignment="1" applyProtection="1">
      <alignment horizontal="center" vertical="center" wrapText="1"/>
    </xf>
    <xf numFmtId="0" fontId="3" fillId="2" borderId="42" xfId="2" applyFont="1" applyFill="1" applyBorder="1" applyAlignment="1" applyProtection="1">
      <alignment horizontal="centerContinuous" vertical="center"/>
    </xf>
    <xf numFmtId="0" fontId="3" fillId="2" borderId="19" xfId="2" applyFont="1" applyFill="1" applyBorder="1" applyAlignment="1" applyProtection="1">
      <alignment horizontal="center"/>
    </xf>
    <xf numFmtId="0" fontId="3" fillId="2" borderId="55" xfId="2" applyFont="1" applyFill="1" applyBorder="1" applyAlignment="1" applyProtection="1">
      <alignment horizontal="center"/>
    </xf>
    <xf numFmtId="167" fontId="16" fillId="2" borderId="39" xfId="0" applyNumberFormat="1" applyFont="1" applyFill="1" applyBorder="1" applyAlignment="1" applyProtection="1">
      <alignment vertical="center"/>
    </xf>
    <xf numFmtId="167" fontId="7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3" fillId="2" borderId="59" xfId="0" applyFont="1" applyFill="1" applyBorder="1" applyAlignment="1" applyProtection="1">
      <alignment horizontal="center" vertical="center" wrapText="1"/>
    </xf>
    <xf numFmtId="0" fontId="3" fillId="2" borderId="42" xfId="0" applyFont="1" applyFill="1" applyBorder="1" applyAlignment="1" applyProtection="1">
      <alignment horizontal="left" vertical="center" wrapText="1"/>
    </xf>
    <xf numFmtId="3" fontId="3" fillId="4" borderId="17" xfId="0" applyNumberFormat="1" applyFont="1" applyFill="1" applyBorder="1" applyAlignment="1" applyProtection="1">
      <alignment horizontal="right" vertical="center" wrapText="1"/>
    </xf>
    <xf numFmtId="0" fontId="3" fillId="2" borderId="57" xfId="0" applyFont="1" applyFill="1" applyBorder="1" applyAlignment="1" applyProtection="1">
      <alignment horizontal="right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34" xfId="0" applyFont="1" applyFill="1" applyBorder="1" applyAlignment="1" applyProtection="1">
      <alignment horizontal="right" vertical="center" wrapText="1"/>
    </xf>
    <xf numFmtId="0" fontId="3" fillId="2" borderId="60" xfId="0" applyFont="1" applyFill="1" applyBorder="1" applyAlignment="1" applyProtection="1">
      <alignment horizontal="center" vertical="center" wrapText="1"/>
    </xf>
    <xf numFmtId="0" fontId="3" fillId="2" borderId="56" xfId="0" applyFont="1" applyFill="1" applyBorder="1" applyAlignment="1" applyProtection="1">
      <alignment horizontal="left" vertical="center" wrapText="1"/>
    </xf>
    <xf numFmtId="0" fontId="3" fillId="2" borderId="58" xfId="0" applyFont="1" applyFill="1" applyBorder="1" applyAlignment="1" applyProtection="1">
      <alignment horizontal="right" vertical="center" wrapText="1"/>
    </xf>
    <xf numFmtId="0" fontId="3" fillId="2" borderId="65" xfId="0" applyFont="1" applyFill="1" applyBorder="1" applyAlignment="1" applyProtection="1">
      <alignment horizontal="centerContinuous"/>
    </xf>
    <xf numFmtId="0" fontId="6" fillId="2" borderId="0" xfId="0" applyFont="1" applyFill="1" applyAlignment="1" applyProtection="1">
      <alignment horizontal="left" vertical="top"/>
    </xf>
    <xf numFmtId="0" fontId="3" fillId="2" borderId="57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3" fontId="3" fillId="2" borderId="34" xfId="0" applyNumberFormat="1" applyFont="1" applyFill="1" applyBorder="1" applyAlignment="1" applyProtection="1">
      <alignment horizontal="left"/>
    </xf>
    <xf numFmtId="0" fontId="5" fillId="2" borderId="34" xfId="0" applyFont="1" applyFill="1" applyBorder="1" applyAlignment="1">
      <alignment horizontal="centerContinuous" vertical="center"/>
    </xf>
    <xf numFmtId="0" fontId="11" fillId="2" borderId="0" xfId="0" applyFont="1" applyFill="1" applyBorder="1"/>
    <xf numFmtId="0" fontId="11" fillId="2" borderId="31" xfId="0" applyFont="1" applyFill="1" applyBorder="1"/>
    <xf numFmtId="0" fontId="11" fillId="2" borderId="32" xfId="0" applyFont="1" applyFill="1" applyBorder="1"/>
    <xf numFmtId="0" fontId="11" fillId="3" borderId="0" xfId="0" applyFont="1" applyFill="1" applyBorder="1" applyProtection="1">
      <protection locked="0"/>
    </xf>
    <xf numFmtId="8" fontId="5" fillId="2" borderId="47" xfId="2" applyNumberFormat="1" applyFont="1" applyFill="1" applyBorder="1" applyAlignment="1">
      <alignment vertical="center"/>
    </xf>
    <xf numFmtId="8" fontId="5" fillId="2" borderId="17" xfId="2" applyNumberFormat="1" applyFont="1" applyFill="1" applyBorder="1" applyAlignment="1">
      <alignment vertical="center"/>
    </xf>
    <xf numFmtId="8" fontId="5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5" fillId="2" borderId="31" xfId="2" applyNumberFormat="1" applyFont="1" applyFill="1" applyBorder="1" applyAlignment="1">
      <alignment vertical="center"/>
    </xf>
    <xf numFmtId="0" fontId="5" fillId="2" borderId="32" xfId="0" applyFont="1" applyFill="1" applyBorder="1"/>
    <xf numFmtId="0" fontId="3" fillId="2" borderId="0" xfId="0" applyFont="1" applyFill="1" applyBorder="1"/>
    <xf numFmtId="0" fontId="5" fillId="2" borderId="31" xfId="0" applyFont="1" applyFill="1" applyBorder="1" applyAlignment="1">
      <alignment horizontal="right"/>
    </xf>
    <xf numFmtId="0" fontId="5" fillId="2" borderId="32" xfId="0" applyFont="1" applyFill="1" applyBorder="1" applyAlignment="1">
      <alignment horizontal="centerContinuous" vertical="center"/>
    </xf>
    <xf numFmtId="0" fontId="11" fillId="2" borderId="0" xfId="0" applyFont="1" applyFill="1" applyBorder="1" applyProtection="1">
      <protection locked="0"/>
    </xf>
    <xf numFmtId="0" fontId="0" fillId="0" borderId="31" xfId="0" applyBorder="1"/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" xfId="2" applyFont="1" applyFill="1" applyBorder="1" applyAlignment="1">
      <alignment horizontal="center" vertical="center"/>
    </xf>
    <xf numFmtId="0" fontId="0" fillId="0" borderId="17" xfId="0" applyNumberFormat="1" applyFill="1" applyBorder="1" applyAlignment="1" applyProtection="1">
      <alignment horizontal="center" vertical="center"/>
      <protection locked="0"/>
    </xf>
    <xf numFmtId="167" fontId="0" fillId="0" borderId="17" xfId="0" applyNumberFormat="1" applyFill="1" applyBorder="1" applyAlignment="1" applyProtection="1">
      <alignment horizontal="right" vertical="center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0" fontId="2" fillId="0" borderId="17" xfId="2" applyFont="1" applyFill="1" applyBorder="1" applyAlignment="1">
      <alignment horizontal="center" vertical="center"/>
    </xf>
    <xf numFmtId="3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7" xfId="0" applyNumberFormat="1" applyFill="1" applyBorder="1" applyAlignment="1" applyProtection="1">
      <alignment horizontal="center" vertical="center"/>
      <protection locked="0"/>
    </xf>
    <xf numFmtId="0" fontId="2" fillId="0" borderId="17" xfId="2" applyFont="1" applyFill="1" applyBorder="1" applyAlignment="1">
      <alignment horizontal="left" vertical="center" wrapText="1"/>
    </xf>
    <xf numFmtId="1" fontId="2" fillId="0" borderId="17" xfId="2" applyNumberFormat="1" applyFont="1" applyFill="1" applyBorder="1" applyAlignment="1">
      <alignment horizontal="center" vertical="center"/>
    </xf>
    <xf numFmtId="8" fontId="2" fillId="0" borderId="17" xfId="2" applyNumberFormat="1" applyFont="1" applyFill="1" applyBorder="1" applyAlignment="1" applyProtection="1">
      <alignment vertical="center"/>
      <protection locked="0"/>
    </xf>
    <xf numFmtId="0" fontId="0" fillId="0" borderId="17" xfId="0" applyNumberFormat="1" applyBorder="1" applyAlignment="1" applyProtection="1">
      <alignment horizontal="center" vertical="center"/>
      <protection locked="0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2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>
      <alignment vertical="center" wrapText="1"/>
    </xf>
    <xf numFmtId="1" fontId="0" fillId="0" borderId="17" xfId="0" applyNumberFormat="1" applyBorder="1" applyAlignment="1">
      <alignment horizontal="center" vertical="center"/>
    </xf>
    <xf numFmtId="0" fontId="3" fillId="3" borderId="37" xfId="2" applyFont="1" applyFill="1" applyBorder="1" applyAlignment="1" applyProtection="1">
      <alignment horizontal="centerContinuous" vertical="center"/>
      <protection locked="0"/>
    </xf>
    <xf numFmtId="8" fontId="6" fillId="0" borderId="0" xfId="2" applyNumberFormat="1" applyFont="1" applyAlignment="1">
      <alignment vertical="center"/>
    </xf>
    <xf numFmtId="8" fontId="3" fillId="5" borderId="24" xfId="2" applyNumberFormat="1" applyFont="1" applyFill="1" applyBorder="1" applyAlignment="1">
      <alignment horizontal="right" vertical="center"/>
    </xf>
    <xf numFmtId="8" fontId="3" fillId="6" borderId="25" xfId="2" applyNumberFormat="1" applyFont="1" applyFill="1" applyBorder="1" applyAlignment="1">
      <alignment horizontal="right" vertical="center"/>
    </xf>
    <xf numFmtId="8" fontId="3" fillId="5" borderId="42" xfId="2" applyNumberFormat="1" applyFont="1" applyFill="1" applyBorder="1" applyAlignment="1" applyProtection="1">
      <alignment horizontal="right" vertical="center"/>
    </xf>
    <xf numFmtId="8" fontId="3" fillId="6" borderId="12" xfId="2" applyNumberFormat="1" applyFont="1" applyFill="1" applyBorder="1" applyAlignment="1" applyProtection="1">
      <alignment horizontal="right" vertical="center"/>
    </xf>
    <xf numFmtId="0" fontId="15" fillId="0" borderId="1" xfId="0" applyFont="1" applyBorder="1" applyAlignment="1">
      <alignment horizontal="center"/>
    </xf>
    <xf numFmtId="0" fontId="6" fillId="3" borderId="68" xfId="2" applyFont="1" applyFill="1" applyBorder="1" applyAlignment="1" applyProtection="1">
      <alignment horizontal="center"/>
      <protection locked="0"/>
    </xf>
    <xf numFmtId="0" fontId="6" fillId="3" borderId="67" xfId="2" applyFont="1" applyFill="1" applyBorder="1" applyAlignment="1" applyProtection="1">
      <alignment horizontal="center"/>
      <protection locked="0"/>
    </xf>
    <xf numFmtId="0" fontId="13" fillId="2" borderId="40" xfId="2" applyFont="1" applyFill="1" applyBorder="1" applyAlignment="1" applyProtection="1">
      <alignment horizontal="center" vertical="center" wrapText="1"/>
    </xf>
    <xf numFmtId="0" fontId="13" fillId="2" borderId="44" xfId="2" applyFont="1" applyFill="1" applyBorder="1" applyAlignment="1" applyProtection="1">
      <alignment horizontal="center" vertical="center" wrapText="1"/>
    </xf>
    <xf numFmtId="0" fontId="13" fillId="2" borderId="50" xfId="2" applyFont="1" applyFill="1" applyBorder="1" applyAlignment="1" applyProtection="1">
      <alignment horizontal="center" vertical="center" wrapText="1"/>
    </xf>
    <xf numFmtId="0" fontId="13" fillId="2" borderId="46" xfId="2" applyFont="1" applyFill="1" applyBorder="1" applyAlignment="1" applyProtection="1">
      <alignment horizontal="center" vertical="center" wrapText="1"/>
    </xf>
    <xf numFmtId="0" fontId="3" fillId="3" borderId="35" xfId="2" applyFont="1" applyFill="1" applyBorder="1" applyAlignment="1" applyProtection="1">
      <alignment horizontal="center" vertical="center"/>
      <protection locked="0"/>
    </xf>
    <xf numFmtId="0" fontId="3" fillId="3" borderId="36" xfId="2" applyFont="1" applyFill="1" applyBorder="1" applyAlignment="1" applyProtection="1">
      <alignment horizontal="center" vertical="center"/>
      <protection locked="0"/>
    </xf>
    <xf numFmtId="0" fontId="3" fillId="3" borderId="69" xfId="2" applyFont="1" applyFill="1" applyBorder="1" applyAlignment="1" applyProtection="1">
      <alignment horizontal="center" vertical="center"/>
      <protection locked="0"/>
    </xf>
    <xf numFmtId="0" fontId="6" fillId="3" borderId="70" xfId="2" applyFont="1" applyFill="1" applyBorder="1" applyAlignment="1" applyProtection="1">
      <alignment horizontal="center" vertical="center"/>
      <protection locked="0"/>
    </xf>
    <xf numFmtId="0" fontId="3" fillId="3" borderId="71" xfId="2" applyFont="1" applyFill="1" applyBorder="1" applyAlignment="1" applyProtection="1">
      <alignment horizontal="center"/>
      <protection locked="0"/>
    </xf>
    <xf numFmtId="0" fontId="3" fillId="3" borderId="36" xfId="2" applyFont="1" applyFill="1" applyBorder="1" applyAlignment="1" applyProtection="1">
      <alignment horizontal="center"/>
      <protection locked="0"/>
    </xf>
    <xf numFmtId="0" fontId="3" fillId="3" borderId="72" xfId="2" applyFont="1" applyFill="1" applyBorder="1" applyAlignment="1" applyProtection="1">
      <alignment horizontal="center"/>
      <protection locked="0"/>
    </xf>
    <xf numFmtId="0" fontId="3" fillId="3" borderId="70" xfId="2" applyFont="1" applyFill="1" applyBorder="1" applyAlignment="1" applyProtection="1">
      <alignment horizontal="center"/>
      <protection locked="0"/>
    </xf>
    <xf numFmtId="0" fontId="6" fillId="3" borderId="72" xfId="2" applyFont="1" applyFill="1" applyBorder="1" applyAlignment="1" applyProtection="1">
      <alignment horizontal="center"/>
      <protection locked="0"/>
    </xf>
    <xf numFmtId="0" fontId="6" fillId="3" borderId="70" xfId="2" applyFont="1" applyFill="1" applyBorder="1" applyAlignment="1" applyProtection="1">
      <alignment horizontal="center"/>
      <protection locked="0"/>
    </xf>
    <xf numFmtId="0" fontId="6" fillId="3" borderId="66" xfId="2" applyFont="1" applyFill="1" applyBorder="1" applyAlignment="1" applyProtection="1">
      <alignment horizontal="center" vertical="center"/>
      <protection locked="0"/>
    </xf>
    <xf numFmtId="0" fontId="6" fillId="3" borderId="67" xfId="2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3" fillId="2" borderId="56" xfId="0" applyFont="1" applyFill="1" applyBorder="1" applyAlignment="1" applyProtection="1">
      <alignment horizontal="center" shrinkToFit="1"/>
    </xf>
    <xf numFmtId="0" fontId="3" fillId="2" borderId="1" xfId="0" applyFont="1" applyFill="1" applyBorder="1" applyAlignment="1" applyProtection="1">
      <alignment horizontal="center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47" xfId="0" applyFont="1" applyFill="1" applyBorder="1" applyAlignment="1" applyProtection="1">
      <alignment horizontal="center" vertical="center"/>
      <protection locked="0"/>
    </xf>
    <xf numFmtId="165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40" xfId="0" applyFont="1" applyFill="1" applyBorder="1" applyAlignment="1" applyProtection="1">
      <alignment horizontal="left" vertical="center" wrapText="1"/>
      <protection locked="0"/>
    </xf>
    <xf numFmtId="0" fontId="5" fillId="3" borderId="45" xfId="0" applyFont="1" applyFill="1" applyBorder="1" applyAlignment="1" applyProtection="1">
      <alignment horizontal="left" vertical="center" wrapText="1"/>
      <protection locked="0"/>
    </xf>
    <xf numFmtId="0" fontId="5" fillId="3" borderId="44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25" xfId="0" applyFont="1" applyFill="1" applyBorder="1" applyAlignment="1" applyProtection="1">
      <alignment horizontal="left" vertical="center" wrapText="1"/>
      <protection locked="0"/>
    </xf>
  </cellXfs>
  <cellStyles count="5">
    <cellStyle name="Currency" xfId="1" builtinId="4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273844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R\ChristinaPhase2\Quantities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000500"/>
      <sheetName val="31101000"/>
      <sheetName val="35101400"/>
      <sheetName val="40600275"/>
      <sheetName val="40600290"/>
      <sheetName val="40603090"/>
      <sheetName val="40603340"/>
      <sheetName val="42300200"/>
      <sheetName val="42300400"/>
      <sheetName val="42400100"/>
      <sheetName val="44000100"/>
      <sheetName val="44000200"/>
      <sheetName val="44000500"/>
      <sheetName val="44000600"/>
      <sheetName val="56109210"/>
      <sheetName val="56400300"/>
      <sheetName val="60255800"/>
      <sheetName val="60262700"/>
      <sheetName val="60602500"/>
      <sheetName val="60610100"/>
      <sheetName val="66900200"/>
      <sheetName val="66900205"/>
      <sheetName val="66900530"/>
      <sheetName val="67100100"/>
      <sheetName val="72000100"/>
      <sheetName val="72900100"/>
      <sheetName val="78000200"/>
      <sheetName val="78000400"/>
      <sheetName val="78000650"/>
      <sheetName val="X0100019"/>
      <sheetName val="X2600012"/>
      <sheetName val="X6024503"/>
      <sheetName val="X6026050"/>
      <sheetName val="X6026623"/>
      <sheetName val="X7010216"/>
      <sheetName val="X7240300"/>
      <sheetName val="XX000970"/>
      <sheetName val="XX006821"/>
      <sheetName val="XX008616"/>
      <sheetName val="Z0004544"/>
      <sheetName val="Z0013798"/>
      <sheetName val="XXXXXXX1"/>
      <sheetName val="XXXXXXX2"/>
      <sheetName val="XXXXXXX3"/>
      <sheetName val="XXXXXXX4"/>
    </sheetNames>
    <sheetDataSet>
      <sheetData sheetId="0" refreshError="1">
        <row r="48">
          <cell r="X48">
            <v>12</v>
          </cell>
        </row>
      </sheetData>
      <sheetData sheetId="1" refreshError="1">
        <row r="48">
          <cell r="X48">
            <v>1924</v>
          </cell>
        </row>
      </sheetData>
      <sheetData sheetId="2" refreshError="1">
        <row r="48">
          <cell r="X48">
            <v>2030</v>
          </cell>
        </row>
      </sheetData>
      <sheetData sheetId="3" refreshError="1">
        <row r="48">
          <cell r="X48">
            <v>12881</v>
          </cell>
        </row>
      </sheetData>
      <sheetData sheetId="4" refreshError="1">
        <row r="48">
          <cell r="X48">
            <v>1319</v>
          </cell>
        </row>
      </sheetData>
      <sheetData sheetId="5" refreshError="1">
        <row r="48">
          <cell r="X48">
            <v>1898</v>
          </cell>
        </row>
      </sheetData>
      <sheetData sheetId="6" refreshError="1">
        <row r="48">
          <cell r="X48">
            <v>659</v>
          </cell>
        </row>
      </sheetData>
      <sheetData sheetId="7" refreshError="1">
        <row r="50">
          <cell r="X50">
            <v>152</v>
          </cell>
        </row>
      </sheetData>
      <sheetData sheetId="8" refreshError="1">
        <row r="50">
          <cell r="X50">
            <v>79</v>
          </cell>
        </row>
      </sheetData>
      <sheetData sheetId="9" refreshError="1">
        <row r="50">
          <cell r="X50">
            <v>9876</v>
          </cell>
        </row>
      </sheetData>
      <sheetData sheetId="10" refreshError="1">
        <row r="48">
          <cell r="X48">
            <v>5421</v>
          </cell>
        </row>
      </sheetData>
      <sheetData sheetId="11" refreshError="1">
        <row r="50">
          <cell r="X50">
            <v>119</v>
          </cell>
        </row>
      </sheetData>
      <sheetData sheetId="12" refreshError="1">
        <row r="51">
          <cell r="X51">
            <v>2460</v>
          </cell>
        </row>
      </sheetData>
      <sheetData sheetId="13" refreshError="1">
        <row r="48">
          <cell r="X48">
            <v>2583</v>
          </cell>
        </row>
      </sheetData>
      <sheetData sheetId="14" refreshError="1">
        <row r="48">
          <cell r="X48">
            <v>5</v>
          </cell>
        </row>
      </sheetData>
      <sheetData sheetId="15" refreshError="1">
        <row r="48">
          <cell r="X48">
            <v>2</v>
          </cell>
        </row>
      </sheetData>
      <sheetData sheetId="16" refreshError="1">
        <row r="48">
          <cell r="X48">
            <v>11</v>
          </cell>
        </row>
      </sheetData>
      <sheetData sheetId="17" refreshError="1">
        <row r="48">
          <cell r="X48">
            <v>1</v>
          </cell>
        </row>
      </sheetData>
      <sheetData sheetId="18" refreshError="1">
        <row r="48">
          <cell r="X48">
            <v>6</v>
          </cell>
        </row>
      </sheetData>
      <sheetData sheetId="19" refreshError="1">
        <row r="54">
          <cell r="X54">
            <v>2549</v>
          </cell>
        </row>
      </sheetData>
      <sheetData sheetId="20" refreshError="1">
        <row r="48">
          <cell r="X48">
            <v>200</v>
          </cell>
        </row>
      </sheetData>
      <sheetData sheetId="21" refreshError="1">
        <row r="48">
          <cell r="X48">
            <v>200</v>
          </cell>
        </row>
      </sheetData>
      <sheetData sheetId="22" refreshError="1">
        <row r="48">
          <cell r="X48">
            <v>1</v>
          </cell>
        </row>
      </sheetData>
      <sheetData sheetId="23" refreshError="1">
        <row r="48">
          <cell r="X48">
            <v>1</v>
          </cell>
        </row>
      </sheetData>
      <sheetData sheetId="24" refreshError="1">
        <row r="48">
          <cell r="X48">
            <v>15.66</v>
          </cell>
        </row>
      </sheetData>
      <sheetData sheetId="25" refreshError="1">
        <row r="48">
          <cell r="X48">
            <v>39</v>
          </cell>
        </row>
      </sheetData>
      <sheetData sheetId="26" refreshError="1">
        <row r="48">
          <cell r="X48">
            <v>400</v>
          </cell>
        </row>
      </sheetData>
      <sheetData sheetId="27" refreshError="1">
        <row r="48">
          <cell r="X48">
            <v>263</v>
          </cell>
        </row>
      </sheetData>
      <sheetData sheetId="28" refreshError="1">
        <row r="48">
          <cell r="X48">
            <v>57</v>
          </cell>
        </row>
      </sheetData>
      <sheetData sheetId="29" refreshError="1">
        <row r="48">
          <cell r="X48">
            <v>1</v>
          </cell>
        </row>
      </sheetData>
      <sheetData sheetId="30" refreshError="1">
        <row r="49">
          <cell r="X49">
            <v>7</v>
          </cell>
        </row>
      </sheetData>
      <sheetData sheetId="31" refreshError="1">
        <row r="48">
          <cell r="X48">
            <v>10</v>
          </cell>
        </row>
      </sheetData>
      <sheetData sheetId="32" refreshError="1">
        <row r="48">
          <cell r="X48">
            <v>8</v>
          </cell>
        </row>
      </sheetData>
      <sheetData sheetId="33" refreshError="1">
        <row r="48">
          <cell r="X48">
            <v>1</v>
          </cell>
        </row>
      </sheetData>
      <sheetData sheetId="34" refreshError="1">
        <row r="48">
          <cell r="X48">
            <v>1</v>
          </cell>
        </row>
      </sheetData>
      <sheetData sheetId="35" refreshError="1">
        <row r="48">
          <cell r="X48">
            <v>3</v>
          </cell>
        </row>
      </sheetData>
      <sheetData sheetId="36" refreshError="1">
        <row r="48">
          <cell r="X48">
            <v>1</v>
          </cell>
        </row>
      </sheetData>
      <sheetData sheetId="37" refreshError="1">
        <row r="48">
          <cell r="X48">
            <v>1</v>
          </cell>
        </row>
      </sheetData>
      <sheetData sheetId="38" refreshError="1">
        <row r="48">
          <cell r="X48">
            <v>27</v>
          </cell>
        </row>
      </sheetData>
      <sheetData sheetId="39" refreshError="1">
        <row r="48">
          <cell r="X48">
            <v>234</v>
          </cell>
        </row>
      </sheetData>
      <sheetData sheetId="40" refreshError="1">
        <row r="48">
          <cell r="X48">
            <v>1</v>
          </cell>
        </row>
      </sheetData>
      <sheetData sheetId="41" refreshError="1">
        <row r="48">
          <cell r="X48">
            <v>750</v>
          </cell>
        </row>
      </sheetData>
      <sheetData sheetId="42" refreshError="1">
        <row r="48">
          <cell r="X48">
            <v>2</v>
          </cell>
        </row>
      </sheetData>
      <sheetData sheetId="43" refreshError="1">
        <row r="48">
          <cell r="X48">
            <v>2</v>
          </cell>
        </row>
      </sheetData>
      <sheetData sheetId="44" refreshError="1">
        <row r="48">
          <cell r="X4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B11" sqref="B11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90" t="s">
        <v>106</v>
      </c>
      <c r="E1" s="287"/>
      <c r="F1" s="302">
        <f>SUM(F4:F99)</f>
        <v>669506</v>
      </c>
    </row>
    <row r="2" spans="1:6" s="216" customFormat="1" ht="18" x14ac:dyDescent="0.25">
      <c r="A2" s="374" t="s">
        <v>93</v>
      </c>
      <c r="B2" s="374"/>
      <c r="C2" s="374"/>
      <c r="D2" s="374"/>
      <c r="E2" s="288"/>
      <c r="F2" s="303"/>
    </row>
    <row r="3" spans="1:6" x14ac:dyDescent="0.2">
      <c r="A3" s="217" t="s">
        <v>94</v>
      </c>
      <c r="B3" s="218" t="s">
        <v>95</v>
      </c>
      <c r="C3" s="219" t="s">
        <v>4</v>
      </c>
      <c r="D3" s="286" t="s">
        <v>96</v>
      </c>
      <c r="E3" s="289" t="s">
        <v>6</v>
      </c>
      <c r="F3" s="304" t="s">
        <v>7</v>
      </c>
    </row>
    <row r="4" spans="1:6" x14ac:dyDescent="0.2">
      <c r="A4" s="306">
        <v>1</v>
      </c>
      <c r="B4" s="351" t="s">
        <v>110</v>
      </c>
      <c r="C4" s="352" t="s">
        <v>117</v>
      </c>
      <c r="D4" s="349">
        <f>'[1]28000500'!$X$48</f>
        <v>12</v>
      </c>
      <c r="E4" s="350">
        <v>130</v>
      </c>
      <c r="F4" s="305">
        <f t="shared" ref="F4:F67" si="0">IF(AND(ISNUMBER(D4),ISNUMBER(E4)),D4*E4,"")</f>
        <v>1560</v>
      </c>
    </row>
    <row r="5" spans="1:6" x14ac:dyDescent="0.2">
      <c r="A5" s="306">
        <v>2</v>
      </c>
      <c r="B5" s="351" t="s">
        <v>123</v>
      </c>
      <c r="C5" s="352" t="s">
        <v>119</v>
      </c>
      <c r="D5" s="349">
        <f>'[1]31101000'!$X$48</f>
        <v>1924</v>
      </c>
      <c r="E5" s="350">
        <v>19</v>
      </c>
      <c r="F5" s="305">
        <f t="shared" si="0"/>
        <v>36556</v>
      </c>
    </row>
    <row r="6" spans="1:6" x14ac:dyDescent="0.2">
      <c r="A6" s="306">
        <v>3</v>
      </c>
      <c r="B6" s="351" t="s">
        <v>124</v>
      </c>
      <c r="C6" s="352" t="s">
        <v>119</v>
      </c>
      <c r="D6" s="349">
        <f>'[1]35101400'!$X$48</f>
        <v>2030</v>
      </c>
      <c r="E6" s="350">
        <v>21</v>
      </c>
      <c r="F6" s="305">
        <f t="shared" si="0"/>
        <v>42630</v>
      </c>
    </row>
    <row r="7" spans="1:6" x14ac:dyDescent="0.2">
      <c r="A7" s="306">
        <v>4</v>
      </c>
      <c r="B7" s="351" t="s">
        <v>127</v>
      </c>
      <c r="C7" s="353" t="s">
        <v>118</v>
      </c>
      <c r="D7" s="354">
        <f>'[1]40600275'!$X$48</f>
        <v>12881</v>
      </c>
      <c r="E7" s="350">
        <v>0.15</v>
      </c>
      <c r="F7" s="305">
        <f t="shared" si="0"/>
        <v>1932.1499999999999</v>
      </c>
    </row>
    <row r="8" spans="1:6" x14ac:dyDescent="0.2">
      <c r="A8" s="306">
        <v>5</v>
      </c>
      <c r="B8" s="355" t="s">
        <v>116</v>
      </c>
      <c r="C8" s="348" t="s">
        <v>118</v>
      </c>
      <c r="D8" s="356">
        <f>'[1]40600290'!$X$48</f>
        <v>1319</v>
      </c>
      <c r="E8" s="357">
        <v>0.15</v>
      </c>
      <c r="F8" s="305">
        <f t="shared" si="0"/>
        <v>197.85</v>
      </c>
    </row>
    <row r="9" spans="1:6" x14ac:dyDescent="0.2">
      <c r="A9" s="306">
        <v>6</v>
      </c>
      <c r="B9" s="351" t="s">
        <v>133</v>
      </c>
      <c r="C9" s="353" t="s">
        <v>119</v>
      </c>
      <c r="D9" s="358">
        <f>'[1]40603090'!$X$48</f>
        <v>1898</v>
      </c>
      <c r="E9" s="350">
        <v>70</v>
      </c>
      <c r="F9" s="305">
        <f t="shared" si="0"/>
        <v>132860</v>
      </c>
    </row>
    <row r="10" spans="1:6" x14ac:dyDescent="0.2">
      <c r="A10" s="306">
        <v>7</v>
      </c>
      <c r="B10" s="351" t="s">
        <v>134</v>
      </c>
      <c r="C10" s="353" t="s">
        <v>119</v>
      </c>
      <c r="D10" s="358">
        <f>'[1]40603340'!$X$48</f>
        <v>659</v>
      </c>
      <c r="E10" s="350">
        <v>70</v>
      </c>
      <c r="F10" s="305">
        <f t="shared" si="0"/>
        <v>46130</v>
      </c>
    </row>
    <row r="11" spans="1:6" ht="25.5" x14ac:dyDescent="0.2">
      <c r="A11" s="306">
        <v>8</v>
      </c>
      <c r="B11" s="351" t="s">
        <v>160</v>
      </c>
      <c r="C11" s="352" t="s">
        <v>121</v>
      </c>
      <c r="D11" s="358">
        <f>'[1]42300200'!$X$50</f>
        <v>152</v>
      </c>
      <c r="E11" s="357">
        <v>70</v>
      </c>
      <c r="F11" s="305">
        <f t="shared" si="0"/>
        <v>10640</v>
      </c>
    </row>
    <row r="12" spans="1:6" ht="25.5" x14ac:dyDescent="0.2">
      <c r="A12" s="306">
        <v>9</v>
      </c>
      <c r="B12" s="351" t="s">
        <v>161</v>
      </c>
      <c r="C12" s="352" t="s">
        <v>121</v>
      </c>
      <c r="D12" s="358">
        <f>'[1]42300400'!$X$50</f>
        <v>79</v>
      </c>
      <c r="E12" s="357">
        <v>72</v>
      </c>
      <c r="F12" s="305">
        <f t="shared" si="0"/>
        <v>5688</v>
      </c>
    </row>
    <row r="13" spans="1:6" x14ac:dyDescent="0.2">
      <c r="A13" s="306">
        <v>10</v>
      </c>
      <c r="B13" s="347" t="s">
        <v>135</v>
      </c>
      <c r="C13" s="353" t="s">
        <v>128</v>
      </c>
      <c r="D13" s="358">
        <f>'[1]42400100'!$X$50</f>
        <v>9876</v>
      </c>
      <c r="E13" s="350">
        <v>6</v>
      </c>
      <c r="F13" s="305">
        <f t="shared" si="0"/>
        <v>59256</v>
      </c>
    </row>
    <row r="14" spans="1:6" x14ac:dyDescent="0.2">
      <c r="A14" s="306">
        <v>11</v>
      </c>
      <c r="B14" s="351" t="s">
        <v>125</v>
      </c>
      <c r="C14" s="352" t="s">
        <v>121</v>
      </c>
      <c r="D14" s="349">
        <f>'[1]44000100'!$X$48</f>
        <v>5421</v>
      </c>
      <c r="E14" s="350">
        <v>18</v>
      </c>
      <c r="F14" s="305">
        <f t="shared" si="0"/>
        <v>97578</v>
      </c>
    </row>
    <row r="15" spans="1:6" x14ac:dyDescent="0.2">
      <c r="A15" s="306">
        <v>12</v>
      </c>
      <c r="B15" s="351" t="s">
        <v>162</v>
      </c>
      <c r="C15" s="352" t="s">
        <v>121</v>
      </c>
      <c r="D15" s="358">
        <f>'[1]44000200'!$X$50</f>
        <v>119</v>
      </c>
      <c r="E15" s="357">
        <v>15</v>
      </c>
      <c r="F15" s="305">
        <f t="shared" si="0"/>
        <v>1785</v>
      </c>
    </row>
    <row r="16" spans="1:6" x14ac:dyDescent="0.2">
      <c r="A16" s="306">
        <v>13</v>
      </c>
      <c r="B16" s="351" t="s">
        <v>126</v>
      </c>
      <c r="C16" s="352" t="s">
        <v>120</v>
      </c>
      <c r="D16" s="349">
        <f>'[1]44000500'!$X$51</f>
        <v>2460</v>
      </c>
      <c r="E16" s="350">
        <v>6</v>
      </c>
      <c r="F16" s="305">
        <f t="shared" si="0"/>
        <v>14760</v>
      </c>
    </row>
    <row r="17" spans="1:6" x14ac:dyDescent="0.2">
      <c r="A17" s="306">
        <v>14</v>
      </c>
      <c r="B17" s="351" t="s">
        <v>143</v>
      </c>
      <c r="C17" s="352" t="s">
        <v>128</v>
      </c>
      <c r="D17" s="349">
        <f>'[1]44000600'!$X$48</f>
        <v>2583</v>
      </c>
      <c r="E17" s="350">
        <v>4</v>
      </c>
      <c r="F17" s="305">
        <f t="shared" si="0"/>
        <v>10332</v>
      </c>
    </row>
    <row r="18" spans="1:6" x14ac:dyDescent="0.2">
      <c r="A18" s="306">
        <v>15</v>
      </c>
      <c r="B18" s="359" t="s">
        <v>147</v>
      </c>
      <c r="C18" s="360" t="s">
        <v>117</v>
      </c>
      <c r="D18" s="349">
        <f>'[1]56109210'!$X$48</f>
        <v>5</v>
      </c>
      <c r="E18" s="357">
        <v>375</v>
      </c>
      <c r="F18" s="305">
        <f t="shared" si="0"/>
        <v>1875</v>
      </c>
    </row>
    <row r="19" spans="1:6" x14ac:dyDescent="0.2">
      <c r="A19" s="306">
        <v>16</v>
      </c>
      <c r="B19" s="351" t="s">
        <v>163</v>
      </c>
      <c r="C19" s="360" t="s">
        <v>117</v>
      </c>
      <c r="D19" s="358">
        <f>'[1]56400300'!$X$48</f>
        <v>2</v>
      </c>
      <c r="E19" s="357">
        <v>1350</v>
      </c>
      <c r="F19" s="305">
        <f t="shared" si="0"/>
        <v>2700</v>
      </c>
    </row>
    <row r="20" spans="1:6" ht="25.5" x14ac:dyDescent="0.2">
      <c r="A20" s="306">
        <v>17</v>
      </c>
      <c r="B20" s="359" t="s">
        <v>146</v>
      </c>
      <c r="C20" s="360" t="s">
        <v>117</v>
      </c>
      <c r="D20" s="349">
        <f>'[1]60255800'!$X$48</f>
        <v>11</v>
      </c>
      <c r="E20" s="357">
        <v>1065</v>
      </c>
      <c r="F20" s="305">
        <f t="shared" si="0"/>
        <v>11715</v>
      </c>
    </row>
    <row r="21" spans="1:6" x14ac:dyDescent="0.2">
      <c r="A21" s="306">
        <v>18</v>
      </c>
      <c r="B21" s="351" t="s">
        <v>164</v>
      </c>
      <c r="C21" s="360" t="s">
        <v>117</v>
      </c>
      <c r="D21" s="358">
        <f>'[1]60262700'!$X$48</f>
        <v>1</v>
      </c>
      <c r="E21" s="357">
        <v>1500</v>
      </c>
      <c r="F21" s="305">
        <f t="shared" si="0"/>
        <v>1500</v>
      </c>
    </row>
    <row r="22" spans="1:6" x14ac:dyDescent="0.2">
      <c r="A22" s="306">
        <v>19</v>
      </c>
      <c r="B22" s="351" t="s">
        <v>165</v>
      </c>
      <c r="C22" s="352" t="s">
        <v>120</v>
      </c>
      <c r="D22" s="349">
        <f>'[1]60602500'!$X$48</f>
        <v>6</v>
      </c>
      <c r="E22" s="357">
        <v>40</v>
      </c>
      <c r="F22" s="305">
        <f t="shared" si="0"/>
        <v>240</v>
      </c>
    </row>
    <row r="23" spans="1:6" ht="25.5" x14ac:dyDescent="0.2">
      <c r="A23" s="306">
        <v>20</v>
      </c>
      <c r="B23" s="347" t="s">
        <v>144</v>
      </c>
      <c r="C23" s="352" t="s">
        <v>120</v>
      </c>
      <c r="D23" s="349">
        <f>'[1]60610100'!$X$54</f>
        <v>2549</v>
      </c>
      <c r="E23" s="350">
        <v>22</v>
      </c>
      <c r="F23" s="305">
        <f t="shared" si="0"/>
        <v>56078</v>
      </c>
    </row>
    <row r="24" spans="1:6" x14ac:dyDescent="0.2">
      <c r="A24" s="306">
        <v>21</v>
      </c>
      <c r="B24" s="359" t="s">
        <v>139</v>
      </c>
      <c r="C24" s="360" t="s">
        <v>129</v>
      </c>
      <c r="D24" s="361">
        <f>'[1]66900200'!$X$48</f>
        <v>200</v>
      </c>
      <c r="E24" s="357">
        <v>60</v>
      </c>
      <c r="F24" s="305">
        <f t="shared" si="0"/>
        <v>12000</v>
      </c>
    </row>
    <row r="25" spans="1:6" x14ac:dyDescent="0.2">
      <c r="A25" s="306">
        <v>22</v>
      </c>
      <c r="B25" s="359" t="s">
        <v>140</v>
      </c>
      <c r="C25" s="360" t="s">
        <v>129</v>
      </c>
      <c r="D25" s="361">
        <f>'[1]66900205'!$X$48</f>
        <v>200</v>
      </c>
      <c r="E25" s="357">
        <v>58</v>
      </c>
      <c r="F25" s="305">
        <f t="shared" si="0"/>
        <v>11600</v>
      </c>
    </row>
    <row r="26" spans="1:6" x14ac:dyDescent="0.2">
      <c r="A26" s="306">
        <v>23</v>
      </c>
      <c r="B26" s="359" t="s">
        <v>141</v>
      </c>
      <c r="C26" s="360" t="s">
        <v>117</v>
      </c>
      <c r="D26" s="361">
        <f>'[1]66900530'!$X$48</f>
        <v>1</v>
      </c>
      <c r="E26" s="357">
        <v>1345</v>
      </c>
      <c r="F26" s="305">
        <f t="shared" si="0"/>
        <v>1345</v>
      </c>
    </row>
    <row r="27" spans="1:6" x14ac:dyDescent="0.2">
      <c r="A27" s="306">
        <v>24</v>
      </c>
      <c r="B27" s="359" t="s">
        <v>137</v>
      </c>
      <c r="C27" s="360" t="s">
        <v>122</v>
      </c>
      <c r="D27" s="361">
        <f>'[1]67100100'!$X$48</f>
        <v>1</v>
      </c>
      <c r="E27" s="350">
        <v>7500</v>
      </c>
      <c r="F27" s="305">
        <f t="shared" si="0"/>
        <v>7500</v>
      </c>
    </row>
    <row r="28" spans="1:6" x14ac:dyDescent="0.2">
      <c r="A28" s="306">
        <v>25</v>
      </c>
      <c r="B28" s="359" t="s">
        <v>150</v>
      </c>
      <c r="C28" s="362" t="s">
        <v>128</v>
      </c>
      <c r="D28" s="361">
        <f>'[1]72000100'!$X$48</f>
        <v>15.66</v>
      </c>
      <c r="E28" s="350">
        <v>50</v>
      </c>
      <c r="F28" s="305">
        <f t="shared" si="0"/>
        <v>783</v>
      </c>
    </row>
    <row r="29" spans="1:6" x14ac:dyDescent="0.2">
      <c r="A29" s="306">
        <v>26</v>
      </c>
      <c r="B29" s="359" t="s">
        <v>149</v>
      </c>
      <c r="C29" s="362" t="s">
        <v>120</v>
      </c>
      <c r="D29" s="361">
        <f>'[1]72900100'!$X$48</f>
        <v>39</v>
      </c>
      <c r="E29" s="350">
        <v>21</v>
      </c>
      <c r="F29" s="305">
        <f t="shared" si="0"/>
        <v>819</v>
      </c>
    </row>
    <row r="30" spans="1:6" x14ac:dyDescent="0.2">
      <c r="A30" s="306">
        <v>27</v>
      </c>
      <c r="B30" s="355" t="s">
        <v>113</v>
      </c>
      <c r="C30" s="352" t="s">
        <v>120</v>
      </c>
      <c r="D30" s="363">
        <f>'[1]78000200'!$X$48</f>
        <v>400</v>
      </c>
      <c r="E30" s="357">
        <v>2</v>
      </c>
      <c r="F30" s="305">
        <f t="shared" si="0"/>
        <v>800</v>
      </c>
    </row>
    <row r="31" spans="1:6" x14ac:dyDescent="0.2">
      <c r="A31" s="306">
        <v>28</v>
      </c>
      <c r="B31" s="351" t="s">
        <v>130</v>
      </c>
      <c r="C31" s="364" t="s">
        <v>120</v>
      </c>
      <c r="D31" s="358">
        <f>'[1]78000400'!$X$48</f>
        <v>263</v>
      </c>
      <c r="E31" s="350">
        <v>3</v>
      </c>
      <c r="F31" s="305">
        <f t="shared" si="0"/>
        <v>789</v>
      </c>
    </row>
    <row r="32" spans="1:6" x14ac:dyDescent="0.2">
      <c r="A32" s="306">
        <v>29</v>
      </c>
      <c r="B32" s="355" t="s">
        <v>114</v>
      </c>
      <c r="C32" s="352" t="s">
        <v>120</v>
      </c>
      <c r="D32" s="363">
        <f>'[1]78000650'!$X$48</f>
        <v>57</v>
      </c>
      <c r="E32" s="357">
        <v>12</v>
      </c>
      <c r="F32" s="305">
        <f t="shared" si="0"/>
        <v>684</v>
      </c>
    </row>
    <row r="33" spans="1:6" x14ac:dyDescent="0.2">
      <c r="A33" s="306">
        <v>30</v>
      </c>
      <c r="B33" s="359" t="s">
        <v>142</v>
      </c>
      <c r="C33" s="360" t="s">
        <v>122</v>
      </c>
      <c r="D33" s="361">
        <f>[1]X0100019!$X$48</f>
        <v>1</v>
      </c>
      <c r="E33" s="357">
        <v>6500</v>
      </c>
      <c r="F33" s="305">
        <f t="shared" si="0"/>
        <v>6500</v>
      </c>
    </row>
    <row r="34" spans="1:6" x14ac:dyDescent="0.2">
      <c r="A34" s="306">
        <v>31</v>
      </c>
      <c r="B34" s="351" t="s">
        <v>131</v>
      </c>
      <c r="C34" s="365" t="s">
        <v>117</v>
      </c>
      <c r="D34" s="358">
        <f>[1]X2600012!$X$49</f>
        <v>7</v>
      </c>
      <c r="E34" s="357">
        <v>245</v>
      </c>
      <c r="F34" s="305">
        <f t="shared" si="0"/>
        <v>1715</v>
      </c>
    </row>
    <row r="35" spans="1:6" ht="25.5" x14ac:dyDescent="0.2">
      <c r="A35" s="306">
        <v>32</v>
      </c>
      <c r="B35" s="359" t="s">
        <v>145</v>
      </c>
      <c r="C35" s="360" t="s">
        <v>117</v>
      </c>
      <c r="D35" s="358">
        <f>[1]X6024503!$X$48</f>
        <v>10</v>
      </c>
      <c r="E35" s="357">
        <v>1000</v>
      </c>
      <c r="F35" s="305">
        <f t="shared" si="0"/>
        <v>10000</v>
      </c>
    </row>
    <row r="36" spans="1:6" x14ac:dyDescent="0.2">
      <c r="A36" s="306">
        <v>33</v>
      </c>
      <c r="B36" s="355" t="s">
        <v>115</v>
      </c>
      <c r="C36" s="352" t="s">
        <v>117</v>
      </c>
      <c r="D36" s="363">
        <f>[1]X6026050!$X$48</f>
        <v>8</v>
      </c>
      <c r="E36" s="357">
        <v>960</v>
      </c>
      <c r="F36" s="305">
        <f t="shared" si="0"/>
        <v>7680</v>
      </c>
    </row>
    <row r="37" spans="1:6" x14ac:dyDescent="0.2">
      <c r="A37" s="306">
        <v>34</v>
      </c>
      <c r="B37" s="355" t="s">
        <v>166</v>
      </c>
      <c r="C37" s="352" t="s">
        <v>117</v>
      </c>
      <c r="D37" s="363">
        <f>[1]X6026623!$X$48</f>
        <v>1</v>
      </c>
      <c r="E37" s="357">
        <v>1200</v>
      </c>
      <c r="F37" s="305">
        <f t="shared" si="0"/>
        <v>1200</v>
      </c>
    </row>
    <row r="38" spans="1:6" x14ac:dyDescent="0.2">
      <c r="A38" s="306">
        <v>35</v>
      </c>
      <c r="B38" s="355" t="s">
        <v>111</v>
      </c>
      <c r="C38" s="352" t="s">
        <v>122</v>
      </c>
      <c r="D38" s="363">
        <f>[1]X7010216!$X$48</f>
        <v>1</v>
      </c>
      <c r="E38" s="357">
        <v>4000</v>
      </c>
      <c r="F38" s="305">
        <f t="shared" si="0"/>
        <v>4000</v>
      </c>
    </row>
    <row r="39" spans="1:6" x14ac:dyDescent="0.2">
      <c r="A39" s="306">
        <v>36</v>
      </c>
      <c r="B39" s="359" t="s">
        <v>136</v>
      </c>
      <c r="C39" s="362" t="s">
        <v>117</v>
      </c>
      <c r="D39" s="363">
        <f>[1]X7240300!$X$48</f>
        <v>3</v>
      </c>
      <c r="E39" s="357">
        <v>230</v>
      </c>
      <c r="F39" s="305">
        <f t="shared" si="0"/>
        <v>690</v>
      </c>
    </row>
    <row r="40" spans="1:6" x14ac:dyDescent="0.2">
      <c r="A40" s="306">
        <v>37</v>
      </c>
      <c r="B40" s="359" t="s">
        <v>148</v>
      </c>
      <c r="C40" s="362" t="s">
        <v>122</v>
      </c>
      <c r="D40" s="363">
        <f>[1]XX000970!$X$48</f>
        <v>1</v>
      </c>
      <c r="E40" s="357">
        <v>8500</v>
      </c>
      <c r="F40" s="305">
        <f t="shared" si="0"/>
        <v>8500</v>
      </c>
    </row>
    <row r="41" spans="1:6" x14ac:dyDescent="0.2">
      <c r="A41" s="306">
        <v>38</v>
      </c>
      <c r="B41" s="355" t="s">
        <v>112</v>
      </c>
      <c r="C41" s="352" t="s">
        <v>122</v>
      </c>
      <c r="D41" s="363">
        <f>[1]XX006821!$X$48</f>
        <v>1</v>
      </c>
      <c r="E41" s="357">
        <v>520</v>
      </c>
      <c r="F41" s="305">
        <f t="shared" si="0"/>
        <v>520</v>
      </c>
    </row>
    <row r="42" spans="1:6" x14ac:dyDescent="0.2">
      <c r="A42" s="306">
        <v>39</v>
      </c>
      <c r="B42" s="355" t="s">
        <v>152</v>
      </c>
      <c r="C42" s="365" t="s">
        <v>121</v>
      </c>
      <c r="D42" s="356">
        <f>[1]XX008616!$X$48</f>
        <v>27</v>
      </c>
      <c r="E42" s="357">
        <v>33</v>
      </c>
      <c r="F42" s="305">
        <f t="shared" si="0"/>
        <v>891</v>
      </c>
    </row>
    <row r="43" spans="1:6" x14ac:dyDescent="0.2">
      <c r="A43" s="306">
        <v>40</v>
      </c>
      <c r="B43" s="351" t="s">
        <v>132</v>
      </c>
      <c r="C43" s="365" t="s">
        <v>121</v>
      </c>
      <c r="D43" s="358">
        <f>[1]Z0004544!$X$48</f>
        <v>234</v>
      </c>
      <c r="E43" s="357">
        <v>5.5</v>
      </c>
      <c r="F43" s="305">
        <f t="shared" si="0"/>
        <v>1287</v>
      </c>
    </row>
    <row r="44" spans="1:6" x14ac:dyDescent="0.2">
      <c r="A44" s="306">
        <v>41</v>
      </c>
      <c r="B44" s="355" t="s">
        <v>151</v>
      </c>
      <c r="C44" s="352" t="s">
        <v>122</v>
      </c>
      <c r="D44" s="358">
        <f>[1]Z0013798!$X$48</f>
        <v>1</v>
      </c>
      <c r="E44" s="357">
        <v>5000</v>
      </c>
      <c r="F44" s="305">
        <f t="shared" si="0"/>
        <v>5000</v>
      </c>
    </row>
    <row r="45" spans="1:6" x14ac:dyDescent="0.2">
      <c r="A45" s="306">
        <v>42</v>
      </c>
      <c r="B45" s="366" t="s">
        <v>138</v>
      </c>
      <c r="C45" s="362" t="s">
        <v>129</v>
      </c>
      <c r="D45" s="367">
        <f>[1]XXXXXXX1!$X$48</f>
        <v>750</v>
      </c>
      <c r="E45" s="357">
        <v>60</v>
      </c>
      <c r="F45" s="305">
        <f t="shared" si="0"/>
        <v>45000</v>
      </c>
    </row>
    <row r="46" spans="1:6" x14ac:dyDescent="0.2">
      <c r="A46" s="306">
        <v>43</v>
      </c>
      <c r="B46" s="355" t="s">
        <v>167</v>
      </c>
      <c r="C46" s="352" t="s">
        <v>117</v>
      </c>
      <c r="D46" s="358">
        <f>[1]XXXXXXX2!$X$48</f>
        <v>2</v>
      </c>
      <c r="E46" s="357">
        <v>640</v>
      </c>
      <c r="F46" s="305">
        <f t="shared" si="0"/>
        <v>1280</v>
      </c>
    </row>
    <row r="47" spans="1:6" x14ac:dyDescent="0.2">
      <c r="A47" s="306">
        <v>44</v>
      </c>
      <c r="B47" s="355" t="s">
        <v>168</v>
      </c>
      <c r="C47" s="352" t="s">
        <v>117</v>
      </c>
      <c r="D47" s="358">
        <f>[1]XXXXXXX3!$X$48</f>
        <v>2</v>
      </c>
      <c r="E47" s="357">
        <v>875</v>
      </c>
      <c r="F47" s="305">
        <f t="shared" si="0"/>
        <v>1750</v>
      </c>
    </row>
    <row r="48" spans="1:6" x14ac:dyDescent="0.2">
      <c r="A48" s="306">
        <v>45</v>
      </c>
      <c r="B48" s="355" t="s">
        <v>169</v>
      </c>
      <c r="C48" s="362" t="s">
        <v>117</v>
      </c>
      <c r="D48" s="358">
        <f>[1]XXXXXXX4!$X$48</f>
        <v>2</v>
      </c>
      <c r="E48" s="357">
        <v>580</v>
      </c>
      <c r="F48" s="305">
        <f t="shared" si="0"/>
        <v>1160</v>
      </c>
    </row>
    <row r="49" spans="1:6" x14ac:dyDescent="0.2">
      <c r="A49" s="306">
        <v>46</v>
      </c>
      <c r="B49" s="307"/>
      <c r="C49" s="308"/>
      <c r="D49" s="309"/>
      <c r="E49" s="310"/>
      <c r="F49" s="305" t="str">
        <f t="shared" si="0"/>
        <v/>
      </c>
    </row>
    <row r="50" spans="1:6" x14ac:dyDescent="0.2">
      <c r="A50" s="306">
        <v>47</v>
      </c>
      <c r="B50" s="307"/>
      <c r="C50" s="308"/>
      <c r="D50" s="309"/>
      <c r="E50" s="310"/>
      <c r="F50" s="305" t="str">
        <f t="shared" si="0"/>
        <v/>
      </c>
    </row>
    <row r="51" spans="1:6" x14ac:dyDescent="0.2">
      <c r="A51" s="306">
        <v>48</v>
      </c>
      <c r="B51" s="307"/>
      <c r="C51" s="308"/>
      <c r="D51" s="309"/>
      <c r="E51" s="310"/>
      <c r="F51" s="305" t="str">
        <f t="shared" si="0"/>
        <v/>
      </c>
    </row>
    <row r="52" spans="1:6" x14ac:dyDescent="0.2">
      <c r="A52" s="306">
        <v>49</v>
      </c>
      <c r="B52" s="307"/>
      <c r="C52" s="308"/>
      <c r="D52" s="309"/>
      <c r="E52" s="310"/>
      <c r="F52" s="305" t="str">
        <f t="shared" si="0"/>
        <v/>
      </c>
    </row>
    <row r="53" spans="1:6" x14ac:dyDescent="0.2">
      <c r="A53" s="306">
        <v>50</v>
      </c>
      <c r="B53" s="307"/>
      <c r="C53" s="308"/>
      <c r="D53" s="309"/>
      <c r="E53" s="310"/>
      <c r="F53" s="305" t="str">
        <f t="shared" si="0"/>
        <v/>
      </c>
    </row>
    <row r="54" spans="1:6" x14ac:dyDescent="0.2">
      <c r="A54" s="306">
        <v>51</v>
      </c>
      <c r="B54" s="307"/>
      <c r="C54" s="308"/>
      <c r="D54" s="309"/>
      <c r="E54" s="310"/>
      <c r="F54" s="305" t="str">
        <f t="shared" si="0"/>
        <v/>
      </c>
    </row>
    <row r="55" spans="1:6" x14ac:dyDescent="0.2">
      <c r="A55" s="306">
        <v>52</v>
      </c>
      <c r="B55" s="307"/>
      <c r="C55" s="308"/>
      <c r="D55" s="309"/>
      <c r="E55" s="310"/>
      <c r="F55" s="305" t="str">
        <f t="shared" si="0"/>
        <v/>
      </c>
    </row>
    <row r="56" spans="1:6" x14ac:dyDescent="0.2">
      <c r="A56" s="306">
        <v>53</v>
      </c>
      <c r="B56" s="307"/>
      <c r="C56" s="308"/>
      <c r="D56" s="309"/>
      <c r="E56" s="310"/>
      <c r="F56" s="305" t="str">
        <f t="shared" si="0"/>
        <v/>
      </c>
    </row>
    <row r="57" spans="1:6" x14ac:dyDescent="0.2">
      <c r="A57" s="306">
        <v>54</v>
      </c>
      <c r="B57" s="307"/>
      <c r="C57" s="308"/>
      <c r="D57" s="309"/>
      <c r="E57" s="310"/>
      <c r="F57" s="305" t="str">
        <f t="shared" si="0"/>
        <v/>
      </c>
    </row>
    <row r="58" spans="1:6" x14ac:dyDescent="0.2">
      <c r="A58" s="306">
        <v>55</v>
      </c>
      <c r="B58" s="307"/>
      <c r="C58" s="308"/>
      <c r="D58" s="309"/>
      <c r="E58" s="310"/>
      <c r="F58" s="305" t="str">
        <f t="shared" si="0"/>
        <v/>
      </c>
    </row>
    <row r="59" spans="1:6" x14ac:dyDescent="0.2">
      <c r="A59" s="306">
        <v>56</v>
      </c>
      <c r="B59" s="307"/>
      <c r="C59" s="308"/>
      <c r="D59" s="309"/>
      <c r="E59" s="310"/>
      <c r="F59" s="305" t="str">
        <f t="shared" si="0"/>
        <v/>
      </c>
    </row>
    <row r="60" spans="1:6" x14ac:dyDescent="0.2">
      <c r="A60" s="306">
        <v>57</v>
      </c>
      <c r="B60" s="307"/>
      <c r="C60" s="308"/>
      <c r="D60" s="309"/>
      <c r="E60" s="310"/>
      <c r="F60" s="305" t="str">
        <f t="shared" si="0"/>
        <v/>
      </c>
    </row>
    <row r="61" spans="1:6" x14ac:dyDescent="0.2">
      <c r="A61" s="306">
        <v>58</v>
      </c>
      <c r="B61" s="307"/>
      <c r="C61" s="308"/>
      <c r="D61" s="309"/>
      <c r="E61" s="310"/>
      <c r="F61" s="305" t="str">
        <f t="shared" si="0"/>
        <v/>
      </c>
    </row>
    <row r="62" spans="1:6" x14ac:dyDescent="0.2">
      <c r="A62" s="306">
        <v>59</v>
      </c>
      <c r="B62" s="307"/>
      <c r="C62" s="308"/>
      <c r="D62" s="309"/>
      <c r="E62" s="310"/>
      <c r="F62" s="305" t="str">
        <f t="shared" si="0"/>
        <v/>
      </c>
    </row>
    <row r="63" spans="1:6" x14ac:dyDescent="0.2">
      <c r="A63" s="306">
        <v>60</v>
      </c>
      <c r="B63" s="307"/>
      <c r="C63" s="308"/>
      <c r="D63" s="309"/>
      <c r="E63" s="310"/>
      <c r="F63" s="305" t="str">
        <f t="shared" si="0"/>
        <v/>
      </c>
    </row>
    <row r="64" spans="1:6" x14ac:dyDescent="0.2">
      <c r="A64" s="306">
        <v>61</v>
      </c>
      <c r="B64" s="307"/>
      <c r="C64" s="308"/>
      <c r="D64" s="309"/>
      <c r="E64" s="310"/>
      <c r="F64" s="305" t="str">
        <f t="shared" si="0"/>
        <v/>
      </c>
    </row>
    <row r="65" spans="1:6" x14ac:dyDescent="0.2">
      <c r="A65" s="306">
        <v>62</v>
      </c>
      <c r="B65" s="307"/>
      <c r="C65" s="308"/>
      <c r="D65" s="309"/>
      <c r="E65" s="310"/>
      <c r="F65" s="305" t="str">
        <f t="shared" si="0"/>
        <v/>
      </c>
    </row>
    <row r="66" spans="1:6" x14ac:dyDescent="0.2">
      <c r="A66" s="306">
        <v>63</v>
      </c>
      <c r="B66" s="307"/>
      <c r="C66" s="308"/>
      <c r="D66" s="309"/>
      <c r="E66" s="310"/>
      <c r="F66" s="305" t="str">
        <f t="shared" si="0"/>
        <v/>
      </c>
    </row>
    <row r="67" spans="1:6" x14ac:dyDescent="0.2">
      <c r="A67" s="306">
        <v>64</v>
      </c>
      <c r="B67" s="307"/>
      <c r="C67" s="308"/>
      <c r="D67" s="309"/>
      <c r="E67" s="310"/>
      <c r="F67" s="305" t="str">
        <f t="shared" si="0"/>
        <v/>
      </c>
    </row>
    <row r="68" spans="1:6" x14ac:dyDescent="0.2">
      <c r="A68" s="306">
        <v>65</v>
      </c>
      <c r="B68" s="307"/>
      <c r="C68" s="308"/>
      <c r="D68" s="309"/>
      <c r="E68" s="310"/>
      <c r="F68" s="305" t="str">
        <f t="shared" ref="F68:F82" si="1">IF(AND(ISNUMBER(D68),ISNUMBER(E68)),D68*E68,"")</f>
        <v/>
      </c>
    </row>
    <row r="69" spans="1:6" x14ac:dyDescent="0.2">
      <c r="A69" s="306">
        <v>66</v>
      </c>
      <c r="B69" s="307"/>
      <c r="C69" s="308"/>
      <c r="D69" s="309"/>
      <c r="E69" s="310"/>
      <c r="F69" s="305" t="str">
        <f t="shared" si="1"/>
        <v/>
      </c>
    </row>
    <row r="70" spans="1:6" x14ac:dyDescent="0.2">
      <c r="A70" s="306">
        <v>67</v>
      </c>
      <c r="B70" s="307"/>
      <c r="C70" s="308"/>
      <c r="D70" s="309"/>
      <c r="E70" s="310"/>
      <c r="F70" s="305" t="str">
        <f t="shared" si="1"/>
        <v/>
      </c>
    </row>
    <row r="71" spans="1:6" x14ac:dyDescent="0.2">
      <c r="A71" s="306">
        <v>68</v>
      </c>
      <c r="B71" s="307"/>
      <c r="C71" s="308"/>
      <c r="D71" s="309"/>
      <c r="E71" s="310"/>
      <c r="F71" s="305" t="str">
        <f t="shared" si="1"/>
        <v/>
      </c>
    </row>
    <row r="72" spans="1:6" x14ac:dyDescent="0.2">
      <c r="A72" s="306">
        <v>69</v>
      </c>
      <c r="B72" s="307"/>
      <c r="C72" s="308"/>
      <c r="D72" s="309"/>
      <c r="E72" s="310"/>
      <c r="F72" s="305" t="str">
        <f t="shared" si="1"/>
        <v/>
      </c>
    </row>
    <row r="73" spans="1:6" x14ac:dyDescent="0.2">
      <c r="A73" s="306">
        <v>70</v>
      </c>
      <c r="B73" s="307"/>
      <c r="C73" s="308"/>
      <c r="D73" s="309"/>
      <c r="E73" s="310"/>
      <c r="F73" s="305" t="str">
        <f t="shared" si="1"/>
        <v/>
      </c>
    </row>
    <row r="74" spans="1:6" x14ac:dyDescent="0.2">
      <c r="A74" s="306">
        <v>71</v>
      </c>
      <c r="B74" s="307"/>
      <c r="C74" s="308"/>
      <c r="D74" s="309"/>
      <c r="E74" s="310"/>
      <c r="F74" s="305" t="str">
        <f t="shared" si="1"/>
        <v/>
      </c>
    </row>
    <row r="75" spans="1:6" x14ac:dyDescent="0.2">
      <c r="A75" s="306">
        <v>72</v>
      </c>
      <c r="B75" s="307"/>
      <c r="C75" s="308"/>
      <c r="D75" s="309"/>
      <c r="E75" s="310"/>
      <c r="F75" s="305" t="str">
        <f t="shared" si="1"/>
        <v/>
      </c>
    </row>
    <row r="76" spans="1:6" x14ac:dyDescent="0.2">
      <c r="A76" s="306">
        <v>73</v>
      </c>
      <c r="B76" s="307"/>
      <c r="C76" s="308"/>
      <c r="D76" s="309"/>
      <c r="E76" s="310"/>
      <c r="F76" s="305" t="str">
        <f t="shared" si="1"/>
        <v/>
      </c>
    </row>
    <row r="77" spans="1:6" x14ac:dyDescent="0.2">
      <c r="A77" s="306">
        <v>74</v>
      </c>
      <c r="B77" s="307"/>
      <c r="C77" s="308"/>
      <c r="D77" s="309"/>
      <c r="E77" s="310"/>
      <c r="F77" s="305" t="str">
        <f t="shared" si="1"/>
        <v/>
      </c>
    </row>
    <row r="78" spans="1:6" x14ac:dyDescent="0.2">
      <c r="A78" s="306">
        <v>75</v>
      </c>
      <c r="B78" s="307"/>
      <c r="C78" s="308"/>
      <c r="D78" s="309"/>
      <c r="E78" s="310"/>
      <c r="F78" s="305" t="str">
        <f t="shared" si="1"/>
        <v/>
      </c>
    </row>
    <row r="79" spans="1:6" x14ac:dyDescent="0.2">
      <c r="A79" s="306">
        <v>76</v>
      </c>
      <c r="B79" s="307"/>
      <c r="C79" s="308"/>
      <c r="D79" s="309"/>
      <c r="E79" s="310"/>
      <c r="F79" s="305" t="str">
        <f t="shared" si="1"/>
        <v/>
      </c>
    </row>
    <row r="80" spans="1:6" x14ac:dyDescent="0.2">
      <c r="A80" s="306">
        <v>77</v>
      </c>
      <c r="B80" s="307"/>
      <c r="C80" s="308"/>
      <c r="D80" s="309"/>
      <c r="E80" s="310"/>
      <c r="F80" s="305" t="str">
        <f t="shared" si="1"/>
        <v/>
      </c>
    </row>
    <row r="81" spans="1:6" x14ac:dyDescent="0.2">
      <c r="A81" s="306">
        <v>78</v>
      </c>
      <c r="B81" s="307"/>
      <c r="C81" s="308"/>
      <c r="D81" s="309"/>
      <c r="E81" s="310"/>
      <c r="F81" s="305" t="str">
        <f t="shared" si="1"/>
        <v/>
      </c>
    </row>
    <row r="82" spans="1:6" x14ac:dyDescent="0.2">
      <c r="A82" s="306">
        <v>79</v>
      </c>
      <c r="B82" s="307"/>
      <c r="C82" s="308"/>
      <c r="D82" s="309"/>
      <c r="E82" s="310"/>
      <c r="F82" s="305" t="str">
        <f t="shared" si="1"/>
        <v/>
      </c>
    </row>
    <row r="83" spans="1:6" x14ac:dyDescent="0.2">
      <c r="A83" s="306">
        <v>80</v>
      </c>
      <c r="B83" s="307"/>
      <c r="C83" s="308"/>
      <c r="D83" s="309"/>
      <c r="E83" s="310"/>
      <c r="F83" s="305" t="str">
        <f>IF(AND(ISNUMBER(D83),ISNUMBER(E83)),D83*E83,"")</f>
        <v/>
      </c>
    </row>
    <row r="84" spans="1:6" x14ac:dyDescent="0.2">
      <c r="A84" s="306">
        <v>81</v>
      </c>
      <c r="B84" s="307"/>
      <c r="C84" s="308"/>
      <c r="D84" s="309"/>
      <c r="E84" s="310"/>
      <c r="F84" s="305" t="str">
        <f t="shared" ref="F84:F99" si="2">IF(AND(ISNUMBER(D84),ISNUMBER(E84)),D84*E84,"")</f>
        <v/>
      </c>
    </row>
    <row r="85" spans="1:6" x14ac:dyDescent="0.2">
      <c r="A85" s="306">
        <v>82</v>
      </c>
      <c r="B85" s="307"/>
      <c r="C85" s="308"/>
      <c r="D85" s="309"/>
      <c r="E85" s="310"/>
      <c r="F85" s="305" t="str">
        <f t="shared" si="2"/>
        <v/>
      </c>
    </row>
    <row r="86" spans="1:6" x14ac:dyDescent="0.2">
      <c r="A86" s="306">
        <v>83</v>
      </c>
      <c r="B86" s="307"/>
      <c r="C86" s="308"/>
      <c r="D86" s="309"/>
      <c r="E86" s="310"/>
      <c r="F86" s="305" t="str">
        <f t="shared" si="2"/>
        <v/>
      </c>
    </row>
    <row r="87" spans="1:6" x14ac:dyDescent="0.2">
      <c r="A87" s="306">
        <v>84</v>
      </c>
      <c r="B87" s="307"/>
      <c r="C87" s="308"/>
      <c r="D87" s="309"/>
      <c r="E87" s="310"/>
      <c r="F87" s="305" t="str">
        <f t="shared" si="2"/>
        <v/>
      </c>
    </row>
    <row r="88" spans="1:6" x14ac:dyDescent="0.2">
      <c r="A88" s="306">
        <v>85</v>
      </c>
      <c r="B88" s="307"/>
      <c r="C88" s="308"/>
      <c r="D88" s="309"/>
      <c r="E88" s="310"/>
      <c r="F88" s="305" t="str">
        <f t="shared" si="2"/>
        <v/>
      </c>
    </row>
    <row r="89" spans="1:6" x14ac:dyDescent="0.2">
      <c r="A89" s="306">
        <v>86</v>
      </c>
      <c r="B89" s="307"/>
      <c r="C89" s="308"/>
      <c r="D89" s="309"/>
      <c r="E89" s="310"/>
      <c r="F89" s="305" t="str">
        <f t="shared" si="2"/>
        <v/>
      </c>
    </row>
    <row r="90" spans="1:6" x14ac:dyDescent="0.2">
      <c r="A90" s="306">
        <v>87</v>
      </c>
      <c r="B90" s="307"/>
      <c r="C90" s="308"/>
      <c r="D90" s="309"/>
      <c r="E90" s="310"/>
      <c r="F90" s="305" t="str">
        <f t="shared" si="2"/>
        <v/>
      </c>
    </row>
    <row r="91" spans="1:6" x14ac:dyDescent="0.2">
      <c r="A91" s="306">
        <v>88</v>
      </c>
      <c r="B91" s="307"/>
      <c r="C91" s="308"/>
      <c r="D91" s="309"/>
      <c r="E91" s="310"/>
      <c r="F91" s="305" t="str">
        <f t="shared" si="2"/>
        <v/>
      </c>
    </row>
    <row r="92" spans="1:6" x14ac:dyDescent="0.2">
      <c r="A92" s="306">
        <v>89</v>
      </c>
      <c r="B92" s="307"/>
      <c r="C92" s="308"/>
      <c r="D92" s="309"/>
      <c r="E92" s="310"/>
      <c r="F92" s="305" t="str">
        <f t="shared" si="2"/>
        <v/>
      </c>
    </row>
    <row r="93" spans="1:6" x14ac:dyDescent="0.2">
      <c r="A93" s="306">
        <v>90</v>
      </c>
      <c r="B93" s="307"/>
      <c r="C93" s="308"/>
      <c r="D93" s="309"/>
      <c r="E93" s="310"/>
      <c r="F93" s="305" t="str">
        <f t="shared" si="2"/>
        <v/>
      </c>
    </row>
    <row r="94" spans="1:6" x14ac:dyDescent="0.2">
      <c r="A94" s="306">
        <v>91</v>
      </c>
      <c r="B94" s="307"/>
      <c r="C94" s="308"/>
      <c r="D94" s="309"/>
      <c r="E94" s="310"/>
      <c r="F94" s="305" t="str">
        <f t="shared" si="2"/>
        <v/>
      </c>
    </row>
    <row r="95" spans="1:6" x14ac:dyDescent="0.2">
      <c r="A95" s="306">
        <v>92</v>
      </c>
      <c r="B95" s="307"/>
      <c r="C95" s="308"/>
      <c r="D95" s="309"/>
      <c r="E95" s="310"/>
      <c r="F95" s="305" t="str">
        <f t="shared" si="2"/>
        <v/>
      </c>
    </row>
    <row r="96" spans="1:6" x14ac:dyDescent="0.2">
      <c r="A96" s="306">
        <v>93</v>
      </c>
      <c r="B96" s="307"/>
      <c r="C96" s="308"/>
      <c r="D96" s="309"/>
      <c r="E96" s="310"/>
      <c r="F96" s="305" t="str">
        <f t="shared" si="2"/>
        <v/>
      </c>
    </row>
    <row r="97" spans="1:6" x14ac:dyDescent="0.2">
      <c r="A97" s="306">
        <v>94</v>
      </c>
      <c r="B97" s="307"/>
      <c r="C97" s="308"/>
      <c r="D97" s="309"/>
      <c r="E97" s="310"/>
      <c r="F97" s="305" t="str">
        <f t="shared" si="2"/>
        <v/>
      </c>
    </row>
    <row r="98" spans="1:6" x14ac:dyDescent="0.2">
      <c r="A98" s="306">
        <v>95</v>
      </c>
      <c r="B98" s="307"/>
      <c r="C98" s="308"/>
      <c r="D98" s="309"/>
      <c r="E98" s="310"/>
      <c r="F98" s="305" t="str">
        <f t="shared" si="2"/>
        <v/>
      </c>
    </row>
    <row r="99" spans="1:6" x14ac:dyDescent="0.2">
      <c r="A99" s="306">
        <v>96</v>
      </c>
      <c r="B99" s="307"/>
      <c r="C99" s="308"/>
      <c r="D99" s="309"/>
      <c r="E99" s="310"/>
      <c r="F99" s="305" t="str">
        <f t="shared" si="2"/>
        <v/>
      </c>
    </row>
  </sheetData>
  <mergeCells count="1">
    <mergeCell ref="A2:D2"/>
  </mergeCells>
  <phoneticPr fontId="6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S1" sqref="S1:T2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6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20" width="11.42578125" style="227" customWidth="1"/>
    <col min="21" max="16384" width="9.140625" style="227"/>
  </cols>
  <sheetData>
    <row r="1" spans="1:20" ht="12" thickTop="1" x14ac:dyDescent="0.2">
      <c r="A1" s="224" t="s">
        <v>0</v>
      </c>
      <c r="B1" s="291"/>
      <c r="C1" s="291"/>
      <c r="D1" s="292"/>
      <c r="E1" s="377" t="s">
        <v>99</v>
      </c>
      <c r="F1" s="378"/>
      <c r="G1" s="385" t="s">
        <v>153</v>
      </c>
      <c r="H1" s="386"/>
      <c r="I1" s="381" t="s">
        <v>155</v>
      </c>
      <c r="J1" s="382"/>
      <c r="K1" s="225" t="s">
        <v>157</v>
      </c>
      <c r="L1" s="226"/>
      <c r="M1" s="225" t="s">
        <v>159</v>
      </c>
      <c r="N1" s="226"/>
      <c r="O1" s="225" t="s">
        <v>171</v>
      </c>
      <c r="P1" s="226"/>
      <c r="Q1" s="225" t="s">
        <v>172</v>
      </c>
      <c r="R1" s="226"/>
      <c r="S1" s="385" t="s">
        <v>174</v>
      </c>
      <c r="T1" s="386"/>
    </row>
    <row r="2" spans="1:20" x14ac:dyDescent="0.2">
      <c r="A2" s="193" t="s">
        <v>12</v>
      </c>
      <c r="B2" s="293"/>
      <c r="C2" s="293"/>
      <c r="D2" s="294"/>
      <c r="E2" s="379"/>
      <c r="F2" s="380"/>
      <c r="G2" s="387" t="s">
        <v>154</v>
      </c>
      <c r="H2" s="388"/>
      <c r="I2" s="383" t="s">
        <v>156</v>
      </c>
      <c r="J2" s="384"/>
      <c r="K2" s="368" t="s">
        <v>158</v>
      </c>
      <c r="L2" s="229"/>
      <c r="M2" s="368" t="s">
        <v>154</v>
      </c>
      <c r="N2" s="229"/>
      <c r="O2" s="368" t="s">
        <v>154</v>
      </c>
      <c r="P2" s="229"/>
      <c r="Q2" s="368" t="s">
        <v>173</v>
      </c>
      <c r="R2" s="229"/>
      <c r="S2" s="387" t="s">
        <v>175</v>
      </c>
      <c r="T2" s="388"/>
    </row>
    <row r="3" spans="1:20" x14ac:dyDescent="0.2">
      <c r="A3" s="193"/>
      <c r="B3" s="293"/>
      <c r="C3" s="293"/>
      <c r="D3" s="294"/>
      <c r="E3" s="379"/>
      <c r="F3" s="380"/>
      <c r="G3" s="389"/>
      <c r="H3" s="390"/>
      <c r="I3" s="238"/>
      <c r="J3" s="237"/>
      <c r="K3" s="228"/>
      <c r="L3" s="229"/>
      <c r="M3" s="228"/>
      <c r="N3" s="229"/>
      <c r="O3" s="228"/>
      <c r="P3" s="229"/>
      <c r="Q3" s="228"/>
      <c r="R3" s="229"/>
      <c r="S3" s="389"/>
      <c r="T3" s="390"/>
    </row>
    <row r="4" spans="1:20" ht="12" thickBot="1" x14ac:dyDescent="0.25">
      <c r="A4" s="193" t="s">
        <v>170</v>
      </c>
      <c r="B4" s="293"/>
      <c r="C4" s="293"/>
      <c r="D4" s="294"/>
      <c r="E4" s="295"/>
      <c r="F4" s="296"/>
      <c r="G4" s="375"/>
      <c r="H4" s="376"/>
      <c r="I4" s="391"/>
      <c r="J4" s="39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  <c r="S4" s="375"/>
      <c r="T4" s="376"/>
    </row>
    <row r="5" spans="1:20" s="240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9" t="s">
        <v>100</v>
      </c>
      <c r="F5" s="241" t="s">
        <v>101</v>
      </c>
      <c r="G5" s="300" t="s">
        <v>6</v>
      </c>
      <c r="H5" s="301" t="s">
        <v>7</v>
      </c>
      <c r="I5" s="301" t="s">
        <v>6</v>
      </c>
      <c r="J5" s="301" t="s">
        <v>7</v>
      </c>
      <c r="K5" s="301" t="s">
        <v>6</v>
      </c>
      <c r="L5" s="301" t="s">
        <v>7</v>
      </c>
      <c r="M5" s="301" t="s">
        <v>6</v>
      </c>
      <c r="N5" s="301" t="s">
        <v>7</v>
      </c>
      <c r="O5" s="301" t="s">
        <v>6</v>
      </c>
      <c r="P5" s="301" t="s">
        <v>7</v>
      </c>
      <c r="Q5" s="301" t="s">
        <v>6</v>
      </c>
      <c r="R5" s="301" t="s">
        <v>7</v>
      </c>
      <c r="S5" s="300" t="s">
        <v>6</v>
      </c>
      <c r="T5" s="301" t="s">
        <v>7</v>
      </c>
    </row>
    <row r="6" spans="1:20" s="230" customFormat="1" ht="24" customHeight="1" x14ac:dyDescent="0.2">
      <c r="A6" s="145">
        <f>IF(B7="","",1)</f>
        <v>1</v>
      </c>
      <c r="B6" s="297" t="str">
        <f>IF(ISBLANK('Item List'!B4),"",'Item List'!B4)</f>
        <v>INLET AND PIPE PROTECTION</v>
      </c>
      <c r="C6" s="297" t="str">
        <f>IF(ISBLANK('Item List'!C4),"",'Item List'!C4)</f>
        <v>EACH</v>
      </c>
      <c r="D6" s="298">
        <f>IF(ISBLANK('Item List'!D4),0,'Item List'!D4)</f>
        <v>12</v>
      </c>
      <c r="E6" s="146">
        <f>IF(ISBLANK('Item List'!E4),0,'Item List'!E4)</f>
        <v>130</v>
      </c>
      <c r="F6" s="146">
        <f>IF(AND(ISNUMBER($D6),ISNUMBER(E6)),$D6*E6,0)</f>
        <v>1560</v>
      </c>
      <c r="G6" s="168">
        <v>75</v>
      </c>
      <c r="H6" s="103">
        <f>IF(AND(ISNUMBER($D6),ISNUMBER(G6)),$D6*G6,0)</f>
        <v>900</v>
      </c>
      <c r="I6" s="169">
        <v>75</v>
      </c>
      <c r="J6" s="103">
        <f t="shared" ref="J6:J29" si="0">IF(AND(ISNUMBER($D6),ISNUMBER(I6)),$D6*I6,0)</f>
        <v>900</v>
      </c>
      <c r="K6" s="169">
        <v>112.2</v>
      </c>
      <c r="L6" s="103">
        <f t="shared" ref="L6:L29" si="1">IF(AND(ISNUMBER($D6),ISNUMBER(K6)),$D6*K6,0)</f>
        <v>1346.4</v>
      </c>
      <c r="M6" s="169">
        <v>80</v>
      </c>
      <c r="N6" s="103">
        <f t="shared" ref="N6:N29" si="2">IF(AND(ISNUMBER($D6),ISNUMBER(M6)),$D6*M6,0)</f>
        <v>960</v>
      </c>
      <c r="O6" s="169">
        <v>202.11</v>
      </c>
      <c r="P6" s="103">
        <f t="shared" ref="P6:P29" si="3">IF(AND(ISNUMBER($D6),ISNUMBER(O6)),$D6*O6,0)</f>
        <v>2425.3200000000002</v>
      </c>
      <c r="Q6" s="169">
        <v>110</v>
      </c>
      <c r="R6" s="103">
        <f t="shared" ref="R6:R29" si="4">IF(AND(ISNUMBER($D6),ISNUMBER(Q6)),$D6*Q6,0)</f>
        <v>1320</v>
      </c>
      <c r="S6" s="168">
        <v>101</v>
      </c>
      <c r="T6" s="103">
        <f>IF(AND(ISNUMBER($D6),ISNUMBER(S6)),$D6*S6,0)</f>
        <v>1212</v>
      </c>
    </row>
    <row r="7" spans="1:20" s="230" customFormat="1" ht="24" customHeight="1" x14ac:dyDescent="0.2">
      <c r="A7" s="145">
        <f>IF(B7="","",A6+1)</f>
        <v>2</v>
      </c>
      <c r="B7" s="297" t="str">
        <f>IF(ISBLANK('Item List'!B5),"",'Item List'!B5)</f>
        <v>SUBBASE GRANULAR MATERIAL, TYPE B</v>
      </c>
      <c r="C7" s="297" t="str">
        <f>IF(ISBLANK('Item List'!C5),"",'Item List'!C5)</f>
        <v>TON</v>
      </c>
      <c r="D7" s="298">
        <f>IF(ISBLANK('Item List'!D5),0,'Item List'!D5)</f>
        <v>1924</v>
      </c>
      <c r="E7" s="146">
        <f>IF(ISBLANK('Item List'!E5),0,'Item List'!E5)</f>
        <v>19</v>
      </c>
      <c r="F7" s="146">
        <f t="shared" ref="F7:H29" si="5">IF(AND(ISNUMBER($D7),ISNUMBER(E7)),$D7*E7,0)</f>
        <v>36556</v>
      </c>
      <c r="G7" s="168">
        <v>18</v>
      </c>
      <c r="H7" s="103">
        <f t="shared" si="5"/>
        <v>34632</v>
      </c>
      <c r="I7" s="169">
        <v>13</v>
      </c>
      <c r="J7" s="103">
        <f t="shared" si="0"/>
        <v>25012</v>
      </c>
      <c r="K7" s="169">
        <v>17.3</v>
      </c>
      <c r="L7" s="103">
        <f t="shared" si="1"/>
        <v>33285.200000000004</v>
      </c>
      <c r="M7" s="169">
        <v>16</v>
      </c>
      <c r="N7" s="103">
        <f t="shared" si="2"/>
        <v>30784</v>
      </c>
      <c r="O7" s="169">
        <v>15.35</v>
      </c>
      <c r="P7" s="103">
        <f t="shared" si="3"/>
        <v>29533.399999999998</v>
      </c>
      <c r="Q7" s="169">
        <v>17</v>
      </c>
      <c r="R7" s="103">
        <f t="shared" si="4"/>
        <v>32708</v>
      </c>
      <c r="S7" s="168">
        <v>17.75</v>
      </c>
      <c r="T7" s="103">
        <f t="shared" ref="T7:T29" si="6">IF(AND(ISNUMBER($D7),ISNUMBER(S7)),$D7*S7,0)</f>
        <v>34151</v>
      </c>
    </row>
    <row r="8" spans="1:20" s="230" customFormat="1" ht="24" customHeight="1" x14ac:dyDescent="0.2">
      <c r="A8" s="145">
        <f t="shared" ref="A8:A29" si="7">IF(B8="","",A7+1)</f>
        <v>3</v>
      </c>
      <c r="B8" s="297" t="str">
        <f>IF(ISBLANK('Item List'!B6),"",'Item List'!B6)</f>
        <v>AGGREGATE BASE COURSE, TYPE B</v>
      </c>
      <c r="C8" s="297" t="str">
        <f>IF(ISBLANK('Item List'!C6),"",'Item List'!C6)</f>
        <v>TON</v>
      </c>
      <c r="D8" s="298">
        <f>IF(ISBLANK('Item List'!D6),0,'Item List'!D6)</f>
        <v>2030</v>
      </c>
      <c r="E8" s="146">
        <f>IF(ISBLANK('Item List'!E6),0,'Item List'!E6)</f>
        <v>21</v>
      </c>
      <c r="F8" s="146">
        <f t="shared" si="5"/>
        <v>42630</v>
      </c>
      <c r="G8" s="168">
        <v>18</v>
      </c>
      <c r="H8" s="103">
        <f t="shared" si="5"/>
        <v>36540</v>
      </c>
      <c r="I8" s="169">
        <v>15</v>
      </c>
      <c r="J8" s="103">
        <f t="shared" si="0"/>
        <v>30450</v>
      </c>
      <c r="K8" s="169">
        <v>19.399999999999999</v>
      </c>
      <c r="L8" s="103">
        <f t="shared" si="1"/>
        <v>39382</v>
      </c>
      <c r="M8" s="169">
        <v>17.75</v>
      </c>
      <c r="N8" s="103">
        <f t="shared" si="2"/>
        <v>36032.5</v>
      </c>
      <c r="O8" s="169">
        <v>18.96</v>
      </c>
      <c r="P8" s="103">
        <f t="shared" si="3"/>
        <v>38488.800000000003</v>
      </c>
      <c r="Q8" s="169">
        <v>19</v>
      </c>
      <c r="R8" s="103">
        <f t="shared" si="4"/>
        <v>38570</v>
      </c>
      <c r="S8" s="168">
        <v>17.75</v>
      </c>
      <c r="T8" s="103">
        <f t="shared" si="6"/>
        <v>36032.5</v>
      </c>
    </row>
    <row r="9" spans="1:20" s="230" customFormat="1" ht="24" customHeight="1" x14ac:dyDescent="0.2">
      <c r="A9" s="145">
        <f t="shared" si="7"/>
        <v>4</v>
      </c>
      <c r="B9" s="297" t="str">
        <f>IF(ISBLANK('Item List'!B7),"",'Item List'!B7)</f>
        <v>BITUMINOUS MATERIALS (PRIME COAT)</v>
      </c>
      <c r="C9" s="297" t="str">
        <f>IF(ISBLANK('Item List'!C7),"",'Item List'!C7)</f>
        <v>POUND</v>
      </c>
      <c r="D9" s="298">
        <f>IF(ISBLANK('Item List'!D7),0,'Item List'!D7)</f>
        <v>12881</v>
      </c>
      <c r="E9" s="146">
        <f>IF(ISBLANK('Item List'!E7),0,'Item List'!E7)</f>
        <v>0.15</v>
      </c>
      <c r="F9" s="146">
        <f t="shared" si="5"/>
        <v>1932.1499999999999</v>
      </c>
      <c r="G9" s="168">
        <v>0.01</v>
      </c>
      <c r="H9" s="103">
        <f t="shared" si="5"/>
        <v>128.81</v>
      </c>
      <c r="I9" s="169">
        <v>0.01</v>
      </c>
      <c r="J9" s="103">
        <f t="shared" si="0"/>
        <v>128.81</v>
      </c>
      <c r="K9" s="169">
        <v>0.01</v>
      </c>
      <c r="L9" s="103">
        <f t="shared" si="1"/>
        <v>128.81</v>
      </c>
      <c r="M9" s="169">
        <v>0.01</v>
      </c>
      <c r="N9" s="103">
        <f t="shared" si="2"/>
        <v>128.81</v>
      </c>
      <c r="O9" s="169">
        <v>0.5</v>
      </c>
      <c r="P9" s="103">
        <f t="shared" si="3"/>
        <v>6440.5</v>
      </c>
      <c r="Q9" s="169">
        <v>0.01</v>
      </c>
      <c r="R9" s="103">
        <f t="shared" si="4"/>
        <v>128.81</v>
      </c>
      <c r="S9" s="168">
        <v>0.01</v>
      </c>
      <c r="T9" s="103">
        <f t="shared" si="6"/>
        <v>128.81</v>
      </c>
    </row>
    <row r="10" spans="1:20" s="230" customFormat="1" ht="24" customHeight="1" x14ac:dyDescent="0.2">
      <c r="A10" s="145">
        <f t="shared" si="7"/>
        <v>5</v>
      </c>
      <c r="B10" s="297" t="str">
        <f>IF(ISBLANK('Item List'!B8),"",'Item List'!B8)</f>
        <v>BITUMINOUS MATERIALS (TACK COAT)</v>
      </c>
      <c r="C10" s="297" t="str">
        <f>IF(ISBLANK('Item List'!C8),"",'Item List'!C8)</f>
        <v>POUND</v>
      </c>
      <c r="D10" s="298">
        <f>IF(ISBLANK('Item List'!D8),0,'Item List'!D8)</f>
        <v>1319</v>
      </c>
      <c r="E10" s="146">
        <f>IF(ISBLANK('Item List'!E8),0,'Item List'!E8)</f>
        <v>0.15</v>
      </c>
      <c r="F10" s="146">
        <f t="shared" si="5"/>
        <v>197.85</v>
      </c>
      <c r="G10" s="168">
        <v>0.56999999999999995</v>
      </c>
      <c r="H10" s="103">
        <f t="shared" si="5"/>
        <v>751.82999999999993</v>
      </c>
      <c r="I10" s="169">
        <v>0.01</v>
      </c>
      <c r="J10" s="103">
        <f t="shared" si="0"/>
        <v>13.19</v>
      </c>
      <c r="K10" s="169">
        <v>0.01</v>
      </c>
      <c r="L10" s="103">
        <f t="shared" si="1"/>
        <v>13.19</v>
      </c>
      <c r="M10" s="169">
        <v>0.6</v>
      </c>
      <c r="N10" s="103">
        <f t="shared" si="2"/>
        <v>791.4</v>
      </c>
      <c r="O10" s="169">
        <v>0.5</v>
      </c>
      <c r="P10" s="103">
        <f t="shared" si="3"/>
        <v>659.5</v>
      </c>
      <c r="Q10" s="169">
        <v>0.56999999999999995</v>
      </c>
      <c r="R10" s="103">
        <f t="shared" si="4"/>
        <v>751.82999999999993</v>
      </c>
      <c r="S10" s="168">
        <v>0.56999999999999995</v>
      </c>
      <c r="T10" s="103">
        <f t="shared" si="6"/>
        <v>751.82999999999993</v>
      </c>
    </row>
    <row r="11" spans="1:20" s="230" customFormat="1" ht="24" customHeight="1" x14ac:dyDescent="0.2">
      <c r="A11" s="145">
        <f t="shared" si="7"/>
        <v>6</v>
      </c>
      <c r="B11" s="297" t="str">
        <f>IF(ISBLANK('Item List'!B9),"",'Item List'!B9)</f>
        <v>HOT-MIX ASPHALT BINDER COURSE, IL-19.0, N90</v>
      </c>
      <c r="C11" s="297" t="str">
        <f>IF(ISBLANK('Item List'!C9),"",'Item List'!C9)</f>
        <v>TON</v>
      </c>
      <c r="D11" s="298">
        <f>IF(ISBLANK('Item List'!D9),0,'Item List'!D9)</f>
        <v>1898</v>
      </c>
      <c r="E11" s="146">
        <f>IF(ISBLANK('Item List'!E9),0,'Item List'!E9)</f>
        <v>70</v>
      </c>
      <c r="F11" s="146">
        <f t="shared" si="5"/>
        <v>132860</v>
      </c>
      <c r="G11" s="168">
        <v>59</v>
      </c>
      <c r="H11" s="103">
        <f t="shared" si="5"/>
        <v>111982</v>
      </c>
      <c r="I11" s="169">
        <v>68</v>
      </c>
      <c r="J11" s="103">
        <f t="shared" si="0"/>
        <v>129064</v>
      </c>
      <c r="K11" s="169">
        <v>64.650000000000006</v>
      </c>
      <c r="L11" s="103">
        <f t="shared" si="1"/>
        <v>122705.70000000001</v>
      </c>
      <c r="M11" s="169">
        <v>64</v>
      </c>
      <c r="N11" s="103">
        <f t="shared" si="2"/>
        <v>121472</v>
      </c>
      <c r="O11" s="169">
        <v>61.6</v>
      </c>
      <c r="P11" s="103">
        <f t="shared" si="3"/>
        <v>116916.8</v>
      </c>
      <c r="Q11" s="169">
        <v>60</v>
      </c>
      <c r="R11" s="103">
        <f t="shared" si="4"/>
        <v>113880</v>
      </c>
      <c r="S11" s="168">
        <v>60</v>
      </c>
      <c r="T11" s="103">
        <f t="shared" si="6"/>
        <v>113880</v>
      </c>
    </row>
    <row r="12" spans="1:20" s="230" customFormat="1" ht="24" customHeight="1" x14ac:dyDescent="0.2">
      <c r="A12" s="145">
        <f t="shared" si="7"/>
        <v>7</v>
      </c>
      <c r="B12" s="297" t="str">
        <f>IF(ISBLANK('Item List'!B10),"",'Item List'!B10)</f>
        <v>HOT-MIX ASPHALT SURFACE COURSE, MIX "D", N70</v>
      </c>
      <c r="C12" s="297" t="str">
        <f>IF(ISBLANK('Item List'!C10),"",'Item List'!C10)</f>
        <v>TON</v>
      </c>
      <c r="D12" s="298">
        <f>IF(ISBLANK('Item List'!D10),0,'Item List'!D10)</f>
        <v>659</v>
      </c>
      <c r="E12" s="146">
        <f>IF(ISBLANK('Item List'!E10),0,'Item List'!E10)</f>
        <v>70</v>
      </c>
      <c r="F12" s="146">
        <f t="shared" si="5"/>
        <v>46130</v>
      </c>
      <c r="G12" s="168">
        <v>64</v>
      </c>
      <c r="H12" s="103">
        <f t="shared" si="5"/>
        <v>42176</v>
      </c>
      <c r="I12" s="169">
        <v>70</v>
      </c>
      <c r="J12" s="103">
        <f t="shared" si="0"/>
        <v>46130</v>
      </c>
      <c r="K12" s="169">
        <v>71.849999999999994</v>
      </c>
      <c r="L12" s="103">
        <f t="shared" si="1"/>
        <v>47349.149999999994</v>
      </c>
      <c r="M12" s="169">
        <v>70.8</v>
      </c>
      <c r="N12" s="103">
        <f t="shared" si="2"/>
        <v>46657.2</v>
      </c>
      <c r="O12" s="169">
        <v>64.900000000000006</v>
      </c>
      <c r="P12" s="103">
        <f t="shared" si="3"/>
        <v>42769.100000000006</v>
      </c>
      <c r="Q12" s="169">
        <v>65</v>
      </c>
      <c r="R12" s="103">
        <f t="shared" si="4"/>
        <v>42835</v>
      </c>
      <c r="S12" s="168">
        <v>65</v>
      </c>
      <c r="T12" s="103">
        <f t="shared" si="6"/>
        <v>42835</v>
      </c>
    </row>
    <row r="13" spans="1:20" s="230" customFormat="1" ht="24" customHeight="1" x14ac:dyDescent="0.2">
      <c r="A13" s="145">
        <f t="shared" si="7"/>
        <v>8</v>
      </c>
      <c r="B13" s="297" t="str">
        <f>IF(ISBLANK('Item List'!B11),"",'Item List'!B11)</f>
        <v>PORTLAND CEMENT CONCRETE DRIVEWAY PAVEMENT,  6 INCH</v>
      </c>
      <c r="C13" s="297" t="str">
        <f>IF(ISBLANK('Item List'!C11),"",'Item List'!C11)</f>
        <v>SQ YD</v>
      </c>
      <c r="D13" s="298">
        <f>IF(ISBLANK('Item List'!D11),0,'Item List'!D11)</f>
        <v>152</v>
      </c>
      <c r="E13" s="146">
        <f>IF(ISBLANK('Item List'!E11),0,'Item List'!E11)</f>
        <v>70</v>
      </c>
      <c r="F13" s="146">
        <f t="shared" si="5"/>
        <v>10640</v>
      </c>
      <c r="G13" s="168">
        <v>45</v>
      </c>
      <c r="H13" s="103">
        <f t="shared" si="5"/>
        <v>6840</v>
      </c>
      <c r="I13" s="169">
        <v>55</v>
      </c>
      <c r="J13" s="103">
        <f t="shared" si="0"/>
        <v>8360</v>
      </c>
      <c r="K13" s="169">
        <v>53.2</v>
      </c>
      <c r="L13" s="103">
        <f t="shared" si="1"/>
        <v>8086.4000000000005</v>
      </c>
      <c r="M13" s="169">
        <v>85.75</v>
      </c>
      <c r="N13" s="103">
        <f t="shared" si="2"/>
        <v>13034</v>
      </c>
      <c r="O13" s="169">
        <v>71.760000000000005</v>
      </c>
      <c r="P13" s="103">
        <f t="shared" si="3"/>
        <v>10907.52</v>
      </c>
      <c r="Q13" s="169">
        <v>70</v>
      </c>
      <c r="R13" s="103">
        <f t="shared" si="4"/>
        <v>10640</v>
      </c>
      <c r="S13" s="168">
        <v>65</v>
      </c>
      <c r="T13" s="103">
        <f t="shared" si="6"/>
        <v>9880</v>
      </c>
    </row>
    <row r="14" spans="1:20" s="230" customFormat="1" ht="24" customHeight="1" x14ac:dyDescent="0.2">
      <c r="A14" s="145">
        <f t="shared" si="7"/>
        <v>9</v>
      </c>
      <c r="B14" s="297" t="str">
        <f>IF(ISBLANK('Item List'!B12),"",'Item List'!B12)</f>
        <v>PORTLAND CEMENT CONCRETE DRIVEWAY PAVEMENT,  8 INCH</v>
      </c>
      <c r="C14" s="297" t="str">
        <f>IF(ISBLANK('Item List'!C12),"",'Item List'!C12)</f>
        <v>SQ YD</v>
      </c>
      <c r="D14" s="298">
        <f>IF(ISBLANK('Item List'!D12),0,'Item List'!D12)</f>
        <v>79</v>
      </c>
      <c r="E14" s="146">
        <f>IF(ISBLANK('Item List'!E12),0,'Item List'!E12)</f>
        <v>72</v>
      </c>
      <c r="F14" s="146">
        <f t="shared" si="5"/>
        <v>5688</v>
      </c>
      <c r="G14" s="168">
        <v>55</v>
      </c>
      <c r="H14" s="103">
        <f t="shared" si="5"/>
        <v>4345</v>
      </c>
      <c r="I14" s="169">
        <v>88</v>
      </c>
      <c r="J14" s="103">
        <f t="shared" si="0"/>
        <v>6952</v>
      </c>
      <c r="K14" s="169">
        <v>58.3</v>
      </c>
      <c r="L14" s="103">
        <f t="shared" si="1"/>
        <v>4605.7</v>
      </c>
      <c r="M14" s="169">
        <v>102.6</v>
      </c>
      <c r="N14" s="103">
        <f t="shared" si="2"/>
        <v>8105.4</v>
      </c>
      <c r="O14" s="169">
        <v>82.44</v>
      </c>
      <c r="P14" s="103">
        <f t="shared" si="3"/>
        <v>6512.76</v>
      </c>
      <c r="Q14" s="169">
        <v>80.849999999999994</v>
      </c>
      <c r="R14" s="103">
        <f t="shared" si="4"/>
        <v>6387.15</v>
      </c>
      <c r="S14" s="168">
        <v>75</v>
      </c>
      <c r="T14" s="103">
        <f t="shared" si="6"/>
        <v>5925</v>
      </c>
    </row>
    <row r="15" spans="1:20" s="230" customFormat="1" ht="24" customHeight="1" x14ac:dyDescent="0.2">
      <c r="A15" s="145">
        <f t="shared" si="7"/>
        <v>10</v>
      </c>
      <c r="B15" s="297" t="str">
        <f>IF(ISBLANK('Item List'!B13),"",'Item List'!B13)</f>
        <v>PORTLAND CEMENT CONCRETE SIDEWALK 4 INCH</v>
      </c>
      <c r="C15" s="297" t="str">
        <f>IF(ISBLANK('Item List'!C13),"",'Item List'!C13)</f>
        <v>SQ FT</v>
      </c>
      <c r="D15" s="298">
        <f>IF(ISBLANK('Item List'!D13),0,'Item List'!D13)</f>
        <v>9876</v>
      </c>
      <c r="E15" s="146">
        <f>IF(ISBLANK('Item List'!E13),0,'Item List'!E13)</f>
        <v>6</v>
      </c>
      <c r="F15" s="146">
        <f t="shared" si="5"/>
        <v>59256</v>
      </c>
      <c r="G15" s="168">
        <v>4</v>
      </c>
      <c r="H15" s="103">
        <f t="shared" si="5"/>
        <v>39504</v>
      </c>
      <c r="I15" s="169">
        <v>6.6</v>
      </c>
      <c r="J15" s="103">
        <f t="shared" si="0"/>
        <v>65181.599999999999</v>
      </c>
      <c r="K15" s="169">
        <v>6</v>
      </c>
      <c r="L15" s="103">
        <f t="shared" si="1"/>
        <v>59256</v>
      </c>
      <c r="M15" s="169">
        <v>8</v>
      </c>
      <c r="N15" s="103">
        <f t="shared" si="2"/>
        <v>79008</v>
      </c>
      <c r="O15" s="169">
        <v>6.38</v>
      </c>
      <c r="P15" s="103">
        <f t="shared" si="3"/>
        <v>63008.88</v>
      </c>
      <c r="Q15" s="169">
        <v>6.6</v>
      </c>
      <c r="R15" s="103">
        <f t="shared" si="4"/>
        <v>65181.599999999999</v>
      </c>
      <c r="S15" s="168">
        <v>7</v>
      </c>
      <c r="T15" s="103">
        <f t="shared" si="6"/>
        <v>69132</v>
      </c>
    </row>
    <row r="16" spans="1:20" ht="24" customHeight="1" x14ac:dyDescent="0.2">
      <c r="A16" s="145">
        <f t="shared" si="7"/>
        <v>11</v>
      </c>
      <c r="B16" s="297" t="str">
        <f>IF(ISBLANK('Item List'!B14),"",'Item List'!B14)</f>
        <v>PAVEMENT REMOVAL</v>
      </c>
      <c r="C16" s="297" t="str">
        <f>IF(ISBLANK('Item List'!C14),"",'Item List'!C14)</f>
        <v>SQ YD</v>
      </c>
      <c r="D16" s="298">
        <f>IF(ISBLANK('Item List'!D14),0,'Item List'!D14)</f>
        <v>5421</v>
      </c>
      <c r="E16" s="146">
        <f>IF(ISBLANK('Item List'!E14),0,'Item List'!E14)</f>
        <v>18</v>
      </c>
      <c r="F16" s="146">
        <f t="shared" si="5"/>
        <v>97578</v>
      </c>
      <c r="G16" s="168">
        <v>17</v>
      </c>
      <c r="H16" s="103">
        <f t="shared" si="5"/>
        <v>92157</v>
      </c>
      <c r="I16" s="170">
        <v>13</v>
      </c>
      <c r="J16" s="103">
        <f t="shared" si="0"/>
        <v>70473</v>
      </c>
      <c r="K16" s="170">
        <v>19.55</v>
      </c>
      <c r="L16" s="103">
        <f t="shared" si="1"/>
        <v>105980.55</v>
      </c>
      <c r="M16" s="170">
        <v>16.5</v>
      </c>
      <c r="N16" s="103">
        <f t="shared" si="2"/>
        <v>89446.5</v>
      </c>
      <c r="O16" s="170">
        <v>12.43</v>
      </c>
      <c r="P16" s="103">
        <f t="shared" si="3"/>
        <v>67383.03</v>
      </c>
      <c r="Q16" s="169">
        <v>15</v>
      </c>
      <c r="R16" s="103">
        <f t="shared" si="4"/>
        <v>81315</v>
      </c>
      <c r="S16" s="168">
        <v>12.2</v>
      </c>
      <c r="T16" s="103">
        <f t="shared" si="6"/>
        <v>66136.2</v>
      </c>
    </row>
    <row r="17" spans="1:20" ht="24" customHeight="1" x14ac:dyDescent="0.2">
      <c r="A17" s="145">
        <f t="shared" si="7"/>
        <v>12</v>
      </c>
      <c r="B17" s="297" t="str">
        <f>IF(ISBLANK('Item List'!B15),"",'Item List'!B15)</f>
        <v>DRIVEWAY PAVEMENT REMOVAL</v>
      </c>
      <c r="C17" s="297" t="str">
        <f>IF(ISBLANK('Item List'!C15),"",'Item List'!C15)</f>
        <v>SQ YD</v>
      </c>
      <c r="D17" s="298">
        <f>IF(ISBLANK('Item List'!D15),0,'Item List'!D15)</f>
        <v>119</v>
      </c>
      <c r="E17" s="146">
        <f>IF(ISBLANK('Item List'!E15),0,'Item List'!E15)</f>
        <v>15</v>
      </c>
      <c r="F17" s="146">
        <f t="shared" si="5"/>
        <v>1785</v>
      </c>
      <c r="G17" s="168">
        <v>10</v>
      </c>
      <c r="H17" s="103">
        <f t="shared" si="5"/>
        <v>1190</v>
      </c>
      <c r="I17" s="170">
        <v>5</v>
      </c>
      <c r="J17" s="103">
        <f t="shared" si="0"/>
        <v>595</v>
      </c>
      <c r="K17" s="170">
        <v>18.399999999999999</v>
      </c>
      <c r="L17" s="103">
        <f t="shared" si="1"/>
        <v>2189.6</v>
      </c>
      <c r="M17" s="170">
        <v>15</v>
      </c>
      <c r="N17" s="103">
        <f t="shared" si="2"/>
        <v>1785</v>
      </c>
      <c r="O17" s="170">
        <v>12.36</v>
      </c>
      <c r="P17" s="103">
        <f t="shared" si="3"/>
        <v>1470.84</v>
      </c>
      <c r="Q17" s="169">
        <v>18</v>
      </c>
      <c r="R17" s="103">
        <f t="shared" si="4"/>
        <v>2142</v>
      </c>
      <c r="S17" s="168">
        <v>11.1</v>
      </c>
      <c r="T17" s="103">
        <f t="shared" si="6"/>
        <v>1320.8999999999999</v>
      </c>
    </row>
    <row r="18" spans="1:20" ht="24" customHeight="1" x14ac:dyDescent="0.2">
      <c r="A18" s="145">
        <f t="shared" si="7"/>
        <v>13</v>
      </c>
      <c r="B18" s="297" t="str">
        <f>IF(ISBLANK('Item List'!B16),"",'Item List'!B16)</f>
        <v>COMBINATION CURB AND GUTTER REMOVAL</v>
      </c>
      <c r="C18" s="297" t="str">
        <f>IF(ISBLANK('Item List'!C16),"",'Item List'!C16)</f>
        <v>FOOT</v>
      </c>
      <c r="D18" s="298">
        <f>IF(ISBLANK('Item List'!D16),0,'Item List'!D16)</f>
        <v>2460</v>
      </c>
      <c r="E18" s="146">
        <f>IF(ISBLANK('Item List'!E16),0,'Item List'!E16)</f>
        <v>6</v>
      </c>
      <c r="F18" s="146">
        <f t="shared" si="5"/>
        <v>14760</v>
      </c>
      <c r="G18" s="168">
        <v>2</v>
      </c>
      <c r="H18" s="103">
        <f t="shared" si="5"/>
        <v>4920</v>
      </c>
      <c r="I18" s="170">
        <v>2</v>
      </c>
      <c r="J18" s="103">
        <f t="shared" si="0"/>
        <v>4920</v>
      </c>
      <c r="K18" s="170">
        <v>4.0999999999999996</v>
      </c>
      <c r="L18" s="103">
        <f t="shared" si="1"/>
        <v>10086</v>
      </c>
      <c r="M18" s="170">
        <v>3.5</v>
      </c>
      <c r="N18" s="103">
        <f t="shared" si="2"/>
        <v>8610</v>
      </c>
      <c r="O18" s="170">
        <v>4.0199999999999996</v>
      </c>
      <c r="P18" s="103">
        <f t="shared" si="3"/>
        <v>9889.1999999999989</v>
      </c>
      <c r="Q18" s="169">
        <v>4</v>
      </c>
      <c r="R18" s="103">
        <f t="shared" si="4"/>
        <v>9840</v>
      </c>
      <c r="S18" s="168">
        <v>7</v>
      </c>
      <c r="T18" s="103">
        <f t="shared" si="6"/>
        <v>17220</v>
      </c>
    </row>
    <row r="19" spans="1:20" ht="24" customHeight="1" x14ac:dyDescent="0.2">
      <c r="A19" s="145">
        <f t="shared" si="7"/>
        <v>14</v>
      </c>
      <c r="B19" s="297" t="str">
        <f>IF(ISBLANK('Item List'!B17),"",'Item List'!B17)</f>
        <v>SIDEWALK REMOVAL</v>
      </c>
      <c r="C19" s="297" t="str">
        <f>IF(ISBLANK('Item List'!C17),"",'Item List'!C17)</f>
        <v>SQ FT</v>
      </c>
      <c r="D19" s="298">
        <f>IF(ISBLANK('Item List'!D17),0,'Item List'!D17)</f>
        <v>2583</v>
      </c>
      <c r="E19" s="146">
        <f>IF(ISBLANK('Item List'!E17),0,'Item List'!E17)</f>
        <v>4</v>
      </c>
      <c r="F19" s="146">
        <f t="shared" si="5"/>
        <v>10332</v>
      </c>
      <c r="G19" s="168">
        <v>1</v>
      </c>
      <c r="H19" s="103">
        <f t="shared" si="5"/>
        <v>2583</v>
      </c>
      <c r="I19" s="170">
        <v>1</v>
      </c>
      <c r="J19" s="103">
        <f t="shared" si="0"/>
        <v>2583</v>
      </c>
      <c r="K19" s="170">
        <v>3.1</v>
      </c>
      <c r="L19" s="103">
        <f t="shared" si="1"/>
        <v>8007.3</v>
      </c>
      <c r="M19" s="170">
        <v>1.1499999999999999</v>
      </c>
      <c r="N19" s="103">
        <f t="shared" si="2"/>
        <v>2970.45</v>
      </c>
      <c r="O19" s="170">
        <v>0.77</v>
      </c>
      <c r="P19" s="103">
        <f t="shared" si="3"/>
        <v>1988.91</v>
      </c>
      <c r="Q19" s="169">
        <v>3</v>
      </c>
      <c r="R19" s="103">
        <f t="shared" si="4"/>
        <v>7749</v>
      </c>
      <c r="S19" s="168">
        <v>0.75</v>
      </c>
      <c r="T19" s="103">
        <f t="shared" si="6"/>
        <v>1937.25</v>
      </c>
    </row>
    <row r="20" spans="1:20" ht="24" customHeight="1" x14ac:dyDescent="0.2">
      <c r="A20" s="145">
        <f t="shared" si="7"/>
        <v>15</v>
      </c>
      <c r="B20" s="297" t="str">
        <f>IF(ISBLANK('Item List'!B18),"",'Item List'!B18)</f>
        <v>WATER VALVES TO BE ADJUSTED</v>
      </c>
      <c r="C20" s="297" t="str">
        <f>IF(ISBLANK('Item List'!C18),"",'Item List'!C18)</f>
        <v>EACH</v>
      </c>
      <c r="D20" s="298">
        <f>IF(ISBLANK('Item List'!D18),0,'Item List'!D18)</f>
        <v>5</v>
      </c>
      <c r="E20" s="146">
        <f>IF(ISBLANK('Item List'!E18),0,'Item List'!E18)</f>
        <v>375</v>
      </c>
      <c r="F20" s="146">
        <f t="shared" si="5"/>
        <v>1875</v>
      </c>
      <c r="G20" s="168">
        <v>750</v>
      </c>
      <c r="H20" s="103">
        <f t="shared" si="5"/>
        <v>3750</v>
      </c>
      <c r="I20" s="170">
        <v>300</v>
      </c>
      <c r="J20" s="103">
        <f t="shared" si="0"/>
        <v>1500</v>
      </c>
      <c r="K20" s="170">
        <v>387.6</v>
      </c>
      <c r="L20" s="103">
        <f t="shared" si="1"/>
        <v>1938</v>
      </c>
      <c r="M20" s="170">
        <v>280</v>
      </c>
      <c r="N20" s="103">
        <f t="shared" si="2"/>
        <v>1400</v>
      </c>
      <c r="O20" s="170">
        <v>393.47</v>
      </c>
      <c r="P20" s="103">
        <f t="shared" si="3"/>
        <v>1967.3500000000001</v>
      </c>
      <c r="Q20" s="169">
        <v>380</v>
      </c>
      <c r="R20" s="103">
        <f t="shared" si="4"/>
        <v>1900</v>
      </c>
      <c r="S20" s="168">
        <v>250</v>
      </c>
      <c r="T20" s="103">
        <f t="shared" si="6"/>
        <v>1250</v>
      </c>
    </row>
    <row r="21" spans="1:20" ht="24" customHeight="1" x14ac:dyDescent="0.2">
      <c r="A21" s="145">
        <f t="shared" si="7"/>
        <v>16</v>
      </c>
      <c r="B21" s="297" t="str">
        <f>IF(ISBLANK('Item List'!B19),"",'Item List'!B19)</f>
        <v>FIRE HYDRANTS TO BE ADJUSTED</v>
      </c>
      <c r="C21" s="297" t="str">
        <f>IF(ISBLANK('Item List'!C19),"",'Item List'!C19)</f>
        <v>EACH</v>
      </c>
      <c r="D21" s="298">
        <f>IF(ISBLANK('Item List'!D19),0,'Item List'!D19)</f>
        <v>2</v>
      </c>
      <c r="E21" s="146">
        <f>IF(ISBLANK('Item List'!E19),0,'Item List'!E19)</f>
        <v>1350</v>
      </c>
      <c r="F21" s="146">
        <f t="shared" si="5"/>
        <v>2700</v>
      </c>
      <c r="G21" s="168">
        <v>1750</v>
      </c>
      <c r="H21" s="103">
        <f t="shared" si="5"/>
        <v>3500</v>
      </c>
      <c r="I21" s="170">
        <v>1300</v>
      </c>
      <c r="J21" s="103">
        <f t="shared" si="0"/>
        <v>2600</v>
      </c>
      <c r="K21" s="170">
        <v>1530</v>
      </c>
      <c r="L21" s="103">
        <f t="shared" si="1"/>
        <v>3060</v>
      </c>
      <c r="M21" s="170">
        <v>1400</v>
      </c>
      <c r="N21" s="103">
        <f t="shared" si="2"/>
        <v>2800</v>
      </c>
      <c r="O21" s="170">
        <v>2135.3000000000002</v>
      </c>
      <c r="P21" s="103">
        <f t="shared" si="3"/>
        <v>4270.6000000000004</v>
      </c>
      <c r="Q21" s="169">
        <v>1500</v>
      </c>
      <c r="R21" s="103">
        <f t="shared" si="4"/>
        <v>3000</v>
      </c>
      <c r="S21" s="168">
        <v>2455</v>
      </c>
      <c r="T21" s="103">
        <f t="shared" si="6"/>
        <v>4910</v>
      </c>
    </row>
    <row r="22" spans="1:20" ht="24" customHeight="1" x14ac:dyDescent="0.2">
      <c r="A22" s="145">
        <f t="shared" si="7"/>
        <v>17</v>
      </c>
      <c r="B22" s="297" t="str">
        <f>IF(ISBLANK('Item List'!B20),"",'Item List'!B20)</f>
        <v>MANHOLES TO BE ADJUSTED WITH NEW TYPE 1 FRAME, CLOSED LID</v>
      </c>
      <c r="C22" s="297" t="str">
        <f>IF(ISBLANK('Item List'!C20),"",'Item List'!C20)</f>
        <v>EACH</v>
      </c>
      <c r="D22" s="298">
        <f>IF(ISBLANK('Item List'!D20),0,'Item List'!D20)</f>
        <v>11</v>
      </c>
      <c r="E22" s="146">
        <f>IF(ISBLANK('Item List'!E20),0,'Item List'!E20)</f>
        <v>1065</v>
      </c>
      <c r="F22" s="146">
        <f t="shared" si="5"/>
        <v>11715</v>
      </c>
      <c r="G22" s="168">
        <v>1550</v>
      </c>
      <c r="H22" s="103">
        <f t="shared" si="5"/>
        <v>17050</v>
      </c>
      <c r="I22" s="170">
        <v>900</v>
      </c>
      <c r="J22" s="103">
        <f t="shared" si="0"/>
        <v>9900</v>
      </c>
      <c r="K22" s="170">
        <v>1224</v>
      </c>
      <c r="L22" s="103">
        <f t="shared" si="1"/>
        <v>13464</v>
      </c>
      <c r="M22" s="170">
        <v>835</v>
      </c>
      <c r="N22" s="103">
        <f t="shared" si="2"/>
        <v>9185</v>
      </c>
      <c r="O22" s="170">
        <v>1219.71</v>
      </c>
      <c r="P22" s="103">
        <f t="shared" si="3"/>
        <v>13416.810000000001</v>
      </c>
      <c r="Q22" s="169">
        <v>1200</v>
      </c>
      <c r="R22" s="103">
        <f t="shared" si="4"/>
        <v>13200</v>
      </c>
      <c r="S22" s="168">
        <v>650</v>
      </c>
      <c r="T22" s="103">
        <f t="shared" si="6"/>
        <v>7150</v>
      </c>
    </row>
    <row r="23" spans="1:20" ht="24" customHeight="1" x14ac:dyDescent="0.2">
      <c r="A23" s="145">
        <f t="shared" si="7"/>
        <v>18</v>
      </c>
      <c r="B23" s="297" t="str">
        <f>IF(ISBLANK('Item List'!B21),"",'Item List'!B21)</f>
        <v>INLETS TO BE RECONSTRUCTED</v>
      </c>
      <c r="C23" s="297" t="str">
        <f>IF(ISBLANK('Item List'!C21),"",'Item List'!C21)</f>
        <v>EACH</v>
      </c>
      <c r="D23" s="298">
        <f>IF(ISBLANK('Item List'!D21),0,'Item List'!D21)</f>
        <v>1</v>
      </c>
      <c r="E23" s="146">
        <f>IF(ISBLANK('Item List'!E21),0,'Item List'!E21)</f>
        <v>1500</v>
      </c>
      <c r="F23" s="146">
        <f t="shared" si="5"/>
        <v>1500</v>
      </c>
      <c r="G23" s="168">
        <v>1875</v>
      </c>
      <c r="H23" s="103">
        <f t="shared" si="5"/>
        <v>1875</v>
      </c>
      <c r="I23" s="170">
        <v>1100</v>
      </c>
      <c r="J23" s="103">
        <f t="shared" si="0"/>
        <v>1100</v>
      </c>
      <c r="K23" s="170">
        <v>1428</v>
      </c>
      <c r="L23" s="103">
        <f t="shared" si="1"/>
        <v>1428</v>
      </c>
      <c r="M23" s="170">
        <v>3200</v>
      </c>
      <c r="N23" s="103">
        <f t="shared" si="2"/>
        <v>3200</v>
      </c>
      <c r="O23" s="170">
        <v>1957.17</v>
      </c>
      <c r="P23" s="103">
        <f t="shared" si="3"/>
        <v>1957.17</v>
      </c>
      <c r="Q23" s="169">
        <v>1400</v>
      </c>
      <c r="R23" s="103">
        <f t="shared" si="4"/>
        <v>1400</v>
      </c>
      <c r="S23" s="168">
        <v>1212</v>
      </c>
      <c r="T23" s="103">
        <f t="shared" si="6"/>
        <v>1212</v>
      </c>
    </row>
    <row r="24" spans="1:20" ht="24" customHeight="1" x14ac:dyDescent="0.2">
      <c r="A24" s="145">
        <f t="shared" si="7"/>
        <v>19</v>
      </c>
      <c r="B24" s="297" t="str">
        <f>IF(ISBLANK('Item List'!B22),"",'Item List'!B22)</f>
        <v>CONCRETE GUTTER, TYPE A</v>
      </c>
      <c r="C24" s="297" t="str">
        <f>IF(ISBLANK('Item List'!C22),"",'Item List'!C22)</f>
        <v>FOOT</v>
      </c>
      <c r="D24" s="298">
        <f>IF(ISBLANK('Item List'!D22),0,'Item List'!D22)</f>
        <v>6</v>
      </c>
      <c r="E24" s="146">
        <f>IF(ISBLANK('Item List'!E22),0,'Item List'!E22)</f>
        <v>40</v>
      </c>
      <c r="F24" s="146">
        <f t="shared" si="5"/>
        <v>240</v>
      </c>
      <c r="G24" s="168">
        <v>40</v>
      </c>
      <c r="H24" s="103">
        <f t="shared" si="5"/>
        <v>240</v>
      </c>
      <c r="I24" s="170">
        <v>180</v>
      </c>
      <c r="J24" s="103">
        <f t="shared" si="0"/>
        <v>1080</v>
      </c>
      <c r="K24" s="170">
        <v>75.3</v>
      </c>
      <c r="L24" s="103">
        <f t="shared" si="1"/>
        <v>451.79999999999995</v>
      </c>
      <c r="M24" s="170">
        <v>58.5</v>
      </c>
      <c r="N24" s="103">
        <f t="shared" si="2"/>
        <v>351</v>
      </c>
      <c r="O24" s="170">
        <v>42.74</v>
      </c>
      <c r="P24" s="103">
        <f t="shared" si="3"/>
        <v>256.44</v>
      </c>
      <c r="Q24" s="169">
        <v>34</v>
      </c>
      <c r="R24" s="103">
        <f t="shared" si="4"/>
        <v>204</v>
      </c>
      <c r="S24" s="168">
        <v>30</v>
      </c>
      <c r="T24" s="103">
        <f t="shared" si="6"/>
        <v>180</v>
      </c>
    </row>
    <row r="25" spans="1:20" ht="22.5" x14ac:dyDescent="0.2">
      <c r="A25" s="145">
        <f t="shared" si="7"/>
        <v>20</v>
      </c>
      <c r="B25" s="297" t="str">
        <f>IF(ISBLANK('Item List'!B23),"",'Item List'!B23)</f>
        <v>COMBINATION CONCRETE CURB AND GUTTER, TYPE M-6.18 (MODIFIED)</v>
      </c>
      <c r="C25" s="297" t="str">
        <f>IF(ISBLANK('Item List'!C23),"",'Item List'!C23)</f>
        <v>FOOT</v>
      </c>
      <c r="D25" s="298">
        <f>IF(ISBLANK('Item List'!D23),0,'Item List'!D23)</f>
        <v>2549</v>
      </c>
      <c r="E25" s="146">
        <f>IF(ISBLANK('Item List'!E23),0,'Item List'!E23)</f>
        <v>22</v>
      </c>
      <c r="F25" s="146">
        <f t="shared" si="5"/>
        <v>56078</v>
      </c>
      <c r="G25" s="168">
        <v>16</v>
      </c>
      <c r="H25" s="103">
        <f t="shared" si="5"/>
        <v>40784</v>
      </c>
      <c r="I25" s="170">
        <v>21</v>
      </c>
      <c r="J25" s="103">
        <f t="shared" si="0"/>
        <v>53529</v>
      </c>
      <c r="K25" s="170">
        <v>33.4</v>
      </c>
      <c r="L25" s="103">
        <f t="shared" si="1"/>
        <v>85136.599999999991</v>
      </c>
      <c r="M25" s="170">
        <v>19.25</v>
      </c>
      <c r="N25" s="103">
        <f t="shared" si="2"/>
        <v>49068.25</v>
      </c>
      <c r="O25" s="170">
        <v>21.62</v>
      </c>
      <c r="P25" s="103">
        <f t="shared" si="3"/>
        <v>55109.380000000005</v>
      </c>
      <c r="Q25" s="169">
        <v>23.3</v>
      </c>
      <c r="R25" s="103">
        <f t="shared" si="4"/>
        <v>59391.700000000004</v>
      </c>
      <c r="S25" s="168">
        <v>22</v>
      </c>
      <c r="T25" s="103">
        <f t="shared" si="6"/>
        <v>56078</v>
      </c>
    </row>
    <row r="26" spans="1:20" ht="24" customHeight="1" x14ac:dyDescent="0.2">
      <c r="A26" s="145">
        <f t="shared" si="7"/>
        <v>21</v>
      </c>
      <c r="B26" s="297" t="str">
        <f>IF(ISBLANK('Item List'!B24),"",'Item List'!B24)</f>
        <v>NON-SPECIAL WASTE DISPOSAL</v>
      </c>
      <c r="C26" s="297" t="str">
        <f>IF(ISBLANK('Item List'!C24),"",'Item List'!C24)</f>
        <v>CU YD</v>
      </c>
      <c r="D26" s="298">
        <f>IF(ISBLANK('Item List'!D24),0,'Item List'!D24)</f>
        <v>200</v>
      </c>
      <c r="E26" s="146">
        <f>IF(ISBLANK('Item List'!E24),0,'Item List'!E24)</f>
        <v>60</v>
      </c>
      <c r="F26" s="146">
        <f t="shared" si="5"/>
        <v>12000</v>
      </c>
      <c r="G26" s="168">
        <v>0.01</v>
      </c>
      <c r="H26" s="103">
        <f t="shared" si="5"/>
        <v>2</v>
      </c>
      <c r="I26" s="170">
        <v>0.01</v>
      </c>
      <c r="J26" s="103">
        <f t="shared" si="0"/>
        <v>2</v>
      </c>
      <c r="K26" s="170">
        <v>1</v>
      </c>
      <c r="L26" s="103">
        <f t="shared" si="1"/>
        <v>200</v>
      </c>
      <c r="M26" s="170">
        <v>1</v>
      </c>
      <c r="N26" s="103">
        <f t="shared" si="2"/>
        <v>200</v>
      </c>
      <c r="O26" s="170">
        <v>24.75</v>
      </c>
      <c r="P26" s="103">
        <f t="shared" si="3"/>
        <v>4950</v>
      </c>
      <c r="Q26" s="169">
        <v>80</v>
      </c>
      <c r="R26" s="103">
        <f t="shared" si="4"/>
        <v>16000</v>
      </c>
      <c r="S26" s="168">
        <v>65.8</v>
      </c>
      <c r="T26" s="103">
        <f t="shared" si="6"/>
        <v>13160</v>
      </c>
    </row>
    <row r="27" spans="1:20" ht="24" customHeight="1" x14ac:dyDescent="0.2">
      <c r="A27" s="145">
        <f t="shared" si="7"/>
        <v>22</v>
      </c>
      <c r="B27" s="297" t="str">
        <f>IF(ISBLANK('Item List'!B25),"",'Item List'!B25)</f>
        <v>SPECIAL WASTE DISPOSAL</v>
      </c>
      <c r="C27" s="297" t="str">
        <f>IF(ISBLANK('Item List'!C25),"",'Item List'!C25)</f>
        <v>CU YD</v>
      </c>
      <c r="D27" s="298">
        <f>IF(ISBLANK('Item List'!D25),0,'Item List'!D25)</f>
        <v>200</v>
      </c>
      <c r="E27" s="146">
        <f>IF(ISBLANK('Item List'!E25),0,'Item List'!E25)</f>
        <v>58</v>
      </c>
      <c r="F27" s="146">
        <f t="shared" si="5"/>
        <v>11600</v>
      </c>
      <c r="G27" s="168">
        <v>0.01</v>
      </c>
      <c r="H27" s="103">
        <f t="shared" si="5"/>
        <v>2</v>
      </c>
      <c r="I27" s="170">
        <v>0.01</v>
      </c>
      <c r="J27" s="103">
        <f t="shared" si="0"/>
        <v>2</v>
      </c>
      <c r="K27" s="170">
        <v>1</v>
      </c>
      <c r="L27" s="103">
        <f t="shared" si="1"/>
        <v>200</v>
      </c>
      <c r="M27" s="170">
        <v>1</v>
      </c>
      <c r="N27" s="103">
        <f t="shared" si="2"/>
        <v>200</v>
      </c>
      <c r="O27" s="170">
        <v>26.56</v>
      </c>
      <c r="P27" s="103">
        <f t="shared" si="3"/>
        <v>5312</v>
      </c>
      <c r="Q27" s="169">
        <v>80</v>
      </c>
      <c r="R27" s="103">
        <f t="shared" si="4"/>
        <v>16000</v>
      </c>
      <c r="S27" s="168">
        <v>55</v>
      </c>
      <c r="T27" s="103">
        <f t="shared" si="6"/>
        <v>11000</v>
      </c>
    </row>
    <row r="28" spans="1:20" ht="24" customHeight="1" x14ac:dyDescent="0.2">
      <c r="A28" s="145">
        <f t="shared" si="7"/>
        <v>23</v>
      </c>
      <c r="B28" s="297" t="str">
        <f>IF(ISBLANK('Item List'!B26),"",'Item List'!B26)</f>
        <v>SOIL DISPOSAL ANALYSIS</v>
      </c>
      <c r="C28" s="297" t="str">
        <f>IF(ISBLANK('Item List'!C26),"",'Item List'!C26)</f>
        <v>EACH</v>
      </c>
      <c r="D28" s="298">
        <f>IF(ISBLANK('Item List'!D26),0,'Item List'!D26)</f>
        <v>1</v>
      </c>
      <c r="E28" s="146">
        <f>IF(ISBLANK('Item List'!E26),0,'Item List'!E26)</f>
        <v>1345</v>
      </c>
      <c r="F28" s="146">
        <f t="shared" si="5"/>
        <v>1345</v>
      </c>
      <c r="G28" s="168">
        <v>750</v>
      </c>
      <c r="H28" s="103">
        <f t="shared" si="5"/>
        <v>750</v>
      </c>
      <c r="I28" s="170">
        <v>1100</v>
      </c>
      <c r="J28" s="103">
        <f t="shared" si="0"/>
        <v>1100</v>
      </c>
      <c r="K28" s="170">
        <v>7734</v>
      </c>
      <c r="L28" s="103">
        <f t="shared" si="1"/>
        <v>7734</v>
      </c>
      <c r="M28" s="170">
        <v>1160</v>
      </c>
      <c r="N28" s="103">
        <f t="shared" si="2"/>
        <v>1160</v>
      </c>
      <c r="O28" s="170">
        <v>1100</v>
      </c>
      <c r="P28" s="103">
        <f t="shared" si="3"/>
        <v>1100</v>
      </c>
      <c r="Q28" s="169">
        <v>1717</v>
      </c>
      <c r="R28" s="103">
        <f t="shared" si="4"/>
        <v>1717</v>
      </c>
      <c r="S28" s="168">
        <v>2500</v>
      </c>
      <c r="T28" s="103">
        <f t="shared" si="6"/>
        <v>2500</v>
      </c>
    </row>
    <row r="29" spans="1:20" ht="24" customHeight="1" thickBot="1" x14ac:dyDescent="0.25">
      <c r="A29" s="145">
        <f t="shared" si="7"/>
        <v>24</v>
      </c>
      <c r="B29" s="297" t="str">
        <f>IF(ISBLANK('Item List'!B27),"",'Item List'!B27)</f>
        <v>MOBILIZATION</v>
      </c>
      <c r="C29" s="297" t="str">
        <f>IF(ISBLANK('Item List'!C27),"",'Item List'!C27)</f>
        <v>L SUM</v>
      </c>
      <c r="D29" s="298">
        <f>IF(ISBLANK('Item List'!D27),0,'Item List'!D27)</f>
        <v>1</v>
      </c>
      <c r="E29" s="146">
        <f>IF(ISBLANK('Item List'!E27),0,'Item List'!E27)</f>
        <v>7500</v>
      </c>
      <c r="F29" s="146">
        <f t="shared" si="5"/>
        <v>7500</v>
      </c>
      <c r="G29" s="168">
        <v>3000</v>
      </c>
      <c r="H29" s="103">
        <f t="shared" si="5"/>
        <v>3000</v>
      </c>
      <c r="I29" s="170">
        <v>5000</v>
      </c>
      <c r="J29" s="103">
        <f t="shared" si="0"/>
        <v>5000</v>
      </c>
      <c r="K29" s="170">
        <v>8132</v>
      </c>
      <c r="L29" s="103">
        <f t="shared" si="1"/>
        <v>8132</v>
      </c>
      <c r="M29" s="170">
        <v>10400</v>
      </c>
      <c r="N29" s="103">
        <f t="shared" si="2"/>
        <v>10400</v>
      </c>
      <c r="O29" s="170">
        <v>33200</v>
      </c>
      <c r="P29" s="103">
        <f t="shared" si="3"/>
        <v>33200</v>
      </c>
      <c r="Q29" s="169">
        <v>14545.19</v>
      </c>
      <c r="R29" s="103">
        <f t="shared" si="4"/>
        <v>14545.19</v>
      </c>
      <c r="S29" s="168">
        <v>21890</v>
      </c>
      <c r="T29" s="103">
        <f t="shared" si="6"/>
        <v>21890</v>
      </c>
    </row>
    <row r="30" spans="1:20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9"/>
      <c r="E30" s="149" t="s">
        <v>8</v>
      </c>
      <c r="F30" s="150">
        <f>IF(SUM(F6:F29)=0,"",SUM(F6:F29))</f>
        <v>568458</v>
      </c>
      <c r="G30" s="110"/>
      <c r="H30" s="104">
        <f>IF(SUM(H6:H29)=0,"",SUM(H6:H29))</f>
        <v>449602.64</v>
      </c>
      <c r="I30" s="110"/>
      <c r="J30" s="104">
        <f>IF(SUM(J6:J29)=0,"",SUM(J6:J29))</f>
        <v>466575.6</v>
      </c>
      <c r="K30" s="110"/>
      <c r="L30" s="104">
        <f>IF(SUM(L6:L29)=0,"",SUM(L6:L29))</f>
        <v>564166.40000000002</v>
      </c>
      <c r="M30" s="110"/>
      <c r="N30" s="104">
        <f>IF(SUM(N6:N29)=0,"",SUM(N6:N29))</f>
        <v>517749.50999999995</v>
      </c>
      <c r="O30" s="110"/>
      <c r="P30" s="104">
        <f>IF(SUM(P6:P29)=0,"",SUM(P6:P29))</f>
        <v>519934.30999999994</v>
      </c>
      <c r="Q30" s="169"/>
      <c r="R30" s="104">
        <f>IF(SUM(R6:R29)=0,"",SUM(R6:R29))</f>
        <v>540806.28</v>
      </c>
      <c r="S30" s="110"/>
      <c r="T30" s="104">
        <f>IF(SUM(T6:T29)=0,"",SUM(T6:T29))</f>
        <v>519872.49000000005</v>
      </c>
    </row>
    <row r="31" spans="1:20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568458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449602.64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466575.6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564166.40000000002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517749.50999999995</v>
      </c>
      <c r="O31" s="109"/>
      <c r="P31" s="105">
        <f>IF(SUM(P6:P29)=0,"",SUM($D6*O6,$D7*O7,$D8*O8,$D9*O9,$D10*O10,$D11*O11,$D12*O12,$D13*O13,$D14*O14,$D15*O15,$D16*O16,$D17*O17,$D18*O18,$D19*O19,$D20*O20,$D21*O21,$D22*O22,$D23*O23,$D24*O24,$D25*O25,$D26*O26,$D27*O27,$D28*O28,$D29*O29))</f>
        <v>519934.30999999994</v>
      </c>
      <c r="Q31" s="169"/>
      <c r="R31" s="105">
        <f>IF(SUM(R6:R29)=0,"",SUM($D6*Q6,$D7*Q7,$D8*Q8,$D9*Q9,$D10*Q10,$D11*Q11,$D12*Q12,$D13*Q13,$D14*Q14,$D15*Q15,$D16*Q16,$D17*Q17,$D18*Q18,$D19*Q19,$D20*Q20,$D21*Q21,$D22*Q22,$D23*Q23,$D24*Q24,$D25*Q25,$D26*Q26,$D27*Q27,$D28*Q28,$D29*Q29))</f>
        <v>540806.28</v>
      </c>
      <c r="S31" s="109"/>
      <c r="T31" s="105">
        <f>IF(SUM(T6:T29)=0,"",SUM($D6*S6,$D7*S7,$D8*S8,$D9*S9,$D10*S10,$D11*S11,$D12*S12,$D13*S13,$D14*S14,$D15*S15,$D16*S16,$D17*S17,$D18*S18,$D19*S19,$D20*S20,$D21*S21,$D22*S22,$D23*S23,$D24*S24,$D25*S25,$D26*S26,$D27*S27,$D28*S28,$D29*S29))</f>
        <v>519872.49000000005</v>
      </c>
    </row>
    <row r="32" spans="1:20" s="230" customFormat="1" ht="24" customHeight="1" x14ac:dyDescent="0.2">
      <c r="A32" s="145">
        <f>IF(B32="","",A29+1)</f>
        <v>25</v>
      </c>
      <c r="B32" s="297" t="str">
        <f>IF(ISBLANK('Item List'!B28),"",'Item List'!B28)</f>
        <v>SIGN PANEL - TYPE 1</v>
      </c>
      <c r="C32" s="297" t="str">
        <f>IF(ISBLANK('Item List'!C28),"",'Item List'!C28)</f>
        <v>SQ FT</v>
      </c>
      <c r="D32" s="298">
        <f>IF(ISBLANK('Item List'!D28),0,'Item List'!D28)</f>
        <v>15.66</v>
      </c>
      <c r="E32" s="146">
        <f>IF(ISBLANK('Item List'!E28),0,'Item List'!E28)</f>
        <v>50</v>
      </c>
      <c r="F32" s="146">
        <f t="shared" ref="F32:F55" si="8">IF(AND(ISNUMBER($D32),ISNUMBER(E32)),$D32*E32,0)</f>
        <v>783</v>
      </c>
      <c r="G32" s="168">
        <v>48</v>
      </c>
      <c r="H32" s="103">
        <f t="shared" ref="H32:H55" si="9">IF(AND(ISNUMBER($D32),ISNUMBER(G32)),$D32*G32,0)</f>
        <v>751.68000000000006</v>
      </c>
      <c r="I32" s="169">
        <v>48</v>
      </c>
      <c r="J32" s="103">
        <f>IF(AND(ISNUMBER($D32),ISNUMBER(I32)),$D32*I32,0)</f>
        <v>751.68000000000006</v>
      </c>
      <c r="K32" s="169">
        <v>49</v>
      </c>
      <c r="L32" s="103">
        <f>IF(AND(ISNUMBER($D32),ISNUMBER(K32)),$D32*K32,0)</f>
        <v>767.34</v>
      </c>
      <c r="M32" s="169">
        <v>50.5</v>
      </c>
      <c r="N32" s="103">
        <f>IF(AND(ISNUMBER($D32),ISNUMBER(M32)),$D32*M32,0)</f>
        <v>790.83</v>
      </c>
      <c r="O32" s="169">
        <v>48.51</v>
      </c>
      <c r="P32" s="103">
        <f>IF(AND(ISNUMBER($D32),ISNUMBER(O32)),$D32*O32,0)</f>
        <v>759.66660000000002</v>
      </c>
      <c r="Q32" s="169">
        <v>48</v>
      </c>
      <c r="R32" s="103">
        <f>IF(AND(ISNUMBER($D32),ISNUMBER(Q32)),$D32*Q32,0)</f>
        <v>751.68000000000006</v>
      </c>
      <c r="S32" s="168">
        <v>17.5</v>
      </c>
      <c r="T32" s="103">
        <f t="shared" ref="T32:T55" si="10">IF(AND(ISNUMBER($D32),ISNUMBER(S32)),$D32*S32,0)</f>
        <v>274.05</v>
      </c>
    </row>
    <row r="33" spans="1:20" s="230" customFormat="1" ht="24" customHeight="1" x14ac:dyDescent="0.2">
      <c r="A33" s="145">
        <f>IF(B33="","",A32+1)</f>
        <v>26</v>
      </c>
      <c r="B33" s="297" t="str">
        <f>IF(ISBLANK('Item List'!B29),"",'Item List'!B29)</f>
        <v>METAL POST - TYPE A</v>
      </c>
      <c r="C33" s="297" t="str">
        <f>IF(ISBLANK('Item List'!C29),"",'Item List'!C29)</f>
        <v>FOOT</v>
      </c>
      <c r="D33" s="298">
        <f>IF(ISBLANK('Item List'!D29),0,'Item List'!D29)</f>
        <v>39</v>
      </c>
      <c r="E33" s="146">
        <f>IF(ISBLANK('Item List'!E29),0,'Item List'!E29)</f>
        <v>21</v>
      </c>
      <c r="F33" s="146">
        <f t="shared" si="8"/>
        <v>819</v>
      </c>
      <c r="G33" s="168">
        <v>30</v>
      </c>
      <c r="H33" s="103">
        <f t="shared" si="9"/>
        <v>1170</v>
      </c>
      <c r="I33" s="169">
        <v>30</v>
      </c>
      <c r="J33" s="103">
        <f t="shared" ref="J33:J55" si="11">IF(AND(ISNUMBER($D33),ISNUMBER(I33)),$D33*I33,0)</f>
        <v>1170</v>
      </c>
      <c r="K33" s="169">
        <v>30.6</v>
      </c>
      <c r="L33" s="103">
        <f t="shared" ref="L33:L55" si="12">IF(AND(ISNUMBER($D33),ISNUMBER(K33)),$D33*K33,0)</f>
        <v>1193.4000000000001</v>
      </c>
      <c r="M33" s="169">
        <v>31.6</v>
      </c>
      <c r="N33" s="103">
        <f t="shared" ref="N33:N52" si="13">IF(AND(ISNUMBER($D33),ISNUMBER(M33)),$D33*M33,0)</f>
        <v>1232.4000000000001</v>
      </c>
      <c r="O33" s="169">
        <v>30.32</v>
      </c>
      <c r="P33" s="103">
        <f t="shared" ref="P33:P52" si="14">IF(AND(ISNUMBER($D33),ISNUMBER(O33)),$D33*O33,0)</f>
        <v>1182.48</v>
      </c>
      <c r="Q33" s="169">
        <v>30</v>
      </c>
      <c r="R33" s="103">
        <f t="shared" ref="R33:R55" si="15">IF(AND(ISNUMBER($D33),ISNUMBER(Q33)),$D33*Q33,0)</f>
        <v>1170</v>
      </c>
      <c r="S33" s="168">
        <v>10</v>
      </c>
      <c r="T33" s="103">
        <f t="shared" si="10"/>
        <v>390</v>
      </c>
    </row>
    <row r="34" spans="1:20" s="230" customFormat="1" ht="24" customHeight="1" x14ac:dyDescent="0.2">
      <c r="A34" s="145">
        <f t="shared" ref="A34:A55" si="16">IF(B34="","",A33+1)</f>
        <v>27</v>
      </c>
      <c r="B34" s="297" t="str">
        <f>IF(ISBLANK('Item List'!B30),"",'Item List'!B30)</f>
        <v>THERMOPLASTIC PAVEMENT MARKING - LINE  4"</v>
      </c>
      <c r="C34" s="297" t="str">
        <f>IF(ISBLANK('Item List'!C30),"",'Item List'!C30)</f>
        <v>FOOT</v>
      </c>
      <c r="D34" s="298">
        <f>IF(ISBLANK('Item List'!D30),0,'Item List'!D30)</f>
        <v>400</v>
      </c>
      <c r="E34" s="146">
        <f>IF(ISBLANK('Item List'!E30),0,'Item List'!E30)</f>
        <v>2</v>
      </c>
      <c r="F34" s="146">
        <f t="shared" si="8"/>
        <v>800</v>
      </c>
      <c r="G34" s="168">
        <v>2.5</v>
      </c>
      <c r="H34" s="103">
        <f t="shared" si="9"/>
        <v>1000</v>
      </c>
      <c r="I34" s="169">
        <v>2.5</v>
      </c>
      <c r="J34" s="103">
        <f t="shared" si="11"/>
        <v>1000</v>
      </c>
      <c r="K34" s="169">
        <v>2.6</v>
      </c>
      <c r="L34" s="103">
        <f t="shared" si="12"/>
        <v>1040</v>
      </c>
      <c r="M34" s="169">
        <v>2.65</v>
      </c>
      <c r="N34" s="103">
        <f t="shared" si="13"/>
        <v>1060</v>
      </c>
      <c r="O34" s="169">
        <v>2.5299999999999998</v>
      </c>
      <c r="P34" s="103">
        <f t="shared" si="14"/>
        <v>1011.9999999999999</v>
      </c>
      <c r="Q34" s="169">
        <v>2.5</v>
      </c>
      <c r="R34" s="103">
        <f t="shared" si="15"/>
        <v>1000</v>
      </c>
      <c r="S34" s="168">
        <v>5</v>
      </c>
      <c r="T34" s="103">
        <f t="shared" si="10"/>
        <v>2000</v>
      </c>
    </row>
    <row r="35" spans="1:20" s="230" customFormat="1" ht="24" customHeight="1" x14ac:dyDescent="0.2">
      <c r="A35" s="145">
        <f t="shared" si="16"/>
        <v>28</v>
      </c>
      <c r="B35" s="297" t="str">
        <f>IF(ISBLANK('Item List'!B31),"",'Item List'!B31)</f>
        <v>THERMOPLASTIC PAVEMENT MARKING - LINE  6"</v>
      </c>
      <c r="C35" s="297" t="str">
        <f>IF(ISBLANK('Item List'!C31),"",'Item List'!C31)</f>
        <v>FOOT</v>
      </c>
      <c r="D35" s="298">
        <f>IF(ISBLANK('Item List'!D31),0,'Item List'!D31)</f>
        <v>263</v>
      </c>
      <c r="E35" s="146">
        <f>IF(ISBLANK('Item List'!E31),0,'Item List'!E31)</f>
        <v>3</v>
      </c>
      <c r="F35" s="146">
        <f t="shared" si="8"/>
        <v>789</v>
      </c>
      <c r="G35" s="168">
        <v>3.75</v>
      </c>
      <c r="H35" s="103">
        <f t="shared" si="9"/>
        <v>986.25</v>
      </c>
      <c r="I35" s="169">
        <v>3.75</v>
      </c>
      <c r="J35" s="103">
        <f t="shared" si="11"/>
        <v>986.25</v>
      </c>
      <c r="K35" s="169">
        <v>3.8</v>
      </c>
      <c r="L35" s="103">
        <v>999.4</v>
      </c>
      <c r="M35" s="169">
        <v>3.95</v>
      </c>
      <c r="N35" s="103">
        <f t="shared" si="13"/>
        <v>1038.8500000000001</v>
      </c>
      <c r="O35" s="169">
        <v>3.79</v>
      </c>
      <c r="P35" s="103">
        <f t="shared" si="14"/>
        <v>996.77</v>
      </c>
      <c r="Q35" s="169">
        <v>3.75</v>
      </c>
      <c r="R35" s="103">
        <f t="shared" si="15"/>
        <v>986.25</v>
      </c>
      <c r="S35" s="168">
        <v>8</v>
      </c>
      <c r="T35" s="103">
        <f t="shared" si="10"/>
        <v>2104</v>
      </c>
    </row>
    <row r="36" spans="1:20" s="230" customFormat="1" ht="24" customHeight="1" x14ac:dyDescent="0.2">
      <c r="A36" s="145">
        <f t="shared" si="16"/>
        <v>29</v>
      </c>
      <c r="B36" s="297" t="str">
        <f>IF(ISBLANK('Item List'!B32),"",'Item List'!B32)</f>
        <v>THERMOPLASTIC PAVEMENT MARKING - LINE 24"</v>
      </c>
      <c r="C36" s="297" t="str">
        <f>IF(ISBLANK('Item List'!C32),"",'Item List'!C32)</f>
        <v>FOOT</v>
      </c>
      <c r="D36" s="298">
        <f>IF(ISBLANK('Item List'!D32),0,'Item List'!D32)</f>
        <v>57</v>
      </c>
      <c r="E36" s="146">
        <f>IF(ISBLANK('Item List'!E32),0,'Item List'!E32)</f>
        <v>12</v>
      </c>
      <c r="F36" s="146">
        <f t="shared" si="8"/>
        <v>684</v>
      </c>
      <c r="G36" s="168">
        <v>15</v>
      </c>
      <c r="H36" s="103">
        <f t="shared" si="9"/>
        <v>855</v>
      </c>
      <c r="I36" s="169">
        <v>15</v>
      </c>
      <c r="J36" s="103">
        <f t="shared" si="11"/>
        <v>855</v>
      </c>
      <c r="K36" s="169">
        <v>15.3</v>
      </c>
      <c r="L36" s="103">
        <f t="shared" si="12"/>
        <v>872.1</v>
      </c>
      <c r="M36" s="169">
        <v>15.8</v>
      </c>
      <c r="N36" s="103">
        <f t="shared" si="13"/>
        <v>900.6</v>
      </c>
      <c r="O36" s="169">
        <v>15.16</v>
      </c>
      <c r="P36" s="103">
        <f t="shared" si="14"/>
        <v>864.12</v>
      </c>
      <c r="Q36" s="169">
        <v>15</v>
      </c>
      <c r="R36" s="103">
        <f t="shared" si="15"/>
        <v>855</v>
      </c>
      <c r="S36" s="168">
        <v>32</v>
      </c>
      <c r="T36" s="103">
        <f t="shared" si="10"/>
        <v>1824</v>
      </c>
    </row>
    <row r="37" spans="1:20" s="230" customFormat="1" ht="24" customHeight="1" x14ac:dyDescent="0.2">
      <c r="A37" s="145">
        <f t="shared" si="16"/>
        <v>30</v>
      </c>
      <c r="B37" s="297" t="str">
        <f>IF(ISBLANK('Item List'!B33),"",'Item List'!B33)</f>
        <v>SPECIAL WASTE PLANS AND REPORTS (SPECIAL)</v>
      </c>
      <c r="C37" s="297" t="str">
        <f>IF(ISBLANK('Item List'!C33),"",'Item List'!C33)</f>
        <v>L SUM</v>
      </c>
      <c r="D37" s="298">
        <f>IF(ISBLANK('Item List'!D33),0,'Item List'!D33)</f>
        <v>1</v>
      </c>
      <c r="E37" s="146">
        <f>IF(ISBLANK('Item List'!E33),0,'Item List'!E33)</f>
        <v>6500</v>
      </c>
      <c r="F37" s="146">
        <f t="shared" si="8"/>
        <v>6500</v>
      </c>
      <c r="G37" s="168">
        <v>0.01</v>
      </c>
      <c r="H37" s="103">
        <f t="shared" si="9"/>
        <v>0.01</v>
      </c>
      <c r="I37" s="169">
        <v>1</v>
      </c>
      <c r="J37" s="103">
        <f t="shared" si="11"/>
        <v>1</v>
      </c>
      <c r="K37" s="169">
        <v>1836</v>
      </c>
      <c r="L37" s="103">
        <f t="shared" si="12"/>
        <v>1836</v>
      </c>
      <c r="M37" s="169">
        <v>2750</v>
      </c>
      <c r="N37" s="103">
        <f t="shared" si="13"/>
        <v>2750</v>
      </c>
      <c r="O37" s="169">
        <v>0.01</v>
      </c>
      <c r="P37" s="103">
        <f t="shared" si="14"/>
        <v>0.01</v>
      </c>
      <c r="Q37" s="169">
        <v>1818</v>
      </c>
      <c r="R37" s="103">
        <f t="shared" si="15"/>
        <v>1818</v>
      </c>
      <c r="S37" s="168">
        <v>3000</v>
      </c>
      <c r="T37" s="103">
        <f t="shared" si="10"/>
        <v>3000</v>
      </c>
    </row>
    <row r="38" spans="1:20" s="230" customFormat="1" ht="24" customHeight="1" x14ac:dyDescent="0.2">
      <c r="A38" s="145">
        <f t="shared" si="16"/>
        <v>31</v>
      </c>
      <c r="B38" s="297" t="str">
        <f>IF(ISBLANK('Item List'!B34),"",'Item List'!B34)</f>
        <v>REMOVE AND RELOCATE SIGN PANEL AND POLE ASSEMBLY</v>
      </c>
      <c r="C38" s="297" t="str">
        <f>IF(ISBLANK('Item List'!C34),"",'Item List'!C34)</f>
        <v>EACH</v>
      </c>
      <c r="D38" s="298">
        <f>IF(ISBLANK('Item List'!D34),0,'Item List'!D34)</f>
        <v>7</v>
      </c>
      <c r="E38" s="146">
        <f>IF(ISBLANK('Item List'!E34),0,'Item List'!E34)</f>
        <v>245</v>
      </c>
      <c r="F38" s="146">
        <f t="shared" si="8"/>
        <v>1715</v>
      </c>
      <c r="G38" s="168">
        <v>220</v>
      </c>
      <c r="H38" s="103">
        <f t="shared" si="9"/>
        <v>1540</v>
      </c>
      <c r="I38" s="169">
        <v>220</v>
      </c>
      <c r="J38" s="103">
        <f t="shared" si="11"/>
        <v>1540</v>
      </c>
      <c r="K38" s="169">
        <v>224</v>
      </c>
      <c r="L38" s="103">
        <f t="shared" si="12"/>
        <v>1568</v>
      </c>
      <c r="M38" s="169">
        <v>235</v>
      </c>
      <c r="N38" s="103">
        <f t="shared" si="13"/>
        <v>1645</v>
      </c>
      <c r="O38" s="169">
        <v>222.32</v>
      </c>
      <c r="P38" s="103">
        <f t="shared" si="14"/>
        <v>1556.24</v>
      </c>
      <c r="Q38" s="169">
        <v>220</v>
      </c>
      <c r="R38" s="103">
        <f t="shared" si="15"/>
        <v>1540</v>
      </c>
      <c r="S38" s="168">
        <v>150</v>
      </c>
      <c r="T38" s="103">
        <f t="shared" si="10"/>
        <v>1050</v>
      </c>
    </row>
    <row r="39" spans="1:20" s="230" customFormat="1" ht="24" customHeight="1" x14ac:dyDescent="0.2">
      <c r="A39" s="145">
        <f t="shared" si="16"/>
        <v>32</v>
      </c>
      <c r="B39" s="297" t="str">
        <f>IF(ISBLANK('Item List'!B35),"",'Item List'!B35)</f>
        <v>INLETS TO BE ADJUSTED WITH NEW FRAME AND GRATE (SPECIAL)</v>
      </c>
      <c r="C39" s="297" t="str">
        <f>IF(ISBLANK('Item List'!C35),"",'Item List'!C35)</f>
        <v>EACH</v>
      </c>
      <c r="D39" s="298">
        <f>IF(ISBLANK('Item List'!D35),0,'Item List'!D35)</f>
        <v>10</v>
      </c>
      <c r="E39" s="146">
        <f>IF(ISBLANK('Item List'!E35),0,'Item List'!E35)</f>
        <v>1000</v>
      </c>
      <c r="F39" s="146">
        <f t="shared" si="8"/>
        <v>10000</v>
      </c>
      <c r="G39" s="168">
        <v>1500</v>
      </c>
      <c r="H39" s="103">
        <f t="shared" si="9"/>
        <v>15000</v>
      </c>
      <c r="I39" s="169">
        <v>1150</v>
      </c>
      <c r="J39" s="103">
        <f t="shared" si="11"/>
        <v>11500</v>
      </c>
      <c r="K39" s="169">
        <v>1275</v>
      </c>
      <c r="L39" s="103">
        <f t="shared" si="12"/>
        <v>12750</v>
      </c>
      <c r="M39" s="169">
        <v>1000</v>
      </c>
      <c r="N39" s="103">
        <f t="shared" si="13"/>
        <v>10000</v>
      </c>
      <c r="O39" s="169">
        <v>1122.3399999999999</v>
      </c>
      <c r="P39" s="103">
        <f t="shared" si="14"/>
        <v>11223.4</v>
      </c>
      <c r="Q39" s="169">
        <v>1250</v>
      </c>
      <c r="R39" s="103">
        <f t="shared" si="15"/>
        <v>12500</v>
      </c>
      <c r="S39" s="168">
        <v>650</v>
      </c>
      <c r="T39" s="103">
        <f t="shared" si="10"/>
        <v>6500</v>
      </c>
    </row>
    <row r="40" spans="1:20" s="230" customFormat="1" ht="24" customHeight="1" x14ac:dyDescent="0.2">
      <c r="A40" s="145">
        <f t="shared" si="16"/>
        <v>33</v>
      </c>
      <c r="B40" s="297" t="str">
        <f>IF(ISBLANK('Item List'!B36),"",'Item List'!B36)</f>
        <v>SANITARY MANHOLES TO BE ADJUSTED</v>
      </c>
      <c r="C40" s="297" t="str">
        <f>IF(ISBLANK('Item List'!C36),"",'Item List'!C36)</f>
        <v>EACH</v>
      </c>
      <c r="D40" s="298">
        <f>IF(ISBLANK('Item List'!D36),0,'Item List'!D36)</f>
        <v>8</v>
      </c>
      <c r="E40" s="146">
        <f>IF(ISBLANK('Item List'!E36),0,'Item List'!E36)</f>
        <v>960</v>
      </c>
      <c r="F40" s="146">
        <f t="shared" si="8"/>
        <v>7680</v>
      </c>
      <c r="G40" s="168">
        <v>825</v>
      </c>
      <c r="H40" s="103">
        <f t="shared" si="9"/>
        <v>6600</v>
      </c>
      <c r="I40" s="169">
        <v>850</v>
      </c>
      <c r="J40" s="103">
        <f t="shared" si="11"/>
        <v>6800</v>
      </c>
      <c r="K40" s="169">
        <v>918</v>
      </c>
      <c r="L40" s="103">
        <f t="shared" si="12"/>
        <v>7344</v>
      </c>
      <c r="M40" s="169">
        <v>870</v>
      </c>
      <c r="N40" s="103">
        <f t="shared" si="13"/>
        <v>6960</v>
      </c>
      <c r="O40" s="169">
        <v>1209.26</v>
      </c>
      <c r="P40" s="103">
        <f t="shared" si="14"/>
        <v>9674.08</v>
      </c>
      <c r="Q40" s="169">
        <v>900</v>
      </c>
      <c r="R40" s="103">
        <f t="shared" si="15"/>
        <v>7200</v>
      </c>
      <c r="S40" s="168">
        <v>960</v>
      </c>
      <c r="T40" s="103">
        <f t="shared" si="10"/>
        <v>7680</v>
      </c>
    </row>
    <row r="41" spans="1:20" s="230" customFormat="1" ht="24" customHeight="1" x14ac:dyDescent="0.2">
      <c r="A41" s="145">
        <f t="shared" si="16"/>
        <v>34</v>
      </c>
      <c r="B41" s="297" t="str">
        <f>IF(ISBLANK('Item List'!B37),"",'Item List'!B37)</f>
        <v>VALVE BOX</v>
      </c>
      <c r="C41" s="297" t="str">
        <f>IF(ISBLANK('Item List'!C37),"",'Item List'!C37)</f>
        <v>EACH</v>
      </c>
      <c r="D41" s="298">
        <f>IF(ISBLANK('Item List'!D37),0,'Item List'!D37)</f>
        <v>1</v>
      </c>
      <c r="E41" s="146">
        <f>IF(ISBLANK('Item List'!E37),0,'Item List'!E37)</f>
        <v>1200</v>
      </c>
      <c r="F41" s="146">
        <f t="shared" si="8"/>
        <v>1200</v>
      </c>
      <c r="G41" s="168">
        <v>750</v>
      </c>
      <c r="H41" s="103">
        <f t="shared" si="9"/>
        <v>750</v>
      </c>
      <c r="I41" s="169">
        <v>1200</v>
      </c>
      <c r="J41" s="103">
        <f t="shared" si="11"/>
        <v>1200</v>
      </c>
      <c r="K41" s="169">
        <v>1530</v>
      </c>
      <c r="L41" s="103">
        <f t="shared" si="12"/>
        <v>1530</v>
      </c>
      <c r="M41" s="169">
        <v>1015</v>
      </c>
      <c r="N41" s="103">
        <f t="shared" si="13"/>
        <v>1015</v>
      </c>
      <c r="O41" s="169">
        <v>1907.56</v>
      </c>
      <c r="P41" s="103">
        <f t="shared" si="14"/>
        <v>1907.56</v>
      </c>
      <c r="Q41" s="169">
        <v>1500</v>
      </c>
      <c r="R41" s="103">
        <f t="shared" si="15"/>
        <v>1500</v>
      </c>
      <c r="S41" s="168">
        <v>1000</v>
      </c>
      <c r="T41" s="103">
        <f t="shared" si="10"/>
        <v>1000</v>
      </c>
    </row>
    <row r="42" spans="1:20" ht="24" customHeight="1" x14ac:dyDescent="0.2">
      <c r="A42" s="145">
        <f t="shared" si="16"/>
        <v>35</v>
      </c>
      <c r="B42" s="297" t="str">
        <f>IF(ISBLANK('Item List'!B38),"",'Item List'!B38)</f>
        <v>TRAFFIC CONTROL AND PROTECTION, (SPECIAL)</v>
      </c>
      <c r="C42" s="297" t="str">
        <f>IF(ISBLANK('Item List'!C38),"",'Item List'!C38)</f>
        <v>L SUM</v>
      </c>
      <c r="D42" s="298">
        <f>IF(ISBLANK('Item List'!D38),0,'Item List'!D38)</f>
        <v>1</v>
      </c>
      <c r="E42" s="146">
        <f>IF(ISBLANK('Item List'!E38),0,'Item List'!E38)</f>
        <v>4000</v>
      </c>
      <c r="F42" s="146">
        <f t="shared" si="8"/>
        <v>4000</v>
      </c>
      <c r="G42" s="168">
        <v>3500</v>
      </c>
      <c r="H42" s="103">
        <f t="shared" si="9"/>
        <v>3500</v>
      </c>
      <c r="I42" s="170">
        <v>5000</v>
      </c>
      <c r="J42" s="103">
        <f t="shared" si="11"/>
        <v>5000</v>
      </c>
      <c r="K42" s="170">
        <v>2550</v>
      </c>
      <c r="L42" s="103">
        <f t="shared" si="12"/>
        <v>2550</v>
      </c>
      <c r="M42" s="170">
        <v>3700</v>
      </c>
      <c r="N42" s="103">
        <f t="shared" si="13"/>
        <v>3700</v>
      </c>
      <c r="O42" s="170">
        <v>3536.91</v>
      </c>
      <c r="P42" s="103">
        <f t="shared" si="14"/>
        <v>3536.91</v>
      </c>
      <c r="Q42" s="169">
        <v>3500</v>
      </c>
      <c r="R42" s="103">
        <f t="shared" si="15"/>
        <v>3500</v>
      </c>
      <c r="S42" s="168">
        <v>7000</v>
      </c>
      <c r="T42" s="103">
        <f t="shared" si="10"/>
        <v>7000</v>
      </c>
    </row>
    <row r="43" spans="1:20" ht="24" customHeight="1" x14ac:dyDescent="0.2">
      <c r="A43" s="145">
        <f t="shared" si="16"/>
        <v>36</v>
      </c>
      <c r="B43" s="297" t="str">
        <f>IF(ISBLANK('Item List'!B39),"",'Item List'!B39)</f>
        <v>SIGN REMOVAL</v>
      </c>
      <c r="C43" s="297" t="str">
        <f>IF(ISBLANK('Item List'!C39),"",'Item List'!C39)</f>
        <v>EACH</v>
      </c>
      <c r="D43" s="298">
        <f>IF(ISBLANK('Item List'!D39),0,'Item List'!D39)</f>
        <v>3</v>
      </c>
      <c r="E43" s="146">
        <f>IF(ISBLANK('Item List'!E39),0,'Item List'!E39)</f>
        <v>230</v>
      </c>
      <c r="F43" s="146">
        <f t="shared" si="8"/>
        <v>690</v>
      </c>
      <c r="G43" s="168">
        <v>50</v>
      </c>
      <c r="H43" s="103">
        <f t="shared" si="9"/>
        <v>150</v>
      </c>
      <c r="I43" s="170">
        <v>150</v>
      </c>
      <c r="J43" s="103">
        <f t="shared" si="11"/>
        <v>450</v>
      </c>
      <c r="K43" s="170">
        <v>153</v>
      </c>
      <c r="L43" s="103">
        <f t="shared" si="12"/>
        <v>459</v>
      </c>
      <c r="M43" s="170">
        <v>160</v>
      </c>
      <c r="N43" s="103">
        <f t="shared" si="13"/>
        <v>480</v>
      </c>
      <c r="O43" s="170">
        <v>113.1</v>
      </c>
      <c r="P43" s="103">
        <f t="shared" si="14"/>
        <v>339.29999999999995</v>
      </c>
      <c r="Q43" s="169">
        <v>150</v>
      </c>
      <c r="R43" s="103">
        <f t="shared" si="15"/>
        <v>450</v>
      </c>
      <c r="S43" s="168">
        <v>50</v>
      </c>
      <c r="T43" s="103">
        <f t="shared" si="10"/>
        <v>150</v>
      </c>
    </row>
    <row r="44" spans="1:20" ht="24" customHeight="1" x14ac:dyDescent="0.2">
      <c r="A44" s="145">
        <f t="shared" si="16"/>
        <v>37</v>
      </c>
      <c r="B44" s="297" t="str">
        <f>IF(ISBLANK('Item List'!B40),"",'Item List'!B40)</f>
        <v>PARKWAY RESTORATION</v>
      </c>
      <c r="C44" s="297" t="str">
        <f>IF(ISBLANK('Item List'!C40),"",'Item List'!C40)</f>
        <v>L SUM</v>
      </c>
      <c r="D44" s="298">
        <f>IF(ISBLANK('Item List'!D40),0,'Item List'!D40)</f>
        <v>1</v>
      </c>
      <c r="E44" s="146">
        <f>IF(ISBLANK('Item List'!E40),0,'Item List'!E40)</f>
        <v>8500</v>
      </c>
      <c r="F44" s="146">
        <f t="shared" si="8"/>
        <v>8500</v>
      </c>
      <c r="G44" s="168">
        <v>15000</v>
      </c>
      <c r="H44" s="103">
        <f t="shared" si="9"/>
        <v>15000</v>
      </c>
      <c r="I44" s="170">
        <v>9000</v>
      </c>
      <c r="J44" s="103">
        <f t="shared" si="11"/>
        <v>9000</v>
      </c>
      <c r="K44" s="170">
        <v>17950</v>
      </c>
      <c r="L44" s="103">
        <f t="shared" si="12"/>
        <v>17950</v>
      </c>
      <c r="M44" s="170">
        <v>14100.81</v>
      </c>
      <c r="N44" s="103">
        <f t="shared" si="13"/>
        <v>14100.81</v>
      </c>
      <c r="O44" s="170">
        <v>17500</v>
      </c>
      <c r="P44" s="103">
        <f t="shared" si="14"/>
        <v>17500</v>
      </c>
      <c r="Q44" s="169">
        <v>13400</v>
      </c>
      <c r="R44" s="103">
        <f t="shared" si="15"/>
        <v>13400</v>
      </c>
      <c r="S44" s="168">
        <v>13400</v>
      </c>
      <c r="T44" s="103">
        <f t="shared" si="10"/>
        <v>13400</v>
      </c>
    </row>
    <row r="45" spans="1:20" ht="24" customHeight="1" x14ac:dyDescent="0.2">
      <c r="A45" s="145">
        <f t="shared" si="16"/>
        <v>38</v>
      </c>
      <c r="B45" s="297" t="str">
        <f>IF(ISBLANK('Item List'!B41),"",'Item List'!B41)</f>
        <v>CONCRETE TRUCK WASHOUT</v>
      </c>
      <c r="C45" s="297" t="str">
        <f>IF(ISBLANK('Item List'!C41),"",'Item List'!C41)</f>
        <v>L SUM</v>
      </c>
      <c r="D45" s="298">
        <f>IF(ISBLANK('Item List'!D41),0,'Item List'!D41)</f>
        <v>1</v>
      </c>
      <c r="E45" s="146">
        <f>IF(ISBLANK('Item List'!E41),0,'Item List'!E41)</f>
        <v>520</v>
      </c>
      <c r="F45" s="146">
        <f t="shared" si="8"/>
        <v>520</v>
      </c>
      <c r="G45" s="168">
        <v>400</v>
      </c>
      <c r="H45" s="103">
        <f t="shared" si="9"/>
        <v>400</v>
      </c>
      <c r="I45" s="170">
        <v>300</v>
      </c>
      <c r="J45" s="103">
        <f t="shared" si="11"/>
        <v>300</v>
      </c>
      <c r="K45" s="170">
        <v>247.5</v>
      </c>
      <c r="L45" s="103">
        <f t="shared" si="12"/>
        <v>247.5</v>
      </c>
      <c r="M45" s="170">
        <v>805</v>
      </c>
      <c r="N45" s="103">
        <f t="shared" si="13"/>
        <v>805</v>
      </c>
      <c r="O45" s="170">
        <v>427.44</v>
      </c>
      <c r="P45" s="103">
        <f t="shared" si="14"/>
        <v>427.44</v>
      </c>
      <c r="Q45" s="169">
        <v>1000</v>
      </c>
      <c r="R45" s="103">
        <f t="shared" si="15"/>
        <v>1000</v>
      </c>
      <c r="S45" s="168">
        <v>1000</v>
      </c>
      <c r="T45" s="103">
        <f t="shared" si="10"/>
        <v>1000</v>
      </c>
    </row>
    <row r="46" spans="1:20" ht="24" customHeight="1" x14ac:dyDescent="0.2">
      <c r="A46" s="145">
        <f t="shared" si="16"/>
        <v>39</v>
      </c>
      <c r="B46" s="297" t="str">
        <f>IF(ISBLANK('Item List'!B42),"",'Item List'!B42)</f>
        <v>HOT-MIX ASPHALT SURFACE COURSE, SPECIAL</v>
      </c>
      <c r="C46" s="297" t="str">
        <f>IF(ISBLANK('Item List'!C42),"",'Item List'!C42)</f>
        <v>SQ YD</v>
      </c>
      <c r="D46" s="298">
        <f>IF(ISBLANK('Item List'!D42),0,'Item List'!D42)</f>
        <v>27</v>
      </c>
      <c r="E46" s="146">
        <f>IF(ISBLANK('Item List'!E42),0,'Item List'!E42)</f>
        <v>33</v>
      </c>
      <c r="F46" s="146">
        <f t="shared" si="8"/>
        <v>891</v>
      </c>
      <c r="G46" s="168">
        <v>28</v>
      </c>
      <c r="H46" s="103">
        <f t="shared" si="9"/>
        <v>756</v>
      </c>
      <c r="I46" s="170">
        <v>57</v>
      </c>
      <c r="J46" s="103">
        <f t="shared" si="11"/>
        <v>1539</v>
      </c>
      <c r="K46" s="170">
        <v>45</v>
      </c>
      <c r="L46" s="103">
        <f t="shared" si="12"/>
        <v>1215</v>
      </c>
      <c r="M46" s="170">
        <v>29.5</v>
      </c>
      <c r="N46" s="103">
        <f t="shared" si="13"/>
        <v>796.5</v>
      </c>
      <c r="O46" s="170">
        <v>115</v>
      </c>
      <c r="P46" s="103">
        <f t="shared" si="14"/>
        <v>3105</v>
      </c>
      <c r="Q46" s="169">
        <v>28</v>
      </c>
      <c r="R46" s="103">
        <f t="shared" si="15"/>
        <v>756</v>
      </c>
      <c r="S46" s="168">
        <v>28</v>
      </c>
      <c r="T46" s="103">
        <f t="shared" si="10"/>
        <v>756</v>
      </c>
    </row>
    <row r="47" spans="1:20" ht="24" customHeight="1" x14ac:dyDescent="0.2">
      <c r="A47" s="145">
        <f t="shared" si="16"/>
        <v>40</v>
      </c>
      <c r="B47" s="297" t="str">
        <f>IF(ISBLANK('Item List'!B43),"",'Item List'!B43)</f>
        <v>HOT-MIX ASPHALT DRIVEWAY PAVEMENT REMOVAL</v>
      </c>
      <c r="C47" s="297" t="str">
        <f>IF(ISBLANK('Item List'!C43),"",'Item List'!C43)</f>
        <v>SQ YD</v>
      </c>
      <c r="D47" s="298">
        <f>IF(ISBLANK('Item List'!D43),0,'Item List'!D43)</f>
        <v>234</v>
      </c>
      <c r="E47" s="146">
        <f>IF(ISBLANK('Item List'!E43),0,'Item List'!E43)</f>
        <v>5.5</v>
      </c>
      <c r="F47" s="146">
        <f t="shared" si="8"/>
        <v>1287</v>
      </c>
      <c r="G47" s="168">
        <v>0.5</v>
      </c>
      <c r="H47" s="103">
        <f t="shared" si="9"/>
        <v>117</v>
      </c>
      <c r="I47" s="170">
        <v>5</v>
      </c>
      <c r="J47" s="103">
        <f t="shared" si="11"/>
        <v>1170</v>
      </c>
      <c r="K47" s="170">
        <v>12</v>
      </c>
      <c r="L47" s="103">
        <f t="shared" si="12"/>
        <v>2808</v>
      </c>
      <c r="M47" s="170">
        <v>5</v>
      </c>
      <c r="N47" s="103">
        <f t="shared" si="13"/>
        <v>1170</v>
      </c>
      <c r="O47" s="170">
        <v>5.24</v>
      </c>
      <c r="P47" s="103">
        <f t="shared" si="14"/>
        <v>1226.1600000000001</v>
      </c>
      <c r="Q47" s="169">
        <v>9</v>
      </c>
      <c r="R47" s="103">
        <f t="shared" si="15"/>
        <v>2106</v>
      </c>
      <c r="S47" s="168">
        <v>11</v>
      </c>
      <c r="T47" s="103">
        <f t="shared" si="10"/>
        <v>2574</v>
      </c>
    </row>
    <row r="48" spans="1:20" ht="24" customHeight="1" x14ac:dyDescent="0.2">
      <c r="A48" s="145">
        <f t="shared" si="16"/>
        <v>41</v>
      </c>
      <c r="B48" s="297" t="str">
        <f>IF(ISBLANK('Item List'!B44),"",'Item List'!B44)</f>
        <v>CONSTRUCTION LAYOUT</v>
      </c>
      <c r="C48" s="297" t="str">
        <f>IF(ISBLANK('Item List'!C44),"",'Item List'!C44)</f>
        <v>L SUM</v>
      </c>
      <c r="D48" s="298">
        <f>IF(ISBLANK('Item List'!D44),0,'Item List'!D44)</f>
        <v>1</v>
      </c>
      <c r="E48" s="146">
        <f>IF(ISBLANK('Item List'!E44),0,'Item List'!E44)</f>
        <v>5000</v>
      </c>
      <c r="F48" s="146">
        <f t="shared" si="8"/>
        <v>5000</v>
      </c>
      <c r="G48" s="168">
        <v>2500</v>
      </c>
      <c r="H48" s="103">
        <f t="shared" si="9"/>
        <v>2500</v>
      </c>
      <c r="I48" s="170">
        <v>4400</v>
      </c>
      <c r="J48" s="103">
        <f t="shared" si="11"/>
        <v>4400</v>
      </c>
      <c r="K48" s="170">
        <v>3570</v>
      </c>
      <c r="L48" s="103">
        <f t="shared" si="12"/>
        <v>3570</v>
      </c>
      <c r="M48" s="170">
        <v>3665</v>
      </c>
      <c r="N48" s="103">
        <f t="shared" si="13"/>
        <v>3665</v>
      </c>
      <c r="O48" s="170">
        <v>2526.36</v>
      </c>
      <c r="P48" s="103">
        <f t="shared" si="14"/>
        <v>2526.36</v>
      </c>
      <c r="Q48" s="169">
        <v>3480</v>
      </c>
      <c r="R48" s="103">
        <f t="shared" si="15"/>
        <v>3480</v>
      </c>
      <c r="S48" s="168">
        <v>4500</v>
      </c>
      <c r="T48" s="103">
        <f t="shared" si="10"/>
        <v>4500</v>
      </c>
    </row>
    <row r="49" spans="1:20" ht="24" customHeight="1" x14ac:dyDescent="0.2">
      <c r="A49" s="145">
        <f t="shared" si="16"/>
        <v>42</v>
      </c>
      <c r="B49" s="297" t="str">
        <f>IF(ISBLANK('Item List'!B45),"",'Item List'!B45)</f>
        <v>SUBGRADE UNDERCUTTING</v>
      </c>
      <c r="C49" s="297" t="str">
        <f>IF(ISBLANK('Item List'!C45),"",'Item List'!C45)</f>
        <v>CU YD</v>
      </c>
      <c r="D49" s="298">
        <f>IF(ISBLANK('Item List'!D45),0,'Item List'!D45)</f>
        <v>750</v>
      </c>
      <c r="E49" s="146">
        <f>IF(ISBLANK('Item List'!E45),0,'Item List'!E45)</f>
        <v>60</v>
      </c>
      <c r="F49" s="146">
        <f t="shared" si="8"/>
        <v>45000</v>
      </c>
      <c r="G49" s="168">
        <v>45</v>
      </c>
      <c r="H49" s="103">
        <f t="shared" si="9"/>
        <v>33750</v>
      </c>
      <c r="I49" s="170">
        <v>37</v>
      </c>
      <c r="J49" s="103">
        <f t="shared" si="11"/>
        <v>27750</v>
      </c>
      <c r="K49" s="170">
        <v>40.799999999999997</v>
      </c>
      <c r="L49" s="103">
        <f t="shared" si="12"/>
        <v>30599.999999999996</v>
      </c>
      <c r="M49" s="170">
        <v>43.95</v>
      </c>
      <c r="N49" s="103">
        <f t="shared" si="13"/>
        <v>32962.5</v>
      </c>
      <c r="O49" s="170">
        <v>25</v>
      </c>
      <c r="P49" s="103">
        <f t="shared" si="14"/>
        <v>18750</v>
      </c>
      <c r="Q49" s="169">
        <v>40</v>
      </c>
      <c r="R49" s="103">
        <f t="shared" si="15"/>
        <v>30000</v>
      </c>
      <c r="S49" s="168">
        <v>69.599999999999994</v>
      </c>
      <c r="T49" s="103">
        <f t="shared" si="10"/>
        <v>52199.999999999993</v>
      </c>
    </row>
    <row r="50" spans="1:20" ht="24" customHeight="1" x14ac:dyDescent="0.2">
      <c r="A50" s="145">
        <f t="shared" si="16"/>
        <v>43</v>
      </c>
      <c r="B50" s="297" t="str">
        <f>IF(ISBLANK('Item List'!B46),"",'Item List'!B46)</f>
        <v>ADA CURB RAMP, STD 424001</v>
      </c>
      <c r="C50" s="297" t="str">
        <f>IF(ISBLANK('Item List'!C46),"",'Item List'!C46)</f>
        <v>EACH</v>
      </c>
      <c r="D50" s="298">
        <f>IF(ISBLANK('Item List'!D46),0,'Item List'!D46)</f>
        <v>2</v>
      </c>
      <c r="E50" s="146">
        <f>IF(ISBLANK('Item List'!E46),0,'Item List'!E46)</f>
        <v>640</v>
      </c>
      <c r="F50" s="146">
        <f t="shared" si="8"/>
        <v>1280</v>
      </c>
      <c r="G50" s="168">
        <v>375</v>
      </c>
      <c r="H50" s="103">
        <f t="shared" si="9"/>
        <v>750</v>
      </c>
      <c r="I50" s="170">
        <v>500</v>
      </c>
      <c r="J50" s="103">
        <f t="shared" si="11"/>
        <v>1000</v>
      </c>
      <c r="K50" s="170">
        <v>2062.5</v>
      </c>
      <c r="L50" s="103">
        <f t="shared" si="12"/>
        <v>4125</v>
      </c>
      <c r="M50" s="170">
        <v>1650</v>
      </c>
      <c r="N50" s="103">
        <f t="shared" si="13"/>
        <v>3300</v>
      </c>
      <c r="O50" s="170">
        <v>400.72</v>
      </c>
      <c r="P50" s="103">
        <f t="shared" si="14"/>
        <v>801.44</v>
      </c>
      <c r="Q50" s="169">
        <v>1100</v>
      </c>
      <c r="R50" s="103">
        <f t="shared" si="15"/>
        <v>2200</v>
      </c>
      <c r="S50" s="168">
        <v>1100</v>
      </c>
      <c r="T50" s="103">
        <f t="shared" si="10"/>
        <v>2200</v>
      </c>
    </row>
    <row r="51" spans="1:20" ht="24" customHeight="1" x14ac:dyDescent="0.2">
      <c r="A51" s="145">
        <f t="shared" si="16"/>
        <v>44</v>
      </c>
      <c r="B51" s="297" t="str">
        <f>IF(ISBLANK('Item List'!B47),"",'Item List'!B47)</f>
        <v>ADA CURB RAMP, STD 424021</v>
      </c>
      <c r="C51" s="297" t="str">
        <f>IF(ISBLANK('Item List'!C47),"",'Item List'!C47)</f>
        <v>EACH</v>
      </c>
      <c r="D51" s="298">
        <f>IF(ISBLANK('Item List'!D47),0,'Item List'!D47)</f>
        <v>2</v>
      </c>
      <c r="E51" s="146">
        <f>IF(ISBLANK('Item List'!E47),0,'Item List'!E47)</f>
        <v>875</v>
      </c>
      <c r="F51" s="146">
        <f t="shared" si="8"/>
        <v>1750</v>
      </c>
      <c r="G51" s="168">
        <v>475.25</v>
      </c>
      <c r="H51" s="103">
        <f t="shared" si="9"/>
        <v>950.5</v>
      </c>
      <c r="I51" s="170">
        <v>500</v>
      </c>
      <c r="J51" s="103">
        <f t="shared" si="11"/>
        <v>1000</v>
      </c>
      <c r="K51" s="170">
        <v>2062.5</v>
      </c>
      <c r="L51" s="103">
        <f t="shared" si="12"/>
        <v>4125</v>
      </c>
      <c r="M51" s="170">
        <v>1650</v>
      </c>
      <c r="N51" s="103">
        <f t="shared" si="13"/>
        <v>3300</v>
      </c>
      <c r="O51" s="170">
        <v>507.85</v>
      </c>
      <c r="P51" s="103">
        <f t="shared" si="14"/>
        <v>1015.7</v>
      </c>
      <c r="Q51" s="169">
        <v>1100</v>
      </c>
      <c r="R51" s="103">
        <f t="shared" si="15"/>
        <v>2200</v>
      </c>
      <c r="S51" s="168">
        <v>1100</v>
      </c>
      <c r="T51" s="103">
        <f t="shared" si="10"/>
        <v>2200</v>
      </c>
    </row>
    <row r="52" spans="1:20" ht="24" customHeight="1" x14ac:dyDescent="0.2">
      <c r="A52" s="145">
        <f t="shared" si="16"/>
        <v>45</v>
      </c>
      <c r="B52" s="297" t="str">
        <f>IF(ISBLANK('Item List'!B48),"",'Item List'!B48)</f>
        <v>ADA CURB RAMP, STD 424026</v>
      </c>
      <c r="C52" s="297" t="str">
        <f>IF(ISBLANK('Item List'!C48),"",'Item List'!C48)</f>
        <v>EACH</v>
      </c>
      <c r="D52" s="298">
        <f>IF(ISBLANK('Item List'!D48),0,'Item List'!D48)</f>
        <v>2</v>
      </c>
      <c r="E52" s="146">
        <f>IF(ISBLANK('Item List'!E48),0,'Item List'!E48)</f>
        <v>580</v>
      </c>
      <c r="F52" s="146">
        <f t="shared" si="8"/>
        <v>1160</v>
      </c>
      <c r="G52" s="168">
        <v>375</v>
      </c>
      <c r="H52" s="103">
        <f t="shared" si="9"/>
        <v>750</v>
      </c>
      <c r="I52" s="170">
        <v>500</v>
      </c>
      <c r="J52" s="103">
        <f t="shared" si="11"/>
        <v>1000</v>
      </c>
      <c r="K52" s="170">
        <v>2062.5</v>
      </c>
      <c r="L52" s="103">
        <f t="shared" si="12"/>
        <v>4125</v>
      </c>
      <c r="M52" s="170">
        <v>1650</v>
      </c>
      <c r="N52" s="103">
        <f t="shared" si="13"/>
        <v>3300</v>
      </c>
      <c r="O52" s="170">
        <v>400.72</v>
      </c>
      <c r="P52" s="103">
        <f t="shared" si="14"/>
        <v>801.44</v>
      </c>
      <c r="Q52" s="169">
        <v>1100</v>
      </c>
      <c r="R52" s="103">
        <f t="shared" si="15"/>
        <v>2200</v>
      </c>
      <c r="S52" s="168">
        <v>1100</v>
      </c>
      <c r="T52" s="103">
        <f t="shared" si="10"/>
        <v>2200</v>
      </c>
    </row>
    <row r="53" spans="1:20" ht="24" customHeight="1" x14ac:dyDescent="0.2">
      <c r="A53" s="145" t="str">
        <f t="shared" si="16"/>
        <v/>
      </c>
      <c r="B53" s="297" t="str">
        <f>IF(ISBLANK('Item List'!B49),"",'Item List'!B49)</f>
        <v/>
      </c>
      <c r="C53" s="297" t="str">
        <f>IF(ISBLANK('Item List'!C49),"",'Item List'!C49)</f>
        <v/>
      </c>
      <c r="D53" s="298">
        <f>IF(ISBLANK('Item List'!D49),0,'Item List'!D49)</f>
        <v>0</v>
      </c>
      <c r="E53" s="146">
        <f>IF(ISBLANK('Item List'!E49),0,'Item List'!E49)</f>
        <v>0</v>
      </c>
      <c r="F53" s="146">
        <f t="shared" si="8"/>
        <v>0</v>
      </c>
      <c r="G53" s="168"/>
      <c r="H53" s="103">
        <f t="shared" si="9"/>
        <v>0</v>
      </c>
      <c r="I53" s="170"/>
      <c r="J53" s="103">
        <f t="shared" si="11"/>
        <v>0</v>
      </c>
      <c r="K53" s="170"/>
      <c r="L53" s="103">
        <f t="shared" si="12"/>
        <v>0</v>
      </c>
      <c r="M53" s="170"/>
      <c r="N53" s="103">
        <f t="shared" ref="N53:N55" si="17">IF(AND(ISNUMBER($D53),ISNUMBER(M53)),$D53*M53,0)</f>
        <v>0</v>
      </c>
      <c r="O53" s="170"/>
      <c r="P53" s="103">
        <f t="shared" ref="P53:P55" si="18">IF(AND(ISNUMBER($D53),ISNUMBER(O53)),$D53*O53,0)</f>
        <v>0</v>
      </c>
      <c r="Q53" s="170"/>
      <c r="R53" s="103">
        <f t="shared" si="15"/>
        <v>0</v>
      </c>
      <c r="S53" s="168"/>
      <c r="T53" s="103">
        <f t="shared" si="10"/>
        <v>0</v>
      </c>
    </row>
    <row r="54" spans="1:20" ht="24" customHeight="1" x14ac:dyDescent="0.2">
      <c r="A54" s="145" t="str">
        <f t="shared" si="16"/>
        <v/>
      </c>
      <c r="B54" s="297" t="str">
        <f>IF(ISBLANK('Item List'!B50),"",'Item List'!B50)</f>
        <v/>
      </c>
      <c r="C54" s="297" t="str">
        <f>IF(ISBLANK('Item List'!C50),"",'Item List'!C50)</f>
        <v/>
      </c>
      <c r="D54" s="298">
        <f>IF(ISBLANK('Item List'!D50),0,'Item List'!D50)</f>
        <v>0</v>
      </c>
      <c r="E54" s="146">
        <f>IF(ISBLANK('Item List'!E50),0,'Item List'!E50)</f>
        <v>0</v>
      </c>
      <c r="F54" s="146">
        <f t="shared" si="8"/>
        <v>0</v>
      </c>
      <c r="G54" s="168"/>
      <c r="H54" s="103">
        <f t="shared" si="9"/>
        <v>0</v>
      </c>
      <c r="I54" s="170"/>
      <c r="J54" s="103">
        <f t="shared" si="11"/>
        <v>0</v>
      </c>
      <c r="K54" s="170"/>
      <c r="L54" s="103">
        <f t="shared" si="12"/>
        <v>0</v>
      </c>
      <c r="M54" s="170"/>
      <c r="N54" s="103">
        <f t="shared" si="17"/>
        <v>0</v>
      </c>
      <c r="O54" s="170"/>
      <c r="P54" s="103">
        <f t="shared" si="18"/>
        <v>0</v>
      </c>
      <c r="Q54" s="170"/>
      <c r="R54" s="103">
        <f t="shared" si="15"/>
        <v>0</v>
      </c>
      <c r="S54" s="168"/>
      <c r="T54" s="103">
        <f t="shared" si="10"/>
        <v>0</v>
      </c>
    </row>
    <row r="55" spans="1:20" ht="24" customHeight="1" thickBot="1" x14ac:dyDescent="0.25">
      <c r="A55" s="145" t="str">
        <f t="shared" si="16"/>
        <v/>
      </c>
      <c r="B55" s="297" t="str">
        <f>IF(ISBLANK('Item List'!B51),"",'Item List'!B51)</f>
        <v/>
      </c>
      <c r="C55" s="297" t="str">
        <f>IF(ISBLANK('Item List'!C51),"",'Item List'!C51)</f>
        <v/>
      </c>
      <c r="D55" s="298">
        <f>IF(ISBLANK('Item List'!D51),0,'Item List'!D51)</f>
        <v>0</v>
      </c>
      <c r="E55" s="146">
        <f>IF(ISBLANK('Item List'!E51),0,'Item List'!E51)</f>
        <v>0</v>
      </c>
      <c r="F55" s="146">
        <f t="shared" si="8"/>
        <v>0</v>
      </c>
      <c r="G55" s="168"/>
      <c r="H55" s="103">
        <f t="shared" si="9"/>
        <v>0</v>
      </c>
      <c r="I55" s="170"/>
      <c r="J55" s="103">
        <f t="shared" si="11"/>
        <v>0</v>
      </c>
      <c r="K55" s="170"/>
      <c r="L55" s="103">
        <f t="shared" si="12"/>
        <v>0</v>
      </c>
      <c r="M55" s="170"/>
      <c r="N55" s="103">
        <f t="shared" si="17"/>
        <v>0</v>
      </c>
      <c r="O55" s="170"/>
      <c r="P55" s="103">
        <f t="shared" si="18"/>
        <v>0</v>
      </c>
      <c r="Q55" s="170"/>
      <c r="R55" s="103">
        <f t="shared" si="15"/>
        <v>0</v>
      </c>
      <c r="S55" s="168"/>
      <c r="T55" s="103">
        <f t="shared" si="10"/>
        <v>0</v>
      </c>
    </row>
    <row r="56" spans="1:20" s="230" customFormat="1" ht="10.5" customHeight="1" thickBot="1" x14ac:dyDescent="0.25">
      <c r="A56" s="147"/>
      <c r="B56" s="157" t="s">
        <v>10</v>
      </c>
      <c r="C56" s="148" t="str">
        <f>IF(NOT(ISNUMBER(A58)),"Total","Sub")</f>
        <v>Total</v>
      </c>
      <c r="D56" s="299"/>
      <c r="E56" s="372" t="s">
        <v>8</v>
      </c>
      <c r="F56" s="150">
        <f>IF(SUM(F32:F55)=0,"",SUM(F32:F55)+F30)</f>
        <v>669506</v>
      </c>
      <c r="G56" s="110"/>
      <c r="H56" s="104">
        <f>IF(SUM(H32:H55)=0,"",SUM(H32:H55)+H30)</f>
        <v>536879.08000000007</v>
      </c>
      <c r="I56" s="221"/>
      <c r="J56" s="104">
        <f>IF(SUM(J32:J55)=0,"",SUM(J32:J55)+J30)</f>
        <v>544988.53</v>
      </c>
      <c r="K56" s="110"/>
      <c r="L56" s="104">
        <v>665843.93999999994</v>
      </c>
      <c r="M56" s="221"/>
      <c r="N56" s="104">
        <f>IF(SUM(N32:N55)=0,"",SUM(N32:N55)+N30)</f>
        <v>612722</v>
      </c>
      <c r="O56" s="110"/>
      <c r="P56" s="104">
        <f>IF(SUM(P32:P55)=0,"",SUM(P32:P55)+P30)</f>
        <v>599140.38659999997</v>
      </c>
      <c r="Q56" s="110"/>
      <c r="R56" s="104">
        <f>IF(SUM(R32:R55)=0,"",SUM(R32:R55)+R30)</f>
        <v>631419.21</v>
      </c>
      <c r="S56" s="110"/>
      <c r="T56" s="370">
        <v>632686.54</v>
      </c>
    </row>
    <row r="57" spans="1:20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Bid</v>
      </c>
      <c r="D57" s="154"/>
      <c r="E57" s="373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669506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536879.08000000007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544988.53</v>
      </c>
      <c r="K57" s="109"/>
      <c r="L57" s="104">
        <v>665843.93999999994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612722</v>
      </c>
      <c r="O57" s="109"/>
      <c r="P57" s="105">
        <f>IF(SUM(P32:P55)=0,"",SUM($D32*O32,$D33*O33,$D34*O34,$D35*O35,$D36*O36,$D37*O37,$D38*O38,$D39*O39,$D40*O40,$D41*O41,$D42*O42,$D43*O43,$D44*O44,$D45*O45,$D46*O46,$D47*O47,$D48*O48,$D49*O49,$D50*O50,$D51*O51,$D52*O52,$D53*O53,$D54*O54,$D55*O55,P31))</f>
        <v>599140.38659999997</v>
      </c>
      <c r="Q57" s="109"/>
      <c r="R57" s="105">
        <f>IF(SUM(R32:R55)=0,"",SUM($D32*Q32,$D33*Q33,$D34*Q34,$D35*Q35,$D36*Q36,$D37*Q37,$D38*Q38,$D39*Q39,$D40*Q40,$D41*Q41,$D42*Q42,$D43*Q43,$D44*Q44,$D45*Q45,$D46*Q46,$D47*Q47,$D48*Q48,$D49*Q49,$D50*Q50,$D51*Q51,$D52*Q52,$D53*Q53,$D54*Q54,$D55*Q55,R31))</f>
        <v>631419.21</v>
      </c>
      <c r="S57" s="109"/>
      <c r="T57" s="371">
        <f>IF(SUM(T32:T55)=0,"",SUM($D32*S32,$D33*S33,$D34*S34,$D35*S35,$D36*S36,$D37*S37,$D38*S38,$D39*S39,$D40*S40,$D41*S41,$D42*S42,$D43*S43,$D44*S44,$D45*S45,$D46*S46,$D47*S47,$D48*S48,$D49*S49,$D50*S50,$D51*S51,$D52*S52,$D53*S53,$D54*S54,$D55*S55,T31))</f>
        <v>633874.54</v>
      </c>
    </row>
    <row r="58" spans="1:20" ht="24" customHeight="1" x14ac:dyDescent="0.2">
      <c r="A58" s="145" t="str">
        <f>IF(B58="","",A55+1)</f>
        <v/>
      </c>
      <c r="B58" s="297" t="str">
        <f>IF(ISBLANK('Item List'!B52),"",'Item List'!B52)</f>
        <v/>
      </c>
      <c r="C58" s="297" t="str">
        <f>IF(ISBLANK('Item List'!C52),"",'Item List'!C52)</f>
        <v/>
      </c>
      <c r="D58" s="298">
        <f>IF(ISBLANK('Item List'!D52),0,'Item List'!D52)</f>
        <v>0</v>
      </c>
      <c r="E58" s="146">
        <f>IF(ISBLANK('Item List'!E52),0,'Item List'!E52)</f>
        <v>0</v>
      </c>
      <c r="F58" s="146">
        <f t="shared" ref="F58:F81" si="19">IF(AND(ISNUMBER($D58),ISNUMBER(E58)),$D58*E58,0)</f>
        <v>0</v>
      </c>
      <c r="G58" s="168"/>
      <c r="H58" s="103">
        <f t="shared" ref="H58:H81" si="20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  <c r="S58" s="168"/>
      <c r="T58" s="103">
        <f t="shared" ref="T58:T81" si="21">IF(AND(ISNUMBER($D58),ISNUMBER(S58)),$D58*S58,0)</f>
        <v>0</v>
      </c>
    </row>
    <row r="59" spans="1:20" ht="24" customHeight="1" x14ac:dyDescent="0.2">
      <c r="A59" s="145" t="str">
        <f>IF(B59="","",A58+1)</f>
        <v/>
      </c>
      <c r="B59" s="297" t="str">
        <f>IF(ISBLANK('Item List'!B53),"",'Item List'!B53)</f>
        <v/>
      </c>
      <c r="C59" s="297" t="str">
        <f>IF(ISBLANK('Item List'!C53),"",'Item List'!C53)</f>
        <v/>
      </c>
      <c r="D59" s="298">
        <f>IF(ISBLANK('Item List'!D53),0,'Item List'!D53)</f>
        <v>0</v>
      </c>
      <c r="E59" s="146">
        <f>IF(ISBLANK('Item List'!E53),0,'Item List'!E53)</f>
        <v>0</v>
      </c>
      <c r="F59" s="146">
        <f t="shared" si="19"/>
        <v>0</v>
      </c>
      <c r="G59" s="168"/>
      <c r="H59" s="103">
        <f t="shared" si="20"/>
        <v>0</v>
      </c>
      <c r="I59" s="169"/>
      <c r="J59" s="103">
        <f t="shared" ref="J59:J81" si="22">IF(AND(ISNUMBER($D59),ISNUMBER(I59)),$D59*I59,0)</f>
        <v>0</v>
      </c>
      <c r="K59" s="169"/>
      <c r="L59" s="103">
        <f t="shared" ref="L59:L81" si="23">IF(AND(ISNUMBER($D59),ISNUMBER(K59)),$D59*K59,0)</f>
        <v>0</v>
      </c>
      <c r="M59" s="169"/>
      <c r="N59" s="103">
        <f t="shared" ref="N59:N81" si="24">IF(AND(ISNUMBER($D59),ISNUMBER(M59)),$D59*M59,0)</f>
        <v>0</v>
      </c>
      <c r="O59" s="169"/>
      <c r="P59" s="103">
        <f t="shared" ref="P59:P81" si="25">IF(AND(ISNUMBER($D59),ISNUMBER(O59)),$D59*O59,0)</f>
        <v>0</v>
      </c>
      <c r="Q59" s="169"/>
      <c r="R59" s="103">
        <f t="shared" ref="R59:R81" si="26">IF(AND(ISNUMBER($D59),ISNUMBER(Q59)),$D59*Q59,0)</f>
        <v>0</v>
      </c>
      <c r="S59" s="168"/>
      <c r="T59" s="103">
        <f t="shared" si="21"/>
        <v>0</v>
      </c>
    </row>
    <row r="60" spans="1:20" ht="24" customHeight="1" x14ac:dyDescent="0.2">
      <c r="A60" s="145" t="str">
        <f t="shared" ref="A60:A81" si="27">IF(B60="","",A59+1)</f>
        <v/>
      </c>
      <c r="B60" s="297" t="str">
        <f>IF(ISBLANK('Item List'!B54),"",'Item List'!B54)</f>
        <v/>
      </c>
      <c r="C60" s="297" t="str">
        <f>IF(ISBLANK('Item List'!C54),"",'Item List'!C54)</f>
        <v/>
      </c>
      <c r="D60" s="298">
        <f>IF(ISBLANK('Item List'!D54),0,'Item List'!D54)</f>
        <v>0</v>
      </c>
      <c r="E60" s="146">
        <f>IF(ISBLANK('Item List'!E54),0,'Item List'!E54)</f>
        <v>0</v>
      </c>
      <c r="F60" s="146">
        <f t="shared" si="19"/>
        <v>0</v>
      </c>
      <c r="G60" s="168"/>
      <c r="H60" s="103">
        <f t="shared" si="20"/>
        <v>0</v>
      </c>
      <c r="I60" s="169"/>
      <c r="J60" s="103">
        <f t="shared" si="22"/>
        <v>0</v>
      </c>
      <c r="K60" s="169"/>
      <c r="L60" s="103">
        <f t="shared" si="23"/>
        <v>0</v>
      </c>
      <c r="M60" s="169"/>
      <c r="N60" s="103">
        <f t="shared" si="24"/>
        <v>0</v>
      </c>
      <c r="O60" s="169"/>
      <c r="P60" s="103">
        <f t="shared" si="25"/>
        <v>0</v>
      </c>
      <c r="Q60" s="169"/>
      <c r="R60" s="103">
        <f t="shared" si="26"/>
        <v>0</v>
      </c>
      <c r="S60" s="168"/>
      <c r="T60" s="103">
        <f t="shared" si="21"/>
        <v>0</v>
      </c>
    </row>
    <row r="61" spans="1:20" ht="24" customHeight="1" x14ac:dyDescent="0.2">
      <c r="A61" s="145" t="str">
        <f t="shared" si="27"/>
        <v/>
      </c>
      <c r="B61" s="297" t="str">
        <f>IF(ISBLANK('Item List'!B55),"",'Item List'!B55)</f>
        <v/>
      </c>
      <c r="C61" s="297" t="str">
        <f>IF(ISBLANK('Item List'!C55),"",'Item List'!C55)</f>
        <v/>
      </c>
      <c r="D61" s="298">
        <f>IF(ISBLANK('Item List'!D55),0,'Item List'!D55)</f>
        <v>0</v>
      </c>
      <c r="E61" s="146">
        <f>IF(ISBLANK('Item List'!E55),0,'Item List'!E55)</f>
        <v>0</v>
      </c>
      <c r="F61" s="146">
        <f t="shared" si="19"/>
        <v>0</v>
      </c>
      <c r="G61" s="168"/>
      <c r="H61" s="103">
        <f t="shared" si="20"/>
        <v>0</v>
      </c>
      <c r="I61" s="169"/>
      <c r="J61" s="103">
        <f t="shared" si="22"/>
        <v>0</v>
      </c>
      <c r="K61" s="169"/>
      <c r="L61" s="103">
        <f t="shared" si="23"/>
        <v>0</v>
      </c>
      <c r="M61" s="169"/>
      <c r="N61" s="103">
        <f t="shared" si="24"/>
        <v>0</v>
      </c>
      <c r="O61" s="169"/>
      <c r="P61" s="103">
        <f t="shared" si="25"/>
        <v>0</v>
      </c>
      <c r="Q61" s="169"/>
      <c r="R61" s="103">
        <f t="shared" si="26"/>
        <v>0</v>
      </c>
      <c r="S61" s="168"/>
      <c r="T61" s="103">
        <f t="shared" si="21"/>
        <v>0</v>
      </c>
    </row>
    <row r="62" spans="1:20" ht="24" customHeight="1" x14ac:dyDescent="0.2">
      <c r="A62" s="145" t="str">
        <f t="shared" si="27"/>
        <v/>
      </c>
      <c r="B62" s="297" t="str">
        <f>IF(ISBLANK('Item List'!B56),"",'Item List'!B56)</f>
        <v/>
      </c>
      <c r="C62" s="297" t="str">
        <f>IF(ISBLANK('Item List'!C56),"",'Item List'!C56)</f>
        <v/>
      </c>
      <c r="D62" s="298">
        <f>IF(ISBLANK('Item List'!D56),0,'Item List'!D56)</f>
        <v>0</v>
      </c>
      <c r="E62" s="146">
        <f>IF(ISBLANK('Item List'!E56),0,'Item List'!E56)</f>
        <v>0</v>
      </c>
      <c r="F62" s="146">
        <f t="shared" si="19"/>
        <v>0</v>
      </c>
      <c r="G62" s="168"/>
      <c r="H62" s="103">
        <f t="shared" si="20"/>
        <v>0</v>
      </c>
      <c r="I62" s="169"/>
      <c r="J62" s="103">
        <f t="shared" si="22"/>
        <v>0</v>
      </c>
      <c r="K62" s="169"/>
      <c r="L62" s="103">
        <f t="shared" si="23"/>
        <v>0</v>
      </c>
      <c r="M62" s="169"/>
      <c r="N62" s="103">
        <f t="shared" si="24"/>
        <v>0</v>
      </c>
      <c r="O62" s="169"/>
      <c r="P62" s="103">
        <f t="shared" si="25"/>
        <v>0</v>
      </c>
      <c r="Q62" s="169"/>
      <c r="R62" s="103">
        <f t="shared" si="26"/>
        <v>0</v>
      </c>
      <c r="S62" s="168"/>
      <c r="T62" s="103">
        <f t="shared" si="21"/>
        <v>0</v>
      </c>
    </row>
    <row r="63" spans="1:20" ht="24" customHeight="1" x14ac:dyDescent="0.2">
      <c r="A63" s="145" t="str">
        <f t="shared" si="27"/>
        <v/>
      </c>
      <c r="B63" s="297" t="str">
        <f>IF(ISBLANK('Item List'!B57),"",'Item List'!B57)</f>
        <v/>
      </c>
      <c r="C63" s="297" t="str">
        <f>IF(ISBLANK('Item List'!C57),"",'Item List'!C57)</f>
        <v/>
      </c>
      <c r="D63" s="298">
        <f>IF(ISBLANK('Item List'!D57),0,'Item List'!D57)</f>
        <v>0</v>
      </c>
      <c r="E63" s="146">
        <f>IF(ISBLANK('Item List'!E57),0,'Item List'!E57)</f>
        <v>0</v>
      </c>
      <c r="F63" s="146">
        <f t="shared" si="19"/>
        <v>0</v>
      </c>
      <c r="G63" s="168"/>
      <c r="H63" s="103">
        <f t="shared" si="20"/>
        <v>0</v>
      </c>
      <c r="I63" s="169"/>
      <c r="J63" s="103">
        <f t="shared" si="22"/>
        <v>0</v>
      </c>
      <c r="K63" s="169"/>
      <c r="L63" s="103">
        <f t="shared" si="23"/>
        <v>0</v>
      </c>
      <c r="M63" s="169"/>
      <c r="N63" s="103">
        <f t="shared" si="24"/>
        <v>0</v>
      </c>
      <c r="O63" s="169"/>
      <c r="P63" s="103">
        <f t="shared" si="25"/>
        <v>0</v>
      </c>
      <c r="Q63" s="169"/>
      <c r="R63" s="103">
        <f t="shared" si="26"/>
        <v>0</v>
      </c>
      <c r="S63" s="168"/>
      <c r="T63" s="103">
        <f t="shared" si="21"/>
        <v>0</v>
      </c>
    </row>
    <row r="64" spans="1:20" ht="24" customHeight="1" x14ac:dyDescent="0.2">
      <c r="A64" s="145" t="str">
        <f t="shared" si="27"/>
        <v/>
      </c>
      <c r="B64" s="297" t="str">
        <f>IF(ISBLANK('Item List'!B58),"",'Item List'!B58)</f>
        <v/>
      </c>
      <c r="C64" s="297" t="str">
        <f>IF(ISBLANK('Item List'!C58),"",'Item List'!C58)</f>
        <v/>
      </c>
      <c r="D64" s="298">
        <f>IF(ISBLANK('Item List'!D58),0,'Item List'!D58)</f>
        <v>0</v>
      </c>
      <c r="E64" s="146">
        <f>IF(ISBLANK('Item List'!E58),0,'Item List'!E58)</f>
        <v>0</v>
      </c>
      <c r="F64" s="146">
        <f t="shared" si="19"/>
        <v>0</v>
      </c>
      <c r="G64" s="168"/>
      <c r="H64" s="103">
        <f t="shared" si="20"/>
        <v>0</v>
      </c>
      <c r="I64" s="169"/>
      <c r="J64" s="103">
        <f t="shared" si="22"/>
        <v>0</v>
      </c>
      <c r="K64" s="169"/>
      <c r="L64" s="103">
        <f t="shared" si="23"/>
        <v>0</v>
      </c>
      <c r="M64" s="169"/>
      <c r="N64" s="103">
        <f t="shared" si="24"/>
        <v>0</v>
      </c>
      <c r="O64" s="169"/>
      <c r="P64" s="103">
        <f t="shared" si="25"/>
        <v>0</v>
      </c>
      <c r="Q64" s="169"/>
      <c r="R64" s="103">
        <f t="shared" si="26"/>
        <v>0</v>
      </c>
      <c r="S64" s="168"/>
      <c r="T64" s="103">
        <f t="shared" si="21"/>
        <v>0</v>
      </c>
    </row>
    <row r="65" spans="1:20" ht="24" customHeight="1" x14ac:dyDescent="0.2">
      <c r="A65" s="145" t="str">
        <f t="shared" si="27"/>
        <v/>
      </c>
      <c r="B65" s="297" t="str">
        <f>IF(ISBLANK('Item List'!B59),"",'Item List'!B59)</f>
        <v/>
      </c>
      <c r="C65" s="297" t="str">
        <f>IF(ISBLANK('Item List'!C59),"",'Item List'!C59)</f>
        <v/>
      </c>
      <c r="D65" s="298">
        <f>IF(ISBLANK('Item List'!D59),0,'Item List'!D59)</f>
        <v>0</v>
      </c>
      <c r="E65" s="146">
        <f>IF(ISBLANK('Item List'!E59),0,'Item List'!E59)</f>
        <v>0</v>
      </c>
      <c r="F65" s="146">
        <f t="shared" si="19"/>
        <v>0</v>
      </c>
      <c r="G65" s="168"/>
      <c r="H65" s="103">
        <f t="shared" si="20"/>
        <v>0</v>
      </c>
      <c r="I65" s="169"/>
      <c r="J65" s="103">
        <f t="shared" si="22"/>
        <v>0</v>
      </c>
      <c r="K65" s="169"/>
      <c r="L65" s="103">
        <f t="shared" si="23"/>
        <v>0</v>
      </c>
      <c r="M65" s="169"/>
      <c r="N65" s="103">
        <f t="shared" si="24"/>
        <v>0</v>
      </c>
      <c r="O65" s="169"/>
      <c r="P65" s="103">
        <f t="shared" si="25"/>
        <v>0</v>
      </c>
      <c r="Q65" s="169"/>
      <c r="R65" s="103">
        <f t="shared" si="26"/>
        <v>0</v>
      </c>
      <c r="S65" s="168"/>
      <c r="T65" s="103">
        <f t="shared" si="21"/>
        <v>0</v>
      </c>
    </row>
    <row r="66" spans="1:20" ht="24" customHeight="1" x14ac:dyDescent="0.2">
      <c r="A66" s="145" t="str">
        <f t="shared" si="27"/>
        <v/>
      </c>
      <c r="B66" s="297" t="str">
        <f>IF(ISBLANK('Item List'!B60),"",'Item List'!B60)</f>
        <v/>
      </c>
      <c r="C66" s="297" t="str">
        <f>IF(ISBLANK('Item List'!C60),"",'Item List'!C60)</f>
        <v/>
      </c>
      <c r="D66" s="298">
        <f>IF(ISBLANK('Item List'!D60),0,'Item List'!D60)</f>
        <v>0</v>
      </c>
      <c r="E66" s="146">
        <f>IF(ISBLANK('Item List'!E60),0,'Item List'!E60)</f>
        <v>0</v>
      </c>
      <c r="F66" s="146">
        <f t="shared" si="19"/>
        <v>0</v>
      </c>
      <c r="G66" s="168"/>
      <c r="H66" s="103">
        <f t="shared" si="20"/>
        <v>0</v>
      </c>
      <c r="I66" s="169"/>
      <c r="J66" s="103">
        <f t="shared" si="22"/>
        <v>0</v>
      </c>
      <c r="K66" s="169"/>
      <c r="L66" s="103">
        <f t="shared" si="23"/>
        <v>0</v>
      </c>
      <c r="M66" s="169"/>
      <c r="N66" s="103">
        <f t="shared" si="24"/>
        <v>0</v>
      </c>
      <c r="O66" s="169"/>
      <c r="P66" s="103">
        <f t="shared" si="25"/>
        <v>0</v>
      </c>
      <c r="Q66" s="169"/>
      <c r="R66" s="103">
        <f t="shared" si="26"/>
        <v>0</v>
      </c>
      <c r="S66" s="168"/>
      <c r="T66" s="103">
        <f t="shared" si="21"/>
        <v>0</v>
      </c>
    </row>
    <row r="67" spans="1:20" ht="24" customHeight="1" x14ac:dyDescent="0.2">
      <c r="A67" s="145" t="str">
        <f t="shared" si="27"/>
        <v/>
      </c>
      <c r="B67" s="297" t="str">
        <f>IF(ISBLANK('Item List'!B61),"",'Item List'!B61)</f>
        <v/>
      </c>
      <c r="C67" s="297" t="str">
        <f>IF(ISBLANK('Item List'!C61),"",'Item List'!C61)</f>
        <v/>
      </c>
      <c r="D67" s="298">
        <f>IF(ISBLANK('Item List'!D61),0,'Item List'!D61)</f>
        <v>0</v>
      </c>
      <c r="E67" s="146">
        <f>IF(ISBLANK('Item List'!E61),0,'Item List'!E61)</f>
        <v>0</v>
      </c>
      <c r="F67" s="146">
        <f t="shared" si="19"/>
        <v>0</v>
      </c>
      <c r="G67" s="168"/>
      <c r="H67" s="103">
        <f t="shared" si="20"/>
        <v>0</v>
      </c>
      <c r="I67" s="169"/>
      <c r="J67" s="103">
        <f t="shared" si="22"/>
        <v>0</v>
      </c>
      <c r="K67" s="169"/>
      <c r="L67" s="103">
        <f t="shared" si="23"/>
        <v>0</v>
      </c>
      <c r="M67" s="169"/>
      <c r="N67" s="103">
        <f t="shared" si="24"/>
        <v>0</v>
      </c>
      <c r="O67" s="169"/>
      <c r="P67" s="103">
        <f t="shared" si="25"/>
        <v>0</v>
      </c>
      <c r="Q67" s="169"/>
      <c r="R67" s="103">
        <f t="shared" si="26"/>
        <v>0</v>
      </c>
      <c r="S67" s="168"/>
      <c r="T67" s="103">
        <f t="shared" si="21"/>
        <v>0</v>
      </c>
    </row>
    <row r="68" spans="1:20" ht="24" customHeight="1" x14ac:dyDescent="0.2">
      <c r="A68" s="145" t="str">
        <f t="shared" si="27"/>
        <v/>
      </c>
      <c r="B68" s="297" t="str">
        <f>IF(ISBLANK('Item List'!B62),"",'Item List'!B62)</f>
        <v/>
      </c>
      <c r="C68" s="297" t="str">
        <f>IF(ISBLANK('Item List'!C62),"",'Item List'!C62)</f>
        <v/>
      </c>
      <c r="D68" s="298">
        <f>IF(ISBLANK('Item List'!D62),0,'Item List'!D62)</f>
        <v>0</v>
      </c>
      <c r="E68" s="146">
        <f>IF(ISBLANK('Item List'!E62),0,'Item List'!E62)</f>
        <v>0</v>
      </c>
      <c r="F68" s="146">
        <f t="shared" si="19"/>
        <v>0</v>
      </c>
      <c r="G68" s="168"/>
      <c r="H68" s="103">
        <f t="shared" si="20"/>
        <v>0</v>
      </c>
      <c r="I68" s="170"/>
      <c r="J68" s="103">
        <f t="shared" si="22"/>
        <v>0</v>
      </c>
      <c r="K68" s="170"/>
      <c r="L68" s="103">
        <f t="shared" si="23"/>
        <v>0</v>
      </c>
      <c r="M68" s="170"/>
      <c r="N68" s="103">
        <f t="shared" si="24"/>
        <v>0</v>
      </c>
      <c r="O68" s="170"/>
      <c r="P68" s="103">
        <f t="shared" si="25"/>
        <v>0</v>
      </c>
      <c r="Q68" s="170"/>
      <c r="R68" s="103">
        <f t="shared" si="26"/>
        <v>0</v>
      </c>
      <c r="S68" s="168"/>
      <c r="T68" s="103">
        <f t="shared" si="21"/>
        <v>0</v>
      </c>
    </row>
    <row r="69" spans="1:20" ht="24" customHeight="1" x14ac:dyDescent="0.2">
      <c r="A69" s="145" t="str">
        <f t="shared" si="27"/>
        <v/>
      </c>
      <c r="B69" s="297" t="str">
        <f>IF(ISBLANK('Item List'!B63),"",'Item List'!B63)</f>
        <v/>
      </c>
      <c r="C69" s="297" t="str">
        <f>IF(ISBLANK('Item List'!C63),"",'Item List'!C63)</f>
        <v/>
      </c>
      <c r="D69" s="298">
        <f>IF(ISBLANK('Item List'!D63),0,'Item List'!D63)</f>
        <v>0</v>
      </c>
      <c r="E69" s="146">
        <f>IF(ISBLANK('Item List'!E63),0,'Item List'!E63)</f>
        <v>0</v>
      </c>
      <c r="F69" s="146">
        <f t="shared" si="19"/>
        <v>0</v>
      </c>
      <c r="G69" s="168"/>
      <c r="H69" s="103">
        <f t="shared" si="20"/>
        <v>0</v>
      </c>
      <c r="I69" s="170"/>
      <c r="J69" s="103">
        <f t="shared" si="22"/>
        <v>0</v>
      </c>
      <c r="K69" s="170"/>
      <c r="L69" s="103">
        <f t="shared" si="23"/>
        <v>0</v>
      </c>
      <c r="M69" s="170"/>
      <c r="N69" s="103">
        <f t="shared" si="24"/>
        <v>0</v>
      </c>
      <c r="O69" s="170"/>
      <c r="P69" s="103">
        <f t="shared" si="25"/>
        <v>0</v>
      </c>
      <c r="Q69" s="170"/>
      <c r="R69" s="103">
        <f t="shared" si="26"/>
        <v>0</v>
      </c>
      <c r="S69" s="168"/>
      <c r="T69" s="103">
        <f t="shared" si="21"/>
        <v>0</v>
      </c>
    </row>
    <row r="70" spans="1:20" ht="24" customHeight="1" x14ac:dyDescent="0.2">
      <c r="A70" s="145" t="str">
        <f t="shared" si="27"/>
        <v/>
      </c>
      <c r="B70" s="297" t="str">
        <f>IF(ISBLANK('Item List'!B64),"",'Item List'!B64)</f>
        <v/>
      </c>
      <c r="C70" s="297" t="str">
        <f>IF(ISBLANK('Item List'!C64),"",'Item List'!C64)</f>
        <v/>
      </c>
      <c r="D70" s="298">
        <f>IF(ISBLANK('Item List'!D64),0,'Item List'!D64)</f>
        <v>0</v>
      </c>
      <c r="E70" s="146">
        <f>IF(ISBLANK('Item List'!E64),0,'Item List'!E64)</f>
        <v>0</v>
      </c>
      <c r="F70" s="146">
        <f t="shared" si="19"/>
        <v>0</v>
      </c>
      <c r="G70" s="168"/>
      <c r="H70" s="103">
        <f t="shared" si="20"/>
        <v>0</v>
      </c>
      <c r="I70" s="170"/>
      <c r="J70" s="103">
        <f t="shared" si="22"/>
        <v>0</v>
      </c>
      <c r="K70" s="170"/>
      <c r="L70" s="103">
        <f t="shared" si="23"/>
        <v>0</v>
      </c>
      <c r="M70" s="170"/>
      <c r="N70" s="103">
        <f t="shared" si="24"/>
        <v>0</v>
      </c>
      <c r="O70" s="170"/>
      <c r="P70" s="103">
        <f t="shared" si="25"/>
        <v>0</v>
      </c>
      <c r="Q70" s="170"/>
      <c r="R70" s="103">
        <f t="shared" si="26"/>
        <v>0</v>
      </c>
      <c r="S70" s="168"/>
      <c r="T70" s="103">
        <f t="shared" si="21"/>
        <v>0</v>
      </c>
    </row>
    <row r="71" spans="1:20" ht="24" customHeight="1" x14ac:dyDescent="0.2">
      <c r="A71" s="145" t="str">
        <f t="shared" si="27"/>
        <v/>
      </c>
      <c r="B71" s="297" t="str">
        <f>IF(ISBLANK('Item List'!B65),"",'Item List'!B65)</f>
        <v/>
      </c>
      <c r="C71" s="297" t="str">
        <f>IF(ISBLANK('Item List'!C65),"",'Item List'!C65)</f>
        <v/>
      </c>
      <c r="D71" s="298">
        <f>IF(ISBLANK('Item List'!D65),0,'Item List'!D65)</f>
        <v>0</v>
      </c>
      <c r="E71" s="146">
        <f>IF(ISBLANK('Item List'!E65),0,'Item List'!E65)</f>
        <v>0</v>
      </c>
      <c r="F71" s="146">
        <f t="shared" si="19"/>
        <v>0</v>
      </c>
      <c r="G71" s="168"/>
      <c r="H71" s="103">
        <f t="shared" si="20"/>
        <v>0</v>
      </c>
      <c r="I71" s="170"/>
      <c r="J71" s="103">
        <f t="shared" si="22"/>
        <v>0</v>
      </c>
      <c r="K71" s="170"/>
      <c r="L71" s="103">
        <f t="shared" si="23"/>
        <v>0</v>
      </c>
      <c r="M71" s="170"/>
      <c r="N71" s="103">
        <f t="shared" si="24"/>
        <v>0</v>
      </c>
      <c r="O71" s="170"/>
      <c r="P71" s="103">
        <f t="shared" si="25"/>
        <v>0</v>
      </c>
      <c r="Q71" s="170"/>
      <c r="R71" s="103">
        <f t="shared" si="26"/>
        <v>0</v>
      </c>
      <c r="S71" s="168"/>
      <c r="T71" s="103">
        <f t="shared" si="21"/>
        <v>0</v>
      </c>
    </row>
    <row r="72" spans="1:20" ht="24" customHeight="1" x14ac:dyDescent="0.2">
      <c r="A72" s="145" t="str">
        <f t="shared" si="27"/>
        <v/>
      </c>
      <c r="B72" s="297" t="str">
        <f>IF(ISBLANK('Item List'!B66),"",'Item List'!B66)</f>
        <v/>
      </c>
      <c r="C72" s="297" t="str">
        <f>IF(ISBLANK('Item List'!C66),"",'Item List'!C66)</f>
        <v/>
      </c>
      <c r="D72" s="298">
        <f>IF(ISBLANK('Item List'!D66),0,'Item List'!D66)</f>
        <v>0</v>
      </c>
      <c r="E72" s="146">
        <f>IF(ISBLANK('Item List'!E66),0,'Item List'!E66)</f>
        <v>0</v>
      </c>
      <c r="F72" s="146">
        <f t="shared" si="19"/>
        <v>0</v>
      </c>
      <c r="G72" s="168"/>
      <c r="H72" s="103">
        <f t="shared" si="20"/>
        <v>0</v>
      </c>
      <c r="I72" s="170"/>
      <c r="J72" s="103">
        <f t="shared" si="22"/>
        <v>0</v>
      </c>
      <c r="K72" s="170"/>
      <c r="L72" s="103">
        <f t="shared" si="23"/>
        <v>0</v>
      </c>
      <c r="M72" s="170"/>
      <c r="N72" s="103">
        <f t="shared" si="24"/>
        <v>0</v>
      </c>
      <c r="O72" s="170"/>
      <c r="P72" s="103">
        <f t="shared" si="25"/>
        <v>0</v>
      </c>
      <c r="Q72" s="170"/>
      <c r="R72" s="103">
        <f t="shared" si="26"/>
        <v>0</v>
      </c>
      <c r="S72" s="168"/>
      <c r="T72" s="103">
        <f t="shared" si="21"/>
        <v>0</v>
      </c>
    </row>
    <row r="73" spans="1:20" ht="24" customHeight="1" x14ac:dyDescent="0.2">
      <c r="A73" s="145" t="str">
        <f t="shared" si="27"/>
        <v/>
      </c>
      <c r="B73" s="297" t="str">
        <f>IF(ISBLANK('Item List'!B67),"",'Item List'!B67)</f>
        <v/>
      </c>
      <c r="C73" s="297" t="str">
        <f>IF(ISBLANK('Item List'!C67),"",'Item List'!C67)</f>
        <v/>
      </c>
      <c r="D73" s="298">
        <f>IF(ISBLANK('Item List'!D67),0,'Item List'!D67)</f>
        <v>0</v>
      </c>
      <c r="E73" s="146">
        <f>IF(ISBLANK('Item List'!E67),0,'Item List'!E67)</f>
        <v>0</v>
      </c>
      <c r="F73" s="146">
        <f t="shared" si="19"/>
        <v>0</v>
      </c>
      <c r="G73" s="168"/>
      <c r="H73" s="103">
        <f t="shared" si="20"/>
        <v>0</v>
      </c>
      <c r="I73" s="170"/>
      <c r="J73" s="103">
        <f t="shared" si="22"/>
        <v>0</v>
      </c>
      <c r="K73" s="170"/>
      <c r="L73" s="103">
        <f t="shared" si="23"/>
        <v>0</v>
      </c>
      <c r="M73" s="170"/>
      <c r="N73" s="103">
        <f t="shared" si="24"/>
        <v>0</v>
      </c>
      <c r="O73" s="170"/>
      <c r="P73" s="103">
        <f t="shared" si="25"/>
        <v>0</v>
      </c>
      <c r="Q73" s="170"/>
      <c r="R73" s="103">
        <f t="shared" si="26"/>
        <v>0</v>
      </c>
      <c r="S73" s="168"/>
      <c r="T73" s="103">
        <f t="shared" si="21"/>
        <v>0</v>
      </c>
    </row>
    <row r="74" spans="1:20" ht="24" customHeight="1" x14ac:dyDescent="0.2">
      <c r="A74" s="145" t="str">
        <f t="shared" si="27"/>
        <v/>
      </c>
      <c r="B74" s="297" t="str">
        <f>IF(ISBLANK('Item List'!B68),"",'Item List'!B68)</f>
        <v/>
      </c>
      <c r="C74" s="297" t="str">
        <f>IF(ISBLANK('Item List'!C68),"",'Item List'!C68)</f>
        <v/>
      </c>
      <c r="D74" s="298">
        <f>IF(ISBLANK('Item List'!D68),0,'Item List'!D68)</f>
        <v>0</v>
      </c>
      <c r="E74" s="146">
        <f>IF(ISBLANK('Item List'!E68),0,'Item List'!E68)</f>
        <v>0</v>
      </c>
      <c r="F74" s="146">
        <f t="shared" si="19"/>
        <v>0</v>
      </c>
      <c r="G74" s="168"/>
      <c r="H74" s="103">
        <f t="shared" si="20"/>
        <v>0</v>
      </c>
      <c r="I74" s="170"/>
      <c r="J74" s="103">
        <f t="shared" si="22"/>
        <v>0</v>
      </c>
      <c r="K74" s="170"/>
      <c r="L74" s="103">
        <f t="shared" si="23"/>
        <v>0</v>
      </c>
      <c r="M74" s="170"/>
      <c r="N74" s="103">
        <f t="shared" si="24"/>
        <v>0</v>
      </c>
      <c r="O74" s="170"/>
      <c r="P74" s="103">
        <f t="shared" si="25"/>
        <v>0</v>
      </c>
      <c r="Q74" s="170"/>
      <c r="R74" s="103">
        <f t="shared" si="26"/>
        <v>0</v>
      </c>
      <c r="S74" s="168"/>
      <c r="T74" s="103">
        <f t="shared" si="21"/>
        <v>0</v>
      </c>
    </row>
    <row r="75" spans="1:20" ht="24" customHeight="1" x14ac:dyDescent="0.2">
      <c r="A75" s="145" t="str">
        <f t="shared" si="27"/>
        <v/>
      </c>
      <c r="B75" s="297" t="str">
        <f>IF(ISBLANK('Item List'!B69),"",'Item List'!B69)</f>
        <v/>
      </c>
      <c r="C75" s="297" t="str">
        <f>IF(ISBLANK('Item List'!C69),"",'Item List'!C69)</f>
        <v/>
      </c>
      <c r="D75" s="298">
        <f>IF(ISBLANK('Item List'!D69),0,'Item List'!D69)</f>
        <v>0</v>
      </c>
      <c r="E75" s="146">
        <f>IF(ISBLANK('Item List'!E69),0,'Item List'!E69)</f>
        <v>0</v>
      </c>
      <c r="F75" s="146">
        <f t="shared" si="19"/>
        <v>0</v>
      </c>
      <c r="G75" s="168"/>
      <c r="H75" s="103">
        <f t="shared" si="20"/>
        <v>0</v>
      </c>
      <c r="I75" s="170"/>
      <c r="J75" s="103">
        <f t="shared" si="22"/>
        <v>0</v>
      </c>
      <c r="K75" s="170"/>
      <c r="L75" s="103">
        <f t="shared" si="23"/>
        <v>0</v>
      </c>
      <c r="M75" s="170"/>
      <c r="N75" s="103">
        <f t="shared" si="24"/>
        <v>0</v>
      </c>
      <c r="O75" s="170"/>
      <c r="P75" s="103">
        <f t="shared" si="25"/>
        <v>0</v>
      </c>
      <c r="Q75" s="170"/>
      <c r="R75" s="103">
        <f t="shared" si="26"/>
        <v>0</v>
      </c>
      <c r="S75" s="168"/>
      <c r="T75" s="103">
        <f t="shared" si="21"/>
        <v>0</v>
      </c>
    </row>
    <row r="76" spans="1:20" ht="24" customHeight="1" x14ac:dyDescent="0.2">
      <c r="A76" s="145" t="str">
        <f t="shared" si="27"/>
        <v/>
      </c>
      <c r="B76" s="297" t="str">
        <f>IF(ISBLANK('Item List'!B70),"",'Item List'!B70)</f>
        <v/>
      </c>
      <c r="C76" s="297" t="str">
        <f>IF(ISBLANK('Item List'!C70),"",'Item List'!C70)</f>
        <v/>
      </c>
      <c r="D76" s="298">
        <f>IF(ISBLANK('Item List'!D70),0,'Item List'!D70)</f>
        <v>0</v>
      </c>
      <c r="E76" s="146">
        <f>IF(ISBLANK('Item List'!E70),0,'Item List'!E70)</f>
        <v>0</v>
      </c>
      <c r="F76" s="146">
        <f t="shared" si="19"/>
        <v>0</v>
      </c>
      <c r="G76" s="168"/>
      <c r="H76" s="103">
        <f t="shared" si="20"/>
        <v>0</v>
      </c>
      <c r="I76" s="170"/>
      <c r="J76" s="103">
        <f t="shared" si="22"/>
        <v>0</v>
      </c>
      <c r="K76" s="170"/>
      <c r="L76" s="103">
        <f t="shared" si="23"/>
        <v>0</v>
      </c>
      <c r="M76" s="170"/>
      <c r="N76" s="103">
        <f t="shared" si="24"/>
        <v>0</v>
      </c>
      <c r="O76" s="170"/>
      <c r="P76" s="103">
        <f t="shared" si="25"/>
        <v>0</v>
      </c>
      <c r="Q76" s="170"/>
      <c r="R76" s="103">
        <f t="shared" si="26"/>
        <v>0</v>
      </c>
      <c r="S76" s="168"/>
      <c r="T76" s="103">
        <f t="shared" si="21"/>
        <v>0</v>
      </c>
    </row>
    <row r="77" spans="1:20" ht="24" customHeight="1" x14ac:dyDescent="0.2">
      <c r="A77" s="145" t="str">
        <f t="shared" si="27"/>
        <v/>
      </c>
      <c r="B77" s="297" t="str">
        <f>IF(ISBLANK('Item List'!B71),"",'Item List'!B71)</f>
        <v/>
      </c>
      <c r="C77" s="297" t="str">
        <f>IF(ISBLANK('Item List'!C71),"",'Item List'!C71)</f>
        <v/>
      </c>
      <c r="D77" s="298">
        <f>IF(ISBLANK('Item List'!D71),0,'Item List'!D71)</f>
        <v>0</v>
      </c>
      <c r="E77" s="146">
        <f>IF(ISBLANK('Item List'!E71),0,'Item List'!E71)</f>
        <v>0</v>
      </c>
      <c r="F77" s="146">
        <f t="shared" si="19"/>
        <v>0</v>
      </c>
      <c r="G77" s="168"/>
      <c r="H77" s="103">
        <f t="shared" si="20"/>
        <v>0</v>
      </c>
      <c r="I77" s="170"/>
      <c r="J77" s="103">
        <f t="shared" si="22"/>
        <v>0</v>
      </c>
      <c r="K77" s="170"/>
      <c r="L77" s="103">
        <f t="shared" si="23"/>
        <v>0</v>
      </c>
      <c r="M77" s="170"/>
      <c r="N77" s="103">
        <f t="shared" si="24"/>
        <v>0</v>
      </c>
      <c r="O77" s="170"/>
      <c r="P77" s="103">
        <f t="shared" si="25"/>
        <v>0</v>
      </c>
      <c r="Q77" s="170"/>
      <c r="R77" s="103">
        <f t="shared" si="26"/>
        <v>0</v>
      </c>
      <c r="S77" s="168"/>
      <c r="T77" s="103">
        <f t="shared" si="21"/>
        <v>0</v>
      </c>
    </row>
    <row r="78" spans="1:20" ht="24" customHeight="1" x14ac:dyDescent="0.2">
      <c r="A78" s="145" t="str">
        <f t="shared" si="27"/>
        <v/>
      </c>
      <c r="B78" s="297" t="str">
        <f>IF(ISBLANK('Item List'!B72),"",'Item List'!B72)</f>
        <v/>
      </c>
      <c r="C78" s="297" t="str">
        <f>IF(ISBLANK('Item List'!C72),"",'Item List'!C72)</f>
        <v/>
      </c>
      <c r="D78" s="298">
        <f>IF(ISBLANK('Item List'!D72),0,'Item List'!D72)</f>
        <v>0</v>
      </c>
      <c r="E78" s="146">
        <f>IF(ISBLANK('Item List'!E72),0,'Item List'!E72)</f>
        <v>0</v>
      </c>
      <c r="F78" s="146">
        <f t="shared" si="19"/>
        <v>0</v>
      </c>
      <c r="G78" s="168"/>
      <c r="H78" s="103">
        <f t="shared" si="20"/>
        <v>0</v>
      </c>
      <c r="I78" s="170"/>
      <c r="J78" s="103">
        <f t="shared" si="22"/>
        <v>0</v>
      </c>
      <c r="K78" s="170"/>
      <c r="L78" s="103">
        <f t="shared" si="23"/>
        <v>0</v>
      </c>
      <c r="M78" s="170"/>
      <c r="N78" s="103">
        <f t="shared" si="24"/>
        <v>0</v>
      </c>
      <c r="O78" s="170"/>
      <c r="P78" s="103">
        <f t="shared" si="25"/>
        <v>0</v>
      </c>
      <c r="Q78" s="170"/>
      <c r="R78" s="103">
        <f t="shared" si="26"/>
        <v>0</v>
      </c>
      <c r="S78" s="168"/>
      <c r="T78" s="103">
        <f t="shared" si="21"/>
        <v>0</v>
      </c>
    </row>
    <row r="79" spans="1:20" ht="24" customHeight="1" x14ac:dyDescent="0.2">
      <c r="A79" s="145" t="str">
        <f t="shared" si="27"/>
        <v/>
      </c>
      <c r="B79" s="297" t="str">
        <f>IF(ISBLANK('Item List'!B73),"",'Item List'!B73)</f>
        <v/>
      </c>
      <c r="C79" s="297" t="str">
        <f>IF(ISBLANK('Item List'!C73),"",'Item List'!C73)</f>
        <v/>
      </c>
      <c r="D79" s="298">
        <f>IF(ISBLANK('Item List'!D73),0,'Item List'!D73)</f>
        <v>0</v>
      </c>
      <c r="E79" s="146">
        <f>IF(ISBLANK('Item List'!E73),0,'Item List'!E73)</f>
        <v>0</v>
      </c>
      <c r="F79" s="146">
        <f t="shared" si="19"/>
        <v>0</v>
      </c>
      <c r="G79" s="168"/>
      <c r="H79" s="103">
        <f t="shared" si="20"/>
        <v>0</v>
      </c>
      <c r="I79" s="170"/>
      <c r="J79" s="103">
        <f t="shared" si="22"/>
        <v>0</v>
      </c>
      <c r="K79" s="170"/>
      <c r="L79" s="103">
        <f t="shared" si="23"/>
        <v>0</v>
      </c>
      <c r="M79" s="170"/>
      <c r="N79" s="103">
        <f t="shared" si="24"/>
        <v>0</v>
      </c>
      <c r="O79" s="170"/>
      <c r="P79" s="103">
        <f t="shared" si="25"/>
        <v>0</v>
      </c>
      <c r="Q79" s="170"/>
      <c r="R79" s="103">
        <f t="shared" si="26"/>
        <v>0</v>
      </c>
      <c r="S79" s="168"/>
      <c r="T79" s="103">
        <f t="shared" si="21"/>
        <v>0</v>
      </c>
    </row>
    <row r="80" spans="1:20" ht="24" customHeight="1" x14ac:dyDescent="0.2">
      <c r="A80" s="145" t="str">
        <f t="shared" si="27"/>
        <v/>
      </c>
      <c r="B80" s="297" t="str">
        <f>IF(ISBLANK('Item List'!B74),"",'Item List'!B74)</f>
        <v/>
      </c>
      <c r="C80" s="297" t="str">
        <f>IF(ISBLANK('Item List'!C74),"",'Item List'!C74)</f>
        <v/>
      </c>
      <c r="D80" s="298">
        <f>IF(ISBLANK('Item List'!D74),0,'Item List'!D74)</f>
        <v>0</v>
      </c>
      <c r="E80" s="146">
        <f>IF(ISBLANK('Item List'!E74),0,'Item List'!E74)</f>
        <v>0</v>
      </c>
      <c r="F80" s="146">
        <f t="shared" si="19"/>
        <v>0</v>
      </c>
      <c r="G80" s="168"/>
      <c r="H80" s="103">
        <f t="shared" si="20"/>
        <v>0</v>
      </c>
      <c r="I80" s="170"/>
      <c r="J80" s="103">
        <f t="shared" si="22"/>
        <v>0</v>
      </c>
      <c r="K80" s="170"/>
      <c r="L80" s="103">
        <f t="shared" si="23"/>
        <v>0</v>
      </c>
      <c r="M80" s="170"/>
      <c r="N80" s="103">
        <f t="shared" si="24"/>
        <v>0</v>
      </c>
      <c r="O80" s="170"/>
      <c r="P80" s="103">
        <f t="shared" si="25"/>
        <v>0</v>
      </c>
      <c r="Q80" s="170"/>
      <c r="R80" s="103">
        <f t="shared" si="26"/>
        <v>0</v>
      </c>
      <c r="S80" s="168"/>
      <c r="T80" s="103">
        <f t="shared" si="21"/>
        <v>0</v>
      </c>
    </row>
    <row r="81" spans="1:20" ht="24" customHeight="1" thickBot="1" x14ac:dyDescent="0.25">
      <c r="A81" s="145" t="str">
        <f t="shared" si="27"/>
        <v/>
      </c>
      <c r="B81" s="297" t="str">
        <f>IF(ISBLANK('Item List'!B75),"",'Item List'!B75)</f>
        <v/>
      </c>
      <c r="C81" s="297" t="str">
        <f>IF(ISBLANK('Item List'!C75),"",'Item List'!C75)</f>
        <v/>
      </c>
      <c r="D81" s="298">
        <f>IF(ISBLANK('Item List'!D75),0,'Item List'!D75)</f>
        <v>0</v>
      </c>
      <c r="E81" s="146">
        <f>IF(ISBLANK('Item List'!E75),0,'Item List'!E75)</f>
        <v>0</v>
      </c>
      <c r="F81" s="146">
        <f t="shared" si="19"/>
        <v>0</v>
      </c>
      <c r="G81" s="168"/>
      <c r="H81" s="103">
        <f t="shared" si="20"/>
        <v>0</v>
      </c>
      <c r="I81" s="170"/>
      <c r="J81" s="103">
        <f t="shared" si="22"/>
        <v>0</v>
      </c>
      <c r="K81" s="170"/>
      <c r="L81" s="103">
        <f t="shared" si="23"/>
        <v>0</v>
      </c>
      <c r="M81" s="170"/>
      <c r="N81" s="103">
        <f t="shared" si="24"/>
        <v>0</v>
      </c>
      <c r="O81" s="170"/>
      <c r="P81" s="103">
        <f t="shared" si="25"/>
        <v>0</v>
      </c>
      <c r="Q81" s="170"/>
      <c r="R81" s="103">
        <f t="shared" si="26"/>
        <v>0</v>
      </c>
      <c r="S81" s="168"/>
      <c r="T81" s="103">
        <f t="shared" si="21"/>
        <v>0</v>
      </c>
    </row>
    <row r="82" spans="1:20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9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  <c r="S82" s="110"/>
      <c r="T82" s="104" t="str">
        <f>IF(SUM(T58:T81)=0,"",SUM(T58:T81)+T56)</f>
        <v/>
      </c>
    </row>
    <row r="83" spans="1:20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  <c r="S83" s="109"/>
      <c r="T83" s="105" t="str">
        <f>IF(SUM(T58:T81)=0,"",SUM($D58*S58,$D59*S59,$D60*S60,$D61*S61,$D62*S62,$D63*S63,$D64*S64,$D65*S65,$D66*S66,$D67*S67,$D68*S68,$D69*S69,$D70*S70,$D71*S71,$D72*S72,$D73*S73,$D74*S74,$D75*S75,$D76*S76,$D77*S77,$D78*S78,$D79*S79,$D80*S80,$D81*S81,T57))</f>
        <v/>
      </c>
    </row>
    <row r="84" spans="1:20" ht="24" customHeight="1" x14ac:dyDescent="0.2">
      <c r="A84" s="145" t="str">
        <f>IF(B84="","",A81+1)</f>
        <v/>
      </c>
      <c r="B84" s="297" t="str">
        <f>IF(ISBLANK('Item List'!B76),"",'Item List'!B76)</f>
        <v/>
      </c>
      <c r="C84" s="297" t="str">
        <f>IF(ISBLANK('Item List'!C76),"",'Item List'!C76)</f>
        <v/>
      </c>
      <c r="D84" s="298">
        <f>IF(ISBLANK('Item List'!D76),0,'Item List'!D76)</f>
        <v>0</v>
      </c>
      <c r="E84" s="146">
        <f>IF(ISBLANK('Item List'!E76),0,'Item List'!E76)</f>
        <v>0</v>
      </c>
      <c r="F84" s="146">
        <f t="shared" ref="F84:F107" si="28">IF(AND(ISNUMBER($D84),ISNUMBER(E84)),$D84*E84,0)</f>
        <v>0</v>
      </c>
      <c r="G84" s="168"/>
      <c r="H84" s="103">
        <f t="shared" ref="H84:H107" si="29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  <c r="S84" s="168"/>
      <c r="T84" s="103">
        <f t="shared" ref="T84:T107" si="30">IF(AND(ISNUMBER($D84),ISNUMBER(S84)),$D84*S84,0)</f>
        <v>0</v>
      </c>
    </row>
    <row r="85" spans="1:20" ht="24" customHeight="1" x14ac:dyDescent="0.2">
      <c r="A85" s="145" t="str">
        <f>IF(B85="","",A84+1)</f>
        <v/>
      </c>
      <c r="B85" s="297" t="str">
        <f>IF(ISBLANK('Item List'!B77),"",'Item List'!B77)</f>
        <v/>
      </c>
      <c r="C85" s="297" t="str">
        <f>IF(ISBLANK('Item List'!C77),"",'Item List'!C77)</f>
        <v/>
      </c>
      <c r="D85" s="298">
        <f>IF(ISBLANK('Item List'!D77),0,'Item List'!D77)</f>
        <v>0</v>
      </c>
      <c r="E85" s="146">
        <f>IF(ISBLANK('Item List'!E77),0,'Item List'!E77)</f>
        <v>0</v>
      </c>
      <c r="F85" s="146">
        <f t="shared" si="28"/>
        <v>0</v>
      </c>
      <c r="G85" s="168"/>
      <c r="H85" s="103">
        <f t="shared" si="29"/>
        <v>0</v>
      </c>
      <c r="I85" s="169"/>
      <c r="J85" s="103">
        <f t="shared" ref="J85:J107" si="31">IF(AND(ISNUMBER($D85),ISNUMBER(I85)),$D85*I85,0)</f>
        <v>0</v>
      </c>
      <c r="K85" s="169"/>
      <c r="L85" s="103">
        <f t="shared" ref="L85:L107" si="32">IF(AND(ISNUMBER($D85),ISNUMBER(K85)),$D85*K85,0)</f>
        <v>0</v>
      </c>
      <c r="M85" s="169"/>
      <c r="N85" s="103">
        <f t="shared" ref="N85:N107" si="33">IF(AND(ISNUMBER($D85),ISNUMBER(M85)),$D85*M85,0)</f>
        <v>0</v>
      </c>
      <c r="O85" s="169"/>
      <c r="P85" s="103">
        <f t="shared" ref="P85:P107" si="34">IF(AND(ISNUMBER($D85),ISNUMBER(O85)),$D85*O85,0)</f>
        <v>0</v>
      </c>
      <c r="Q85" s="169"/>
      <c r="R85" s="103">
        <f t="shared" ref="R85:R107" si="35">IF(AND(ISNUMBER($D85),ISNUMBER(Q85)),$D85*Q85,0)</f>
        <v>0</v>
      </c>
      <c r="S85" s="168"/>
      <c r="T85" s="103">
        <f t="shared" si="30"/>
        <v>0</v>
      </c>
    </row>
    <row r="86" spans="1:20" ht="24" customHeight="1" x14ac:dyDescent="0.2">
      <c r="A86" s="145" t="str">
        <f t="shared" ref="A86:A107" si="36">IF(B86="","",A85+1)</f>
        <v/>
      </c>
      <c r="B86" s="297" t="str">
        <f>IF(ISBLANK('Item List'!B78),"",'Item List'!B78)</f>
        <v/>
      </c>
      <c r="C86" s="297" t="str">
        <f>IF(ISBLANK('Item List'!C78),"",'Item List'!C78)</f>
        <v/>
      </c>
      <c r="D86" s="298">
        <f>IF(ISBLANK('Item List'!D78),0,'Item List'!D78)</f>
        <v>0</v>
      </c>
      <c r="E86" s="146">
        <f>IF(ISBLANK('Item List'!E78),0,'Item List'!E78)</f>
        <v>0</v>
      </c>
      <c r="F86" s="146">
        <f t="shared" si="28"/>
        <v>0</v>
      </c>
      <c r="G86" s="168"/>
      <c r="H86" s="103">
        <f t="shared" si="29"/>
        <v>0</v>
      </c>
      <c r="I86" s="169"/>
      <c r="J86" s="103">
        <f t="shared" si="31"/>
        <v>0</v>
      </c>
      <c r="K86" s="169"/>
      <c r="L86" s="103">
        <f t="shared" si="32"/>
        <v>0</v>
      </c>
      <c r="M86" s="169"/>
      <c r="N86" s="103">
        <f t="shared" si="33"/>
        <v>0</v>
      </c>
      <c r="O86" s="169"/>
      <c r="P86" s="103">
        <f t="shared" si="34"/>
        <v>0</v>
      </c>
      <c r="Q86" s="169"/>
      <c r="R86" s="103">
        <f t="shared" si="35"/>
        <v>0</v>
      </c>
      <c r="S86" s="168"/>
      <c r="T86" s="103">
        <f t="shared" si="30"/>
        <v>0</v>
      </c>
    </row>
    <row r="87" spans="1:20" ht="24" customHeight="1" x14ac:dyDescent="0.2">
      <c r="A87" s="145" t="str">
        <f t="shared" si="36"/>
        <v/>
      </c>
      <c r="B87" s="297" t="str">
        <f>IF(ISBLANK('Item List'!B79),"",'Item List'!B79)</f>
        <v/>
      </c>
      <c r="C87" s="297" t="str">
        <f>IF(ISBLANK('Item List'!C79),"",'Item List'!C79)</f>
        <v/>
      </c>
      <c r="D87" s="298">
        <f>IF(ISBLANK('Item List'!D79),0,'Item List'!D79)</f>
        <v>0</v>
      </c>
      <c r="E87" s="146">
        <f>IF(ISBLANK('Item List'!E79),0,'Item List'!E79)</f>
        <v>0</v>
      </c>
      <c r="F87" s="146">
        <f t="shared" si="28"/>
        <v>0</v>
      </c>
      <c r="G87" s="168"/>
      <c r="H87" s="103">
        <f t="shared" si="29"/>
        <v>0</v>
      </c>
      <c r="I87" s="169"/>
      <c r="J87" s="103">
        <f t="shared" si="31"/>
        <v>0</v>
      </c>
      <c r="K87" s="169"/>
      <c r="L87" s="103">
        <f t="shared" si="32"/>
        <v>0</v>
      </c>
      <c r="M87" s="169"/>
      <c r="N87" s="103">
        <f t="shared" si="33"/>
        <v>0</v>
      </c>
      <c r="O87" s="169"/>
      <c r="P87" s="103">
        <f t="shared" si="34"/>
        <v>0</v>
      </c>
      <c r="Q87" s="169"/>
      <c r="R87" s="103">
        <f t="shared" si="35"/>
        <v>0</v>
      </c>
      <c r="S87" s="168"/>
      <c r="T87" s="103">
        <f t="shared" si="30"/>
        <v>0</v>
      </c>
    </row>
    <row r="88" spans="1:20" ht="24" customHeight="1" x14ac:dyDescent="0.2">
      <c r="A88" s="145" t="str">
        <f t="shared" si="36"/>
        <v/>
      </c>
      <c r="B88" s="297" t="str">
        <f>IF(ISBLANK('Item List'!B80),"",'Item List'!B80)</f>
        <v/>
      </c>
      <c r="C88" s="297" t="str">
        <f>IF(ISBLANK('Item List'!C80),"",'Item List'!C80)</f>
        <v/>
      </c>
      <c r="D88" s="298">
        <f>IF(ISBLANK('Item List'!D80),0,'Item List'!D80)</f>
        <v>0</v>
      </c>
      <c r="E88" s="146">
        <f>IF(ISBLANK('Item List'!E80),0,'Item List'!E80)</f>
        <v>0</v>
      </c>
      <c r="F88" s="146">
        <f t="shared" si="28"/>
        <v>0</v>
      </c>
      <c r="G88" s="168"/>
      <c r="H88" s="103">
        <f t="shared" si="29"/>
        <v>0</v>
      </c>
      <c r="I88" s="169"/>
      <c r="J88" s="103">
        <f t="shared" si="31"/>
        <v>0</v>
      </c>
      <c r="K88" s="169"/>
      <c r="L88" s="103">
        <f t="shared" si="32"/>
        <v>0</v>
      </c>
      <c r="M88" s="169"/>
      <c r="N88" s="103">
        <f t="shared" si="33"/>
        <v>0</v>
      </c>
      <c r="O88" s="169"/>
      <c r="P88" s="103">
        <f t="shared" si="34"/>
        <v>0</v>
      </c>
      <c r="Q88" s="169"/>
      <c r="R88" s="103">
        <f t="shared" si="35"/>
        <v>0</v>
      </c>
      <c r="S88" s="168"/>
      <c r="T88" s="103">
        <f t="shared" si="30"/>
        <v>0</v>
      </c>
    </row>
    <row r="89" spans="1:20" ht="24" customHeight="1" x14ac:dyDescent="0.2">
      <c r="A89" s="145" t="str">
        <f t="shared" si="36"/>
        <v/>
      </c>
      <c r="B89" s="297" t="str">
        <f>IF(ISBLANK('Item List'!B81),"",'Item List'!B81)</f>
        <v/>
      </c>
      <c r="C89" s="297" t="str">
        <f>IF(ISBLANK('Item List'!C81),"",'Item List'!C81)</f>
        <v/>
      </c>
      <c r="D89" s="298">
        <f>IF(ISBLANK('Item List'!D81),0,'Item List'!D81)</f>
        <v>0</v>
      </c>
      <c r="E89" s="146">
        <f>IF(ISBLANK('Item List'!E81),0,'Item List'!E81)</f>
        <v>0</v>
      </c>
      <c r="F89" s="146">
        <f t="shared" si="28"/>
        <v>0</v>
      </c>
      <c r="G89" s="168"/>
      <c r="H89" s="103">
        <f t="shared" si="29"/>
        <v>0</v>
      </c>
      <c r="I89" s="169"/>
      <c r="J89" s="103">
        <f t="shared" si="31"/>
        <v>0</v>
      </c>
      <c r="K89" s="169"/>
      <c r="L89" s="103">
        <f t="shared" si="32"/>
        <v>0</v>
      </c>
      <c r="M89" s="169"/>
      <c r="N89" s="103">
        <f t="shared" si="33"/>
        <v>0</v>
      </c>
      <c r="O89" s="169"/>
      <c r="P89" s="103">
        <f t="shared" si="34"/>
        <v>0</v>
      </c>
      <c r="Q89" s="169"/>
      <c r="R89" s="103">
        <f t="shared" si="35"/>
        <v>0</v>
      </c>
      <c r="S89" s="168"/>
      <c r="T89" s="103">
        <f t="shared" si="30"/>
        <v>0</v>
      </c>
    </row>
    <row r="90" spans="1:20" ht="24" customHeight="1" x14ac:dyDescent="0.2">
      <c r="A90" s="145" t="str">
        <f t="shared" si="36"/>
        <v/>
      </c>
      <c r="B90" s="297" t="str">
        <f>IF(ISBLANK('Item List'!B82),"",'Item List'!B82)</f>
        <v/>
      </c>
      <c r="C90" s="297" t="str">
        <f>IF(ISBLANK('Item List'!C82),"",'Item List'!C82)</f>
        <v/>
      </c>
      <c r="D90" s="298">
        <f>IF(ISBLANK('Item List'!D82),0,'Item List'!D82)</f>
        <v>0</v>
      </c>
      <c r="E90" s="146">
        <f>IF(ISBLANK('Item List'!E82),0,'Item List'!E82)</f>
        <v>0</v>
      </c>
      <c r="F90" s="146">
        <f t="shared" si="28"/>
        <v>0</v>
      </c>
      <c r="G90" s="168"/>
      <c r="H90" s="103">
        <f t="shared" si="29"/>
        <v>0</v>
      </c>
      <c r="I90" s="169"/>
      <c r="J90" s="103">
        <f t="shared" si="31"/>
        <v>0</v>
      </c>
      <c r="K90" s="169"/>
      <c r="L90" s="103">
        <f t="shared" si="32"/>
        <v>0</v>
      </c>
      <c r="M90" s="169"/>
      <c r="N90" s="103">
        <f t="shared" si="33"/>
        <v>0</v>
      </c>
      <c r="O90" s="169"/>
      <c r="P90" s="103">
        <f t="shared" si="34"/>
        <v>0</v>
      </c>
      <c r="Q90" s="169"/>
      <c r="R90" s="103">
        <f t="shared" si="35"/>
        <v>0</v>
      </c>
      <c r="S90" s="168"/>
      <c r="T90" s="103">
        <f t="shared" si="30"/>
        <v>0</v>
      </c>
    </row>
    <row r="91" spans="1:20" ht="24" customHeight="1" x14ac:dyDescent="0.2">
      <c r="A91" s="145" t="str">
        <f t="shared" si="36"/>
        <v/>
      </c>
      <c r="B91" s="297" t="str">
        <f>IF(ISBLANK('Item List'!B83),"",'Item List'!B83)</f>
        <v/>
      </c>
      <c r="C91" s="297" t="str">
        <f>IF(ISBLANK('Item List'!C83),"",'Item List'!C83)</f>
        <v/>
      </c>
      <c r="D91" s="298">
        <f>IF(ISBLANK('Item List'!D83),0,'Item List'!D83)</f>
        <v>0</v>
      </c>
      <c r="E91" s="146">
        <f>IF(ISBLANK('Item List'!E83),0,'Item List'!E83)</f>
        <v>0</v>
      </c>
      <c r="F91" s="146">
        <f t="shared" si="28"/>
        <v>0</v>
      </c>
      <c r="G91" s="168"/>
      <c r="H91" s="103">
        <f t="shared" si="29"/>
        <v>0</v>
      </c>
      <c r="I91" s="169"/>
      <c r="J91" s="103">
        <f t="shared" si="31"/>
        <v>0</v>
      </c>
      <c r="K91" s="169"/>
      <c r="L91" s="103">
        <f t="shared" si="32"/>
        <v>0</v>
      </c>
      <c r="M91" s="169"/>
      <c r="N91" s="103">
        <f t="shared" si="33"/>
        <v>0</v>
      </c>
      <c r="O91" s="169"/>
      <c r="P91" s="103">
        <f t="shared" si="34"/>
        <v>0</v>
      </c>
      <c r="Q91" s="169"/>
      <c r="R91" s="103">
        <f t="shared" si="35"/>
        <v>0</v>
      </c>
      <c r="S91" s="168"/>
      <c r="T91" s="103">
        <f t="shared" si="30"/>
        <v>0</v>
      </c>
    </row>
    <row r="92" spans="1:20" ht="24" customHeight="1" x14ac:dyDescent="0.2">
      <c r="A92" s="145" t="str">
        <f t="shared" si="36"/>
        <v/>
      </c>
      <c r="B92" s="297" t="str">
        <f>IF(ISBLANK('Item List'!B84),"",'Item List'!B84)</f>
        <v/>
      </c>
      <c r="C92" s="297" t="str">
        <f>IF(ISBLANK('Item List'!C84),"",'Item List'!C84)</f>
        <v/>
      </c>
      <c r="D92" s="298">
        <f>IF(ISBLANK('Item List'!D84),0,'Item List'!D84)</f>
        <v>0</v>
      </c>
      <c r="E92" s="146">
        <f>IF(ISBLANK('Item List'!E84),0,'Item List'!E84)</f>
        <v>0</v>
      </c>
      <c r="F92" s="146">
        <f t="shared" si="28"/>
        <v>0</v>
      </c>
      <c r="G92" s="168"/>
      <c r="H92" s="103">
        <f t="shared" si="29"/>
        <v>0</v>
      </c>
      <c r="I92" s="169"/>
      <c r="J92" s="103">
        <f t="shared" si="31"/>
        <v>0</v>
      </c>
      <c r="K92" s="169"/>
      <c r="L92" s="103">
        <f t="shared" si="32"/>
        <v>0</v>
      </c>
      <c r="M92" s="169"/>
      <c r="N92" s="103">
        <f t="shared" si="33"/>
        <v>0</v>
      </c>
      <c r="O92" s="169"/>
      <c r="P92" s="103">
        <f t="shared" si="34"/>
        <v>0</v>
      </c>
      <c r="Q92" s="169"/>
      <c r="R92" s="103">
        <f t="shared" si="35"/>
        <v>0</v>
      </c>
      <c r="S92" s="168"/>
      <c r="T92" s="103">
        <f t="shared" si="30"/>
        <v>0</v>
      </c>
    </row>
    <row r="93" spans="1:20" ht="24" customHeight="1" x14ac:dyDescent="0.2">
      <c r="A93" s="145" t="str">
        <f t="shared" si="36"/>
        <v/>
      </c>
      <c r="B93" s="297" t="str">
        <f>IF(ISBLANK('Item List'!B85),"",'Item List'!B85)</f>
        <v/>
      </c>
      <c r="C93" s="297" t="str">
        <f>IF(ISBLANK('Item List'!C85),"",'Item List'!C85)</f>
        <v/>
      </c>
      <c r="D93" s="298">
        <f>IF(ISBLANK('Item List'!D85),0,'Item List'!D85)</f>
        <v>0</v>
      </c>
      <c r="E93" s="146">
        <f>IF(ISBLANK('Item List'!E85),0,'Item List'!E85)</f>
        <v>0</v>
      </c>
      <c r="F93" s="146">
        <f t="shared" si="28"/>
        <v>0</v>
      </c>
      <c r="G93" s="168"/>
      <c r="H93" s="103">
        <f t="shared" si="29"/>
        <v>0</v>
      </c>
      <c r="I93" s="169"/>
      <c r="J93" s="103">
        <f t="shared" si="31"/>
        <v>0</v>
      </c>
      <c r="K93" s="169"/>
      <c r="L93" s="103">
        <f t="shared" si="32"/>
        <v>0</v>
      </c>
      <c r="M93" s="169"/>
      <c r="N93" s="103">
        <f t="shared" si="33"/>
        <v>0</v>
      </c>
      <c r="O93" s="169"/>
      <c r="P93" s="103">
        <f t="shared" si="34"/>
        <v>0</v>
      </c>
      <c r="Q93" s="169"/>
      <c r="R93" s="103">
        <f t="shared" si="35"/>
        <v>0</v>
      </c>
      <c r="S93" s="168"/>
      <c r="T93" s="103">
        <f t="shared" si="30"/>
        <v>0</v>
      </c>
    </row>
    <row r="94" spans="1:20" ht="24" customHeight="1" x14ac:dyDescent="0.2">
      <c r="A94" s="145" t="str">
        <f t="shared" si="36"/>
        <v/>
      </c>
      <c r="B94" s="297" t="str">
        <f>IF(ISBLANK('Item List'!B86),"",'Item List'!B86)</f>
        <v/>
      </c>
      <c r="C94" s="297" t="str">
        <f>IF(ISBLANK('Item List'!C86),"",'Item List'!C86)</f>
        <v/>
      </c>
      <c r="D94" s="298">
        <f>IF(ISBLANK('Item List'!D86),0,'Item List'!D86)</f>
        <v>0</v>
      </c>
      <c r="E94" s="146">
        <f>IF(ISBLANK('Item List'!E86),0,'Item List'!E86)</f>
        <v>0</v>
      </c>
      <c r="F94" s="146">
        <f t="shared" si="28"/>
        <v>0</v>
      </c>
      <c r="G94" s="168"/>
      <c r="H94" s="103">
        <f t="shared" si="29"/>
        <v>0</v>
      </c>
      <c r="I94" s="170"/>
      <c r="J94" s="103">
        <f t="shared" si="31"/>
        <v>0</v>
      </c>
      <c r="K94" s="170"/>
      <c r="L94" s="103">
        <f t="shared" si="32"/>
        <v>0</v>
      </c>
      <c r="M94" s="170"/>
      <c r="N94" s="103">
        <f t="shared" si="33"/>
        <v>0</v>
      </c>
      <c r="O94" s="170"/>
      <c r="P94" s="103">
        <f t="shared" si="34"/>
        <v>0</v>
      </c>
      <c r="Q94" s="170"/>
      <c r="R94" s="103">
        <f t="shared" si="35"/>
        <v>0</v>
      </c>
      <c r="S94" s="168"/>
      <c r="T94" s="103">
        <f t="shared" si="30"/>
        <v>0</v>
      </c>
    </row>
    <row r="95" spans="1:20" ht="24" customHeight="1" x14ac:dyDescent="0.2">
      <c r="A95" s="145" t="str">
        <f t="shared" si="36"/>
        <v/>
      </c>
      <c r="B95" s="297" t="str">
        <f>IF(ISBLANK('Item List'!B87),"",'Item List'!B87)</f>
        <v/>
      </c>
      <c r="C95" s="297" t="str">
        <f>IF(ISBLANK('Item List'!C87),"",'Item List'!C87)</f>
        <v/>
      </c>
      <c r="D95" s="298">
        <f>IF(ISBLANK('Item List'!D87),0,'Item List'!D87)</f>
        <v>0</v>
      </c>
      <c r="E95" s="146">
        <f>IF(ISBLANK('Item List'!E87),0,'Item List'!E87)</f>
        <v>0</v>
      </c>
      <c r="F95" s="146">
        <f t="shared" si="28"/>
        <v>0</v>
      </c>
      <c r="G95" s="168"/>
      <c r="H95" s="103">
        <f t="shared" si="29"/>
        <v>0</v>
      </c>
      <c r="I95" s="170"/>
      <c r="J95" s="103">
        <f t="shared" si="31"/>
        <v>0</v>
      </c>
      <c r="K95" s="170"/>
      <c r="L95" s="103">
        <f t="shared" si="32"/>
        <v>0</v>
      </c>
      <c r="M95" s="170"/>
      <c r="N95" s="103">
        <f t="shared" si="33"/>
        <v>0</v>
      </c>
      <c r="O95" s="170"/>
      <c r="P95" s="103">
        <f t="shared" si="34"/>
        <v>0</v>
      </c>
      <c r="Q95" s="170"/>
      <c r="R95" s="103">
        <f t="shared" si="35"/>
        <v>0</v>
      </c>
      <c r="S95" s="168"/>
      <c r="T95" s="103">
        <f t="shared" si="30"/>
        <v>0</v>
      </c>
    </row>
    <row r="96" spans="1:20" ht="24" customHeight="1" x14ac:dyDescent="0.2">
      <c r="A96" s="145" t="str">
        <f t="shared" si="36"/>
        <v/>
      </c>
      <c r="B96" s="297" t="str">
        <f>IF(ISBLANK('Item List'!B88),"",'Item List'!B88)</f>
        <v/>
      </c>
      <c r="C96" s="297" t="str">
        <f>IF(ISBLANK('Item List'!C88),"",'Item List'!C88)</f>
        <v/>
      </c>
      <c r="D96" s="298">
        <f>IF(ISBLANK('Item List'!D88),0,'Item List'!D88)</f>
        <v>0</v>
      </c>
      <c r="E96" s="146">
        <f>IF(ISBLANK('Item List'!E88),0,'Item List'!E88)</f>
        <v>0</v>
      </c>
      <c r="F96" s="146">
        <f t="shared" si="28"/>
        <v>0</v>
      </c>
      <c r="G96" s="168"/>
      <c r="H96" s="103">
        <f t="shared" si="29"/>
        <v>0</v>
      </c>
      <c r="I96" s="170"/>
      <c r="J96" s="103">
        <f t="shared" si="31"/>
        <v>0</v>
      </c>
      <c r="K96" s="170"/>
      <c r="L96" s="103">
        <f t="shared" si="32"/>
        <v>0</v>
      </c>
      <c r="M96" s="170"/>
      <c r="N96" s="103">
        <f t="shared" si="33"/>
        <v>0</v>
      </c>
      <c r="O96" s="170"/>
      <c r="P96" s="103">
        <f t="shared" si="34"/>
        <v>0</v>
      </c>
      <c r="Q96" s="170"/>
      <c r="R96" s="103">
        <f t="shared" si="35"/>
        <v>0</v>
      </c>
      <c r="S96" s="168"/>
      <c r="T96" s="103">
        <f t="shared" si="30"/>
        <v>0</v>
      </c>
    </row>
    <row r="97" spans="1:20" ht="24" customHeight="1" x14ac:dyDescent="0.2">
      <c r="A97" s="145" t="str">
        <f t="shared" si="36"/>
        <v/>
      </c>
      <c r="B97" s="297" t="str">
        <f>IF(ISBLANK('Item List'!B89),"",'Item List'!B89)</f>
        <v/>
      </c>
      <c r="C97" s="297" t="str">
        <f>IF(ISBLANK('Item List'!C89),"",'Item List'!C89)</f>
        <v/>
      </c>
      <c r="D97" s="298">
        <f>IF(ISBLANK('Item List'!D89),0,'Item List'!D89)</f>
        <v>0</v>
      </c>
      <c r="E97" s="146">
        <f>IF(ISBLANK('Item List'!E89),0,'Item List'!E89)</f>
        <v>0</v>
      </c>
      <c r="F97" s="146">
        <f t="shared" si="28"/>
        <v>0</v>
      </c>
      <c r="G97" s="168"/>
      <c r="H97" s="103">
        <f t="shared" si="29"/>
        <v>0</v>
      </c>
      <c r="I97" s="170"/>
      <c r="J97" s="103">
        <f t="shared" si="31"/>
        <v>0</v>
      </c>
      <c r="K97" s="170"/>
      <c r="L97" s="103">
        <f t="shared" si="32"/>
        <v>0</v>
      </c>
      <c r="M97" s="170"/>
      <c r="N97" s="103">
        <f t="shared" si="33"/>
        <v>0</v>
      </c>
      <c r="O97" s="170"/>
      <c r="P97" s="103">
        <f t="shared" si="34"/>
        <v>0</v>
      </c>
      <c r="Q97" s="170"/>
      <c r="R97" s="103">
        <f t="shared" si="35"/>
        <v>0</v>
      </c>
      <c r="S97" s="168"/>
      <c r="T97" s="103">
        <f t="shared" si="30"/>
        <v>0</v>
      </c>
    </row>
    <row r="98" spans="1:20" ht="24" customHeight="1" x14ac:dyDescent="0.2">
      <c r="A98" s="145" t="str">
        <f t="shared" si="36"/>
        <v/>
      </c>
      <c r="B98" s="297" t="str">
        <f>IF(ISBLANK('Item List'!B90),"",'Item List'!B90)</f>
        <v/>
      </c>
      <c r="C98" s="297" t="str">
        <f>IF(ISBLANK('Item List'!C90),"",'Item List'!C90)</f>
        <v/>
      </c>
      <c r="D98" s="298">
        <f>IF(ISBLANK('Item List'!D90),0,'Item List'!D90)</f>
        <v>0</v>
      </c>
      <c r="E98" s="146">
        <f>IF(ISBLANK('Item List'!E90),0,'Item List'!E90)</f>
        <v>0</v>
      </c>
      <c r="F98" s="146">
        <f t="shared" si="28"/>
        <v>0</v>
      </c>
      <c r="G98" s="168"/>
      <c r="H98" s="103">
        <f t="shared" si="29"/>
        <v>0</v>
      </c>
      <c r="I98" s="170"/>
      <c r="J98" s="103">
        <f t="shared" si="31"/>
        <v>0</v>
      </c>
      <c r="K98" s="170"/>
      <c r="L98" s="103">
        <f t="shared" si="32"/>
        <v>0</v>
      </c>
      <c r="M98" s="170"/>
      <c r="N98" s="103">
        <f t="shared" si="33"/>
        <v>0</v>
      </c>
      <c r="O98" s="170"/>
      <c r="P98" s="103">
        <f t="shared" si="34"/>
        <v>0</v>
      </c>
      <c r="Q98" s="170"/>
      <c r="R98" s="103">
        <f t="shared" si="35"/>
        <v>0</v>
      </c>
      <c r="S98" s="168"/>
      <c r="T98" s="103">
        <f t="shared" si="30"/>
        <v>0</v>
      </c>
    </row>
    <row r="99" spans="1:20" ht="24" customHeight="1" x14ac:dyDescent="0.2">
      <c r="A99" s="145" t="str">
        <f t="shared" si="36"/>
        <v/>
      </c>
      <c r="B99" s="297" t="str">
        <f>IF(ISBLANK('Item List'!B91),"",'Item List'!B91)</f>
        <v/>
      </c>
      <c r="C99" s="297" t="str">
        <f>IF(ISBLANK('Item List'!C91),"",'Item List'!C91)</f>
        <v/>
      </c>
      <c r="D99" s="298">
        <f>IF(ISBLANK('Item List'!D91),0,'Item List'!D91)</f>
        <v>0</v>
      </c>
      <c r="E99" s="146">
        <f>IF(ISBLANK('Item List'!E91),0,'Item List'!E91)</f>
        <v>0</v>
      </c>
      <c r="F99" s="146">
        <f t="shared" si="28"/>
        <v>0</v>
      </c>
      <c r="G99" s="168"/>
      <c r="H99" s="103">
        <f t="shared" si="29"/>
        <v>0</v>
      </c>
      <c r="I99" s="170"/>
      <c r="J99" s="103">
        <f t="shared" si="31"/>
        <v>0</v>
      </c>
      <c r="K99" s="170"/>
      <c r="L99" s="103">
        <f t="shared" si="32"/>
        <v>0</v>
      </c>
      <c r="M99" s="170"/>
      <c r="N99" s="103">
        <f t="shared" si="33"/>
        <v>0</v>
      </c>
      <c r="O99" s="170"/>
      <c r="P99" s="103">
        <f t="shared" si="34"/>
        <v>0</v>
      </c>
      <c r="Q99" s="170"/>
      <c r="R99" s="103">
        <f t="shared" si="35"/>
        <v>0</v>
      </c>
      <c r="S99" s="168"/>
      <c r="T99" s="103">
        <f t="shared" si="30"/>
        <v>0</v>
      </c>
    </row>
    <row r="100" spans="1:20" ht="24" customHeight="1" x14ac:dyDescent="0.2">
      <c r="A100" s="145" t="str">
        <f t="shared" si="36"/>
        <v/>
      </c>
      <c r="B100" s="297" t="str">
        <f>IF(ISBLANK('Item List'!B92),"",'Item List'!B92)</f>
        <v/>
      </c>
      <c r="C100" s="297" t="str">
        <f>IF(ISBLANK('Item List'!C92),"",'Item List'!C92)</f>
        <v/>
      </c>
      <c r="D100" s="298">
        <f>IF(ISBLANK('Item List'!D92),0,'Item List'!D92)</f>
        <v>0</v>
      </c>
      <c r="E100" s="146">
        <f>IF(ISBLANK('Item List'!E92),0,'Item List'!E92)</f>
        <v>0</v>
      </c>
      <c r="F100" s="146">
        <f t="shared" si="28"/>
        <v>0</v>
      </c>
      <c r="G100" s="168"/>
      <c r="H100" s="103">
        <f t="shared" si="29"/>
        <v>0</v>
      </c>
      <c r="I100" s="170"/>
      <c r="J100" s="103">
        <f t="shared" si="31"/>
        <v>0</v>
      </c>
      <c r="K100" s="170"/>
      <c r="L100" s="103">
        <f t="shared" si="32"/>
        <v>0</v>
      </c>
      <c r="M100" s="170"/>
      <c r="N100" s="103">
        <f t="shared" si="33"/>
        <v>0</v>
      </c>
      <c r="O100" s="170"/>
      <c r="P100" s="103">
        <f t="shared" si="34"/>
        <v>0</v>
      </c>
      <c r="Q100" s="170"/>
      <c r="R100" s="103">
        <f t="shared" si="35"/>
        <v>0</v>
      </c>
      <c r="S100" s="168"/>
      <c r="T100" s="103">
        <f t="shared" si="30"/>
        <v>0</v>
      </c>
    </row>
    <row r="101" spans="1:20" ht="24" customHeight="1" x14ac:dyDescent="0.2">
      <c r="A101" s="145" t="str">
        <f t="shared" si="36"/>
        <v/>
      </c>
      <c r="B101" s="297" t="str">
        <f>IF(ISBLANK('Item List'!B93),"",'Item List'!B93)</f>
        <v/>
      </c>
      <c r="C101" s="297" t="str">
        <f>IF(ISBLANK('Item List'!C93),"",'Item List'!C93)</f>
        <v/>
      </c>
      <c r="D101" s="298">
        <f>IF(ISBLANK('Item List'!D93),0,'Item List'!D93)</f>
        <v>0</v>
      </c>
      <c r="E101" s="146">
        <f>IF(ISBLANK('Item List'!E93),0,'Item List'!E93)</f>
        <v>0</v>
      </c>
      <c r="F101" s="146">
        <f t="shared" si="28"/>
        <v>0</v>
      </c>
      <c r="G101" s="168"/>
      <c r="H101" s="103">
        <f t="shared" si="29"/>
        <v>0</v>
      </c>
      <c r="I101" s="170"/>
      <c r="J101" s="103">
        <f t="shared" si="31"/>
        <v>0</v>
      </c>
      <c r="K101" s="170"/>
      <c r="L101" s="103">
        <f t="shared" si="32"/>
        <v>0</v>
      </c>
      <c r="M101" s="170"/>
      <c r="N101" s="103">
        <f t="shared" si="33"/>
        <v>0</v>
      </c>
      <c r="O101" s="170"/>
      <c r="P101" s="103">
        <f t="shared" si="34"/>
        <v>0</v>
      </c>
      <c r="Q101" s="170"/>
      <c r="R101" s="103">
        <f t="shared" si="35"/>
        <v>0</v>
      </c>
      <c r="S101" s="168"/>
      <c r="T101" s="103">
        <f t="shared" si="30"/>
        <v>0</v>
      </c>
    </row>
    <row r="102" spans="1:20" ht="24" customHeight="1" x14ac:dyDescent="0.2">
      <c r="A102" s="145" t="str">
        <f t="shared" si="36"/>
        <v/>
      </c>
      <c r="B102" s="297" t="str">
        <f>IF(ISBLANK('Item List'!B94),"",'Item List'!B94)</f>
        <v/>
      </c>
      <c r="C102" s="297" t="str">
        <f>IF(ISBLANK('Item List'!C94),"",'Item List'!C94)</f>
        <v/>
      </c>
      <c r="D102" s="298">
        <f>IF(ISBLANK('Item List'!D94),0,'Item List'!D94)</f>
        <v>0</v>
      </c>
      <c r="E102" s="146">
        <f>IF(ISBLANK('Item List'!E94),0,'Item List'!E94)</f>
        <v>0</v>
      </c>
      <c r="F102" s="146">
        <f t="shared" si="28"/>
        <v>0</v>
      </c>
      <c r="G102" s="168"/>
      <c r="H102" s="103">
        <f t="shared" si="29"/>
        <v>0</v>
      </c>
      <c r="I102" s="170"/>
      <c r="J102" s="103">
        <f t="shared" si="31"/>
        <v>0</v>
      </c>
      <c r="K102" s="170"/>
      <c r="L102" s="103">
        <f t="shared" si="32"/>
        <v>0</v>
      </c>
      <c r="M102" s="170"/>
      <c r="N102" s="103">
        <f t="shared" si="33"/>
        <v>0</v>
      </c>
      <c r="O102" s="170"/>
      <c r="P102" s="103">
        <f t="shared" si="34"/>
        <v>0</v>
      </c>
      <c r="Q102" s="170"/>
      <c r="R102" s="103">
        <f t="shared" si="35"/>
        <v>0</v>
      </c>
      <c r="S102" s="168"/>
      <c r="T102" s="103">
        <f t="shared" si="30"/>
        <v>0</v>
      </c>
    </row>
    <row r="103" spans="1:20" ht="24" customHeight="1" x14ac:dyDescent="0.2">
      <c r="A103" s="145" t="str">
        <f t="shared" si="36"/>
        <v/>
      </c>
      <c r="B103" s="297" t="str">
        <f>IF(ISBLANK('Item List'!B95),"",'Item List'!B95)</f>
        <v/>
      </c>
      <c r="C103" s="297" t="str">
        <f>IF(ISBLANK('Item List'!C95),"",'Item List'!C95)</f>
        <v/>
      </c>
      <c r="D103" s="298">
        <f>IF(ISBLANK('Item List'!D95),0,'Item List'!D95)</f>
        <v>0</v>
      </c>
      <c r="E103" s="146">
        <f>IF(ISBLANK('Item List'!E95),0,'Item List'!E95)</f>
        <v>0</v>
      </c>
      <c r="F103" s="146">
        <f t="shared" si="28"/>
        <v>0</v>
      </c>
      <c r="G103" s="168"/>
      <c r="H103" s="103">
        <f t="shared" si="29"/>
        <v>0</v>
      </c>
      <c r="I103" s="170"/>
      <c r="J103" s="103">
        <f t="shared" si="31"/>
        <v>0</v>
      </c>
      <c r="K103" s="170"/>
      <c r="L103" s="103">
        <f t="shared" si="32"/>
        <v>0</v>
      </c>
      <c r="M103" s="170"/>
      <c r="N103" s="103">
        <f t="shared" si="33"/>
        <v>0</v>
      </c>
      <c r="O103" s="170"/>
      <c r="P103" s="103">
        <f t="shared" si="34"/>
        <v>0</v>
      </c>
      <c r="Q103" s="170"/>
      <c r="R103" s="103">
        <f t="shared" si="35"/>
        <v>0</v>
      </c>
      <c r="S103" s="168"/>
      <c r="T103" s="103">
        <f t="shared" si="30"/>
        <v>0</v>
      </c>
    </row>
    <row r="104" spans="1:20" ht="24" customHeight="1" x14ac:dyDescent="0.2">
      <c r="A104" s="145" t="str">
        <f t="shared" si="36"/>
        <v/>
      </c>
      <c r="B104" s="297" t="str">
        <f>IF(ISBLANK('Item List'!B96),"",'Item List'!B96)</f>
        <v/>
      </c>
      <c r="C104" s="297" t="str">
        <f>IF(ISBLANK('Item List'!C96),"",'Item List'!C96)</f>
        <v/>
      </c>
      <c r="D104" s="298">
        <f>IF(ISBLANK('Item List'!D96),0,'Item List'!D96)</f>
        <v>0</v>
      </c>
      <c r="E104" s="146">
        <f>IF(ISBLANK('Item List'!E96),0,'Item List'!E96)</f>
        <v>0</v>
      </c>
      <c r="F104" s="146">
        <f t="shared" si="28"/>
        <v>0</v>
      </c>
      <c r="G104" s="168"/>
      <c r="H104" s="103">
        <f t="shared" si="29"/>
        <v>0</v>
      </c>
      <c r="I104" s="170"/>
      <c r="J104" s="103">
        <f t="shared" si="31"/>
        <v>0</v>
      </c>
      <c r="K104" s="170"/>
      <c r="L104" s="103">
        <f t="shared" si="32"/>
        <v>0</v>
      </c>
      <c r="M104" s="170"/>
      <c r="N104" s="103">
        <f t="shared" si="33"/>
        <v>0</v>
      </c>
      <c r="O104" s="170"/>
      <c r="P104" s="103">
        <f t="shared" si="34"/>
        <v>0</v>
      </c>
      <c r="Q104" s="170"/>
      <c r="R104" s="103">
        <f t="shared" si="35"/>
        <v>0</v>
      </c>
      <c r="S104" s="168"/>
      <c r="T104" s="103">
        <f t="shared" si="30"/>
        <v>0</v>
      </c>
    </row>
    <row r="105" spans="1:20" ht="24" customHeight="1" x14ac:dyDescent="0.2">
      <c r="A105" s="145" t="str">
        <f t="shared" si="36"/>
        <v/>
      </c>
      <c r="B105" s="297" t="str">
        <f>IF(ISBLANK('Item List'!B97),"",'Item List'!B97)</f>
        <v/>
      </c>
      <c r="C105" s="297" t="str">
        <f>IF(ISBLANK('Item List'!C97),"",'Item List'!C97)</f>
        <v/>
      </c>
      <c r="D105" s="298">
        <f>IF(ISBLANK('Item List'!D97),0,'Item List'!D97)</f>
        <v>0</v>
      </c>
      <c r="E105" s="146">
        <f>IF(ISBLANK('Item List'!E97),0,'Item List'!E97)</f>
        <v>0</v>
      </c>
      <c r="F105" s="146">
        <f t="shared" si="28"/>
        <v>0</v>
      </c>
      <c r="G105" s="168"/>
      <c r="H105" s="103">
        <f t="shared" si="29"/>
        <v>0</v>
      </c>
      <c r="I105" s="170"/>
      <c r="J105" s="103">
        <f t="shared" si="31"/>
        <v>0</v>
      </c>
      <c r="K105" s="170"/>
      <c r="L105" s="103">
        <f t="shared" si="32"/>
        <v>0</v>
      </c>
      <c r="M105" s="170"/>
      <c r="N105" s="103">
        <f t="shared" si="33"/>
        <v>0</v>
      </c>
      <c r="O105" s="170"/>
      <c r="P105" s="103">
        <f t="shared" si="34"/>
        <v>0</v>
      </c>
      <c r="Q105" s="170"/>
      <c r="R105" s="103">
        <f t="shared" si="35"/>
        <v>0</v>
      </c>
      <c r="S105" s="168"/>
      <c r="T105" s="103">
        <f t="shared" si="30"/>
        <v>0</v>
      </c>
    </row>
    <row r="106" spans="1:20" ht="24" customHeight="1" x14ac:dyDescent="0.2">
      <c r="A106" s="145" t="str">
        <f t="shared" si="36"/>
        <v/>
      </c>
      <c r="B106" s="297" t="str">
        <f>IF(ISBLANK('Item List'!B98),"",'Item List'!B98)</f>
        <v/>
      </c>
      <c r="C106" s="297" t="str">
        <f>IF(ISBLANK('Item List'!C98),"",'Item List'!C98)</f>
        <v/>
      </c>
      <c r="D106" s="298">
        <f>IF(ISBLANK('Item List'!D98),0,'Item List'!D98)</f>
        <v>0</v>
      </c>
      <c r="E106" s="146">
        <f>IF(ISBLANK('Item List'!E98),0,'Item List'!E98)</f>
        <v>0</v>
      </c>
      <c r="F106" s="146">
        <f t="shared" si="28"/>
        <v>0</v>
      </c>
      <c r="G106" s="168"/>
      <c r="H106" s="103">
        <f t="shared" si="29"/>
        <v>0</v>
      </c>
      <c r="I106" s="170"/>
      <c r="J106" s="103">
        <f t="shared" si="31"/>
        <v>0</v>
      </c>
      <c r="K106" s="170"/>
      <c r="L106" s="103">
        <f t="shared" si="32"/>
        <v>0</v>
      </c>
      <c r="M106" s="170"/>
      <c r="N106" s="103">
        <f t="shared" si="33"/>
        <v>0</v>
      </c>
      <c r="O106" s="170"/>
      <c r="P106" s="103">
        <f t="shared" si="34"/>
        <v>0</v>
      </c>
      <c r="Q106" s="170"/>
      <c r="R106" s="103">
        <f t="shared" si="35"/>
        <v>0</v>
      </c>
      <c r="S106" s="168"/>
      <c r="T106" s="103">
        <f t="shared" si="30"/>
        <v>0</v>
      </c>
    </row>
    <row r="107" spans="1:20" ht="24" customHeight="1" thickBot="1" x14ac:dyDescent="0.25">
      <c r="A107" s="145" t="str">
        <f t="shared" si="36"/>
        <v/>
      </c>
      <c r="B107" s="297" t="str">
        <f>IF(ISBLANK('Item List'!B99),"",'Item List'!B99)</f>
        <v/>
      </c>
      <c r="C107" s="297" t="str">
        <f>IF(ISBLANK('Item List'!C99),"",'Item List'!C99)</f>
        <v/>
      </c>
      <c r="D107" s="298">
        <f>IF(ISBLANK('Item List'!D99),0,'Item List'!D99)</f>
        <v>0</v>
      </c>
      <c r="E107" s="146">
        <f>IF(ISBLANK('Item List'!E99),0,'Item List'!E99)</f>
        <v>0</v>
      </c>
      <c r="F107" s="146">
        <f t="shared" si="28"/>
        <v>0</v>
      </c>
      <c r="G107" s="168"/>
      <c r="H107" s="103">
        <f t="shared" si="29"/>
        <v>0</v>
      </c>
      <c r="I107" s="170"/>
      <c r="J107" s="103">
        <f t="shared" si="31"/>
        <v>0</v>
      </c>
      <c r="K107" s="170"/>
      <c r="L107" s="103">
        <f t="shared" si="32"/>
        <v>0</v>
      </c>
      <c r="M107" s="170"/>
      <c r="N107" s="103">
        <f t="shared" si="33"/>
        <v>0</v>
      </c>
      <c r="O107" s="170"/>
      <c r="P107" s="103">
        <f t="shared" si="34"/>
        <v>0</v>
      </c>
      <c r="Q107" s="170"/>
      <c r="R107" s="103">
        <f t="shared" si="35"/>
        <v>0</v>
      </c>
      <c r="S107" s="168"/>
      <c r="T107" s="103">
        <f t="shared" si="30"/>
        <v>0</v>
      </c>
    </row>
    <row r="108" spans="1:20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9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  <c r="S108" s="110"/>
      <c r="T108" s="104" t="str">
        <f>IF(SUM(T84:T107)=0,"",SUM(T84:T107)+T82)</f>
        <v/>
      </c>
    </row>
    <row r="109" spans="1:20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  <c r="S109" s="109"/>
      <c r="T109" s="105" t="str">
        <f>IF(SUM(T84:T107)=0,"",SUM($D84*S84,$D85*S85,$D86*S86,$D87*S87,$D88*S88,$D89*S89,$D90*S90,$D91*S91,$D92*S92,$D93*S93,$D94*S94,$D95*S95,$D96*S96,$D97*S97,$D98*S98,$D99*S99,$D100*S100,$D101*S101,$D102*S102,$D103*S103,$D104*S104,$D105*S105,$D106*S106,$D107*S107,T83))</f>
        <v/>
      </c>
    </row>
    <row r="110" spans="1:20" x14ac:dyDescent="0.2">
      <c r="L110" s="369">
        <f>SUM(L31:L56)</f>
        <v>1331685.08</v>
      </c>
    </row>
  </sheetData>
  <mergeCells count="12">
    <mergeCell ref="S1:T1"/>
    <mergeCell ref="S2:T2"/>
    <mergeCell ref="S3:T3"/>
    <mergeCell ref="S4:T4"/>
    <mergeCell ref="I4:J4"/>
    <mergeCell ref="G4:H4"/>
    <mergeCell ref="E1:F3"/>
    <mergeCell ref="I1:J1"/>
    <mergeCell ref="I2:J2"/>
    <mergeCell ref="G1:H1"/>
    <mergeCell ref="G2:H2"/>
    <mergeCell ref="G3:H3"/>
  </mergeCells>
  <phoneticPr fontId="6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A24" sqref="A24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INLET AND PIPE PROTECTION</v>
      </c>
      <c r="C5" s="145" t="str">
        <f>'Tabulation of Bids'!C6</f>
        <v>EACH</v>
      </c>
      <c r="D5" s="145">
        <f>'Tabulation of Bids'!D6</f>
        <v>12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SUBBASE GRANULAR MATERIAL, TYPE B</v>
      </c>
      <c r="C6" s="145" t="str">
        <f>'Tabulation of Bids'!C7</f>
        <v>TON</v>
      </c>
      <c r="D6" s="145">
        <f>'Tabulation of Bids'!D7</f>
        <v>1924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AGGREGATE BASE COURSE, TYPE B</v>
      </c>
      <c r="C7" s="145" t="str">
        <f>'Tabulation of Bids'!C8</f>
        <v>TON</v>
      </c>
      <c r="D7" s="145">
        <f>'Tabulation of Bids'!D8</f>
        <v>2030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BITUMINOUS MATERIALS (PRIME COAT)</v>
      </c>
      <c r="C8" s="145" t="str">
        <f>'Tabulation of Bids'!C9</f>
        <v>POUND</v>
      </c>
      <c r="D8" s="145">
        <f>'Tabulation of Bids'!D9</f>
        <v>12881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BITUMINOUS MATERIALS (TACK COAT)</v>
      </c>
      <c r="C9" s="145" t="str">
        <f>'Tabulation of Bids'!C10</f>
        <v>POUND</v>
      </c>
      <c r="D9" s="145">
        <f>'Tabulation of Bids'!D10</f>
        <v>1319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HOT-MIX ASPHALT BINDER COURSE, IL-19.0, N90</v>
      </c>
      <c r="C10" s="145" t="str">
        <f>'Tabulation of Bids'!C11</f>
        <v>TON</v>
      </c>
      <c r="D10" s="145">
        <f>'Tabulation of Bids'!D11</f>
        <v>1898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HOT-MIX ASPHALT SURFACE COURSE, MIX "D", N70</v>
      </c>
      <c r="C11" s="145" t="str">
        <f>'Tabulation of Bids'!C12</f>
        <v>TON</v>
      </c>
      <c r="D11" s="145">
        <f>'Tabulation of Bids'!D12</f>
        <v>659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PORTLAND CEMENT CONCRETE DRIVEWAY PAVEMENT,  6 INCH</v>
      </c>
      <c r="C12" s="145" t="str">
        <f>'Tabulation of Bids'!C13</f>
        <v>SQ YD</v>
      </c>
      <c r="D12" s="145">
        <f>'Tabulation of Bids'!D13</f>
        <v>152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PORTLAND CEMENT CONCRETE DRIVEWAY PAVEMENT,  8 INCH</v>
      </c>
      <c r="C13" s="145" t="str">
        <f>'Tabulation of Bids'!C14</f>
        <v>SQ YD</v>
      </c>
      <c r="D13" s="145">
        <f>'Tabulation of Bids'!D14</f>
        <v>79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PORTLAND CEMENT CONCRETE SIDEWALK 4 INCH</v>
      </c>
      <c r="C14" s="145" t="str">
        <f>'Tabulation of Bids'!C15</f>
        <v>SQ FT</v>
      </c>
      <c r="D14" s="145">
        <f>'Tabulation of Bids'!D15</f>
        <v>9876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PAVEMENT REMOVAL</v>
      </c>
      <c r="C15" s="145" t="str">
        <f>'Tabulation of Bids'!C16</f>
        <v>SQ YD</v>
      </c>
      <c r="D15" s="145">
        <f>'Tabulation of Bids'!D16</f>
        <v>5421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DRIVEWAY PAVEMENT REMOVAL</v>
      </c>
      <c r="C16" s="145" t="str">
        <f>'Tabulation of Bids'!C17</f>
        <v>SQ YD</v>
      </c>
      <c r="D16" s="145">
        <f>'Tabulation of Bids'!D17</f>
        <v>119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COMBINATION CURB AND GUTTER REMOVAL</v>
      </c>
      <c r="C17" s="145" t="str">
        <f>'Tabulation of Bids'!C18</f>
        <v>FOOT</v>
      </c>
      <c r="D17" s="145">
        <f>'Tabulation of Bids'!D18</f>
        <v>2460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SIDEWALK REMOVAL</v>
      </c>
      <c r="C18" s="145" t="str">
        <f>'Tabulation of Bids'!C19</f>
        <v>SQ FT</v>
      </c>
      <c r="D18" s="145">
        <f>'Tabulation of Bids'!D19</f>
        <v>2583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WATER VALVES TO BE ADJUSTED</v>
      </c>
      <c r="C19" s="145" t="str">
        <f>'Tabulation of Bids'!C20</f>
        <v>EACH</v>
      </c>
      <c r="D19" s="145">
        <f>'Tabulation of Bids'!D20</f>
        <v>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FIRE HYDRANTS TO BE ADJUSTED</v>
      </c>
      <c r="C20" s="145" t="str">
        <f>'Tabulation of Bids'!C21</f>
        <v>EACH</v>
      </c>
      <c r="D20" s="145">
        <f>'Tabulation of Bids'!D21</f>
        <v>2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MANHOLES TO BE ADJUSTED WITH NEW TYPE 1 FRAME, CLOSED LID</v>
      </c>
      <c r="C21" s="145" t="str">
        <f>'Tabulation of Bids'!C22</f>
        <v>EACH</v>
      </c>
      <c r="D21" s="145">
        <f>'Tabulation of Bids'!D22</f>
        <v>11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INLETS TO BE RECONSTRUCTED</v>
      </c>
      <c r="C22" s="145" t="str">
        <f>'Tabulation of Bids'!C23</f>
        <v>EACH</v>
      </c>
      <c r="D22" s="145">
        <f>'Tabulation of Bids'!D23</f>
        <v>1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CONCRETE GUTTER, TYPE A</v>
      </c>
      <c r="C23" s="145" t="str">
        <f>'Tabulation of Bids'!C24</f>
        <v>FOOT</v>
      </c>
      <c r="D23" s="145">
        <f>'Tabulation of Bids'!D24</f>
        <v>6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COMBINATION CONCRETE CURB AND GUTTER, TYPE M-6.18 (MODIFIED)</v>
      </c>
      <c r="C24" s="145" t="str">
        <f>'Tabulation of Bids'!C25</f>
        <v>FOOT</v>
      </c>
      <c r="D24" s="145">
        <f>'Tabulation of Bids'!D25</f>
        <v>2549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NON-SPECIAL WASTE DISPOSAL</v>
      </c>
      <c r="C25" s="145" t="str">
        <f>'Tabulation of Bids'!C26</f>
        <v>CU YD</v>
      </c>
      <c r="D25" s="145">
        <f>'Tabulation of Bids'!D26</f>
        <v>200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SPECIAL WASTE DISPOSAL</v>
      </c>
      <c r="C26" s="145" t="str">
        <f>'Tabulation of Bids'!C27</f>
        <v>CU YD</v>
      </c>
      <c r="D26" s="145">
        <f>'Tabulation of Bids'!D27</f>
        <v>200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SOIL DISPOSAL ANALYSIS</v>
      </c>
      <c r="C27" s="145" t="str">
        <f>'Tabulation of Bids'!C28</f>
        <v>EACH</v>
      </c>
      <c r="D27" s="145">
        <f>'Tabulation of Bids'!D28</f>
        <v>1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MOBILIZATION</v>
      </c>
      <c r="C28" s="145" t="str">
        <f>'Tabulation of Bids'!C29</f>
        <v>L SUM</v>
      </c>
      <c r="D28" s="145">
        <f>'Tabulation of Bids'!D29</f>
        <v>1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2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SIGN PANEL - TYPE 1</v>
      </c>
      <c r="C31" s="145" t="str">
        <f>'Tabulation of Bids'!C32</f>
        <v>SQ FT</v>
      </c>
      <c r="D31" s="145">
        <f>'Tabulation of Bids'!D32</f>
        <v>15.66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METAL POST - TYPE A</v>
      </c>
      <c r="C32" s="145" t="str">
        <f>'Tabulation of Bids'!C33</f>
        <v>FOOT</v>
      </c>
      <c r="D32" s="145">
        <f>'Tabulation of Bids'!D33</f>
        <v>39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THERMOPLASTIC PAVEMENT MARKING - LINE  4"</v>
      </c>
      <c r="C33" s="145" t="str">
        <f>'Tabulation of Bids'!C34</f>
        <v>FOOT</v>
      </c>
      <c r="D33" s="145">
        <f>'Tabulation of Bids'!D34</f>
        <v>400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THERMOPLASTIC PAVEMENT MARKING - LINE  6"</v>
      </c>
      <c r="C34" s="145" t="str">
        <f>'Tabulation of Bids'!C35</f>
        <v>FOOT</v>
      </c>
      <c r="D34" s="145">
        <f>'Tabulation of Bids'!D35</f>
        <v>263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THERMOPLASTIC PAVEMENT MARKING - LINE 24"</v>
      </c>
      <c r="C35" s="145" t="str">
        <f>'Tabulation of Bids'!C36</f>
        <v>FOOT</v>
      </c>
      <c r="D35" s="145">
        <f>'Tabulation of Bids'!D36</f>
        <v>57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SPECIAL WASTE PLANS AND REPORTS (SPECIAL)</v>
      </c>
      <c r="C36" s="145" t="str">
        <f>'Tabulation of Bids'!C37</f>
        <v>L SUM</v>
      </c>
      <c r="D36" s="145">
        <f>'Tabulation of Bids'!D37</f>
        <v>1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REMOVE AND RELOCATE SIGN PANEL AND POLE ASSEMBLY</v>
      </c>
      <c r="C37" s="145" t="str">
        <f>'Tabulation of Bids'!C38</f>
        <v>EACH</v>
      </c>
      <c r="D37" s="145">
        <f>'Tabulation of Bids'!D38</f>
        <v>7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INLETS TO BE ADJUSTED WITH NEW FRAME AND GRATE (SPECIAL)</v>
      </c>
      <c r="C38" s="145" t="str">
        <f>'Tabulation of Bids'!C39</f>
        <v>EACH</v>
      </c>
      <c r="D38" s="145">
        <f>'Tabulation of Bids'!D39</f>
        <v>10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SANITARY MANHOLES TO BE ADJUSTED</v>
      </c>
      <c r="C39" s="145" t="str">
        <f>'Tabulation of Bids'!C40</f>
        <v>EACH</v>
      </c>
      <c r="D39" s="145">
        <f>'Tabulation of Bids'!D40</f>
        <v>8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VALVE BOX</v>
      </c>
      <c r="C40" s="145" t="str">
        <f>'Tabulation of Bids'!C41</f>
        <v>EACH</v>
      </c>
      <c r="D40" s="145">
        <f>'Tabulation of Bids'!D41</f>
        <v>1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TRAFFIC CONTROL AND PROTECTION, (SPECIAL)</v>
      </c>
      <c r="C41" s="145" t="str">
        <f>'Tabulation of Bids'!C42</f>
        <v>L SUM</v>
      </c>
      <c r="D41" s="145">
        <f>'Tabulation of Bids'!D42</f>
        <v>1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SIGN REMOVAL</v>
      </c>
      <c r="C42" s="145" t="str">
        <f>'Tabulation of Bids'!C43</f>
        <v>EACH</v>
      </c>
      <c r="D42" s="145">
        <f>'Tabulation of Bids'!D43</f>
        <v>3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PARKWAY RESTORATION</v>
      </c>
      <c r="C43" s="145" t="str">
        <f>'Tabulation of Bids'!C44</f>
        <v>L SUM</v>
      </c>
      <c r="D43" s="145">
        <f>'Tabulation of Bids'!D44</f>
        <v>1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CONCRETE TRUCK WASHOUT</v>
      </c>
      <c r="C44" s="145" t="str">
        <f>'Tabulation of Bids'!C45</f>
        <v>L SUM</v>
      </c>
      <c r="D44" s="145">
        <f>'Tabulation of Bids'!D45</f>
        <v>1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HOT-MIX ASPHALT SURFACE COURSE, SPECIAL</v>
      </c>
      <c r="C45" s="145" t="str">
        <f>'Tabulation of Bids'!C46</f>
        <v>SQ YD</v>
      </c>
      <c r="D45" s="145">
        <f>'Tabulation of Bids'!D46</f>
        <v>27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HOT-MIX ASPHALT DRIVEWAY PAVEMENT REMOVAL</v>
      </c>
      <c r="C46" s="145" t="str">
        <f>'Tabulation of Bids'!C47</f>
        <v>SQ YD</v>
      </c>
      <c r="D46" s="145">
        <f>'Tabulation of Bids'!D47</f>
        <v>234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CONSTRUCTION LAYOUT</v>
      </c>
      <c r="C47" s="145" t="str">
        <f>'Tabulation of Bids'!C48</f>
        <v>L SUM</v>
      </c>
      <c r="D47" s="145">
        <f>'Tabulation of Bids'!D48</f>
        <v>1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SUBGRADE UNDERCUTTING</v>
      </c>
      <c r="C48" s="145" t="str">
        <f>'Tabulation of Bids'!C49</f>
        <v>CU YD</v>
      </c>
      <c r="D48" s="145">
        <f>'Tabulation of Bids'!D49</f>
        <v>750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ADA CURB RAMP, STD 424001</v>
      </c>
      <c r="C49" s="145" t="str">
        <f>'Tabulation of Bids'!C50</f>
        <v>EACH</v>
      </c>
      <c r="D49" s="145">
        <f>'Tabulation of Bids'!D50</f>
        <v>2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ADA CURB RAMP, STD 424021</v>
      </c>
      <c r="C50" s="145" t="str">
        <f>'Tabulation of Bids'!C51</f>
        <v>EACH</v>
      </c>
      <c r="D50" s="145">
        <f>'Tabulation of Bids'!D51</f>
        <v>2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ADA CURB RAMP, STD 424026</v>
      </c>
      <c r="C51" s="145" t="str">
        <f>'Tabulation of Bids'!C52</f>
        <v>EACH</v>
      </c>
      <c r="D51" s="145">
        <f>'Tabulation of Bids'!D52</f>
        <v>2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2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2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2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6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B8" sqref="B8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6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31"/>
    </row>
    <row r="2" spans="1:6" s="98" customFormat="1" ht="15.75" customHeight="1" x14ac:dyDescent="0.2">
      <c r="A2" s="123"/>
      <c r="B2" s="124"/>
      <c r="C2" s="125" t="s">
        <v>13</v>
      </c>
      <c r="D2" s="116"/>
      <c r="E2" s="397"/>
      <c r="F2" s="398"/>
    </row>
    <row r="3" spans="1:6" s="98" customFormat="1" ht="15.75" customHeight="1" x14ac:dyDescent="0.2">
      <c r="A3" s="123"/>
      <c r="B3" s="126"/>
      <c r="C3" s="125" t="s">
        <v>14</v>
      </c>
      <c r="D3" s="399" t="s">
        <v>15</v>
      </c>
      <c r="E3" s="399"/>
      <c r="F3" s="400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95">
        <f>'Tabulation of Bids'!$A$3</f>
        <v>0</v>
      </c>
      <c r="E4" s="395"/>
      <c r="F4" s="396"/>
    </row>
    <row r="5" spans="1:6" s="101" customFormat="1" ht="12" customHeight="1" x14ac:dyDescent="0.2">
      <c r="A5" s="332" t="s">
        <v>18</v>
      </c>
      <c r="B5" s="332"/>
      <c r="C5" s="332"/>
      <c r="D5" s="332"/>
      <c r="E5" s="332"/>
      <c r="F5" s="333"/>
    </row>
    <row r="6" spans="1:6" s="101" customFormat="1" ht="12" customHeight="1" x14ac:dyDescent="0.2">
      <c r="A6" s="171"/>
      <c r="B6" s="108"/>
      <c r="C6" s="108"/>
      <c r="D6" s="108"/>
      <c r="E6" s="108"/>
      <c r="F6" s="334"/>
    </row>
    <row r="7" spans="1:6" s="101" customFormat="1" ht="12" customHeight="1" x14ac:dyDescent="0.2">
      <c r="A7" s="171"/>
      <c r="B7" s="108"/>
      <c r="C7" s="108"/>
      <c r="D7" s="108"/>
      <c r="E7" s="108"/>
      <c r="F7" s="334"/>
    </row>
    <row r="8" spans="1:6" s="101" customFormat="1" ht="12" customHeight="1" x14ac:dyDescent="0.2">
      <c r="A8" s="171"/>
      <c r="B8" s="108"/>
      <c r="C8" s="108"/>
      <c r="D8" s="108"/>
      <c r="E8" s="108"/>
      <c r="F8" s="334"/>
    </row>
    <row r="9" spans="1:6" s="101" customFormat="1" ht="12" customHeight="1" x14ac:dyDescent="0.2">
      <c r="A9" s="171"/>
      <c r="B9" s="108"/>
      <c r="C9" s="108"/>
      <c r="D9" s="108"/>
      <c r="E9" s="108"/>
      <c r="F9" s="334"/>
    </row>
    <row r="10" spans="1:6" s="101" customFormat="1" ht="12" customHeight="1" x14ac:dyDescent="0.2">
      <c r="A10" s="335" t="s">
        <v>19</v>
      </c>
      <c r="B10" s="332"/>
      <c r="C10" s="332"/>
      <c r="D10" s="332"/>
      <c r="E10" s="332"/>
      <c r="F10" s="333"/>
    </row>
    <row r="11" spans="1:6" s="101" customFormat="1" ht="12" customHeight="1" x14ac:dyDescent="0.2">
      <c r="A11" s="335" t="s">
        <v>20</v>
      </c>
      <c r="B11" s="332"/>
      <c r="C11" s="332"/>
      <c r="D11" s="332"/>
      <c r="E11" s="332"/>
      <c r="F11" s="333"/>
    </row>
    <row r="12" spans="1:6" s="101" customFormat="1" ht="12" customHeight="1" x14ac:dyDescent="0.2">
      <c r="A12" s="335" t="s">
        <v>21</v>
      </c>
      <c r="B12" s="332"/>
      <c r="C12" s="332"/>
      <c r="D12" s="332"/>
      <c r="E12" s="332"/>
      <c r="F12" s="333"/>
    </row>
    <row r="13" spans="1:6" s="101" customFormat="1" ht="12" customHeight="1" x14ac:dyDescent="0.2">
      <c r="A13" s="335" t="s">
        <v>22</v>
      </c>
      <c r="B13" s="332"/>
      <c r="C13" s="332"/>
      <c r="D13" s="332"/>
      <c r="E13" s="332"/>
      <c r="F13" s="333"/>
    </row>
    <row r="14" spans="1:6" s="101" customFormat="1" ht="12" customHeight="1" thickBot="1" x14ac:dyDescent="0.25">
      <c r="A14" s="335" t="s">
        <v>23</v>
      </c>
      <c r="B14" s="332"/>
      <c r="C14" s="332"/>
      <c r="D14" s="332"/>
      <c r="E14" s="332"/>
      <c r="F14" s="333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INLET AND PIPE PROTECTION</v>
      </c>
      <c r="C16" s="96" t="str">
        <f>'Tabulation of Bids'!$C6</f>
        <v>EACH</v>
      </c>
      <c r="D16" s="211">
        <f>'Tabulation of Bids'!$D6</f>
        <v>12</v>
      </c>
      <c r="E16" s="248">
        <f>'Tabulation of Bids'!$E6</f>
        <v>130</v>
      </c>
      <c r="F16" s="336">
        <f>D16*E16</f>
        <v>1560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SUBBASE GRANULAR MATERIAL, TYPE B</v>
      </c>
      <c r="C17" s="96" t="str">
        <f>'Tabulation of Bids'!$C7</f>
        <v>TON</v>
      </c>
      <c r="D17" s="97">
        <f>'Tabulation of Bids'!$D7</f>
        <v>1924</v>
      </c>
      <c r="E17" s="243">
        <f>'Tabulation of Bids'!$E7</f>
        <v>19</v>
      </c>
      <c r="F17" s="337">
        <f t="shared" ref="F17:F32" si="0">D17*E17</f>
        <v>36556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AGGREGATE BASE COURSE, TYPE B</v>
      </c>
      <c r="C18" s="96" t="str">
        <f>'Tabulation of Bids'!$C8</f>
        <v>TON</v>
      </c>
      <c r="D18" s="97">
        <f>'Tabulation of Bids'!$D8</f>
        <v>2030</v>
      </c>
      <c r="E18" s="243">
        <f>'Tabulation of Bids'!$E8</f>
        <v>21</v>
      </c>
      <c r="F18" s="337">
        <f t="shared" si="0"/>
        <v>42630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BITUMINOUS MATERIALS (PRIME COAT)</v>
      </c>
      <c r="C19" s="96" t="str">
        <f>'Tabulation of Bids'!$C9</f>
        <v>POUND</v>
      </c>
      <c r="D19" s="97">
        <f>'Tabulation of Bids'!$D9</f>
        <v>12881</v>
      </c>
      <c r="E19" s="243">
        <f>'Tabulation of Bids'!$E9</f>
        <v>0.15</v>
      </c>
      <c r="F19" s="337">
        <f t="shared" si="0"/>
        <v>1932.1499999999999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BITUMINOUS MATERIALS (TACK COAT)</v>
      </c>
      <c r="C20" s="96" t="str">
        <f>'Tabulation of Bids'!$C10</f>
        <v>POUND</v>
      </c>
      <c r="D20" s="97">
        <f>'Tabulation of Bids'!$D10</f>
        <v>1319</v>
      </c>
      <c r="E20" s="243">
        <f>'Tabulation of Bids'!$E10</f>
        <v>0.15</v>
      </c>
      <c r="F20" s="337">
        <f t="shared" si="0"/>
        <v>197.85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HOT-MIX ASPHALT BINDER COURSE, IL-19.0, N90</v>
      </c>
      <c r="C21" s="96" t="str">
        <f>'Tabulation of Bids'!$C11</f>
        <v>TON</v>
      </c>
      <c r="D21" s="97">
        <f>'Tabulation of Bids'!$D11</f>
        <v>1898</v>
      </c>
      <c r="E21" s="243">
        <f>'Tabulation of Bids'!$E11</f>
        <v>70</v>
      </c>
      <c r="F21" s="337">
        <f t="shared" si="0"/>
        <v>132860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HOT-MIX ASPHALT SURFACE COURSE, MIX "D", N70</v>
      </c>
      <c r="C22" s="96" t="str">
        <f>'Tabulation of Bids'!$C12</f>
        <v>TON</v>
      </c>
      <c r="D22" s="97">
        <f>'Tabulation of Bids'!$D12</f>
        <v>659</v>
      </c>
      <c r="E22" s="243">
        <f>'Tabulation of Bids'!$E12</f>
        <v>70</v>
      </c>
      <c r="F22" s="337">
        <f t="shared" si="0"/>
        <v>46130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PORTLAND CEMENT CONCRETE DRIVEWAY PAVEMENT,  6 INCH</v>
      </c>
      <c r="C23" s="96" t="str">
        <f>'Tabulation of Bids'!$C13</f>
        <v>SQ YD</v>
      </c>
      <c r="D23" s="97">
        <f>'Tabulation of Bids'!$D13</f>
        <v>152</v>
      </c>
      <c r="E23" s="243">
        <f>'Tabulation of Bids'!$E13</f>
        <v>70</v>
      </c>
      <c r="F23" s="337">
        <f t="shared" si="0"/>
        <v>10640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PORTLAND CEMENT CONCRETE DRIVEWAY PAVEMENT,  8 INCH</v>
      </c>
      <c r="C24" s="96" t="str">
        <f>'Tabulation of Bids'!$C14</f>
        <v>SQ YD</v>
      </c>
      <c r="D24" s="97">
        <f>'Tabulation of Bids'!$D14</f>
        <v>79</v>
      </c>
      <c r="E24" s="243">
        <f>'Tabulation of Bids'!$E14</f>
        <v>72</v>
      </c>
      <c r="F24" s="337">
        <f t="shared" si="0"/>
        <v>5688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PORTLAND CEMENT CONCRETE SIDEWALK 4 INCH</v>
      </c>
      <c r="C25" s="96" t="str">
        <f>'Tabulation of Bids'!$C15</f>
        <v>SQ FT</v>
      </c>
      <c r="D25" s="97">
        <f>'Tabulation of Bids'!$D15</f>
        <v>9876</v>
      </c>
      <c r="E25" s="243">
        <f>'Tabulation of Bids'!$E15</f>
        <v>6</v>
      </c>
      <c r="F25" s="337">
        <f t="shared" si="0"/>
        <v>59256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PAVEMENT REMOVAL</v>
      </c>
      <c r="C26" s="96" t="str">
        <f>'Tabulation of Bids'!$C16</f>
        <v>SQ YD</v>
      </c>
      <c r="D26" s="97">
        <f>'Tabulation of Bids'!$D16</f>
        <v>5421</v>
      </c>
      <c r="E26" s="243">
        <f>'Tabulation of Bids'!$E16</f>
        <v>18</v>
      </c>
      <c r="F26" s="337">
        <f t="shared" si="0"/>
        <v>97578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DRIVEWAY PAVEMENT REMOVAL</v>
      </c>
      <c r="C27" s="96" t="str">
        <f>'Tabulation of Bids'!$C17</f>
        <v>SQ YD</v>
      </c>
      <c r="D27" s="97">
        <f>'Tabulation of Bids'!$D17</f>
        <v>119</v>
      </c>
      <c r="E27" s="243">
        <f>'Tabulation of Bids'!$E17</f>
        <v>15</v>
      </c>
      <c r="F27" s="337">
        <f t="shared" si="0"/>
        <v>1785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COMBINATION CURB AND GUTTER REMOVAL</v>
      </c>
      <c r="C28" s="96" t="str">
        <f>'Tabulation of Bids'!$C18</f>
        <v>FOOT</v>
      </c>
      <c r="D28" s="97">
        <f>'Tabulation of Bids'!$D18</f>
        <v>2460</v>
      </c>
      <c r="E28" s="243">
        <f>'Tabulation of Bids'!$E18</f>
        <v>6</v>
      </c>
      <c r="F28" s="337">
        <f t="shared" si="0"/>
        <v>14760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SIDEWALK REMOVAL</v>
      </c>
      <c r="C29" s="96" t="str">
        <f>'Tabulation of Bids'!$C19</f>
        <v>SQ FT</v>
      </c>
      <c r="D29" s="97">
        <f>'Tabulation of Bids'!$D19</f>
        <v>2583</v>
      </c>
      <c r="E29" s="243">
        <f>'Tabulation of Bids'!$E19</f>
        <v>4</v>
      </c>
      <c r="F29" s="337">
        <f t="shared" si="0"/>
        <v>10332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WATER VALVES TO BE ADJUSTED</v>
      </c>
      <c r="C30" s="96" t="str">
        <f>'Tabulation of Bids'!$C20</f>
        <v>EACH</v>
      </c>
      <c r="D30" s="97">
        <f>'Tabulation of Bids'!$D20</f>
        <v>5</v>
      </c>
      <c r="E30" s="243">
        <f>'Tabulation of Bids'!$E20</f>
        <v>375</v>
      </c>
      <c r="F30" s="337">
        <f t="shared" si="0"/>
        <v>1875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FIRE HYDRANTS TO BE ADJUSTED</v>
      </c>
      <c r="C31" s="96" t="str">
        <f>'Tabulation of Bids'!$C21</f>
        <v>EACH</v>
      </c>
      <c r="D31" s="97">
        <f>'Tabulation of Bids'!$D21</f>
        <v>2</v>
      </c>
      <c r="E31" s="243">
        <f>'Tabulation of Bids'!$E21</f>
        <v>1350</v>
      </c>
      <c r="F31" s="337">
        <f t="shared" si="0"/>
        <v>2700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MANHOLES TO BE ADJUSTED WITH NEW TYPE 1 FRAME, CLOSED LID</v>
      </c>
      <c r="C32" s="96" t="str">
        <f>'Tabulation of Bids'!$C22</f>
        <v>EACH</v>
      </c>
      <c r="D32" s="97">
        <f>'Tabulation of Bids'!$D22</f>
        <v>11</v>
      </c>
      <c r="E32" s="243">
        <f>'Tabulation of Bids'!$E22</f>
        <v>1065</v>
      </c>
      <c r="F32" s="337">
        <f t="shared" si="0"/>
        <v>11715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INLETS TO BE RECONSTRUCTED</v>
      </c>
      <c r="C33" s="99" t="str">
        <f>'Tabulation of Bids'!$C23</f>
        <v>EACH</v>
      </c>
      <c r="D33" s="97">
        <f>'Tabulation of Bids'!$D23</f>
        <v>1</v>
      </c>
      <c r="E33" s="243">
        <f>'Tabulation of Bids'!$E23</f>
        <v>1500</v>
      </c>
      <c r="F33" s="337">
        <f t="shared" ref="F33:F39" si="1">D33*E33</f>
        <v>1500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CONCRETE GUTTER, TYPE A</v>
      </c>
      <c r="C34" s="96" t="str">
        <f>'Tabulation of Bids'!$C24</f>
        <v>FOOT</v>
      </c>
      <c r="D34" s="97">
        <f>'Tabulation of Bids'!$D24</f>
        <v>6</v>
      </c>
      <c r="E34" s="243">
        <f>'Tabulation of Bids'!$E24</f>
        <v>40</v>
      </c>
      <c r="F34" s="337">
        <f t="shared" si="1"/>
        <v>240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COMBINATION CONCRETE CURB AND GUTTER, TYPE M-6.18 (MODIFIED)</v>
      </c>
      <c r="C35" s="96" t="str">
        <f>'Tabulation of Bids'!$C25</f>
        <v>FOOT</v>
      </c>
      <c r="D35" s="97">
        <f>'Tabulation of Bids'!$D25</f>
        <v>2549</v>
      </c>
      <c r="E35" s="243">
        <f>'Tabulation of Bids'!$E25</f>
        <v>22</v>
      </c>
      <c r="F35" s="337">
        <f t="shared" si="1"/>
        <v>56078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NON-SPECIAL WASTE DISPOSAL</v>
      </c>
      <c r="C36" s="96" t="str">
        <f>'Tabulation of Bids'!$C26</f>
        <v>CU YD</v>
      </c>
      <c r="D36" s="97">
        <f>'Tabulation of Bids'!$D26</f>
        <v>200</v>
      </c>
      <c r="E36" s="243">
        <f>'Tabulation of Bids'!$E26</f>
        <v>60</v>
      </c>
      <c r="F36" s="337">
        <f t="shared" si="1"/>
        <v>12000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SPECIAL WASTE DISPOSAL</v>
      </c>
      <c r="C37" s="96" t="str">
        <f>'Tabulation of Bids'!$C27</f>
        <v>CU YD</v>
      </c>
      <c r="D37" s="97">
        <f>'Tabulation of Bids'!$D27</f>
        <v>200</v>
      </c>
      <c r="E37" s="243">
        <f>'Tabulation of Bids'!$E27</f>
        <v>58</v>
      </c>
      <c r="F37" s="337">
        <f t="shared" si="1"/>
        <v>11600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SOIL DISPOSAL ANALYSIS</v>
      </c>
      <c r="C38" s="96" t="str">
        <f>'Tabulation of Bids'!$C28</f>
        <v>EACH</v>
      </c>
      <c r="D38" s="97">
        <f>'Tabulation of Bids'!$D28</f>
        <v>1</v>
      </c>
      <c r="E38" s="243">
        <f>'Tabulation of Bids'!$E28</f>
        <v>1345</v>
      </c>
      <c r="F38" s="337">
        <f t="shared" si="1"/>
        <v>1345</v>
      </c>
    </row>
    <row r="39" spans="1:19" s="102" customFormat="1" ht="20.45" customHeight="1" thickBot="1" x14ac:dyDescent="0.25">
      <c r="A39" s="244">
        <f>'Tabulation of Bids'!$A29</f>
        <v>24</v>
      </c>
      <c r="B39" s="245" t="str">
        <f>'Tabulation of Bids'!$B29</f>
        <v>MOBILIZATION</v>
      </c>
      <c r="C39" s="249" t="str">
        <f>'Tabulation of Bids'!$C29</f>
        <v>L SUM</v>
      </c>
      <c r="D39" s="246">
        <f>'Tabulation of Bids'!$D29</f>
        <v>1</v>
      </c>
      <c r="E39" s="247">
        <f>'Tabulation of Bids'!$E29</f>
        <v>7500</v>
      </c>
      <c r="F39" s="338">
        <f t="shared" si="1"/>
        <v>7500</v>
      </c>
    </row>
    <row r="40" spans="1:19" s="94" customFormat="1" ht="12.75" customHeight="1" thickBot="1" x14ac:dyDescent="0.25">
      <c r="A40" s="250"/>
      <c r="B40" s="251"/>
      <c r="C40" s="252"/>
      <c r="D40" s="253"/>
      <c r="E40" s="254" t="str">
        <f>IF(NOT(ISNUMBER($A61)),"Total ","Sub Total ")</f>
        <v xml:space="preserve">Sub Total </v>
      </c>
      <c r="F40" s="339">
        <f>SUM(F16:F39)</f>
        <v>568458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40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41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41"/>
    </row>
    <row r="45" spans="1:19" s="98" customFormat="1" ht="15" customHeight="1" x14ac:dyDescent="0.2">
      <c r="A45" s="342" t="s">
        <v>98</v>
      </c>
      <c r="B45" s="117"/>
      <c r="C45" s="117"/>
      <c r="D45" s="117"/>
      <c r="E45" s="117"/>
      <c r="F45" s="343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31"/>
    </row>
    <row r="47" spans="1:19" ht="15.75" customHeight="1" x14ac:dyDescent="0.2">
      <c r="A47" s="123"/>
      <c r="B47" s="124"/>
      <c r="C47" s="125" t="s">
        <v>13</v>
      </c>
      <c r="D47" s="116"/>
      <c r="E47" s="393">
        <f>E2</f>
        <v>0</v>
      </c>
      <c r="F47" s="394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4"/>
    </row>
    <row r="49" spans="1:6" ht="15.75" customHeight="1" x14ac:dyDescent="0.2">
      <c r="A49" s="127"/>
      <c r="B49" s="128" t="s">
        <v>16</v>
      </c>
      <c r="C49" s="125" t="s">
        <v>17</v>
      </c>
      <c r="D49" s="395">
        <f>D4</f>
        <v>0</v>
      </c>
      <c r="E49" s="395"/>
      <c r="F49" s="396"/>
    </row>
    <row r="50" spans="1:6" ht="12" customHeight="1" x14ac:dyDescent="0.2">
      <c r="A50" s="332" t="str">
        <f>A5</f>
        <v>Location (Sta. and land description of beginning; Sta. only for end for county and road district; street limits for municipality.)</v>
      </c>
      <c r="B50" s="332"/>
      <c r="C50" s="332"/>
      <c r="D50" s="332"/>
      <c r="E50" s="332"/>
      <c r="F50" s="333"/>
    </row>
    <row r="51" spans="1:6" ht="12" customHeight="1" x14ac:dyDescent="0.2">
      <c r="A51" s="264">
        <f t="shared" ref="A51:A59" si="2">A6</f>
        <v>0</v>
      </c>
      <c r="B51" s="108"/>
      <c r="C51" s="108"/>
      <c r="D51" s="108"/>
      <c r="E51" s="108"/>
      <c r="F51" s="334"/>
    </row>
    <row r="52" spans="1:6" ht="12" customHeight="1" x14ac:dyDescent="0.2">
      <c r="A52" s="264">
        <f t="shared" si="2"/>
        <v>0</v>
      </c>
      <c r="B52" s="108"/>
      <c r="C52" s="108"/>
      <c r="D52" s="108"/>
      <c r="E52" s="108"/>
      <c r="F52" s="334"/>
    </row>
    <row r="53" spans="1:6" ht="12" customHeight="1" x14ac:dyDescent="0.2">
      <c r="A53" s="264">
        <f t="shared" si="2"/>
        <v>0</v>
      </c>
      <c r="B53" s="108"/>
      <c r="C53" s="108"/>
      <c r="D53" s="108"/>
      <c r="E53" s="108"/>
      <c r="F53" s="334"/>
    </row>
    <row r="54" spans="1:6" ht="12" customHeight="1" x14ac:dyDescent="0.2">
      <c r="A54" s="264">
        <f t="shared" si="2"/>
        <v>0</v>
      </c>
      <c r="B54" s="108"/>
      <c r="C54" s="108"/>
      <c r="D54" s="108"/>
      <c r="E54" s="108"/>
      <c r="F54" s="334"/>
    </row>
    <row r="55" spans="1:6" ht="12" customHeight="1" x14ac:dyDescent="0.2">
      <c r="A55" s="345" t="str">
        <f t="shared" si="2"/>
        <v>a total distance of _________feet, of which ___________ feet (____________ miles) are to be improved</v>
      </c>
      <c r="B55" s="332"/>
      <c r="C55" s="332"/>
      <c r="D55" s="332"/>
      <c r="E55" s="332"/>
      <c r="F55" s="333"/>
    </row>
    <row r="56" spans="1:6" ht="12" customHeight="1" x14ac:dyDescent="0.2">
      <c r="A56" s="345" t="str">
        <f t="shared" si="2"/>
        <v xml:space="preserve">   Station ______________ is approximately ________________ miles by road from the ______________</v>
      </c>
      <c r="B56" s="332"/>
      <c r="C56" s="332"/>
      <c r="D56" s="332"/>
      <c r="E56" s="332"/>
      <c r="F56" s="333"/>
    </row>
    <row r="57" spans="1:6" ht="12" customHeight="1" x14ac:dyDescent="0.2">
      <c r="A57" s="345" t="str">
        <f t="shared" si="2"/>
        <v>railroad siding at ______________________________________</v>
      </c>
      <c r="B57" s="332"/>
      <c r="C57" s="332"/>
      <c r="D57" s="332"/>
      <c r="E57" s="332"/>
      <c r="F57" s="333"/>
    </row>
    <row r="58" spans="1:6" ht="12" customHeight="1" x14ac:dyDescent="0.2">
      <c r="A58" s="345" t="str">
        <f t="shared" si="2"/>
        <v>Type ______________________ Width ____________ Thickness ___________ Shoulders ___________</v>
      </c>
      <c r="B58" s="332"/>
      <c r="C58" s="332"/>
      <c r="D58" s="332"/>
      <c r="E58" s="332"/>
      <c r="F58" s="333"/>
    </row>
    <row r="59" spans="1:6" ht="12" customHeight="1" thickBot="1" x14ac:dyDescent="0.25">
      <c r="A59" s="345" t="str">
        <f t="shared" si="2"/>
        <v>Average Length of Haul _________________________________</v>
      </c>
      <c r="B59" s="332"/>
      <c r="C59" s="332"/>
      <c r="D59" s="332"/>
      <c r="E59" s="332"/>
      <c r="F59" s="333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SIGN PANEL - TYPE 1</v>
      </c>
      <c r="C61" s="96" t="str">
        <f>'Tabulation of Bids'!$C32</f>
        <v>SQ FT</v>
      </c>
      <c r="D61" s="211">
        <f>'Tabulation of Bids'!$D32</f>
        <v>15.66</v>
      </c>
      <c r="E61" s="248">
        <f>'Tabulation of Bids'!$E32</f>
        <v>50</v>
      </c>
      <c r="F61" s="336">
        <f>D61*E61</f>
        <v>783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METAL POST - TYPE A</v>
      </c>
      <c r="C62" s="96" t="str">
        <f>'Tabulation of Bids'!$C33</f>
        <v>FOOT</v>
      </c>
      <c r="D62" s="97">
        <f>'Tabulation of Bids'!$D33</f>
        <v>39</v>
      </c>
      <c r="E62" s="243">
        <f>'Tabulation of Bids'!$E33</f>
        <v>21</v>
      </c>
      <c r="F62" s="337">
        <f t="shared" ref="F62:F84" si="3">D62*E62</f>
        <v>819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THERMOPLASTIC PAVEMENT MARKING - LINE  4"</v>
      </c>
      <c r="C63" s="96" t="str">
        <f>'Tabulation of Bids'!$C34</f>
        <v>FOOT</v>
      </c>
      <c r="D63" s="97">
        <f>'Tabulation of Bids'!$D34</f>
        <v>400</v>
      </c>
      <c r="E63" s="243">
        <f>'Tabulation of Bids'!$E34</f>
        <v>2</v>
      </c>
      <c r="F63" s="337">
        <f t="shared" si="3"/>
        <v>800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THERMOPLASTIC PAVEMENT MARKING - LINE  6"</v>
      </c>
      <c r="C64" s="96" t="str">
        <f>'Tabulation of Bids'!$C35</f>
        <v>FOOT</v>
      </c>
      <c r="D64" s="97">
        <f>'Tabulation of Bids'!$D35</f>
        <v>263</v>
      </c>
      <c r="E64" s="243">
        <f>'Tabulation of Bids'!$E35</f>
        <v>3</v>
      </c>
      <c r="F64" s="337">
        <f t="shared" si="3"/>
        <v>789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THERMOPLASTIC PAVEMENT MARKING - LINE 24"</v>
      </c>
      <c r="C65" s="96" t="str">
        <f>'Tabulation of Bids'!$C36</f>
        <v>FOOT</v>
      </c>
      <c r="D65" s="97">
        <f>'Tabulation of Bids'!$D36</f>
        <v>57</v>
      </c>
      <c r="E65" s="243">
        <f>'Tabulation of Bids'!$E36</f>
        <v>12</v>
      </c>
      <c r="F65" s="337">
        <f t="shared" si="3"/>
        <v>684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SPECIAL WASTE PLANS AND REPORTS (SPECIAL)</v>
      </c>
      <c r="C66" s="96" t="str">
        <f>'Tabulation of Bids'!$C37</f>
        <v>L SUM</v>
      </c>
      <c r="D66" s="97">
        <f>'Tabulation of Bids'!$D37</f>
        <v>1</v>
      </c>
      <c r="E66" s="243">
        <f>'Tabulation of Bids'!$E37</f>
        <v>6500</v>
      </c>
      <c r="F66" s="337">
        <f t="shared" si="3"/>
        <v>6500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REMOVE AND RELOCATE SIGN PANEL AND POLE ASSEMBLY</v>
      </c>
      <c r="C67" s="96" t="str">
        <f>'Tabulation of Bids'!$C38</f>
        <v>EACH</v>
      </c>
      <c r="D67" s="97">
        <f>'Tabulation of Bids'!$D38</f>
        <v>7</v>
      </c>
      <c r="E67" s="243">
        <f>'Tabulation of Bids'!$E38</f>
        <v>245</v>
      </c>
      <c r="F67" s="337">
        <f t="shared" si="3"/>
        <v>1715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INLETS TO BE ADJUSTED WITH NEW FRAME AND GRATE (SPECIAL)</v>
      </c>
      <c r="C68" s="96" t="str">
        <f>'Tabulation of Bids'!$C39</f>
        <v>EACH</v>
      </c>
      <c r="D68" s="97">
        <f>'Tabulation of Bids'!$D39</f>
        <v>10</v>
      </c>
      <c r="E68" s="243">
        <f>'Tabulation of Bids'!$E39</f>
        <v>1000</v>
      </c>
      <c r="F68" s="337">
        <f t="shared" si="3"/>
        <v>10000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SANITARY MANHOLES TO BE ADJUSTED</v>
      </c>
      <c r="C69" s="96" t="str">
        <f>'Tabulation of Bids'!$C40</f>
        <v>EACH</v>
      </c>
      <c r="D69" s="97">
        <f>'Tabulation of Bids'!$D40</f>
        <v>8</v>
      </c>
      <c r="E69" s="243">
        <f>'Tabulation of Bids'!$E40</f>
        <v>960</v>
      </c>
      <c r="F69" s="337">
        <f t="shared" si="3"/>
        <v>7680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VALVE BOX</v>
      </c>
      <c r="C70" s="96" t="str">
        <f>'Tabulation of Bids'!$C41</f>
        <v>EACH</v>
      </c>
      <c r="D70" s="97">
        <f>'Tabulation of Bids'!$D41</f>
        <v>1</v>
      </c>
      <c r="E70" s="243">
        <f>'Tabulation of Bids'!$E41</f>
        <v>1200</v>
      </c>
      <c r="F70" s="337">
        <f t="shared" si="3"/>
        <v>1200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TRAFFIC CONTROL AND PROTECTION, (SPECIAL)</v>
      </c>
      <c r="C71" s="96" t="str">
        <f>'Tabulation of Bids'!$C42</f>
        <v>L SUM</v>
      </c>
      <c r="D71" s="97">
        <f>'Tabulation of Bids'!$D42</f>
        <v>1</v>
      </c>
      <c r="E71" s="243">
        <f>'Tabulation of Bids'!$E42</f>
        <v>4000</v>
      </c>
      <c r="F71" s="337">
        <f t="shared" si="3"/>
        <v>4000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SIGN REMOVAL</v>
      </c>
      <c r="C72" s="96" t="str">
        <f>'Tabulation of Bids'!$C43</f>
        <v>EACH</v>
      </c>
      <c r="D72" s="97">
        <f>'Tabulation of Bids'!$D43</f>
        <v>3</v>
      </c>
      <c r="E72" s="243">
        <f>'Tabulation of Bids'!$E43</f>
        <v>230</v>
      </c>
      <c r="F72" s="337">
        <f t="shared" si="3"/>
        <v>690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PARKWAY RESTORATION</v>
      </c>
      <c r="C73" s="96" t="str">
        <f>'Tabulation of Bids'!$C44</f>
        <v>L SUM</v>
      </c>
      <c r="D73" s="97">
        <f>'Tabulation of Bids'!$D44</f>
        <v>1</v>
      </c>
      <c r="E73" s="243">
        <f>'Tabulation of Bids'!$E44</f>
        <v>8500</v>
      </c>
      <c r="F73" s="337">
        <f t="shared" si="3"/>
        <v>8500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CONCRETE TRUCK WASHOUT</v>
      </c>
      <c r="C74" s="96" t="str">
        <f>'Tabulation of Bids'!$C45</f>
        <v>L SUM</v>
      </c>
      <c r="D74" s="97">
        <f>'Tabulation of Bids'!$D45</f>
        <v>1</v>
      </c>
      <c r="E74" s="243">
        <f>'Tabulation of Bids'!$E45</f>
        <v>520</v>
      </c>
      <c r="F74" s="337">
        <f t="shared" si="3"/>
        <v>520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HOT-MIX ASPHALT SURFACE COURSE, SPECIAL</v>
      </c>
      <c r="C75" s="96" t="str">
        <f>'Tabulation of Bids'!$C46</f>
        <v>SQ YD</v>
      </c>
      <c r="D75" s="97">
        <f>'Tabulation of Bids'!$D46</f>
        <v>27</v>
      </c>
      <c r="E75" s="243">
        <f>'Tabulation of Bids'!$E46</f>
        <v>33</v>
      </c>
      <c r="F75" s="337">
        <f t="shared" si="3"/>
        <v>891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HOT-MIX ASPHALT DRIVEWAY PAVEMENT REMOVAL</v>
      </c>
      <c r="C76" s="96" t="str">
        <f>'Tabulation of Bids'!$C47</f>
        <v>SQ YD</v>
      </c>
      <c r="D76" s="97">
        <f>'Tabulation of Bids'!$D47</f>
        <v>234</v>
      </c>
      <c r="E76" s="243">
        <f>'Tabulation of Bids'!$E47</f>
        <v>5.5</v>
      </c>
      <c r="F76" s="337">
        <f t="shared" si="3"/>
        <v>1287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CONSTRUCTION LAYOUT</v>
      </c>
      <c r="C77" s="96" t="str">
        <f>'Tabulation of Bids'!$C48</f>
        <v>L SUM</v>
      </c>
      <c r="D77" s="97">
        <f>'Tabulation of Bids'!$D48</f>
        <v>1</v>
      </c>
      <c r="E77" s="243">
        <f>'Tabulation of Bids'!$E48</f>
        <v>5000</v>
      </c>
      <c r="F77" s="337">
        <f t="shared" si="3"/>
        <v>5000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SUBGRADE UNDERCUTTING</v>
      </c>
      <c r="C78" s="99" t="str">
        <f>'Tabulation of Bids'!$C49</f>
        <v>CU YD</v>
      </c>
      <c r="D78" s="97">
        <f>'Tabulation of Bids'!$D49</f>
        <v>750</v>
      </c>
      <c r="E78" s="243">
        <f>'Tabulation of Bids'!$E49</f>
        <v>60</v>
      </c>
      <c r="F78" s="337">
        <f t="shared" si="3"/>
        <v>45000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ADA CURB RAMP, STD 424001</v>
      </c>
      <c r="C79" s="96" t="str">
        <f>'Tabulation of Bids'!$C50</f>
        <v>EACH</v>
      </c>
      <c r="D79" s="97">
        <f>'Tabulation of Bids'!$D50</f>
        <v>2</v>
      </c>
      <c r="E79" s="243">
        <f>'Tabulation of Bids'!$E50</f>
        <v>640</v>
      </c>
      <c r="F79" s="337">
        <f t="shared" si="3"/>
        <v>1280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ADA CURB RAMP, STD 424021</v>
      </c>
      <c r="C80" s="96" t="str">
        <f>'Tabulation of Bids'!$C51</f>
        <v>EACH</v>
      </c>
      <c r="D80" s="97">
        <f>'Tabulation of Bids'!$D51</f>
        <v>2</v>
      </c>
      <c r="E80" s="243">
        <f>'Tabulation of Bids'!$E51</f>
        <v>875</v>
      </c>
      <c r="F80" s="337">
        <f t="shared" si="3"/>
        <v>1750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ADA CURB RAMP, STD 424026</v>
      </c>
      <c r="C81" s="96" t="str">
        <f>'Tabulation of Bids'!$C52</f>
        <v>EACH</v>
      </c>
      <c r="D81" s="97">
        <f>'Tabulation of Bids'!$D52</f>
        <v>2</v>
      </c>
      <c r="E81" s="243">
        <f>'Tabulation of Bids'!$E52</f>
        <v>580</v>
      </c>
      <c r="F81" s="337">
        <f t="shared" si="3"/>
        <v>1160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3">
        <f>'Tabulation of Bids'!$E53</f>
        <v>0</v>
      </c>
      <c r="F82" s="337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3">
        <f>'Tabulation of Bids'!$E54</f>
        <v>0</v>
      </c>
      <c r="F83" s="337">
        <f t="shared" si="3"/>
        <v>0</v>
      </c>
    </row>
    <row r="84" spans="1:6" ht="20.25" customHeight="1" thickBot="1" x14ac:dyDescent="0.25">
      <c r="A84" s="244" t="str">
        <f>'Tabulation of Bids'!$A55</f>
        <v/>
      </c>
      <c r="B84" s="245" t="str">
        <f>'Tabulation of Bids'!$B55</f>
        <v/>
      </c>
      <c r="C84" s="249" t="str">
        <f>'Tabulation of Bids'!$C55</f>
        <v/>
      </c>
      <c r="D84" s="246">
        <f>'Tabulation of Bids'!$D55</f>
        <v>0</v>
      </c>
      <c r="E84" s="247">
        <f>'Tabulation of Bids'!$E55</f>
        <v>0</v>
      </c>
      <c r="F84" s="338">
        <f t="shared" si="3"/>
        <v>0</v>
      </c>
    </row>
    <row r="85" spans="1:6" ht="12.75" customHeight="1" thickBot="1" x14ac:dyDescent="0.25">
      <c r="A85" s="250"/>
      <c r="B85" s="251"/>
      <c r="C85" s="252"/>
      <c r="D85" s="253"/>
      <c r="E85" s="254" t="str">
        <f>IF(NOT(ISNUMBER($A106)),"Total ","Sub Total ")</f>
        <v xml:space="preserve">Total </v>
      </c>
      <c r="F85" s="339">
        <f>SUM(F61:F84)+F40</f>
        <v>669506</v>
      </c>
    </row>
    <row r="86" spans="1:6" ht="12.75" customHeight="1" x14ac:dyDescent="0.2">
      <c r="A86" s="111"/>
      <c r="B86" s="112"/>
      <c r="C86" s="111"/>
      <c r="D86" s="113"/>
      <c r="E86" s="114"/>
      <c r="F86" s="340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41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41"/>
    </row>
    <row r="90" spans="1:6" ht="15" customHeight="1" x14ac:dyDescent="0.2">
      <c r="A90" s="342" t="s">
        <v>10</v>
      </c>
      <c r="B90" s="117"/>
      <c r="C90" s="117"/>
      <c r="D90" s="117"/>
      <c r="E90" s="117"/>
      <c r="F90" s="343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31"/>
    </row>
    <row r="92" spans="1:6" ht="15.75" customHeight="1" x14ac:dyDescent="0.2">
      <c r="A92" s="123"/>
      <c r="B92" s="124"/>
      <c r="C92" s="125" t="s">
        <v>13</v>
      </c>
      <c r="D92" s="116"/>
      <c r="E92" s="393">
        <f>E47</f>
        <v>0</v>
      </c>
      <c r="F92" s="394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4"/>
    </row>
    <row r="94" spans="1:6" ht="15.75" customHeight="1" x14ac:dyDescent="0.2">
      <c r="A94" s="127"/>
      <c r="B94" s="128" t="s">
        <v>16</v>
      </c>
      <c r="C94" s="125" t="s">
        <v>17</v>
      </c>
      <c r="D94" s="395">
        <f>D49</f>
        <v>0</v>
      </c>
      <c r="E94" s="395"/>
      <c r="F94" s="396"/>
    </row>
    <row r="95" spans="1:6" x14ac:dyDescent="0.2">
      <c r="A95" s="332" t="str">
        <f>A50</f>
        <v>Location (Sta. and land description of beginning; Sta. only for end for county and road district; street limits for municipality.)</v>
      </c>
      <c r="B95" s="332"/>
      <c r="C95" s="332"/>
      <c r="D95" s="332"/>
      <c r="E95" s="332"/>
      <c r="F95" s="333"/>
    </row>
    <row r="96" spans="1:6" ht="12" customHeight="1" x14ac:dyDescent="0.2">
      <c r="A96" s="264">
        <f t="shared" ref="A96:A104" si="4">A51</f>
        <v>0</v>
      </c>
      <c r="B96" s="108"/>
      <c r="C96" s="108"/>
      <c r="D96" s="108"/>
      <c r="E96" s="108"/>
      <c r="F96" s="334"/>
    </row>
    <row r="97" spans="1:6" ht="12" customHeight="1" x14ac:dyDescent="0.2">
      <c r="A97" s="264">
        <f t="shared" si="4"/>
        <v>0</v>
      </c>
      <c r="B97" s="108"/>
      <c r="C97" s="108"/>
      <c r="D97" s="108"/>
      <c r="E97" s="108"/>
      <c r="F97" s="334"/>
    </row>
    <row r="98" spans="1:6" ht="12" customHeight="1" x14ac:dyDescent="0.2">
      <c r="A98" s="264">
        <f t="shared" si="4"/>
        <v>0</v>
      </c>
      <c r="B98" s="108"/>
      <c r="C98" s="108"/>
      <c r="D98" s="108"/>
      <c r="E98" s="108"/>
      <c r="F98" s="334"/>
    </row>
    <row r="99" spans="1:6" ht="12" customHeight="1" x14ac:dyDescent="0.2">
      <c r="A99" s="264">
        <f t="shared" si="4"/>
        <v>0</v>
      </c>
      <c r="B99" s="108"/>
      <c r="C99" s="108"/>
      <c r="D99" s="108"/>
      <c r="E99" s="108"/>
      <c r="F99" s="334"/>
    </row>
    <row r="100" spans="1:6" ht="12" customHeight="1" x14ac:dyDescent="0.2">
      <c r="A100" s="345" t="str">
        <f t="shared" si="4"/>
        <v>a total distance of _________feet, of which ___________ feet (____________ miles) are to be improved</v>
      </c>
      <c r="B100" s="332"/>
      <c r="C100" s="332"/>
      <c r="D100" s="332"/>
      <c r="E100" s="332"/>
      <c r="F100" s="333"/>
    </row>
    <row r="101" spans="1:6" ht="12" customHeight="1" x14ac:dyDescent="0.2">
      <c r="A101" s="345" t="str">
        <f t="shared" si="4"/>
        <v xml:space="preserve">   Station ______________ is approximately ________________ miles by road from the ______________</v>
      </c>
      <c r="B101" s="332"/>
      <c r="C101" s="332"/>
      <c r="D101" s="332"/>
      <c r="E101" s="332"/>
      <c r="F101" s="333"/>
    </row>
    <row r="102" spans="1:6" ht="12" customHeight="1" x14ac:dyDescent="0.2">
      <c r="A102" s="345" t="str">
        <f t="shared" si="4"/>
        <v>railroad siding at ______________________________________</v>
      </c>
      <c r="B102" s="332"/>
      <c r="C102" s="332"/>
      <c r="D102" s="332"/>
      <c r="E102" s="332"/>
      <c r="F102" s="333"/>
    </row>
    <row r="103" spans="1:6" ht="12" customHeight="1" x14ac:dyDescent="0.2">
      <c r="A103" s="345" t="str">
        <f t="shared" si="4"/>
        <v>Type ______________________ Width ____________ Thickness ___________ Shoulders ___________</v>
      </c>
      <c r="B103" s="332"/>
      <c r="C103" s="332"/>
      <c r="D103" s="332"/>
      <c r="E103" s="332"/>
      <c r="F103" s="333"/>
    </row>
    <row r="104" spans="1:6" ht="12" customHeight="1" thickBot="1" x14ac:dyDescent="0.25">
      <c r="A104" s="345" t="str">
        <f t="shared" si="4"/>
        <v>Average Length of Haul _________________________________</v>
      </c>
      <c r="B104" s="332"/>
      <c r="C104" s="332"/>
      <c r="D104" s="332"/>
      <c r="E104" s="332"/>
      <c r="F104" s="333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5" t="str">
        <f>'Tabulation of Bids'!$A58</f>
        <v/>
      </c>
      <c r="B106" s="256" t="str">
        <f>'Tabulation of Bids'!$B58</f>
        <v/>
      </c>
      <c r="C106" s="257" t="str">
        <f>'Tabulation of Bids'!$C58</f>
        <v/>
      </c>
      <c r="D106" s="258">
        <f>'Tabulation of Bids'!$D58</f>
        <v>0</v>
      </c>
      <c r="E106" s="259">
        <f>'Tabulation of Bids'!$E58</f>
        <v>0</v>
      </c>
      <c r="F106" s="336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8">
        <f>'Tabulation of Bids'!$E59</f>
        <v>0</v>
      </c>
      <c r="F107" s="337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8">
        <f>'Tabulation of Bids'!$E60</f>
        <v>0</v>
      </c>
      <c r="F108" s="337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8">
        <f>'Tabulation of Bids'!$E61</f>
        <v>0</v>
      </c>
      <c r="F109" s="337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8">
        <f>'Tabulation of Bids'!$E62</f>
        <v>0</v>
      </c>
      <c r="F110" s="337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8">
        <f>'Tabulation of Bids'!$E63</f>
        <v>0</v>
      </c>
      <c r="F111" s="337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8">
        <f>'Tabulation of Bids'!$E64</f>
        <v>0</v>
      </c>
      <c r="F112" s="337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8">
        <f>'Tabulation of Bids'!$E65</f>
        <v>0</v>
      </c>
      <c r="F113" s="337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8">
        <f>'Tabulation of Bids'!$E66</f>
        <v>0</v>
      </c>
      <c r="F114" s="337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8">
        <f>'Tabulation of Bids'!$E67</f>
        <v>0</v>
      </c>
      <c r="F115" s="337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8">
        <f>'Tabulation of Bids'!$E68</f>
        <v>0</v>
      </c>
      <c r="F116" s="337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8">
        <f>'Tabulation of Bids'!$E69</f>
        <v>0</v>
      </c>
      <c r="F117" s="337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8">
        <f>'Tabulation of Bids'!$E70</f>
        <v>0</v>
      </c>
      <c r="F118" s="337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8">
        <f>'Tabulation of Bids'!$E71</f>
        <v>0</v>
      </c>
      <c r="F119" s="337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8">
        <f>'Tabulation of Bids'!$E72</f>
        <v>0</v>
      </c>
      <c r="F120" s="337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8">
        <f>'Tabulation of Bids'!$E73</f>
        <v>0</v>
      </c>
      <c r="F121" s="337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8">
        <f>'Tabulation of Bids'!$E74</f>
        <v>0</v>
      </c>
      <c r="F122" s="337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8">
        <f>'Tabulation of Bids'!$E75</f>
        <v>0</v>
      </c>
      <c r="F123" s="337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8">
        <f>'Tabulation of Bids'!$E76</f>
        <v>0</v>
      </c>
      <c r="F124" s="337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8">
        <f>'Tabulation of Bids'!$E77</f>
        <v>0</v>
      </c>
      <c r="F125" s="337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8">
        <f>'Tabulation of Bids'!$E78</f>
        <v>0</v>
      </c>
      <c r="F126" s="337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8">
        <f>'Tabulation of Bids'!$E79</f>
        <v>0</v>
      </c>
      <c r="F127" s="337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8">
        <f>'Tabulation of Bids'!$E80</f>
        <v>0</v>
      </c>
      <c r="F128" s="337">
        <f t="shared" si="5"/>
        <v>0</v>
      </c>
    </row>
    <row r="129" spans="1:6" ht="20.25" customHeight="1" thickBot="1" x14ac:dyDescent="0.25">
      <c r="A129" s="260" t="str">
        <f>'Tabulation of Bids'!$A81</f>
        <v/>
      </c>
      <c r="B129" s="261" t="str">
        <f>'Tabulation of Bids'!$B81</f>
        <v/>
      </c>
      <c r="C129" s="253" t="str">
        <f>'Tabulation of Bids'!$C81</f>
        <v/>
      </c>
      <c r="D129" s="262">
        <f>'Tabulation of Bids'!$D81</f>
        <v>0</v>
      </c>
      <c r="E129" s="263">
        <f>'Tabulation of Bids'!$E81</f>
        <v>0</v>
      </c>
      <c r="F129" s="338">
        <f t="shared" si="5"/>
        <v>0</v>
      </c>
    </row>
    <row r="130" spans="1:6" ht="12.75" customHeight="1" thickBot="1" x14ac:dyDescent="0.25">
      <c r="A130" s="250"/>
      <c r="B130" s="251"/>
      <c r="C130" s="252"/>
      <c r="D130" s="253"/>
      <c r="E130" s="254" t="str">
        <f>IF(NOT(ISNUMBER($A151)),"Total ","Sub Total ")</f>
        <v xml:space="preserve">Total </v>
      </c>
      <c r="F130" s="339">
        <f>SUM(F106:F129)+F85</f>
        <v>669506</v>
      </c>
    </row>
    <row r="131" spans="1:6" ht="12.75" customHeight="1" x14ac:dyDescent="0.2">
      <c r="A131" s="111"/>
      <c r="B131" s="112"/>
      <c r="C131" s="111"/>
      <c r="D131" s="113"/>
      <c r="E131" s="114"/>
      <c r="F131" s="340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41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41"/>
    </row>
    <row r="135" spans="1:6" ht="15" customHeight="1" x14ac:dyDescent="0.2">
      <c r="A135" s="342" t="s">
        <v>89</v>
      </c>
      <c r="B135" s="117"/>
      <c r="C135" s="117"/>
      <c r="D135" s="117"/>
      <c r="E135" s="117"/>
      <c r="F135" s="343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31"/>
    </row>
    <row r="137" spans="1:6" ht="15.75" customHeight="1" x14ac:dyDescent="0.2">
      <c r="A137" s="123"/>
      <c r="B137" s="124"/>
      <c r="C137" s="125" t="s">
        <v>13</v>
      </c>
      <c r="D137" s="116"/>
      <c r="E137" s="393">
        <f>E92</f>
        <v>0</v>
      </c>
      <c r="F137" s="394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4"/>
    </row>
    <row r="139" spans="1:6" ht="15.75" customHeight="1" x14ac:dyDescent="0.2">
      <c r="A139" s="127"/>
      <c r="B139" s="128" t="s">
        <v>16</v>
      </c>
      <c r="C139" s="125" t="s">
        <v>17</v>
      </c>
      <c r="D139" s="395">
        <f>D94</f>
        <v>0</v>
      </c>
      <c r="E139" s="395"/>
      <c r="F139" s="396"/>
    </row>
    <row r="140" spans="1:6" x14ac:dyDescent="0.2">
      <c r="A140" s="332" t="str">
        <f>A95</f>
        <v>Location (Sta. and land description of beginning; Sta. only for end for county and road district; street limits for municipality.)</v>
      </c>
      <c r="B140" s="332"/>
      <c r="C140" s="332"/>
      <c r="D140" s="332"/>
      <c r="E140" s="332"/>
      <c r="F140" s="333"/>
    </row>
    <row r="141" spans="1:6" x14ac:dyDescent="0.2">
      <c r="A141" s="264">
        <f t="shared" ref="A141:A149" si="6">A96</f>
        <v>0</v>
      </c>
      <c r="B141" s="108"/>
      <c r="C141" s="108"/>
      <c r="D141" s="108"/>
      <c r="E141" s="108"/>
      <c r="F141" s="334"/>
    </row>
    <row r="142" spans="1:6" ht="12" customHeight="1" x14ac:dyDescent="0.2">
      <c r="A142" s="264">
        <f t="shared" si="6"/>
        <v>0</v>
      </c>
      <c r="B142" s="108"/>
      <c r="C142" s="108"/>
      <c r="D142" s="108"/>
      <c r="E142" s="108"/>
      <c r="F142" s="334"/>
    </row>
    <row r="143" spans="1:6" ht="12" customHeight="1" x14ac:dyDescent="0.2">
      <c r="A143" s="264">
        <f t="shared" si="6"/>
        <v>0</v>
      </c>
      <c r="B143" s="108"/>
      <c r="C143" s="108"/>
      <c r="D143" s="108"/>
      <c r="E143" s="108"/>
      <c r="F143" s="334"/>
    </row>
    <row r="144" spans="1:6" ht="12" customHeight="1" x14ac:dyDescent="0.2">
      <c r="A144" s="264">
        <f t="shared" si="6"/>
        <v>0</v>
      </c>
      <c r="B144" s="108"/>
      <c r="C144" s="108"/>
      <c r="D144" s="108"/>
      <c r="E144" s="108"/>
      <c r="F144" s="334"/>
    </row>
    <row r="145" spans="1:6" ht="12" customHeight="1" x14ac:dyDescent="0.2">
      <c r="A145" s="345" t="str">
        <f t="shared" si="6"/>
        <v>a total distance of _________feet, of which ___________ feet (____________ miles) are to be improved</v>
      </c>
      <c r="B145" s="332"/>
      <c r="C145" s="332"/>
      <c r="D145" s="332"/>
      <c r="E145" s="332"/>
      <c r="F145" s="333"/>
    </row>
    <row r="146" spans="1:6" ht="12" customHeight="1" x14ac:dyDescent="0.2">
      <c r="A146" s="345" t="str">
        <f t="shared" si="6"/>
        <v xml:space="preserve">   Station ______________ is approximately ________________ miles by road from the ______________</v>
      </c>
      <c r="B146" s="332"/>
      <c r="C146" s="332"/>
      <c r="D146" s="332"/>
      <c r="E146" s="332"/>
      <c r="F146" s="333"/>
    </row>
    <row r="147" spans="1:6" ht="12" customHeight="1" x14ac:dyDescent="0.2">
      <c r="A147" s="345" t="str">
        <f t="shared" si="6"/>
        <v>railroad siding at ______________________________________</v>
      </c>
      <c r="B147" s="332"/>
      <c r="C147" s="332"/>
      <c r="D147" s="332"/>
      <c r="E147" s="332"/>
      <c r="F147" s="333"/>
    </row>
    <row r="148" spans="1:6" ht="12" customHeight="1" x14ac:dyDescent="0.2">
      <c r="A148" s="345" t="str">
        <f t="shared" si="6"/>
        <v>Type ______________________ Width ____________ Thickness ___________ Shoulders ___________</v>
      </c>
      <c r="B148" s="332"/>
      <c r="C148" s="332"/>
      <c r="D148" s="332"/>
      <c r="E148" s="332"/>
      <c r="F148" s="333"/>
    </row>
    <row r="149" spans="1:6" ht="12" customHeight="1" thickBot="1" x14ac:dyDescent="0.25">
      <c r="A149" s="345" t="str">
        <f t="shared" si="6"/>
        <v>Average Length of Haul _________________________________</v>
      </c>
      <c r="B149" s="332"/>
      <c r="C149" s="332"/>
      <c r="D149" s="332"/>
      <c r="E149" s="332"/>
      <c r="F149" s="333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8">
        <f>'Tabulation of Bids'!$E84</f>
        <v>0</v>
      </c>
      <c r="F151" s="336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8">
        <f>'Tabulation of Bids'!$E85</f>
        <v>0</v>
      </c>
      <c r="F152" s="336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8">
        <f>'Tabulation of Bids'!$E86</f>
        <v>0</v>
      </c>
      <c r="F153" s="336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8">
        <f>'Tabulation of Bids'!$E87</f>
        <v>0</v>
      </c>
      <c r="F154" s="336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8">
        <f>'Tabulation of Bids'!$E88</f>
        <v>0</v>
      </c>
      <c r="F155" s="336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8">
        <f>'Tabulation of Bids'!$E89</f>
        <v>0</v>
      </c>
      <c r="F156" s="336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8">
        <f>'Tabulation of Bids'!$E90</f>
        <v>0</v>
      </c>
      <c r="F157" s="336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8">
        <f>'Tabulation of Bids'!$E91</f>
        <v>0</v>
      </c>
      <c r="F158" s="336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8">
        <f>'Tabulation of Bids'!$E92</f>
        <v>0</v>
      </c>
      <c r="F159" s="336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8">
        <f>'Tabulation of Bids'!$E93</f>
        <v>0</v>
      </c>
      <c r="F160" s="336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8">
        <f>'Tabulation of Bids'!$E94</f>
        <v>0</v>
      </c>
      <c r="F161" s="336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8">
        <f>'Tabulation of Bids'!$E95</f>
        <v>0</v>
      </c>
      <c r="F162" s="336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8">
        <f>'Tabulation of Bids'!$E96</f>
        <v>0</v>
      </c>
      <c r="F163" s="336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8">
        <f>'Tabulation of Bids'!$E97</f>
        <v>0</v>
      </c>
      <c r="F164" s="336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8">
        <f>'Tabulation of Bids'!$E98</f>
        <v>0</v>
      </c>
      <c r="F165" s="336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8">
        <f>'Tabulation of Bids'!$E99</f>
        <v>0</v>
      </c>
      <c r="F166" s="336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8">
        <f>'Tabulation of Bids'!$E100</f>
        <v>0</v>
      </c>
      <c r="F167" s="336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8">
        <f>'Tabulation of Bids'!$E101</f>
        <v>0</v>
      </c>
      <c r="F168" s="336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8">
        <f>'Tabulation of Bids'!$E102</f>
        <v>0</v>
      </c>
      <c r="F169" s="336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8">
        <f>'Tabulation of Bids'!$E103</f>
        <v>0</v>
      </c>
      <c r="F170" s="336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8">
        <f>'Tabulation of Bids'!$E104</f>
        <v>0</v>
      </c>
      <c r="F171" s="336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8">
        <f>'Tabulation of Bids'!$E105</f>
        <v>0</v>
      </c>
      <c r="F172" s="336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8">
        <f>'Tabulation of Bids'!$E106</f>
        <v>0</v>
      </c>
      <c r="F173" s="336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8">
        <f>'Tabulation of Bids'!$E107</f>
        <v>0</v>
      </c>
      <c r="F174" s="336">
        <f t="shared" si="7"/>
        <v>0</v>
      </c>
    </row>
    <row r="175" spans="1:6" ht="12.75" customHeight="1" thickBot="1" x14ac:dyDescent="0.25">
      <c r="A175" s="250"/>
      <c r="B175" s="251"/>
      <c r="C175" s="252"/>
      <c r="D175" s="253"/>
      <c r="E175" s="254" t="s">
        <v>7</v>
      </c>
      <c r="F175" s="339">
        <f>SUM(F151:F174)+F130</f>
        <v>669506</v>
      </c>
    </row>
    <row r="176" spans="1:6" ht="12.75" customHeight="1" x14ac:dyDescent="0.2">
      <c r="A176" s="111"/>
      <c r="B176" s="112"/>
      <c r="C176" s="111"/>
      <c r="D176" s="113"/>
      <c r="E176" s="114"/>
      <c r="F176" s="340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41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41"/>
    </row>
    <row r="180" spans="1:6" s="98" customFormat="1" ht="15" customHeight="1" x14ac:dyDescent="0.2">
      <c r="A180" s="342" t="s">
        <v>90</v>
      </c>
      <c r="B180" s="117"/>
      <c r="C180" s="117"/>
      <c r="D180" s="117"/>
      <c r="E180" s="117"/>
      <c r="F180" s="343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6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402" t="s">
        <v>103</v>
      </c>
      <c r="J1" s="402"/>
      <c r="K1" s="40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8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9" t="s">
        <v>109</v>
      </c>
      <c r="C3" s="12"/>
      <c r="D3" s="12"/>
      <c r="E3" s="12"/>
      <c r="F3" s="12"/>
      <c r="G3" s="12"/>
      <c r="H3" s="12"/>
      <c r="I3" s="321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 xml:space="preserve">Address: Rockford, IL </v>
      </c>
      <c r="C5" s="12"/>
      <c r="D5" s="12"/>
      <c r="E5" s="12"/>
      <c r="F5" s="12"/>
      <c r="G5" s="12"/>
      <c r="H5" s="14" t="s">
        <v>32</v>
      </c>
      <c r="I5" s="401">
        <f>'Tabulation of Bids'!$A$3</f>
        <v>0</v>
      </c>
      <c r="J5" s="401"/>
      <c r="K5" s="40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11">
        <f>IF(ISBLANK('Tabulation of Bids'!A6),"",'Tabulation of Bids'!A6)</f>
        <v>1</v>
      </c>
      <c r="B8" s="312" t="str">
        <f>IF(ISBLANK('Tabulation of Bids'!B6),"",'Tabulation of Bids'!B6)</f>
        <v>INLET AND PIPE PROTECTION</v>
      </c>
      <c r="C8" s="313">
        <f>IF('Tabulation of Bids'!D6=0,"",'Tabulation of Bids'!D6)</f>
        <v>12</v>
      </c>
      <c r="D8" s="314" t="str">
        <f>IF(ISBLANK('Tabulation of Bids'!C6),"",'Tabulation of Bids'!C6)</f>
        <v>EACH</v>
      </c>
      <c r="E8" s="265">
        <f>IF(J8 = "","",J8*C8)</f>
        <v>900</v>
      </c>
      <c r="F8" s="266" t="str">
        <f t="shared" ref="F8:F24" si="0">IF((H8&gt;C8),H8-C8,"")</f>
        <v/>
      </c>
      <c r="G8" s="298">
        <f>IF($K$52="BLR 6303",IF(C8&gt;H8,C8-H8,""),"")</f>
        <v>12</v>
      </c>
      <c r="H8" s="167"/>
      <c r="I8" s="136" t="str">
        <f>IF(ISBLANK(H8),"",D8)</f>
        <v/>
      </c>
      <c r="J8" s="134">
        <f>IF(ISBLANK('Tabulation of Bids'!G6),"",'Tabulation of Bids'!G6)</f>
        <v>75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5">
        <f>IF(ISBLANK('Tabulation of Bids'!A7),"",'Tabulation of Bids'!A7)</f>
        <v>2</v>
      </c>
      <c r="B9" s="316" t="str">
        <f>IF(ISBLANK('Tabulation of Bids'!B7),"",'Tabulation of Bids'!B7)</f>
        <v>SUBBASE GRANULAR MATERIAL, TYPE B</v>
      </c>
      <c r="C9" s="313">
        <f>IF('Tabulation of Bids'!D7=0,"",'Tabulation of Bids'!D7)</f>
        <v>1924</v>
      </c>
      <c r="D9" s="317" t="str">
        <f>IF(ISBLANK('Tabulation of Bids'!C7),"",'Tabulation of Bids'!C7)</f>
        <v>TON</v>
      </c>
      <c r="E9" s="269">
        <f t="shared" ref="E9:E24" si="1">IF(J9 = "","",J9*C9)</f>
        <v>34632</v>
      </c>
      <c r="F9" s="270" t="str">
        <f t="shared" si="0"/>
        <v/>
      </c>
      <c r="G9" s="298">
        <f t="shared" ref="G9:G31" si="2">IF($K$52="BLR 6303",IF(C9&gt;H9,C9-H9,""),"")</f>
        <v>1924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18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5">
        <f>IF(ISBLANK('Tabulation of Bids'!A8),"",'Tabulation of Bids'!A8)</f>
        <v>3</v>
      </c>
      <c r="B10" s="316" t="str">
        <f>IF(ISBLANK('Tabulation of Bids'!B8),"",'Tabulation of Bids'!B8)</f>
        <v>AGGREGATE BASE COURSE, TYPE B</v>
      </c>
      <c r="C10" s="313">
        <f>IF('Tabulation of Bids'!D8=0,"",'Tabulation of Bids'!D8)</f>
        <v>2030</v>
      </c>
      <c r="D10" s="317" t="str">
        <f>IF(ISBLANK('Tabulation of Bids'!C8),"",'Tabulation of Bids'!C8)</f>
        <v>TON</v>
      </c>
      <c r="E10" s="269">
        <f t="shared" si="1"/>
        <v>36540</v>
      </c>
      <c r="F10" s="270" t="str">
        <f t="shared" si="0"/>
        <v/>
      </c>
      <c r="G10" s="298">
        <f t="shared" si="2"/>
        <v>2030</v>
      </c>
      <c r="H10" s="167"/>
      <c r="I10" s="136" t="str">
        <f t="shared" si="3"/>
        <v/>
      </c>
      <c r="J10" s="134">
        <f>IF(ISBLANK('Tabulation of Bids'!G8),"",'Tabulation of Bids'!G8)</f>
        <v>18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5">
        <f>IF(ISBLANK('Tabulation of Bids'!A9),"",'Tabulation of Bids'!A9)</f>
        <v>4</v>
      </c>
      <c r="B11" s="316" t="str">
        <f>IF(ISBLANK('Tabulation of Bids'!B9),"",'Tabulation of Bids'!B9)</f>
        <v>BITUMINOUS MATERIALS (PRIME COAT)</v>
      </c>
      <c r="C11" s="313">
        <f>IF('Tabulation of Bids'!D9=0,"",'Tabulation of Bids'!D9)</f>
        <v>12881</v>
      </c>
      <c r="D11" s="317" t="str">
        <f>IF(ISBLANK('Tabulation of Bids'!C9),"",'Tabulation of Bids'!C9)</f>
        <v>POUND</v>
      </c>
      <c r="E11" s="269">
        <f t="shared" si="1"/>
        <v>128.81</v>
      </c>
      <c r="F11" s="270" t="str">
        <f t="shared" si="0"/>
        <v/>
      </c>
      <c r="G11" s="298">
        <f t="shared" si="2"/>
        <v>12881</v>
      </c>
      <c r="H11" s="167"/>
      <c r="I11" s="136" t="str">
        <f t="shared" si="3"/>
        <v/>
      </c>
      <c r="J11" s="134">
        <f>IF(ISBLANK('Tabulation of Bids'!G9),"",'Tabulation of Bids'!G9)</f>
        <v>0.01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5">
        <f>IF(ISBLANK('Tabulation of Bids'!A10),"",'Tabulation of Bids'!A10)</f>
        <v>5</v>
      </c>
      <c r="B12" s="316" t="str">
        <f>IF(ISBLANK('Tabulation of Bids'!B10),"",'Tabulation of Bids'!B10)</f>
        <v>BITUMINOUS MATERIALS (TACK COAT)</v>
      </c>
      <c r="C12" s="313">
        <f>IF('Tabulation of Bids'!D10=0,"",'Tabulation of Bids'!D10)</f>
        <v>1319</v>
      </c>
      <c r="D12" s="317" t="str">
        <f>IF(ISBLANK('Tabulation of Bids'!C10),"",'Tabulation of Bids'!C10)</f>
        <v>POUND</v>
      </c>
      <c r="E12" s="269">
        <f t="shared" si="1"/>
        <v>751.82999999999993</v>
      </c>
      <c r="F12" s="270" t="str">
        <f t="shared" si="0"/>
        <v/>
      </c>
      <c r="G12" s="298">
        <f t="shared" si="2"/>
        <v>1319</v>
      </c>
      <c r="H12" s="167"/>
      <c r="I12" s="136" t="str">
        <f t="shared" si="3"/>
        <v/>
      </c>
      <c r="J12" s="134">
        <f>IF(ISBLANK('Tabulation of Bids'!G10),"",'Tabulation of Bids'!G10)</f>
        <v>0.56999999999999995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5">
        <f>IF(ISBLANK('Tabulation of Bids'!A11),"",'Tabulation of Bids'!A11)</f>
        <v>6</v>
      </c>
      <c r="B13" s="316" t="str">
        <f>IF(ISBLANK('Tabulation of Bids'!B11),"",'Tabulation of Bids'!B11)</f>
        <v>HOT-MIX ASPHALT BINDER COURSE, IL-19.0, N90</v>
      </c>
      <c r="C13" s="313">
        <f>IF('Tabulation of Bids'!D11=0,"",'Tabulation of Bids'!D11)</f>
        <v>1898</v>
      </c>
      <c r="D13" s="317" t="str">
        <f>IF(ISBLANK('Tabulation of Bids'!C11),"",'Tabulation of Bids'!C11)</f>
        <v>TON</v>
      </c>
      <c r="E13" s="269">
        <f t="shared" si="1"/>
        <v>111982</v>
      </c>
      <c r="F13" s="270" t="str">
        <f t="shared" si="0"/>
        <v/>
      </c>
      <c r="G13" s="298">
        <f t="shared" si="2"/>
        <v>1898</v>
      </c>
      <c r="H13" s="167"/>
      <c r="I13" s="136" t="str">
        <f t="shared" si="3"/>
        <v/>
      </c>
      <c r="J13" s="134">
        <f>IF(ISBLANK('Tabulation of Bids'!G11),"",'Tabulation of Bids'!G11)</f>
        <v>59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5">
        <f>IF(ISBLANK('Tabulation of Bids'!A12),"",'Tabulation of Bids'!A12)</f>
        <v>7</v>
      </c>
      <c r="B14" s="316" t="str">
        <f>IF(ISBLANK('Tabulation of Bids'!B12),"",'Tabulation of Bids'!B12)</f>
        <v>HOT-MIX ASPHALT SURFACE COURSE, MIX "D", N70</v>
      </c>
      <c r="C14" s="313">
        <f>IF('Tabulation of Bids'!D12=0,"",'Tabulation of Bids'!D12)</f>
        <v>659</v>
      </c>
      <c r="D14" s="317" t="str">
        <f>IF(ISBLANK('Tabulation of Bids'!C12),"",'Tabulation of Bids'!C12)</f>
        <v>TON</v>
      </c>
      <c r="E14" s="269">
        <f t="shared" si="1"/>
        <v>42176</v>
      </c>
      <c r="F14" s="270" t="str">
        <f t="shared" si="0"/>
        <v/>
      </c>
      <c r="G14" s="298">
        <f t="shared" si="2"/>
        <v>659</v>
      </c>
      <c r="H14" s="167"/>
      <c r="I14" s="136" t="str">
        <f t="shared" si="3"/>
        <v/>
      </c>
      <c r="J14" s="134">
        <f>IF(ISBLANK('Tabulation of Bids'!G12),"",'Tabulation of Bids'!G12)</f>
        <v>64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5">
        <f>IF(ISBLANK('Tabulation of Bids'!A13),"",'Tabulation of Bids'!A13)</f>
        <v>8</v>
      </c>
      <c r="B15" s="316" t="str">
        <f>IF(ISBLANK('Tabulation of Bids'!B13),"",'Tabulation of Bids'!B13)</f>
        <v>PORTLAND CEMENT CONCRETE DRIVEWAY PAVEMENT,  6 INCH</v>
      </c>
      <c r="C15" s="313">
        <f>IF('Tabulation of Bids'!D13=0,"",'Tabulation of Bids'!D13)</f>
        <v>152</v>
      </c>
      <c r="D15" s="317" t="str">
        <f>IF(ISBLANK('Tabulation of Bids'!C13),"",'Tabulation of Bids'!C13)</f>
        <v>SQ YD</v>
      </c>
      <c r="E15" s="269">
        <f t="shared" si="1"/>
        <v>6840</v>
      </c>
      <c r="F15" s="270" t="str">
        <f t="shared" si="0"/>
        <v/>
      </c>
      <c r="G15" s="298">
        <f t="shared" si="2"/>
        <v>152</v>
      </c>
      <c r="H15" s="167"/>
      <c r="I15" s="136" t="str">
        <f t="shared" si="3"/>
        <v/>
      </c>
      <c r="J15" s="134">
        <f>IF(ISBLANK('Tabulation of Bids'!G13),"",'Tabulation of Bids'!G13)</f>
        <v>45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5">
        <f>IF(ISBLANK('Tabulation of Bids'!A14),"",'Tabulation of Bids'!A14)</f>
        <v>9</v>
      </c>
      <c r="B16" s="316" t="str">
        <f>IF(ISBLANK('Tabulation of Bids'!B14),"",'Tabulation of Bids'!B14)</f>
        <v>PORTLAND CEMENT CONCRETE DRIVEWAY PAVEMENT,  8 INCH</v>
      </c>
      <c r="C16" s="313">
        <f>IF('Tabulation of Bids'!D14=0,"",'Tabulation of Bids'!D14)</f>
        <v>79</v>
      </c>
      <c r="D16" s="317" t="str">
        <f>IF(ISBLANK('Tabulation of Bids'!C14),"",'Tabulation of Bids'!C14)</f>
        <v>SQ YD</v>
      </c>
      <c r="E16" s="269">
        <f t="shared" si="1"/>
        <v>4345</v>
      </c>
      <c r="F16" s="270" t="str">
        <f t="shared" si="0"/>
        <v/>
      </c>
      <c r="G16" s="298">
        <f t="shared" si="2"/>
        <v>79</v>
      </c>
      <c r="H16" s="167"/>
      <c r="I16" s="136" t="str">
        <f t="shared" si="3"/>
        <v/>
      </c>
      <c r="J16" s="134">
        <f>IF(ISBLANK('Tabulation of Bids'!G14),"",'Tabulation of Bids'!G14)</f>
        <v>55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5">
        <f>IF(ISBLANK('Tabulation of Bids'!A15),"",'Tabulation of Bids'!A15)</f>
        <v>10</v>
      </c>
      <c r="B17" s="316" t="str">
        <f>IF(ISBLANK('Tabulation of Bids'!B15),"",'Tabulation of Bids'!B15)</f>
        <v>PORTLAND CEMENT CONCRETE SIDEWALK 4 INCH</v>
      </c>
      <c r="C17" s="313">
        <f>IF('Tabulation of Bids'!D15=0,"",'Tabulation of Bids'!D15)</f>
        <v>9876</v>
      </c>
      <c r="D17" s="317" t="str">
        <f>IF(ISBLANK('Tabulation of Bids'!C15),"",'Tabulation of Bids'!C15)</f>
        <v>SQ FT</v>
      </c>
      <c r="E17" s="269">
        <f t="shared" si="1"/>
        <v>39504</v>
      </c>
      <c r="F17" s="270" t="str">
        <f t="shared" si="0"/>
        <v/>
      </c>
      <c r="G17" s="298">
        <f t="shared" si="2"/>
        <v>9876</v>
      </c>
      <c r="H17" s="167"/>
      <c r="I17" s="136" t="str">
        <f t="shared" si="3"/>
        <v/>
      </c>
      <c r="J17" s="134">
        <f>IF(ISBLANK('Tabulation of Bids'!G15),"",'Tabulation of Bids'!G15)</f>
        <v>4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5">
        <f>IF(ISBLANK('Tabulation of Bids'!A16),"",'Tabulation of Bids'!A16)</f>
        <v>11</v>
      </c>
      <c r="B18" s="316" t="str">
        <f>IF(ISBLANK('Tabulation of Bids'!B16),"",'Tabulation of Bids'!B16)</f>
        <v>PAVEMENT REMOVAL</v>
      </c>
      <c r="C18" s="313">
        <f>IF('Tabulation of Bids'!D16=0,"",'Tabulation of Bids'!D16)</f>
        <v>5421</v>
      </c>
      <c r="D18" s="317" t="str">
        <f>IF(ISBLANK('Tabulation of Bids'!C16),"",'Tabulation of Bids'!C16)</f>
        <v>SQ YD</v>
      </c>
      <c r="E18" s="269">
        <f t="shared" si="1"/>
        <v>92157</v>
      </c>
      <c r="F18" s="270" t="str">
        <f t="shared" si="0"/>
        <v/>
      </c>
      <c r="G18" s="298">
        <f t="shared" si="2"/>
        <v>5421</v>
      </c>
      <c r="H18" s="167"/>
      <c r="I18" s="136" t="str">
        <f t="shared" si="3"/>
        <v/>
      </c>
      <c r="J18" s="134">
        <f>IF(ISBLANK('Tabulation of Bids'!G16),"",'Tabulation of Bids'!G16)</f>
        <v>17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5">
        <f>IF(ISBLANK('Tabulation of Bids'!A17),"",'Tabulation of Bids'!A17)</f>
        <v>12</v>
      </c>
      <c r="B19" s="316" t="str">
        <f>IF(ISBLANK('Tabulation of Bids'!B17),"",'Tabulation of Bids'!B17)</f>
        <v>DRIVEWAY PAVEMENT REMOVAL</v>
      </c>
      <c r="C19" s="313">
        <f>IF('Tabulation of Bids'!D17=0,"",'Tabulation of Bids'!D17)</f>
        <v>119</v>
      </c>
      <c r="D19" s="317" t="str">
        <f>IF(ISBLANK('Tabulation of Bids'!C17),"",'Tabulation of Bids'!C17)</f>
        <v>SQ YD</v>
      </c>
      <c r="E19" s="269">
        <f t="shared" si="1"/>
        <v>1190</v>
      </c>
      <c r="F19" s="270" t="str">
        <f t="shared" si="0"/>
        <v/>
      </c>
      <c r="G19" s="298">
        <f t="shared" si="2"/>
        <v>119</v>
      </c>
      <c r="H19" s="167"/>
      <c r="I19" s="136" t="str">
        <f t="shared" si="3"/>
        <v/>
      </c>
      <c r="J19" s="134">
        <f>IF(ISBLANK('Tabulation of Bids'!G17),"",'Tabulation of Bids'!G17)</f>
        <v>10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5">
        <f>IF(ISBLANK('Tabulation of Bids'!A18),"",'Tabulation of Bids'!A18)</f>
        <v>13</v>
      </c>
      <c r="B20" s="316" t="str">
        <f>IF(ISBLANK('Tabulation of Bids'!B18),"",'Tabulation of Bids'!B18)</f>
        <v>COMBINATION CURB AND GUTTER REMOVAL</v>
      </c>
      <c r="C20" s="313">
        <f>IF('Tabulation of Bids'!D18=0,"",'Tabulation of Bids'!D18)</f>
        <v>2460</v>
      </c>
      <c r="D20" s="317" t="str">
        <f>IF(ISBLANK('Tabulation of Bids'!C18),"",'Tabulation of Bids'!C18)</f>
        <v>FOOT</v>
      </c>
      <c r="E20" s="269">
        <f t="shared" si="1"/>
        <v>4920</v>
      </c>
      <c r="F20" s="270" t="str">
        <f t="shared" si="0"/>
        <v/>
      </c>
      <c r="G20" s="298">
        <f t="shared" si="2"/>
        <v>2460</v>
      </c>
      <c r="H20" s="167"/>
      <c r="I20" s="136" t="str">
        <f t="shared" si="3"/>
        <v/>
      </c>
      <c r="J20" s="134">
        <f>IF(ISBLANK('Tabulation of Bids'!G18),"",'Tabulation of Bids'!G18)</f>
        <v>2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5">
        <f>IF(ISBLANK('Tabulation of Bids'!A19),"",'Tabulation of Bids'!A19)</f>
        <v>14</v>
      </c>
      <c r="B21" s="316" t="str">
        <f>IF(ISBLANK('Tabulation of Bids'!B19),"",'Tabulation of Bids'!B19)</f>
        <v>SIDEWALK REMOVAL</v>
      </c>
      <c r="C21" s="313">
        <f>IF('Tabulation of Bids'!D19=0,"",'Tabulation of Bids'!D19)</f>
        <v>2583</v>
      </c>
      <c r="D21" s="317" t="str">
        <f>IF(ISBLANK('Tabulation of Bids'!C19),"",'Tabulation of Bids'!C19)</f>
        <v>SQ FT</v>
      </c>
      <c r="E21" s="269">
        <f t="shared" si="1"/>
        <v>2583</v>
      </c>
      <c r="F21" s="270" t="str">
        <f t="shared" si="0"/>
        <v/>
      </c>
      <c r="G21" s="298">
        <f t="shared" si="2"/>
        <v>2583</v>
      </c>
      <c r="H21" s="167"/>
      <c r="I21" s="136" t="str">
        <f t="shared" si="3"/>
        <v/>
      </c>
      <c r="J21" s="134">
        <f>IF(ISBLANK('Tabulation of Bids'!G19),"",'Tabulation of Bids'!G19)</f>
        <v>1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5">
        <f>IF(ISBLANK('Tabulation of Bids'!A20),"",'Tabulation of Bids'!A20)</f>
        <v>15</v>
      </c>
      <c r="B22" s="316" t="str">
        <f>IF(ISBLANK('Tabulation of Bids'!B20),"",'Tabulation of Bids'!B20)</f>
        <v>WATER VALVES TO BE ADJUSTED</v>
      </c>
      <c r="C22" s="313">
        <f>IF('Tabulation of Bids'!D20=0,"",'Tabulation of Bids'!D20)</f>
        <v>5</v>
      </c>
      <c r="D22" s="317" t="str">
        <f>IF(ISBLANK('Tabulation of Bids'!C20),"",'Tabulation of Bids'!C20)</f>
        <v>EACH</v>
      </c>
      <c r="E22" s="269">
        <f t="shared" si="1"/>
        <v>3750</v>
      </c>
      <c r="F22" s="270" t="str">
        <f t="shared" si="0"/>
        <v/>
      </c>
      <c r="G22" s="298">
        <f t="shared" si="2"/>
        <v>5</v>
      </c>
      <c r="H22" s="167"/>
      <c r="I22" s="136" t="str">
        <f t="shared" si="3"/>
        <v/>
      </c>
      <c r="J22" s="134">
        <f>IF(ISBLANK('Tabulation of Bids'!G20),"",'Tabulation of Bids'!G20)</f>
        <v>750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5">
        <f>IF(ISBLANK('Tabulation of Bids'!A21),"",'Tabulation of Bids'!A21)</f>
        <v>16</v>
      </c>
      <c r="B23" s="316" t="str">
        <f>IF(ISBLANK('Tabulation of Bids'!B21),"",'Tabulation of Bids'!B21)</f>
        <v>FIRE HYDRANTS TO BE ADJUSTED</v>
      </c>
      <c r="C23" s="313">
        <f>IF('Tabulation of Bids'!D21=0,"",'Tabulation of Bids'!D21)</f>
        <v>2</v>
      </c>
      <c r="D23" s="317" t="str">
        <f>IF(ISBLANK('Tabulation of Bids'!C21),"",'Tabulation of Bids'!C21)</f>
        <v>EACH</v>
      </c>
      <c r="E23" s="269">
        <f t="shared" si="1"/>
        <v>3500</v>
      </c>
      <c r="F23" s="270" t="str">
        <f t="shared" si="0"/>
        <v/>
      </c>
      <c r="G23" s="298">
        <f t="shared" si="2"/>
        <v>2</v>
      </c>
      <c r="H23" s="167"/>
      <c r="I23" s="136" t="str">
        <f t="shared" si="3"/>
        <v/>
      </c>
      <c r="J23" s="134">
        <f>IF(ISBLANK('Tabulation of Bids'!G21),"",'Tabulation of Bids'!G21)</f>
        <v>1750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5">
        <f>IF(ISBLANK('Tabulation of Bids'!A22),"",'Tabulation of Bids'!A22)</f>
        <v>17</v>
      </c>
      <c r="B24" s="316" t="str">
        <f>IF(ISBLANK('Tabulation of Bids'!B22),"",'Tabulation of Bids'!B22)</f>
        <v>MANHOLES TO BE ADJUSTED WITH NEW TYPE 1 FRAME, CLOSED LID</v>
      </c>
      <c r="C24" s="313">
        <f>IF('Tabulation of Bids'!D22=0,"",'Tabulation of Bids'!D22)</f>
        <v>11</v>
      </c>
      <c r="D24" s="317" t="str">
        <f>IF(ISBLANK('Tabulation of Bids'!C22),"",'Tabulation of Bids'!C22)</f>
        <v>EACH</v>
      </c>
      <c r="E24" s="269">
        <f t="shared" si="1"/>
        <v>17050</v>
      </c>
      <c r="F24" s="270" t="str">
        <f t="shared" si="0"/>
        <v/>
      </c>
      <c r="G24" s="298">
        <f t="shared" si="2"/>
        <v>11</v>
      </c>
      <c r="H24" s="167"/>
      <c r="I24" s="136" t="str">
        <f t="shared" si="3"/>
        <v/>
      </c>
      <c r="J24" s="134">
        <f>IF(ISBLANK('Tabulation of Bids'!G22),"",'Tabulation of Bids'!G22)</f>
        <v>1550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5">
        <f>IF(ISBLANK('Tabulation of Bids'!A23),"",'Tabulation of Bids'!A23)</f>
        <v>18</v>
      </c>
      <c r="B25" s="316" t="str">
        <f>IF(ISBLANK('Tabulation of Bids'!B23),"",'Tabulation of Bids'!B23)</f>
        <v>INLETS TO BE RECONSTRUCTED</v>
      </c>
      <c r="C25" s="313">
        <f>IF('Tabulation of Bids'!D23=0,"",'Tabulation of Bids'!D23)</f>
        <v>1</v>
      </c>
      <c r="D25" s="317" t="str">
        <f>IF(ISBLANK('Tabulation of Bids'!C23),"",'Tabulation of Bids'!C23)</f>
        <v>EACH</v>
      </c>
      <c r="E25" s="269">
        <f t="shared" ref="E25:E31" si="5">IF(J25 = "","",J25*C25)</f>
        <v>1875</v>
      </c>
      <c r="F25" s="270" t="str">
        <f t="shared" ref="F25:F31" si="6">IF((H25&gt;C25),H25-C25,"")</f>
        <v/>
      </c>
      <c r="G25" s="298">
        <f t="shared" si="2"/>
        <v>1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1875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5">
        <f>IF(ISBLANK('Tabulation of Bids'!A24),"",'Tabulation of Bids'!A24)</f>
        <v>19</v>
      </c>
      <c r="B26" s="316" t="str">
        <f>IF(ISBLANK('Tabulation of Bids'!B24),"",'Tabulation of Bids'!B24)</f>
        <v>CONCRETE GUTTER, TYPE A</v>
      </c>
      <c r="C26" s="313">
        <f>IF('Tabulation of Bids'!D24=0,"",'Tabulation of Bids'!D24)</f>
        <v>6</v>
      </c>
      <c r="D26" s="317" t="str">
        <f>IF(ISBLANK('Tabulation of Bids'!C24),"",'Tabulation of Bids'!C24)</f>
        <v>FOOT</v>
      </c>
      <c r="E26" s="269">
        <f t="shared" si="5"/>
        <v>240</v>
      </c>
      <c r="F26" s="270" t="str">
        <f t="shared" si="6"/>
        <v/>
      </c>
      <c r="G26" s="298">
        <f t="shared" si="2"/>
        <v>6</v>
      </c>
      <c r="H26" s="167"/>
      <c r="I26" s="136" t="str">
        <f t="shared" si="7"/>
        <v/>
      </c>
      <c r="J26" s="134">
        <f>IF(ISBLANK('Tabulation of Bids'!G24),"",'Tabulation of Bids'!G24)</f>
        <v>40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5">
        <f>IF(ISBLANK('Tabulation of Bids'!A25),"",'Tabulation of Bids'!A25)</f>
        <v>20</v>
      </c>
      <c r="B27" s="316" t="str">
        <f>IF(ISBLANK('Tabulation of Bids'!B25),"",'Tabulation of Bids'!B25)</f>
        <v>COMBINATION CONCRETE CURB AND GUTTER, TYPE M-6.18 (MODIFIED)</v>
      </c>
      <c r="C27" s="313">
        <f>IF('Tabulation of Bids'!D25=0,"",'Tabulation of Bids'!D25)</f>
        <v>2549</v>
      </c>
      <c r="D27" s="317" t="str">
        <f>IF(ISBLANK('Tabulation of Bids'!C25),"",'Tabulation of Bids'!C25)</f>
        <v>FOOT</v>
      </c>
      <c r="E27" s="269">
        <f t="shared" si="5"/>
        <v>40784</v>
      </c>
      <c r="F27" s="270" t="str">
        <f t="shared" si="6"/>
        <v/>
      </c>
      <c r="G27" s="298">
        <f t="shared" si="2"/>
        <v>2549</v>
      </c>
      <c r="H27" s="167"/>
      <c r="I27" s="136" t="str">
        <f t="shared" si="7"/>
        <v/>
      </c>
      <c r="J27" s="134">
        <f>IF(ISBLANK('Tabulation of Bids'!G25),"",'Tabulation of Bids'!G25)</f>
        <v>16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5">
        <f>IF(ISBLANK('Tabulation of Bids'!A26),"",'Tabulation of Bids'!A26)</f>
        <v>21</v>
      </c>
      <c r="B28" s="316" t="str">
        <f>IF(ISBLANK('Tabulation of Bids'!B26),"",'Tabulation of Bids'!B26)</f>
        <v>NON-SPECIAL WASTE DISPOSAL</v>
      </c>
      <c r="C28" s="313">
        <f>IF('Tabulation of Bids'!D26=0,"",'Tabulation of Bids'!D26)</f>
        <v>200</v>
      </c>
      <c r="D28" s="317" t="str">
        <f>IF(ISBLANK('Tabulation of Bids'!C26),"",'Tabulation of Bids'!C26)</f>
        <v>CU YD</v>
      </c>
      <c r="E28" s="269">
        <f t="shared" si="5"/>
        <v>2</v>
      </c>
      <c r="F28" s="270" t="str">
        <f t="shared" si="6"/>
        <v/>
      </c>
      <c r="G28" s="298">
        <f t="shared" si="2"/>
        <v>200</v>
      </c>
      <c r="H28" s="167"/>
      <c r="I28" s="136" t="str">
        <f t="shared" si="7"/>
        <v/>
      </c>
      <c r="J28" s="134">
        <f>IF(ISBLANK('Tabulation of Bids'!G26),"",'Tabulation of Bids'!G26)</f>
        <v>0.01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5">
        <f>IF(ISBLANK('Tabulation of Bids'!A27),"",'Tabulation of Bids'!A27)</f>
        <v>22</v>
      </c>
      <c r="B29" s="316" t="str">
        <f>IF(ISBLANK('Tabulation of Bids'!B27),"",'Tabulation of Bids'!B27)</f>
        <v>SPECIAL WASTE DISPOSAL</v>
      </c>
      <c r="C29" s="313">
        <f>IF('Tabulation of Bids'!D27=0,"",'Tabulation of Bids'!D27)</f>
        <v>200</v>
      </c>
      <c r="D29" s="317" t="str">
        <f>IF(ISBLANK('Tabulation of Bids'!C27),"",'Tabulation of Bids'!C27)</f>
        <v>CU YD</v>
      </c>
      <c r="E29" s="269">
        <f t="shared" si="5"/>
        <v>2</v>
      </c>
      <c r="F29" s="270" t="str">
        <f t="shared" si="6"/>
        <v/>
      </c>
      <c r="G29" s="298">
        <f t="shared" si="2"/>
        <v>200</v>
      </c>
      <c r="H29" s="167"/>
      <c r="I29" s="136" t="str">
        <f t="shared" si="7"/>
        <v/>
      </c>
      <c r="J29" s="134">
        <f>IF(ISBLANK('Tabulation of Bids'!G27),"",'Tabulation of Bids'!G27)</f>
        <v>0.01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5">
        <f>IF(ISBLANK('Tabulation of Bids'!A28),"",'Tabulation of Bids'!A28)</f>
        <v>23</v>
      </c>
      <c r="B30" s="316" t="str">
        <f>IF(ISBLANK('Tabulation of Bids'!B28),"",'Tabulation of Bids'!B28)</f>
        <v>SOIL DISPOSAL ANALYSIS</v>
      </c>
      <c r="C30" s="313">
        <f>IF('Tabulation of Bids'!D28=0,"",'Tabulation of Bids'!D28)</f>
        <v>1</v>
      </c>
      <c r="D30" s="317" t="str">
        <f>IF(ISBLANK('Tabulation of Bids'!C28),"",'Tabulation of Bids'!C28)</f>
        <v>EACH</v>
      </c>
      <c r="E30" s="269">
        <f t="shared" si="5"/>
        <v>750</v>
      </c>
      <c r="F30" s="270" t="str">
        <f t="shared" si="6"/>
        <v/>
      </c>
      <c r="G30" s="298">
        <f t="shared" si="2"/>
        <v>1</v>
      </c>
      <c r="H30" s="167"/>
      <c r="I30" s="136" t="str">
        <f t="shared" si="7"/>
        <v/>
      </c>
      <c r="J30" s="134">
        <f>IF(ISBLANK('Tabulation of Bids'!G28),"",'Tabulation of Bids'!G28)</f>
        <v>750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8">
        <f>IF(ISBLANK('Tabulation of Bids'!A29),"",'Tabulation of Bids'!A29)</f>
        <v>24</v>
      </c>
      <c r="B31" s="319" t="str">
        <f>IF(ISBLANK('Tabulation of Bids'!B29),"",'Tabulation of Bids'!B29)</f>
        <v>MOBILIZATION</v>
      </c>
      <c r="C31" s="313">
        <f>IF('Tabulation of Bids'!D29=0,"",'Tabulation of Bids'!D29)</f>
        <v>1</v>
      </c>
      <c r="D31" s="320" t="str">
        <f>IF(ISBLANK('Tabulation of Bids'!C29),"",'Tabulation of Bids'!C29)</f>
        <v>L SUM</v>
      </c>
      <c r="E31" s="271">
        <f t="shared" si="5"/>
        <v>3000</v>
      </c>
      <c r="F31" s="272" t="str">
        <f t="shared" si="6"/>
        <v/>
      </c>
      <c r="G31" s="298">
        <f t="shared" si="2"/>
        <v>1</v>
      </c>
      <c r="H31" s="167"/>
      <c r="I31" s="136" t="str">
        <f t="shared" si="7"/>
        <v/>
      </c>
      <c r="J31" s="134">
        <f>IF(ISBLANK('Tabulation of Bids'!G29),"",'Tabulation of Bids'!G29)</f>
        <v>3000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449602.64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7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2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3"/>
      <c r="K41" s="283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1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4" t="s">
        <v>38</v>
      </c>
      <c r="K43" s="27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5"/>
      <c r="K44" s="27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6"/>
      <c r="K45" s="2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7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7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2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1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 xml:space="preserve">Address: Rockford, IL </v>
      </c>
      <c r="C58" s="12"/>
      <c r="D58" s="12"/>
      <c r="E58" s="12"/>
      <c r="F58" s="12"/>
      <c r="G58" s="12"/>
      <c r="H58" s="14" t="s">
        <v>32</v>
      </c>
      <c r="I58" s="401">
        <f>I5</f>
        <v>0</v>
      </c>
      <c r="J58" s="401"/>
      <c r="K58" s="401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1">
        <f>IF(ISBLANK('Tabulation of Bids'!A32),"",'Tabulation of Bids'!A32)</f>
        <v>25</v>
      </c>
      <c r="B61" s="323" t="str">
        <f>IF(ISBLANK('Tabulation of Bids'!B32),"",'Tabulation of Bids'!B32)</f>
        <v>SIGN PANEL - TYPE 1</v>
      </c>
      <c r="C61" s="313">
        <f>IF('Tabulation of Bids'!D32=0,"",'Tabulation of Bids'!D32)</f>
        <v>15.66</v>
      </c>
      <c r="D61" s="314" t="str">
        <f>IF(ISBLANK('Tabulation of Bids'!C32),"",'Tabulation of Bids'!C32)</f>
        <v>SQ FT</v>
      </c>
      <c r="E61" s="265">
        <f>IF(J61 = "","",J61*C61)</f>
        <v>751.68000000000006</v>
      </c>
      <c r="F61" s="266" t="str">
        <f>IF((H61&gt;C61),H61-C61,"")</f>
        <v/>
      </c>
      <c r="G61" s="298">
        <f>IF(K105="BLR 6303",IF(C61&gt;H61,C61-H61,""),"")</f>
        <v>15.66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48</v>
      </c>
      <c r="K61" s="134" t="str">
        <f t="shared" ref="K61:K84" si="10">IF(ISBLANK(H61),"",H61*J61)</f>
        <v/>
      </c>
    </row>
    <row r="62" spans="1:31" ht="20.25" customHeight="1" x14ac:dyDescent="0.2">
      <c r="A62" s="324">
        <f>IF(ISBLANK('Tabulation of Bids'!A33),"",'Tabulation of Bids'!A33)</f>
        <v>26</v>
      </c>
      <c r="B62" s="325" t="str">
        <f>IF(ISBLANK('Tabulation of Bids'!B33),"",'Tabulation of Bids'!B33)</f>
        <v>METAL POST - TYPE A</v>
      </c>
      <c r="C62" s="313">
        <f>IF('Tabulation of Bids'!D33=0,"",'Tabulation of Bids'!D33)</f>
        <v>39</v>
      </c>
      <c r="D62" s="317" t="str">
        <f>IF(ISBLANK('Tabulation of Bids'!C33),"",'Tabulation of Bids'!C33)</f>
        <v>FOOT</v>
      </c>
      <c r="E62" s="134">
        <f t="shared" ref="E62:E84" si="11">IF(J62 = "","",J62*C62)</f>
        <v>1170</v>
      </c>
      <c r="F62" s="135" t="str">
        <f t="shared" ref="F62:F84" si="12">IF((H62&gt;C62),H62-C62,"")</f>
        <v/>
      </c>
      <c r="G62" s="298">
        <f t="shared" ref="G62:G84" si="13">IF($K$105="BLR 6303",IF(C62&gt;H62,C62-H62,""),"")</f>
        <v>39</v>
      </c>
      <c r="H62" s="167"/>
      <c r="I62" s="136" t="str">
        <f t="shared" si="9"/>
        <v/>
      </c>
      <c r="J62" s="134">
        <f>IF(ISBLANK('Tabulation of Bids'!G33),"",'Tabulation of Bids'!G33)</f>
        <v>30</v>
      </c>
      <c r="K62" s="134" t="str">
        <f t="shared" si="10"/>
        <v/>
      </c>
    </row>
    <row r="63" spans="1:31" ht="20.25" customHeight="1" x14ac:dyDescent="0.2">
      <c r="A63" s="324">
        <f>IF(ISBLANK('Tabulation of Bids'!A34),"",'Tabulation of Bids'!A34)</f>
        <v>27</v>
      </c>
      <c r="B63" s="325" t="str">
        <f>IF(ISBLANK('Tabulation of Bids'!B34),"",'Tabulation of Bids'!B34)</f>
        <v>THERMOPLASTIC PAVEMENT MARKING - LINE  4"</v>
      </c>
      <c r="C63" s="313">
        <f>IF('Tabulation of Bids'!D34=0,"",'Tabulation of Bids'!D34)</f>
        <v>400</v>
      </c>
      <c r="D63" s="317" t="str">
        <f>IF(ISBLANK('Tabulation of Bids'!C34),"",'Tabulation of Bids'!C34)</f>
        <v>FOOT</v>
      </c>
      <c r="E63" s="134">
        <f t="shared" si="11"/>
        <v>1000</v>
      </c>
      <c r="F63" s="135" t="str">
        <f t="shared" si="12"/>
        <v/>
      </c>
      <c r="G63" s="298">
        <f t="shared" si="13"/>
        <v>400</v>
      </c>
      <c r="H63" s="167"/>
      <c r="I63" s="136" t="str">
        <f t="shared" si="9"/>
        <v/>
      </c>
      <c r="J63" s="134">
        <f>IF(ISBLANK('Tabulation of Bids'!G34),"",'Tabulation of Bids'!G34)</f>
        <v>2.5</v>
      </c>
      <c r="K63" s="134" t="str">
        <f t="shared" si="10"/>
        <v/>
      </c>
    </row>
    <row r="64" spans="1:31" ht="20.25" customHeight="1" x14ac:dyDescent="0.2">
      <c r="A64" s="324">
        <f>IF(ISBLANK('Tabulation of Bids'!A35),"",'Tabulation of Bids'!A35)</f>
        <v>28</v>
      </c>
      <c r="B64" s="325" t="str">
        <f>IF(ISBLANK('Tabulation of Bids'!B35),"",'Tabulation of Bids'!B35)</f>
        <v>THERMOPLASTIC PAVEMENT MARKING - LINE  6"</v>
      </c>
      <c r="C64" s="313">
        <f>IF('Tabulation of Bids'!D35=0,"",'Tabulation of Bids'!D35)</f>
        <v>263</v>
      </c>
      <c r="D64" s="317" t="str">
        <f>IF(ISBLANK('Tabulation of Bids'!C35),"",'Tabulation of Bids'!C35)</f>
        <v>FOOT</v>
      </c>
      <c r="E64" s="134">
        <f t="shared" si="11"/>
        <v>986.25</v>
      </c>
      <c r="F64" s="135" t="str">
        <f t="shared" si="12"/>
        <v/>
      </c>
      <c r="G64" s="298">
        <f t="shared" si="13"/>
        <v>263</v>
      </c>
      <c r="H64" s="167"/>
      <c r="I64" s="136" t="str">
        <f t="shared" si="9"/>
        <v/>
      </c>
      <c r="J64" s="134">
        <f>IF(ISBLANK('Tabulation of Bids'!G35),"",'Tabulation of Bids'!G35)</f>
        <v>3.75</v>
      </c>
      <c r="K64" s="134" t="str">
        <f t="shared" si="10"/>
        <v/>
      </c>
    </row>
    <row r="65" spans="1:11" ht="20.25" customHeight="1" x14ac:dyDescent="0.2">
      <c r="A65" s="324">
        <f>IF(ISBLANK('Tabulation of Bids'!A36),"",'Tabulation of Bids'!A36)</f>
        <v>29</v>
      </c>
      <c r="B65" s="325" t="str">
        <f>IF(ISBLANK('Tabulation of Bids'!B36),"",'Tabulation of Bids'!B36)</f>
        <v>THERMOPLASTIC PAVEMENT MARKING - LINE 24"</v>
      </c>
      <c r="C65" s="313">
        <f>IF('Tabulation of Bids'!D36=0,"",'Tabulation of Bids'!D36)</f>
        <v>57</v>
      </c>
      <c r="D65" s="317" t="str">
        <f>IF(ISBLANK('Tabulation of Bids'!C36),"",'Tabulation of Bids'!C36)</f>
        <v>FOOT</v>
      </c>
      <c r="E65" s="134">
        <f t="shared" si="11"/>
        <v>855</v>
      </c>
      <c r="F65" s="135" t="str">
        <f t="shared" si="12"/>
        <v/>
      </c>
      <c r="G65" s="298">
        <f t="shared" si="13"/>
        <v>57</v>
      </c>
      <c r="H65" s="167"/>
      <c r="I65" s="136" t="str">
        <f t="shared" si="9"/>
        <v/>
      </c>
      <c r="J65" s="134">
        <f>IF(ISBLANK('Tabulation of Bids'!G36),"",'Tabulation of Bids'!G36)</f>
        <v>15</v>
      </c>
      <c r="K65" s="134" t="str">
        <f t="shared" si="10"/>
        <v/>
      </c>
    </row>
    <row r="66" spans="1:11" ht="20.25" customHeight="1" x14ac:dyDescent="0.2">
      <c r="A66" s="324">
        <f>IF(ISBLANK('Tabulation of Bids'!A37),"",'Tabulation of Bids'!A37)</f>
        <v>30</v>
      </c>
      <c r="B66" s="325" t="str">
        <f>IF(ISBLANK('Tabulation of Bids'!B37),"",'Tabulation of Bids'!B37)</f>
        <v>SPECIAL WASTE PLANS AND REPORTS (SPECIAL)</v>
      </c>
      <c r="C66" s="313">
        <f>IF('Tabulation of Bids'!D37=0,"",'Tabulation of Bids'!D37)</f>
        <v>1</v>
      </c>
      <c r="D66" s="317" t="str">
        <f>IF(ISBLANK('Tabulation of Bids'!C37),"",'Tabulation of Bids'!C37)</f>
        <v>L SUM</v>
      </c>
      <c r="E66" s="134">
        <f t="shared" si="11"/>
        <v>0.01</v>
      </c>
      <c r="F66" s="135" t="str">
        <f t="shared" si="12"/>
        <v/>
      </c>
      <c r="G66" s="298">
        <f t="shared" si="13"/>
        <v>1</v>
      </c>
      <c r="H66" s="167"/>
      <c r="I66" s="136" t="str">
        <f t="shared" si="9"/>
        <v/>
      </c>
      <c r="J66" s="134">
        <f>IF(ISBLANK('Tabulation of Bids'!G37),"",'Tabulation of Bids'!G37)</f>
        <v>0.01</v>
      </c>
      <c r="K66" s="134" t="str">
        <f t="shared" si="10"/>
        <v/>
      </c>
    </row>
    <row r="67" spans="1:11" ht="20.25" customHeight="1" x14ac:dyDescent="0.2">
      <c r="A67" s="324">
        <f>IF(ISBLANK('Tabulation of Bids'!A38),"",'Tabulation of Bids'!A38)</f>
        <v>31</v>
      </c>
      <c r="B67" s="325" t="str">
        <f>IF(ISBLANK('Tabulation of Bids'!B38),"",'Tabulation of Bids'!B38)</f>
        <v>REMOVE AND RELOCATE SIGN PANEL AND POLE ASSEMBLY</v>
      </c>
      <c r="C67" s="313">
        <f>IF('Tabulation of Bids'!D38=0,"",'Tabulation of Bids'!D38)</f>
        <v>7</v>
      </c>
      <c r="D67" s="317" t="str">
        <f>IF(ISBLANK('Tabulation of Bids'!C38),"",'Tabulation of Bids'!C38)</f>
        <v>EACH</v>
      </c>
      <c r="E67" s="134">
        <f t="shared" si="11"/>
        <v>1540</v>
      </c>
      <c r="F67" s="135" t="str">
        <f t="shared" si="12"/>
        <v/>
      </c>
      <c r="G67" s="298">
        <f t="shared" si="13"/>
        <v>7</v>
      </c>
      <c r="H67" s="167"/>
      <c r="I67" s="136" t="str">
        <f t="shared" si="9"/>
        <v/>
      </c>
      <c r="J67" s="134">
        <f>IF(ISBLANK('Tabulation of Bids'!G38),"",'Tabulation of Bids'!G38)</f>
        <v>220</v>
      </c>
      <c r="K67" s="134" t="str">
        <f t="shared" si="10"/>
        <v/>
      </c>
    </row>
    <row r="68" spans="1:11" ht="20.25" customHeight="1" x14ac:dyDescent="0.2">
      <c r="A68" s="324">
        <f>IF(ISBLANK('Tabulation of Bids'!A39),"",'Tabulation of Bids'!A39)</f>
        <v>32</v>
      </c>
      <c r="B68" s="325" t="str">
        <f>IF(ISBLANK('Tabulation of Bids'!B39),"",'Tabulation of Bids'!B39)</f>
        <v>INLETS TO BE ADJUSTED WITH NEW FRAME AND GRATE (SPECIAL)</v>
      </c>
      <c r="C68" s="313">
        <f>IF('Tabulation of Bids'!D39=0,"",'Tabulation of Bids'!D39)</f>
        <v>10</v>
      </c>
      <c r="D68" s="317" t="str">
        <f>IF(ISBLANK('Tabulation of Bids'!C39),"",'Tabulation of Bids'!C39)</f>
        <v>EACH</v>
      </c>
      <c r="E68" s="134">
        <f t="shared" si="11"/>
        <v>15000</v>
      </c>
      <c r="F68" s="135" t="str">
        <f t="shared" si="12"/>
        <v/>
      </c>
      <c r="G68" s="298">
        <f t="shared" si="13"/>
        <v>10</v>
      </c>
      <c r="H68" s="167"/>
      <c r="I68" s="136" t="str">
        <f t="shared" si="9"/>
        <v/>
      </c>
      <c r="J68" s="134">
        <f>IF(ISBLANK('Tabulation of Bids'!G39),"",'Tabulation of Bids'!G39)</f>
        <v>1500</v>
      </c>
      <c r="K68" s="134" t="str">
        <f t="shared" si="10"/>
        <v/>
      </c>
    </row>
    <row r="69" spans="1:11" ht="20.25" customHeight="1" x14ac:dyDescent="0.2">
      <c r="A69" s="324">
        <f>IF(ISBLANK('Tabulation of Bids'!A40),"",'Tabulation of Bids'!A40)</f>
        <v>33</v>
      </c>
      <c r="B69" s="325" t="str">
        <f>IF(ISBLANK('Tabulation of Bids'!B40),"",'Tabulation of Bids'!B40)</f>
        <v>SANITARY MANHOLES TO BE ADJUSTED</v>
      </c>
      <c r="C69" s="313">
        <f>IF('Tabulation of Bids'!D40=0,"",'Tabulation of Bids'!D40)</f>
        <v>8</v>
      </c>
      <c r="D69" s="317" t="str">
        <f>IF(ISBLANK('Tabulation of Bids'!C40),"",'Tabulation of Bids'!C40)</f>
        <v>EACH</v>
      </c>
      <c r="E69" s="134">
        <f t="shared" si="11"/>
        <v>6600</v>
      </c>
      <c r="F69" s="135" t="str">
        <f t="shared" si="12"/>
        <v/>
      </c>
      <c r="G69" s="298">
        <f t="shared" si="13"/>
        <v>8</v>
      </c>
      <c r="H69" s="167"/>
      <c r="I69" s="136" t="str">
        <f t="shared" si="9"/>
        <v/>
      </c>
      <c r="J69" s="134">
        <f>IF(ISBLANK('Tabulation of Bids'!G40),"",'Tabulation of Bids'!G40)</f>
        <v>825</v>
      </c>
      <c r="K69" s="134" t="str">
        <f t="shared" si="10"/>
        <v/>
      </c>
    </row>
    <row r="70" spans="1:11" ht="20.25" customHeight="1" x14ac:dyDescent="0.2">
      <c r="A70" s="324">
        <f>IF(ISBLANK('Tabulation of Bids'!A41),"",'Tabulation of Bids'!A41)</f>
        <v>34</v>
      </c>
      <c r="B70" s="325" t="str">
        <f>IF(ISBLANK('Tabulation of Bids'!B41),"",'Tabulation of Bids'!B41)</f>
        <v>VALVE BOX</v>
      </c>
      <c r="C70" s="313">
        <f>IF('Tabulation of Bids'!D41=0,"",'Tabulation of Bids'!D41)</f>
        <v>1</v>
      </c>
      <c r="D70" s="317" t="str">
        <f>IF(ISBLANK('Tabulation of Bids'!C41),"",'Tabulation of Bids'!C41)</f>
        <v>EACH</v>
      </c>
      <c r="E70" s="134">
        <f t="shared" si="11"/>
        <v>750</v>
      </c>
      <c r="F70" s="135" t="str">
        <f t="shared" si="12"/>
        <v/>
      </c>
      <c r="G70" s="298">
        <f t="shared" si="13"/>
        <v>1</v>
      </c>
      <c r="H70" s="167"/>
      <c r="I70" s="136" t="str">
        <f t="shared" si="9"/>
        <v/>
      </c>
      <c r="J70" s="134">
        <f>IF(ISBLANK('Tabulation of Bids'!G41),"",'Tabulation of Bids'!G41)</f>
        <v>750</v>
      </c>
      <c r="K70" s="134" t="str">
        <f t="shared" si="10"/>
        <v/>
      </c>
    </row>
    <row r="71" spans="1:11" ht="20.25" customHeight="1" x14ac:dyDescent="0.2">
      <c r="A71" s="324">
        <f>IF(ISBLANK('Tabulation of Bids'!A42),"",'Tabulation of Bids'!A42)</f>
        <v>35</v>
      </c>
      <c r="B71" s="325" t="str">
        <f>IF(ISBLANK('Tabulation of Bids'!B42),"",'Tabulation of Bids'!B42)</f>
        <v>TRAFFIC CONTROL AND PROTECTION, (SPECIAL)</v>
      </c>
      <c r="C71" s="313">
        <f>IF('Tabulation of Bids'!D42=0,"",'Tabulation of Bids'!D42)</f>
        <v>1</v>
      </c>
      <c r="D71" s="317" t="str">
        <f>IF(ISBLANK('Tabulation of Bids'!C42),"",'Tabulation of Bids'!C42)</f>
        <v>L SUM</v>
      </c>
      <c r="E71" s="134">
        <f t="shared" si="11"/>
        <v>3500</v>
      </c>
      <c r="F71" s="135" t="str">
        <f t="shared" si="12"/>
        <v/>
      </c>
      <c r="G71" s="298">
        <f t="shared" si="13"/>
        <v>1</v>
      </c>
      <c r="H71" s="167"/>
      <c r="I71" s="136" t="str">
        <f t="shared" si="9"/>
        <v/>
      </c>
      <c r="J71" s="134">
        <f>IF(ISBLANK('Tabulation of Bids'!G42),"",'Tabulation of Bids'!G42)</f>
        <v>3500</v>
      </c>
      <c r="K71" s="134" t="str">
        <f t="shared" si="10"/>
        <v/>
      </c>
    </row>
    <row r="72" spans="1:11" ht="20.25" customHeight="1" x14ac:dyDescent="0.2">
      <c r="A72" s="324">
        <f>IF(ISBLANK('Tabulation of Bids'!A43),"",'Tabulation of Bids'!A43)</f>
        <v>36</v>
      </c>
      <c r="B72" s="325" t="str">
        <f>IF(ISBLANK('Tabulation of Bids'!B43),"",'Tabulation of Bids'!B43)</f>
        <v>SIGN REMOVAL</v>
      </c>
      <c r="C72" s="313">
        <f>IF('Tabulation of Bids'!D43=0,"",'Tabulation of Bids'!D43)</f>
        <v>3</v>
      </c>
      <c r="D72" s="317" t="str">
        <f>IF(ISBLANK('Tabulation of Bids'!C43),"",'Tabulation of Bids'!C43)</f>
        <v>EACH</v>
      </c>
      <c r="E72" s="134">
        <f t="shared" si="11"/>
        <v>150</v>
      </c>
      <c r="F72" s="135" t="str">
        <f t="shared" si="12"/>
        <v/>
      </c>
      <c r="G72" s="298">
        <f t="shared" si="13"/>
        <v>3</v>
      </c>
      <c r="H72" s="167"/>
      <c r="I72" s="136" t="str">
        <f t="shared" si="9"/>
        <v/>
      </c>
      <c r="J72" s="134">
        <f>IF(ISBLANK('Tabulation of Bids'!G43),"",'Tabulation of Bids'!G43)</f>
        <v>50</v>
      </c>
      <c r="K72" s="134" t="str">
        <f t="shared" si="10"/>
        <v/>
      </c>
    </row>
    <row r="73" spans="1:11" ht="20.25" customHeight="1" x14ac:dyDescent="0.2">
      <c r="A73" s="324">
        <f>IF(ISBLANK('Tabulation of Bids'!A44),"",'Tabulation of Bids'!A44)</f>
        <v>37</v>
      </c>
      <c r="B73" s="325" t="str">
        <f>IF(ISBLANK('Tabulation of Bids'!B44),"",'Tabulation of Bids'!B44)</f>
        <v>PARKWAY RESTORATION</v>
      </c>
      <c r="C73" s="313">
        <f>IF('Tabulation of Bids'!D44=0,"",'Tabulation of Bids'!D44)</f>
        <v>1</v>
      </c>
      <c r="D73" s="317" t="str">
        <f>IF(ISBLANK('Tabulation of Bids'!C44),"",'Tabulation of Bids'!C44)</f>
        <v>L SUM</v>
      </c>
      <c r="E73" s="134">
        <f t="shared" si="11"/>
        <v>15000</v>
      </c>
      <c r="F73" s="135" t="str">
        <f t="shared" si="12"/>
        <v/>
      </c>
      <c r="G73" s="298">
        <f t="shared" si="13"/>
        <v>1</v>
      </c>
      <c r="H73" s="167"/>
      <c r="I73" s="136" t="str">
        <f t="shared" si="9"/>
        <v/>
      </c>
      <c r="J73" s="134">
        <f>IF(ISBLANK('Tabulation of Bids'!G44),"",'Tabulation of Bids'!G44)</f>
        <v>15000</v>
      </c>
      <c r="K73" s="134" t="str">
        <f t="shared" si="10"/>
        <v/>
      </c>
    </row>
    <row r="74" spans="1:11" ht="20.25" customHeight="1" x14ac:dyDescent="0.2">
      <c r="A74" s="324">
        <f>IF(ISBLANK('Tabulation of Bids'!A45),"",'Tabulation of Bids'!A45)</f>
        <v>38</v>
      </c>
      <c r="B74" s="325" t="str">
        <f>IF(ISBLANK('Tabulation of Bids'!B45),"",'Tabulation of Bids'!B45)</f>
        <v>CONCRETE TRUCK WASHOUT</v>
      </c>
      <c r="C74" s="313">
        <f>IF('Tabulation of Bids'!D45=0,"",'Tabulation of Bids'!D45)</f>
        <v>1</v>
      </c>
      <c r="D74" s="317" t="str">
        <f>IF(ISBLANK('Tabulation of Bids'!C45),"",'Tabulation of Bids'!C45)</f>
        <v>L SUM</v>
      </c>
      <c r="E74" s="134">
        <f t="shared" si="11"/>
        <v>400</v>
      </c>
      <c r="F74" s="135" t="str">
        <f t="shared" si="12"/>
        <v/>
      </c>
      <c r="G74" s="298">
        <f t="shared" si="13"/>
        <v>1</v>
      </c>
      <c r="H74" s="167"/>
      <c r="I74" s="136" t="str">
        <f t="shared" si="9"/>
        <v/>
      </c>
      <c r="J74" s="134">
        <f>IF(ISBLANK('Tabulation of Bids'!G45),"",'Tabulation of Bids'!G45)</f>
        <v>400</v>
      </c>
      <c r="K74" s="134" t="str">
        <f t="shared" si="10"/>
        <v/>
      </c>
    </row>
    <row r="75" spans="1:11" ht="20.25" customHeight="1" x14ac:dyDescent="0.2">
      <c r="A75" s="324">
        <f>IF(ISBLANK('Tabulation of Bids'!A46),"",'Tabulation of Bids'!A46)</f>
        <v>39</v>
      </c>
      <c r="B75" s="325" t="str">
        <f>IF(ISBLANK('Tabulation of Bids'!B46),"",'Tabulation of Bids'!B46)</f>
        <v>HOT-MIX ASPHALT SURFACE COURSE, SPECIAL</v>
      </c>
      <c r="C75" s="313">
        <f>IF('Tabulation of Bids'!D46=0,"",'Tabulation of Bids'!D46)</f>
        <v>27</v>
      </c>
      <c r="D75" s="317" t="str">
        <f>IF(ISBLANK('Tabulation of Bids'!C46),"",'Tabulation of Bids'!C46)</f>
        <v>SQ YD</v>
      </c>
      <c r="E75" s="134">
        <f t="shared" si="11"/>
        <v>756</v>
      </c>
      <c r="F75" s="135" t="str">
        <f t="shared" si="12"/>
        <v/>
      </c>
      <c r="G75" s="298">
        <f t="shared" si="13"/>
        <v>27</v>
      </c>
      <c r="H75" s="167"/>
      <c r="I75" s="136" t="str">
        <f t="shared" si="9"/>
        <v/>
      </c>
      <c r="J75" s="134">
        <f>IF(ISBLANK('Tabulation of Bids'!G46),"",'Tabulation of Bids'!G46)</f>
        <v>28</v>
      </c>
      <c r="K75" s="134" t="str">
        <f t="shared" si="10"/>
        <v/>
      </c>
    </row>
    <row r="76" spans="1:11" ht="20.25" customHeight="1" x14ac:dyDescent="0.2">
      <c r="A76" s="324">
        <f>IF(ISBLANK('Tabulation of Bids'!A47),"",'Tabulation of Bids'!A47)</f>
        <v>40</v>
      </c>
      <c r="B76" s="325" t="str">
        <f>IF(ISBLANK('Tabulation of Bids'!B47),"",'Tabulation of Bids'!B47)</f>
        <v>HOT-MIX ASPHALT DRIVEWAY PAVEMENT REMOVAL</v>
      </c>
      <c r="C76" s="313">
        <f>IF('Tabulation of Bids'!D47=0,"",'Tabulation of Bids'!D47)</f>
        <v>234</v>
      </c>
      <c r="D76" s="317" t="str">
        <f>IF(ISBLANK('Tabulation of Bids'!C47),"",'Tabulation of Bids'!C47)</f>
        <v>SQ YD</v>
      </c>
      <c r="E76" s="134">
        <f t="shared" si="11"/>
        <v>117</v>
      </c>
      <c r="F76" s="135" t="str">
        <f t="shared" si="12"/>
        <v/>
      </c>
      <c r="G76" s="298">
        <f t="shared" si="13"/>
        <v>234</v>
      </c>
      <c r="H76" s="167"/>
      <c r="I76" s="136" t="str">
        <f t="shared" si="9"/>
        <v/>
      </c>
      <c r="J76" s="134">
        <f>IF(ISBLANK('Tabulation of Bids'!G47),"",'Tabulation of Bids'!G47)</f>
        <v>0.5</v>
      </c>
      <c r="K76" s="134" t="str">
        <f t="shared" si="10"/>
        <v/>
      </c>
    </row>
    <row r="77" spans="1:11" ht="20.25" customHeight="1" x14ac:dyDescent="0.2">
      <c r="A77" s="324">
        <f>IF(ISBLANK('Tabulation of Bids'!A48),"",'Tabulation of Bids'!A48)</f>
        <v>41</v>
      </c>
      <c r="B77" s="325" t="str">
        <f>IF(ISBLANK('Tabulation of Bids'!B48),"",'Tabulation of Bids'!B48)</f>
        <v>CONSTRUCTION LAYOUT</v>
      </c>
      <c r="C77" s="313">
        <f>IF('Tabulation of Bids'!D48=0,"",'Tabulation of Bids'!D48)</f>
        <v>1</v>
      </c>
      <c r="D77" s="317" t="str">
        <f>IF(ISBLANK('Tabulation of Bids'!C48),"",'Tabulation of Bids'!C48)</f>
        <v>L SUM</v>
      </c>
      <c r="E77" s="134">
        <f t="shared" si="11"/>
        <v>2500</v>
      </c>
      <c r="F77" s="135" t="str">
        <f t="shared" si="12"/>
        <v/>
      </c>
      <c r="G77" s="298">
        <f t="shared" si="13"/>
        <v>1</v>
      </c>
      <c r="H77" s="167"/>
      <c r="I77" s="136" t="str">
        <f t="shared" si="9"/>
        <v/>
      </c>
      <c r="J77" s="134">
        <f>IF(ISBLANK('Tabulation of Bids'!G48),"",'Tabulation of Bids'!G48)</f>
        <v>2500</v>
      </c>
      <c r="K77" s="134" t="str">
        <f t="shared" si="10"/>
        <v/>
      </c>
    </row>
    <row r="78" spans="1:11" ht="20.25" customHeight="1" x14ac:dyDescent="0.2">
      <c r="A78" s="324">
        <f>IF(ISBLANK('Tabulation of Bids'!A49),"",'Tabulation of Bids'!A49)</f>
        <v>42</v>
      </c>
      <c r="B78" s="325" t="str">
        <f>IF(ISBLANK('Tabulation of Bids'!B49),"",'Tabulation of Bids'!B49)</f>
        <v>SUBGRADE UNDERCUTTING</v>
      </c>
      <c r="C78" s="313">
        <f>IF('Tabulation of Bids'!D49=0,"",'Tabulation of Bids'!D49)</f>
        <v>750</v>
      </c>
      <c r="D78" s="317" t="str">
        <f>IF(ISBLANK('Tabulation of Bids'!C49),"",'Tabulation of Bids'!C49)</f>
        <v>CU YD</v>
      </c>
      <c r="E78" s="134">
        <f t="shared" si="11"/>
        <v>33750</v>
      </c>
      <c r="F78" s="135" t="str">
        <f t="shared" si="12"/>
        <v/>
      </c>
      <c r="G78" s="298">
        <f t="shared" si="13"/>
        <v>750</v>
      </c>
      <c r="H78" s="167"/>
      <c r="I78" s="136" t="str">
        <f t="shared" si="9"/>
        <v/>
      </c>
      <c r="J78" s="134">
        <f>IF(ISBLANK('Tabulation of Bids'!G49),"",'Tabulation of Bids'!G49)</f>
        <v>45</v>
      </c>
      <c r="K78" s="134" t="str">
        <f t="shared" si="10"/>
        <v/>
      </c>
    </row>
    <row r="79" spans="1:11" ht="20.25" customHeight="1" x14ac:dyDescent="0.2">
      <c r="A79" s="324">
        <f>IF(ISBLANK('Tabulation of Bids'!A50),"",'Tabulation of Bids'!A50)</f>
        <v>43</v>
      </c>
      <c r="B79" s="325" t="str">
        <f>IF(ISBLANK('Tabulation of Bids'!B50),"",'Tabulation of Bids'!B50)</f>
        <v>ADA CURB RAMP, STD 424001</v>
      </c>
      <c r="C79" s="313">
        <f>IF('Tabulation of Bids'!D50=0,"",'Tabulation of Bids'!D50)</f>
        <v>2</v>
      </c>
      <c r="D79" s="317" t="str">
        <f>IF(ISBLANK('Tabulation of Bids'!C50),"",'Tabulation of Bids'!C50)</f>
        <v>EACH</v>
      </c>
      <c r="E79" s="134">
        <f t="shared" si="11"/>
        <v>750</v>
      </c>
      <c r="F79" s="135" t="str">
        <f t="shared" si="12"/>
        <v/>
      </c>
      <c r="G79" s="298">
        <f t="shared" si="13"/>
        <v>2</v>
      </c>
      <c r="H79" s="167"/>
      <c r="I79" s="136" t="str">
        <f t="shared" si="9"/>
        <v/>
      </c>
      <c r="J79" s="134">
        <f>IF(ISBLANK('Tabulation of Bids'!G50),"",'Tabulation of Bids'!G50)</f>
        <v>375</v>
      </c>
      <c r="K79" s="134" t="str">
        <f t="shared" si="10"/>
        <v/>
      </c>
    </row>
    <row r="80" spans="1:11" ht="20.25" customHeight="1" x14ac:dyDescent="0.2">
      <c r="A80" s="324">
        <f>IF(ISBLANK('Tabulation of Bids'!A51),"",'Tabulation of Bids'!A51)</f>
        <v>44</v>
      </c>
      <c r="B80" s="325" t="str">
        <f>IF(ISBLANK('Tabulation of Bids'!B51),"",'Tabulation of Bids'!B51)</f>
        <v>ADA CURB RAMP, STD 424021</v>
      </c>
      <c r="C80" s="313">
        <f>IF('Tabulation of Bids'!D51=0,"",'Tabulation of Bids'!D51)</f>
        <v>2</v>
      </c>
      <c r="D80" s="317" t="str">
        <f>IF(ISBLANK('Tabulation of Bids'!C51),"",'Tabulation of Bids'!C51)</f>
        <v>EACH</v>
      </c>
      <c r="E80" s="134">
        <f t="shared" si="11"/>
        <v>950.5</v>
      </c>
      <c r="F80" s="135" t="str">
        <f t="shared" si="12"/>
        <v/>
      </c>
      <c r="G80" s="298">
        <f t="shared" si="13"/>
        <v>2</v>
      </c>
      <c r="H80" s="167"/>
      <c r="I80" s="136" t="str">
        <f t="shared" si="9"/>
        <v/>
      </c>
      <c r="J80" s="134">
        <f>IF(ISBLANK('Tabulation of Bids'!G51),"",'Tabulation of Bids'!G51)</f>
        <v>475.25</v>
      </c>
      <c r="K80" s="134" t="str">
        <f t="shared" si="10"/>
        <v/>
      </c>
    </row>
    <row r="81" spans="1:11" ht="20.25" customHeight="1" x14ac:dyDescent="0.2">
      <c r="A81" s="324">
        <f>IF(ISBLANK('Tabulation of Bids'!A52),"",'Tabulation of Bids'!A52)</f>
        <v>45</v>
      </c>
      <c r="B81" s="325" t="str">
        <f>IF(ISBLANK('Tabulation of Bids'!B52),"",'Tabulation of Bids'!B52)</f>
        <v>ADA CURB RAMP, STD 424026</v>
      </c>
      <c r="C81" s="313">
        <f>IF('Tabulation of Bids'!D52=0,"",'Tabulation of Bids'!D52)</f>
        <v>2</v>
      </c>
      <c r="D81" s="317" t="str">
        <f>IF(ISBLANK('Tabulation of Bids'!C52),"",'Tabulation of Bids'!C52)</f>
        <v>EACH</v>
      </c>
      <c r="E81" s="134">
        <f t="shared" si="11"/>
        <v>750</v>
      </c>
      <c r="F81" s="135" t="str">
        <f t="shared" si="12"/>
        <v/>
      </c>
      <c r="G81" s="298">
        <f t="shared" si="13"/>
        <v>2</v>
      </c>
      <c r="H81" s="167"/>
      <c r="I81" s="136" t="str">
        <f t="shared" si="9"/>
        <v/>
      </c>
      <c r="J81" s="134">
        <f>IF(ISBLANK('Tabulation of Bids'!G52),"",'Tabulation of Bids'!G52)</f>
        <v>375</v>
      </c>
      <c r="K81" s="134" t="str">
        <f t="shared" si="10"/>
        <v/>
      </c>
    </row>
    <row r="82" spans="1:11" ht="20.25" customHeight="1" x14ac:dyDescent="0.2">
      <c r="A82" s="324" t="str">
        <f>IF(ISBLANK('Tabulation of Bids'!A53),"",'Tabulation of Bids'!A53)</f>
        <v/>
      </c>
      <c r="B82" s="325" t="str">
        <f>IF(ISBLANK('Tabulation of Bids'!B53),"",'Tabulation of Bids'!B53)</f>
        <v/>
      </c>
      <c r="C82" s="313" t="str">
        <f>IF('Tabulation of Bids'!D53=0,"",'Tabulation of Bids'!D53)</f>
        <v/>
      </c>
      <c r="D82" s="317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8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4" t="str">
        <f>IF(ISBLANK('Tabulation of Bids'!A54),"",'Tabulation of Bids'!A54)</f>
        <v/>
      </c>
      <c r="B83" s="325" t="str">
        <f>IF(ISBLANK('Tabulation of Bids'!B54),"",'Tabulation of Bids'!B54)</f>
        <v/>
      </c>
      <c r="C83" s="313" t="str">
        <f>IF('Tabulation of Bids'!D54=0,"",'Tabulation of Bids'!D54)</f>
        <v/>
      </c>
      <c r="D83" s="317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8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6" t="str">
        <f>IF(ISBLANK('Tabulation of Bids'!A55),"",'Tabulation of Bids'!A55)</f>
        <v/>
      </c>
      <c r="B84" s="327" t="str">
        <f>IF(ISBLANK('Tabulation of Bids'!B55),"",'Tabulation of Bids'!B55)</f>
        <v/>
      </c>
      <c r="C84" s="313" t="str">
        <f>IF('Tabulation of Bids'!D55=0,"",'Tabulation of Bids'!D55)</f>
        <v/>
      </c>
      <c r="D84" s="320" t="str">
        <f>IF(ISBLANK('Tabulation of Bids'!C55),"",'Tabulation of Bids'!C55)</f>
        <v/>
      </c>
      <c r="E84" s="267" t="str">
        <f t="shared" si="11"/>
        <v/>
      </c>
      <c r="F84" s="268" t="str">
        <f t="shared" si="12"/>
        <v/>
      </c>
      <c r="G84" s="298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536879.08000000007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30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7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2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3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1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8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9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80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7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7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2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1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 xml:space="preserve">Address: Rockford, IL </v>
      </c>
      <c r="C111" s="12"/>
      <c r="D111" s="12"/>
      <c r="E111" s="12"/>
      <c r="F111" s="12"/>
      <c r="G111" s="12"/>
      <c r="H111" s="14" t="s">
        <v>32</v>
      </c>
      <c r="I111" s="401">
        <f>I58</f>
        <v>0</v>
      </c>
      <c r="J111" s="401"/>
      <c r="K111" s="401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1" t="str">
        <f>IF(ISBLANK('Tabulation of Bids'!A58),"",'Tabulation of Bids'!A58)</f>
        <v/>
      </c>
      <c r="B114" s="312" t="str">
        <f>IF(ISBLANK('Tabulation of Bids'!B58),"",'Tabulation of Bids'!B58)</f>
        <v/>
      </c>
      <c r="C114" s="313" t="str">
        <f>IF('Tabulation of Bids'!D58=0,"",'Tabulation of Bids'!D58)</f>
        <v/>
      </c>
      <c r="D114" s="314" t="str">
        <f>IF(ISBLANK('Tabulation of Bids'!C58),"",'Tabulation of Bids'!C58)</f>
        <v/>
      </c>
      <c r="E114" s="265" t="str">
        <f>IF(J114 = "","",J114*C114)</f>
        <v/>
      </c>
      <c r="F114" s="266" t="str">
        <f>IF((H114&gt;C114),H114-C114,"")</f>
        <v/>
      </c>
      <c r="G114" s="298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5" t="str">
        <f>IF(ISBLANK('Tabulation of Bids'!A59),"",'Tabulation of Bids'!A59)</f>
        <v/>
      </c>
      <c r="B115" s="316" t="str">
        <f>IF(ISBLANK('Tabulation of Bids'!B59),"",'Tabulation of Bids'!B59)</f>
        <v/>
      </c>
      <c r="C115" s="313" t="str">
        <f>IF('Tabulation of Bids'!D59=0,"",'Tabulation of Bids'!D59)</f>
        <v/>
      </c>
      <c r="D115" s="317" t="str">
        <f>IF(ISBLANK('Tabulation of Bids'!C59),"",'Tabulation of Bids'!C59)</f>
        <v/>
      </c>
      <c r="E115" s="269" t="str">
        <f t="shared" ref="E115:E137" si="16">IF(J115 = "","",J115*C115)</f>
        <v/>
      </c>
      <c r="F115" s="270" t="str">
        <f t="shared" ref="F115:F137" si="17">IF((H115&gt;C115),H115-C115,"")</f>
        <v/>
      </c>
      <c r="G115" s="298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5" t="str">
        <f>IF(ISBLANK('Tabulation of Bids'!A60),"",'Tabulation of Bids'!A60)</f>
        <v/>
      </c>
      <c r="B116" s="316" t="str">
        <f>IF(ISBLANK('Tabulation of Bids'!B60),"",'Tabulation of Bids'!B60)</f>
        <v/>
      </c>
      <c r="C116" s="313" t="str">
        <f>IF('Tabulation of Bids'!D60=0,"",'Tabulation of Bids'!D60)</f>
        <v/>
      </c>
      <c r="D116" s="317" t="str">
        <f>IF(ISBLANK('Tabulation of Bids'!C60),"",'Tabulation of Bids'!C60)</f>
        <v/>
      </c>
      <c r="E116" s="269" t="str">
        <f t="shared" si="16"/>
        <v/>
      </c>
      <c r="F116" s="270" t="str">
        <f t="shared" si="17"/>
        <v/>
      </c>
      <c r="G116" s="298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5" t="str">
        <f>IF(ISBLANK('Tabulation of Bids'!A61),"",'Tabulation of Bids'!A61)</f>
        <v/>
      </c>
      <c r="B117" s="316" t="str">
        <f>IF(ISBLANK('Tabulation of Bids'!B61),"",'Tabulation of Bids'!B61)</f>
        <v/>
      </c>
      <c r="C117" s="313" t="str">
        <f>IF('Tabulation of Bids'!D61=0,"",'Tabulation of Bids'!D61)</f>
        <v/>
      </c>
      <c r="D117" s="317" t="str">
        <f>IF(ISBLANK('Tabulation of Bids'!C61),"",'Tabulation of Bids'!C61)</f>
        <v/>
      </c>
      <c r="E117" s="269" t="str">
        <f t="shared" si="16"/>
        <v/>
      </c>
      <c r="F117" s="270" t="str">
        <f t="shared" si="17"/>
        <v/>
      </c>
      <c r="G117" s="298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5" t="str">
        <f>IF(ISBLANK('Tabulation of Bids'!A62),"",'Tabulation of Bids'!A62)</f>
        <v/>
      </c>
      <c r="B118" s="316" t="str">
        <f>IF(ISBLANK('Tabulation of Bids'!B62),"",'Tabulation of Bids'!B62)</f>
        <v/>
      </c>
      <c r="C118" s="313" t="str">
        <f>IF('Tabulation of Bids'!D62=0,"",'Tabulation of Bids'!D62)</f>
        <v/>
      </c>
      <c r="D118" s="317" t="str">
        <f>IF(ISBLANK('Tabulation of Bids'!C62),"",'Tabulation of Bids'!C62)</f>
        <v/>
      </c>
      <c r="E118" s="269" t="str">
        <f t="shared" si="16"/>
        <v/>
      </c>
      <c r="F118" s="270" t="str">
        <f t="shared" si="17"/>
        <v/>
      </c>
      <c r="G118" s="298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5" t="str">
        <f>IF(ISBLANK('Tabulation of Bids'!A63),"",'Tabulation of Bids'!A63)</f>
        <v/>
      </c>
      <c r="B119" s="316" t="str">
        <f>IF(ISBLANK('Tabulation of Bids'!B63),"",'Tabulation of Bids'!B63)</f>
        <v/>
      </c>
      <c r="C119" s="313" t="str">
        <f>IF('Tabulation of Bids'!D63=0,"",'Tabulation of Bids'!D63)</f>
        <v/>
      </c>
      <c r="D119" s="317" t="str">
        <f>IF(ISBLANK('Tabulation of Bids'!C63),"",'Tabulation of Bids'!C63)</f>
        <v/>
      </c>
      <c r="E119" s="269" t="str">
        <f t="shared" si="16"/>
        <v/>
      </c>
      <c r="F119" s="270" t="str">
        <f t="shared" si="17"/>
        <v/>
      </c>
      <c r="G119" s="298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5" t="str">
        <f>IF(ISBLANK('Tabulation of Bids'!A64),"",'Tabulation of Bids'!A64)</f>
        <v/>
      </c>
      <c r="B120" s="316" t="str">
        <f>IF(ISBLANK('Tabulation of Bids'!B64),"",'Tabulation of Bids'!B64)</f>
        <v/>
      </c>
      <c r="C120" s="313" t="str">
        <f>IF('Tabulation of Bids'!D64=0,"",'Tabulation of Bids'!D64)</f>
        <v/>
      </c>
      <c r="D120" s="317" t="str">
        <f>IF(ISBLANK('Tabulation of Bids'!C64),"",'Tabulation of Bids'!C64)</f>
        <v/>
      </c>
      <c r="E120" s="269" t="str">
        <f t="shared" si="16"/>
        <v/>
      </c>
      <c r="F120" s="270" t="str">
        <f t="shared" si="17"/>
        <v/>
      </c>
      <c r="G120" s="298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5" t="str">
        <f>IF(ISBLANK('Tabulation of Bids'!A65),"",'Tabulation of Bids'!A65)</f>
        <v/>
      </c>
      <c r="B121" s="316" t="str">
        <f>IF(ISBLANK('Tabulation of Bids'!B65),"",'Tabulation of Bids'!B65)</f>
        <v/>
      </c>
      <c r="C121" s="313" t="str">
        <f>IF('Tabulation of Bids'!D65=0,"",'Tabulation of Bids'!D65)</f>
        <v/>
      </c>
      <c r="D121" s="317" t="str">
        <f>IF(ISBLANK('Tabulation of Bids'!C65),"",'Tabulation of Bids'!C65)</f>
        <v/>
      </c>
      <c r="E121" s="269" t="str">
        <f t="shared" si="16"/>
        <v/>
      </c>
      <c r="F121" s="270" t="str">
        <f t="shared" si="17"/>
        <v/>
      </c>
      <c r="G121" s="298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5" t="str">
        <f>IF(ISBLANK('Tabulation of Bids'!A66),"",'Tabulation of Bids'!A66)</f>
        <v/>
      </c>
      <c r="B122" s="316" t="str">
        <f>IF(ISBLANK('Tabulation of Bids'!B66),"",'Tabulation of Bids'!B66)</f>
        <v/>
      </c>
      <c r="C122" s="313" t="str">
        <f>IF('Tabulation of Bids'!D66=0,"",'Tabulation of Bids'!D66)</f>
        <v/>
      </c>
      <c r="D122" s="317" t="str">
        <f>IF(ISBLANK('Tabulation of Bids'!C66),"",'Tabulation of Bids'!C66)</f>
        <v/>
      </c>
      <c r="E122" s="269" t="str">
        <f t="shared" si="16"/>
        <v/>
      </c>
      <c r="F122" s="270" t="str">
        <f t="shared" si="17"/>
        <v/>
      </c>
      <c r="G122" s="298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5" t="str">
        <f>IF(ISBLANK('Tabulation of Bids'!A67),"",'Tabulation of Bids'!A67)</f>
        <v/>
      </c>
      <c r="B123" s="316" t="str">
        <f>IF(ISBLANK('Tabulation of Bids'!B67),"",'Tabulation of Bids'!B67)</f>
        <v/>
      </c>
      <c r="C123" s="313" t="str">
        <f>IF('Tabulation of Bids'!D67=0,"",'Tabulation of Bids'!D67)</f>
        <v/>
      </c>
      <c r="D123" s="317" t="str">
        <f>IF(ISBLANK('Tabulation of Bids'!C67),"",'Tabulation of Bids'!C67)</f>
        <v/>
      </c>
      <c r="E123" s="269" t="str">
        <f t="shared" si="16"/>
        <v/>
      </c>
      <c r="F123" s="270" t="str">
        <f t="shared" si="17"/>
        <v/>
      </c>
      <c r="G123" s="298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5" t="str">
        <f>IF(ISBLANK('Tabulation of Bids'!A68),"",'Tabulation of Bids'!A68)</f>
        <v/>
      </c>
      <c r="B124" s="316" t="str">
        <f>IF(ISBLANK('Tabulation of Bids'!B68),"",'Tabulation of Bids'!B68)</f>
        <v/>
      </c>
      <c r="C124" s="313" t="str">
        <f>IF('Tabulation of Bids'!D68=0,"",'Tabulation of Bids'!D68)</f>
        <v/>
      </c>
      <c r="D124" s="317" t="str">
        <f>IF(ISBLANK('Tabulation of Bids'!C68),"",'Tabulation of Bids'!C68)</f>
        <v/>
      </c>
      <c r="E124" s="269" t="str">
        <f t="shared" si="16"/>
        <v/>
      </c>
      <c r="F124" s="270" t="str">
        <f t="shared" si="17"/>
        <v/>
      </c>
      <c r="G124" s="298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5" t="str">
        <f>IF(ISBLANK('Tabulation of Bids'!A69),"",'Tabulation of Bids'!A69)</f>
        <v/>
      </c>
      <c r="B125" s="316" t="str">
        <f>IF(ISBLANK('Tabulation of Bids'!B69),"",'Tabulation of Bids'!B69)</f>
        <v/>
      </c>
      <c r="C125" s="313" t="str">
        <f>IF('Tabulation of Bids'!D69=0,"",'Tabulation of Bids'!D69)</f>
        <v/>
      </c>
      <c r="D125" s="317" t="str">
        <f>IF(ISBLANK('Tabulation of Bids'!C69),"",'Tabulation of Bids'!C69)</f>
        <v/>
      </c>
      <c r="E125" s="269" t="str">
        <f t="shared" si="16"/>
        <v/>
      </c>
      <c r="F125" s="270" t="str">
        <f t="shared" si="17"/>
        <v/>
      </c>
      <c r="G125" s="298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5" t="str">
        <f>IF(ISBLANK('Tabulation of Bids'!A70),"",'Tabulation of Bids'!A70)</f>
        <v/>
      </c>
      <c r="B126" s="316" t="str">
        <f>IF(ISBLANK('Tabulation of Bids'!B70),"",'Tabulation of Bids'!B70)</f>
        <v/>
      </c>
      <c r="C126" s="313" t="str">
        <f>IF('Tabulation of Bids'!D70=0,"",'Tabulation of Bids'!D70)</f>
        <v/>
      </c>
      <c r="D126" s="317" t="str">
        <f>IF(ISBLANK('Tabulation of Bids'!C70),"",'Tabulation of Bids'!C70)</f>
        <v/>
      </c>
      <c r="E126" s="269" t="str">
        <f t="shared" si="16"/>
        <v/>
      </c>
      <c r="F126" s="270" t="str">
        <f t="shared" si="17"/>
        <v/>
      </c>
      <c r="G126" s="298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5" t="str">
        <f>IF(ISBLANK('Tabulation of Bids'!A71),"",'Tabulation of Bids'!A71)</f>
        <v/>
      </c>
      <c r="B127" s="316" t="str">
        <f>IF(ISBLANK('Tabulation of Bids'!B71),"",'Tabulation of Bids'!B71)</f>
        <v/>
      </c>
      <c r="C127" s="313" t="str">
        <f>IF('Tabulation of Bids'!D71=0,"",'Tabulation of Bids'!D71)</f>
        <v/>
      </c>
      <c r="D127" s="317" t="str">
        <f>IF(ISBLANK('Tabulation of Bids'!C71),"",'Tabulation of Bids'!C71)</f>
        <v/>
      </c>
      <c r="E127" s="269" t="str">
        <f t="shared" si="16"/>
        <v/>
      </c>
      <c r="F127" s="270" t="str">
        <f t="shared" si="17"/>
        <v/>
      </c>
      <c r="G127" s="298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5" t="str">
        <f>IF(ISBLANK('Tabulation of Bids'!A72),"",'Tabulation of Bids'!A72)</f>
        <v/>
      </c>
      <c r="B128" s="316" t="str">
        <f>IF(ISBLANK('Tabulation of Bids'!B72),"",'Tabulation of Bids'!B72)</f>
        <v/>
      </c>
      <c r="C128" s="313" t="str">
        <f>IF('Tabulation of Bids'!D72=0,"",'Tabulation of Bids'!D72)</f>
        <v/>
      </c>
      <c r="D128" s="317" t="str">
        <f>IF(ISBLANK('Tabulation of Bids'!C72),"",'Tabulation of Bids'!C72)</f>
        <v/>
      </c>
      <c r="E128" s="269" t="str">
        <f t="shared" si="16"/>
        <v/>
      </c>
      <c r="F128" s="270" t="str">
        <f t="shared" si="17"/>
        <v/>
      </c>
      <c r="G128" s="298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5" t="str">
        <f>IF(ISBLANK('Tabulation of Bids'!A73),"",'Tabulation of Bids'!A73)</f>
        <v/>
      </c>
      <c r="B129" s="316" t="str">
        <f>IF(ISBLANK('Tabulation of Bids'!B73),"",'Tabulation of Bids'!B73)</f>
        <v/>
      </c>
      <c r="C129" s="313" t="str">
        <f>IF('Tabulation of Bids'!D73=0,"",'Tabulation of Bids'!D73)</f>
        <v/>
      </c>
      <c r="D129" s="317" t="str">
        <f>IF(ISBLANK('Tabulation of Bids'!C73),"",'Tabulation of Bids'!C73)</f>
        <v/>
      </c>
      <c r="E129" s="269" t="str">
        <f t="shared" si="16"/>
        <v/>
      </c>
      <c r="F129" s="270" t="str">
        <f t="shared" si="17"/>
        <v/>
      </c>
      <c r="G129" s="298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5" t="str">
        <f>IF(ISBLANK('Tabulation of Bids'!A74),"",'Tabulation of Bids'!A74)</f>
        <v/>
      </c>
      <c r="B130" s="316" t="str">
        <f>IF(ISBLANK('Tabulation of Bids'!B74),"",'Tabulation of Bids'!B74)</f>
        <v/>
      </c>
      <c r="C130" s="313" t="str">
        <f>IF('Tabulation of Bids'!D74=0,"",'Tabulation of Bids'!D74)</f>
        <v/>
      </c>
      <c r="D130" s="317" t="str">
        <f>IF(ISBLANK('Tabulation of Bids'!C74),"",'Tabulation of Bids'!C74)</f>
        <v/>
      </c>
      <c r="E130" s="269" t="str">
        <f t="shared" si="16"/>
        <v/>
      </c>
      <c r="F130" s="270" t="str">
        <f t="shared" si="17"/>
        <v/>
      </c>
      <c r="G130" s="298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5" t="str">
        <f>IF(ISBLANK('Tabulation of Bids'!A75),"",'Tabulation of Bids'!A75)</f>
        <v/>
      </c>
      <c r="B131" s="316" t="str">
        <f>IF(ISBLANK('Tabulation of Bids'!B75),"",'Tabulation of Bids'!B75)</f>
        <v/>
      </c>
      <c r="C131" s="313" t="str">
        <f>IF('Tabulation of Bids'!D75=0,"",'Tabulation of Bids'!D75)</f>
        <v/>
      </c>
      <c r="D131" s="317" t="str">
        <f>IF(ISBLANK('Tabulation of Bids'!C75),"",'Tabulation of Bids'!C75)</f>
        <v/>
      </c>
      <c r="E131" s="269" t="str">
        <f t="shared" si="16"/>
        <v/>
      </c>
      <c r="F131" s="270" t="str">
        <f t="shared" si="17"/>
        <v/>
      </c>
      <c r="G131" s="298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5" t="str">
        <f>IF(ISBLANK('Tabulation of Bids'!A76),"",'Tabulation of Bids'!A76)</f>
        <v/>
      </c>
      <c r="B132" s="316" t="str">
        <f>IF(ISBLANK('Tabulation of Bids'!B76),"",'Tabulation of Bids'!B76)</f>
        <v/>
      </c>
      <c r="C132" s="313" t="str">
        <f>IF('Tabulation of Bids'!D76=0,"",'Tabulation of Bids'!D76)</f>
        <v/>
      </c>
      <c r="D132" s="317" t="str">
        <f>IF(ISBLANK('Tabulation of Bids'!C76),"",'Tabulation of Bids'!C76)</f>
        <v/>
      </c>
      <c r="E132" s="269" t="str">
        <f t="shared" si="16"/>
        <v/>
      </c>
      <c r="F132" s="270" t="str">
        <f t="shared" si="17"/>
        <v/>
      </c>
      <c r="G132" s="298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5" t="str">
        <f>IF(ISBLANK('Tabulation of Bids'!A77),"",'Tabulation of Bids'!A77)</f>
        <v/>
      </c>
      <c r="B133" s="316" t="str">
        <f>IF(ISBLANK('Tabulation of Bids'!B77),"",'Tabulation of Bids'!B77)</f>
        <v/>
      </c>
      <c r="C133" s="313" t="str">
        <f>IF('Tabulation of Bids'!D77=0,"",'Tabulation of Bids'!D77)</f>
        <v/>
      </c>
      <c r="D133" s="317" t="str">
        <f>IF(ISBLANK('Tabulation of Bids'!C77),"",'Tabulation of Bids'!C77)</f>
        <v/>
      </c>
      <c r="E133" s="269" t="str">
        <f t="shared" si="16"/>
        <v/>
      </c>
      <c r="F133" s="270" t="str">
        <f t="shared" si="17"/>
        <v/>
      </c>
      <c r="G133" s="298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5" t="str">
        <f>IF(ISBLANK('Tabulation of Bids'!A78),"",'Tabulation of Bids'!A78)</f>
        <v/>
      </c>
      <c r="B134" s="316" t="str">
        <f>IF(ISBLANK('Tabulation of Bids'!B78),"",'Tabulation of Bids'!B78)</f>
        <v/>
      </c>
      <c r="C134" s="313" t="str">
        <f>IF('Tabulation of Bids'!D78=0,"",'Tabulation of Bids'!D78)</f>
        <v/>
      </c>
      <c r="D134" s="317" t="str">
        <f>IF(ISBLANK('Tabulation of Bids'!C78),"",'Tabulation of Bids'!C78)</f>
        <v/>
      </c>
      <c r="E134" s="269" t="str">
        <f t="shared" si="16"/>
        <v/>
      </c>
      <c r="F134" s="270" t="str">
        <f t="shared" si="17"/>
        <v/>
      </c>
      <c r="G134" s="298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5" t="str">
        <f>IF(ISBLANK('Tabulation of Bids'!A79),"",'Tabulation of Bids'!A79)</f>
        <v/>
      </c>
      <c r="B135" s="316" t="str">
        <f>IF(ISBLANK('Tabulation of Bids'!B79),"",'Tabulation of Bids'!B79)</f>
        <v/>
      </c>
      <c r="C135" s="313" t="str">
        <f>IF('Tabulation of Bids'!D79=0,"",'Tabulation of Bids'!D79)</f>
        <v/>
      </c>
      <c r="D135" s="317" t="str">
        <f>IF(ISBLANK('Tabulation of Bids'!C79),"",'Tabulation of Bids'!C79)</f>
        <v/>
      </c>
      <c r="E135" s="269" t="str">
        <f t="shared" si="16"/>
        <v/>
      </c>
      <c r="F135" s="270" t="str">
        <f t="shared" si="17"/>
        <v/>
      </c>
      <c r="G135" s="298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5" t="str">
        <f>IF(ISBLANK('Tabulation of Bids'!A80),"",'Tabulation of Bids'!A80)</f>
        <v/>
      </c>
      <c r="B136" s="316" t="str">
        <f>IF(ISBLANK('Tabulation of Bids'!B80),"",'Tabulation of Bids'!B80)</f>
        <v/>
      </c>
      <c r="C136" s="313" t="str">
        <f>IF('Tabulation of Bids'!D80=0,"",'Tabulation of Bids'!D80)</f>
        <v/>
      </c>
      <c r="D136" s="317" t="str">
        <f>IF(ISBLANK('Tabulation of Bids'!C80),"",'Tabulation of Bids'!C80)</f>
        <v/>
      </c>
      <c r="E136" s="269" t="str">
        <f t="shared" si="16"/>
        <v/>
      </c>
      <c r="F136" s="270" t="str">
        <f t="shared" si="17"/>
        <v/>
      </c>
      <c r="G136" s="298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8" t="str">
        <f>IF(ISBLANK('Tabulation of Bids'!A81),"",'Tabulation of Bids'!A81)</f>
        <v/>
      </c>
      <c r="B137" s="319" t="str">
        <f>IF(ISBLANK('Tabulation of Bids'!B81),"",'Tabulation of Bids'!B81)</f>
        <v/>
      </c>
      <c r="C137" s="313" t="str">
        <f>IF('Tabulation of Bids'!D81=0,"",'Tabulation of Bids'!D81)</f>
        <v/>
      </c>
      <c r="D137" s="320" t="str">
        <f>IF(ISBLANK('Tabulation of Bids'!C81),"",'Tabulation of Bids'!C81)</f>
        <v/>
      </c>
      <c r="E137" s="271" t="str">
        <f t="shared" si="16"/>
        <v/>
      </c>
      <c r="F137" s="272" t="str">
        <f t="shared" si="17"/>
        <v/>
      </c>
      <c r="G137" s="298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536879.08000000007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7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2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3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1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8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9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80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7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7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2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1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 xml:space="preserve">Address: Rockford, IL </v>
      </c>
      <c r="C164" s="12"/>
      <c r="D164" s="12"/>
      <c r="E164" s="12"/>
      <c r="F164" s="12"/>
      <c r="G164" s="12"/>
      <c r="H164" s="14" t="s">
        <v>32</v>
      </c>
      <c r="I164" s="401">
        <f>I111</f>
        <v>0</v>
      </c>
      <c r="J164" s="401"/>
      <c r="K164" s="401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1" t="str">
        <f>IF(ISBLANK('Tabulation of Bids'!A84),"",'Tabulation of Bids'!A84)</f>
        <v/>
      </c>
      <c r="B167" s="312" t="str">
        <f>IF(ISBLANK('Tabulation of Bids'!B84),"",'Tabulation of Bids'!B84)</f>
        <v/>
      </c>
      <c r="C167" s="313" t="str">
        <f>IF('Tabulation of Bids'!D84=0,"",'Tabulation of Bids'!D84)</f>
        <v/>
      </c>
      <c r="D167" s="314" t="str">
        <f>IF(ISBLANK('Tabulation of Bids'!C84),"",'Tabulation of Bids'!C84)</f>
        <v/>
      </c>
      <c r="E167" s="265" t="str">
        <f>IF(J167 = "","",J167*C167)</f>
        <v/>
      </c>
      <c r="F167" s="266" t="str">
        <f t="shared" ref="F167:F190" si="19">IF((H167&gt;C167),H167-C167,"")</f>
        <v/>
      </c>
      <c r="G167" s="298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5" t="str">
        <f>IF(ISBLANK('Tabulation of Bids'!A85),"",'Tabulation of Bids'!A85)</f>
        <v/>
      </c>
      <c r="B168" s="316" t="str">
        <f>IF(ISBLANK('Tabulation of Bids'!B85),"",'Tabulation of Bids'!B85)</f>
        <v/>
      </c>
      <c r="C168" s="313" t="str">
        <f>IF('Tabulation of Bids'!D85=0,"",'Tabulation of Bids'!D85)</f>
        <v/>
      </c>
      <c r="D168" s="317" t="str">
        <f>IF(ISBLANK('Tabulation of Bids'!C85),"",'Tabulation of Bids'!C85)</f>
        <v/>
      </c>
      <c r="E168" s="269" t="str">
        <f t="shared" ref="E168:E190" si="22">IF(J168 = "","",J168*C168)</f>
        <v/>
      </c>
      <c r="F168" s="270" t="str">
        <f t="shared" si="19"/>
        <v/>
      </c>
      <c r="G168" s="298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5" t="str">
        <f>IF(ISBLANK('Tabulation of Bids'!A86),"",'Tabulation of Bids'!A86)</f>
        <v/>
      </c>
      <c r="B169" s="316" t="str">
        <f>IF(ISBLANK('Tabulation of Bids'!B86),"",'Tabulation of Bids'!B86)</f>
        <v/>
      </c>
      <c r="C169" s="313" t="str">
        <f>IF('Tabulation of Bids'!D86=0,"",'Tabulation of Bids'!D86)</f>
        <v/>
      </c>
      <c r="D169" s="317" t="str">
        <f>IF(ISBLANK('Tabulation of Bids'!C86),"",'Tabulation of Bids'!C86)</f>
        <v/>
      </c>
      <c r="E169" s="269" t="str">
        <f t="shared" si="22"/>
        <v/>
      </c>
      <c r="F169" s="270" t="str">
        <f t="shared" si="19"/>
        <v/>
      </c>
      <c r="G169" s="298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5" t="str">
        <f>IF(ISBLANK('Tabulation of Bids'!A87),"",'Tabulation of Bids'!A87)</f>
        <v/>
      </c>
      <c r="B170" s="316" t="str">
        <f>IF(ISBLANK('Tabulation of Bids'!B87),"",'Tabulation of Bids'!B87)</f>
        <v/>
      </c>
      <c r="C170" s="313" t="str">
        <f>IF('Tabulation of Bids'!D87=0,"",'Tabulation of Bids'!D87)</f>
        <v/>
      </c>
      <c r="D170" s="317" t="str">
        <f>IF(ISBLANK('Tabulation of Bids'!C87),"",'Tabulation of Bids'!C87)</f>
        <v/>
      </c>
      <c r="E170" s="269" t="str">
        <f t="shared" si="22"/>
        <v/>
      </c>
      <c r="F170" s="270" t="str">
        <f t="shared" si="19"/>
        <v/>
      </c>
      <c r="G170" s="298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5" t="str">
        <f>IF(ISBLANK('Tabulation of Bids'!A88),"",'Tabulation of Bids'!A88)</f>
        <v/>
      </c>
      <c r="B171" s="316" t="str">
        <f>IF(ISBLANK('Tabulation of Bids'!B88),"",'Tabulation of Bids'!B88)</f>
        <v/>
      </c>
      <c r="C171" s="313" t="str">
        <f>IF('Tabulation of Bids'!D88=0,"",'Tabulation of Bids'!D88)</f>
        <v/>
      </c>
      <c r="D171" s="317" t="str">
        <f>IF(ISBLANK('Tabulation of Bids'!C88),"",'Tabulation of Bids'!C88)</f>
        <v/>
      </c>
      <c r="E171" s="269" t="str">
        <f t="shared" si="22"/>
        <v/>
      </c>
      <c r="F171" s="270" t="str">
        <f t="shared" si="19"/>
        <v/>
      </c>
      <c r="G171" s="298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5" t="str">
        <f>IF(ISBLANK('Tabulation of Bids'!A89),"",'Tabulation of Bids'!A89)</f>
        <v/>
      </c>
      <c r="B172" s="316" t="str">
        <f>IF(ISBLANK('Tabulation of Bids'!B89),"",'Tabulation of Bids'!B89)</f>
        <v/>
      </c>
      <c r="C172" s="313" t="str">
        <f>IF('Tabulation of Bids'!D89=0,"",'Tabulation of Bids'!D89)</f>
        <v/>
      </c>
      <c r="D172" s="317" t="str">
        <f>IF(ISBLANK('Tabulation of Bids'!C89),"",'Tabulation of Bids'!C89)</f>
        <v/>
      </c>
      <c r="E172" s="269" t="str">
        <f t="shared" si="22"/>
        <v/>
      </c>
      <c r="F172" s="270" t="str">
        <f t="shared" si="19"/>
        <v/>
      </c>
      <c r="G172" s="298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5" t="str">
        <f>IF(ISBLANK('Tabulation of Bids'!A90),"",'Tabulation of Bids'!A90)</f>
        <v/>
      </c>
      <c r="B173" s="316" t="str">
        <f>IF(ISBLANK('Tabulation of Bids'!B90),"",'Tabulation of Bids'!B90)</f>
        <v/>
      </c>
      <c r="C173" s="313" t="str">
        <f>IF('Tabulation of Bids'!D90=0,"",'Tabulation of Bids'!D90)</f>
        <v/>
      </c>
      <c r="D173" s="317" t="str">
        <f>IF(ISBLANK('Tabulation of Bids'!C90),"",'Tabulation of Bids'!C90)</f>
        <v/>
      </c>
      <c r="E173" s="269" t="str">
        <f t="shared" si="22"/>
        <v/>
      </c>
      <c r="F173" s="270" t="str">
        <f t="shared" si="19"/>
        <v/>
      </c>
      <c r="G173" s="298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5" t="str">
        <f>IF(ISBLANK('Tabulation of Bids'!A91),"",'Tabulation of Bids'!A91)</f>
        <v/>
      </c>
      <c r="B174" s="316" t="str">
        <f>IF(ISBLANK('Tabulation of Bids'!B91),"",'Tabulation of Bids'!B91)</f>
        <v/>
      </c>
      <c r="C174" s="313" t="str">
        <f>IF('Tabulation of Bids'!D91=0,"",'Tabulation of Bids'!D91)</f>
        <v/>
      </c>
      <c r="D174" s="317" t="str">
        <f>IF(ISBLANK('Tabulation of Bids'!C91),"",'Tabulation of Bids'!C91)</f>
        <v/>
      </c>
      <c r="E174" s="269" t="str">
        <f t="shared" si="22"/>
        <v/>
      </c>
      <c r="F174" s="270" t="str">
        <f t="shared" si="19"/>
        <v/>
      </c>
      <c r="G174" s="298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5" t="str">
        <f>IF(ISBLANK('Tabulation of Bids'!A92),"",'Tabulation of Bids'!A92)</f>
        <v/>
      </c>
      <c r="B175" s="316" t="str">
        <f>IF(ISBLANK('Tabulation of Bids'!B92),"",'Tabulation of Bids'!B92)</f>
        <v/>
      </c>
      <c r="C175" s="313" t="str">
        <f>IF('Tabulation of Bids'!D92=0,"",'Tabulation of Bids'!D92)</f>
        <v/>
      </c>
      <c r="D175" s="317" t="str">
        <f>IF(ISBLANK('Tabulation of Bids'!C92),"",'Tabulation of Bids'!C92)</f>
        <v/>
      </c>
      <c r="E175" s="269" t="str">
        <f t="shared" si="22"/>
        <v/>
      </c>
      <c r="F175" s="270" t="str">
        <f t="shared" si="19"/>
        <v/>
      </c>
      <c r="G175" s="298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5" t="str">
        <f>IF(ISBLANK('Tabulation of Bids'!A93),"",'Tabulation of Bids'!A93)</f>
        <v/>
      </c>
      <c r="B176" s="316" t="str">
        <f>IF(ISBLANK('Tabulation of Bids'!B93),"",'Tabulation of Bids'!B93)</f>
        <v/>
      </c>
      <c r="C176" s="313" t="str">
        <f>IF('Tabulation of Bids'!D93=0,"",'Tabulation of Bids'!D93)</f>
        <v/>
      </c>
      <c r="D176" s="317" t="str">
        <f>IF(ISBLANK('Tabulation of Bids'!C93),"",'Tabulation of Bids'!C93)</f>
        <v/>
      </c>
      <c r="E176" s="269" t="str">
        <f t="shared" si="22"/>
        <v/>
      </c>
      <c r="F176" s="270" t="str">
        <f t="shared" si="19"/>
        <v/>
      </c>
      <c r="G176" s="298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5" t="str">
        <f>IF(ISBLANK('Tabulation of Bids'!A94),"",'Tabulation of Bids'!A94)</f>
        <v/>
      </c>
      <c r="B177" s="316" t="str">
        <f>IF(ISBLANK('Tabulation of Bids'!B94),"",'Tabulation of Bids'!B94)</f>
        <v/>
      </c>
      <c r="C177" s="313" t="str">
        <f>IF('Tabulation of Bids'!D94=0,"",'Tabulation of Bids'!D94)</f>
        <v/>
      </c>
      <c r="D177" s="317" t="str">
        <f>IF(ISBLANK('Tabulation of Bids'!C94),"",'Tabulation of Bids'!C94)</f>
        <v/>
      </c>
      <c r="E177" s="269" t="str">
        <f t="shared" si="22"/>
        <v/>
      </c>
      <c r="F177" s="270" t="str">
        <f t="shared" si="19"/>
        <v/>
      </c>
      <c r="G177" s="298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5" t="str">
        <f>IF(ISBLANK('Tabulation of Bids'!A95),"",'Tabulation of Bids'!A95)</f>
        <v/>
      </c>
      <c r="B178" s="316" t="str">
        <f>IF(ISBLANK('Tabulation of Bids'!B95),"",'Tabulation of Bids'!B95)</f>
        <v/>
      </c>
      <c r="C178" s="313" t="str">
        <f>IF('Tabulation of Bids'!D95=0,"",'Tabulation of Bids'!D95)</f>
        <v/>
      </c>
      <c r="D178" s="317" t="str">
        <f>IF(ISBLANK('Tabulation of Bids'!C95),"",'Tabulation of Bids'!C95)</f>
        <v/>
      </c>
      <c r="E178" s="269" t="str">
        <f t="shared" si="22"/>
        <v/>
      </c>
      <c r="F178" s="270" t="str">
        <f t="shared" si="19"/>
        <v/>
      </c>
      <c r="G178" s="298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5" t="str">
        <f>IF(ISBLANK('Tabulation of Bids'!A96),"",'Tabulation of Bids'!A96)</f>
        <v/>
      </c>
      <c r="B179" s="316" t="str">
        <f>IF(ISBLANK('Tabulation of Bids'!B96),"",'Tabulation of Bids'!B96)</f>
        <v/>
      </c>
      <c r="C179" s="313" t="str">
        <f>IF('Tabulation of Bids'!D96=0,"",'Tabulation of Bids'!D96)</f>
        <v/>
      </c>
      <c r="D179" s="317" t="str">
        <f>IF(ISBLANK('Tabulation of Bids'!C96),"",'Tabulation of Bids'!C96)</f>
        <v/>
      </c>
      <c r="E179" s="269" t="str">
        <f t="shared" si="22"/>
        <v/>
      </c>
      <c r="F179" s="270" t="str">
        <f t="shared" si="19"/>
        <v/>
      </c>
      <c r="G179" s="298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5" t="str">
        <f>IF(ISBLANK('Tabulation of Bids'!A97),"",'Tabulation of Bids'!A97)</f>
        <v/>
      </c>
      <c r="B180" s="316" t="str">
        <f>IF(ISBLANK('Tabulation of Bids'!B97),"",'Tabulation of Bids'!B97)</f>
        <v/>
      </c>
      <c r="C180" s="313" t="str">
        <f>IF('Tabulation of Bids'!D97=0,"",'Tabulation of Bids'!D97)</f>
        <v/>
      </c>
      <c r="D180" s="317" t="str">
        <f>IF(ISBLANK('Tabulation of Bids'!C97),"",'Tabulation of Bids'!C97)</f>
        <v/>
      </c>
      <c r="E180" s="269" t="str">
        <f t="shared" si="22"/>
        <v/>
      </c>
      <c r="F180" s="270" t="str">
        <f t="shared" si="19"/>
        <v/>
      </c>
      <c r="G180" s="298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5" t="str">
        <f>IF(ISBLANK('Tabulation of Bids'!A98),"",'Tabulation of Bids'!A98)</f>
        <v/>
      </c>
      <c r="B181" s="316" t="str">
        <f>IF(ISBLANK('Tabulation of Bids'!B98),"",'Tabulation of Bids'!B98)</f>
        <v/>
      </c>
      <c r="C181" s="313" t="str">
        <f>IF('Tabulation of Bids'!D98=0,"",'Tabulation of Bids'!D98)</f>
        <v/>
      </c>
      <c r="D181" s="317" t="str">
        <f>IF(ISBLANK('Tabulation of Bids'!C98),"",'Tabulation of Bids'!C98)</f>
        <v/>
      </c>
      <c r="E181" s="269" t="str">
        <f t="shared" si="22"/>
        <v/>
      </c>
      <c r="F181" s="270" t="str">
        <f t="shared" si="19"/>
        <v/>
      </c>
      <c r="G181" s="298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5" t="str">
        <f>IF(ISBLANK('Tabulation of Bids'!A99),"",'Tabulation of Bids'!A99)</f>
        <v/>
      </c>
      <c r="B182" s="316" t="str">
        <f>IF(ISBLANK('Tabulation of Bids'!B99),"",'Tabulation of Bids'!B99)</f>
        <v/>
      </c>
      <c r="C182" s="313" t="str">
        <f>IF('Tabulation of Bids'!D99=0,"",'Tabulation of Bids'!D99)</f>
        <v/>
      </c>
      <c r="D182" s="317" t="str">
        <f>IF(ISBLANK('Tabulation of Bids'!C99),"",'Tabulation of Bids'!C99)</f>
        <v/>
      </c>
      <c r="E182" s="269" t="str">
        <f t="shared" si="22"/>
        <v/>
      </c>
      <c r="F182" s="270" t="str">
        <f t="shared" si="19"/>
        <v/>
      </c>
      <c r="G182" s="298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5" t="str">
        <f>IF(ISBLANK('Tabulation of Bids'!A100),"",'Tabulation of Bids'!A100)</f>
        <v/>
      </c>
      <c r="B183" s="316" t="str">
        <f>IF(ISBLANK('Tabulation of Bids'!B100),"",'Tabulation of Bids'!B100)</f>
        <v/>
      </c>
      <c r="C183" s="313" t="str">
        <f>IF('Tabulation of Bids'!D100=0,"",'Tabulation of Bids'!D100)</f>
        <v/>
      </c>
      <c r="D183" s="317" t="str">
        <f>IF(ISBLANK('Tabulation of Bids'!C100),"",'Tabulation of Bids'!C100)</f>
        <v/>
      </c>
      <c r="E183" s="269" t="str">
        <f t="shared" si="22"/>
        <v/>
      </c>
      <c r="F183" s="270" t="str">
        <f t="shared" si="19"/>
        <v/>
      </c>
      <c r="G183" s="298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5" t="str">
        <f>IF(ISBLANK('Tabulation of Bids'!A101),"",'Tabulation of Bids'!A101)</f>
        <v/>
      </c>
      <c r="B184" s="316" t="str">
        <f>IF(ISBLANK('Tabulation of Bids'!B101),"",'Tabulation of Bids'!B101)</f>
        <v/>
      </c>
      <c r="C184" s="313" t="str">
        <f>IF('Tabulation of Bids'!D101=0,"",'Tabulation of Bids'!D101)</f>
        <v/>
      </c>
      <c r="D184" s="317" t="str">
        <f>IF(ISBLANK('Tabulation of Bids'!C101),"",'Tabulation of Bids'!C101)</f>
        <v/>
      </c>
      <c r="E184" s="269" t="str">
        <f t="shared" si="22"/>
        <v/>
      </c>
      <c r="F184" s="270" t="str">
        <f t="shared" si="19"/>
        <v/>
      </c>
      <c r="G184" s="298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5" t="str">
        <f>IF(ISBLANK('Tabulation of Bids'!A102),"",'Tabulation of Bids'!A102)</f>
        <v/>
      </c>
      <c r="B185" s="316" t="str">
        <f>IF(ISBLANK('Tabulation of Bids'!B102),"",'Tabulation of Bids'!B102)</f>
        <v/>
      </c>
      <c r="C185" s="313" t="str">
        <f>IF('Tabulation of Bids'!D102=0,"",'Tabulation of Bids'!D102)</f>
        <v/>
      </c>
      <c r="D185" s="317" t="str">
        <f>IF(ISBLANK('Tabulation of Bids'!C102),"",'Tabulation of Bids'!C102)</f>
        <v/>
      </c>
      <c r="E185" s="269" t="str">
        <f t="shared" si="22"/>
        <v/>
      </c>
      <c r="F185" s="270" t="str">
        <f t="shared" si="19"/>
        <v/>
      </c>
      <c r="G185" s="298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5" t="str">
        <f>IF(ISBLANK('Tabulation of Bids'!A103),"",'Tabulation of Bids'!A103)</f>
        <v/>
      </c>
      <c r="B186" s="316" t="str">
        <f>IF(ISBLANK('Tabulation of Bids'!B103),"",'Tabulation of Bids'!B103)</f>
        <v/>
      </c>
      <c r="C186" s="313" t="str">
        <f>IF('Tabulation of Bids'!D103=0,"",'Tabulation of Bids'!D103)</f>
        <v/>
      </c>
      <c r="D186" s="317" t="str">
        <f>IF(ISBLANK('Tabulation of Bids'!C103),"",'Tabulation of Bids'!C103)</f>
        <v/>
      </c>
      <c r="E186" s="269" t="str">
        <f t="shared" si="22"/>
        <v/>
      </c>
      <c r="F186" s="270" t="str">
        <f t="shared" si="19"/>
        <v/>
      </c>
      <c r="G186" s="298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5" t="str">
        <f>IF(ISBLANK('Tabulation of Bids'!A104),"",'Tabulation of Bids'!A104)</f>
        <v/>
      </c>
      <c r="B187" s="316" t="str">
        <f>IF(ISBLANK('Tabulation of Bids'!B104),"",'Tabulation of Bids'!B104)</f>
        <v/>
      </c>
      <c r="C187" s="313" t="str">
        <f>IF('Tabulation of Bids'!D104=0,"",'Tabulation of Bids'!D104)</f>
        <v/>
      </c>
      <c r="D187" s="317" t="str">
        <f>IF(ISBLANK('Tabulation of Bids'!C104),"",'Tabulation of Bids'!C104)</f>
        <v/>
      </c>
      <c r="E187" s="269" t="str">
        <f t="shared" si="22"/>
        <v/>
      </c>
      <c r="F187" s="270" t="str">
        <f t="shared" si="19"/>
        <v/>
      </c>
      <c r="G187" s="298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5" t="str">
        <f>IF(ISBLANK('Tabulation of Bids'!A105),"",'Tabulation of Bids'!A105)</f>
        <v/>
      </c>
      <c r="B188" s="316" t="str">
        <f>IF(ISBLANK('Tabulation of Bids'!B105),"",'Tabulation of Bids'!B105)</f>
        <v/>
      </c>
      <c r="C188" s="313" t="str">
        <f>IF('Tabulation of Bids'!D105=0,"",'Tabulation of Bids'!D105)</f>
        <v/>
      </c>
      <c r="D188" s="317" t="str">
        <f>IF(ISBLANK('Tabulation of Bids'!C105),"",'Tabulation of Bids'!C105)</f>
        <v/>
      </c>
      <c r="E188" s="269" t="str">
        <f t="shared" si="22"/>
        <v/>
      </c>
      <c r="F188" s="270" t="str">
        <f t="shared" si="19"/>
        <v/>
      </c>
      <c r="G188" s="298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5" t="str">
        <f>IF(ISBLANK('Tabulation of Bids'!A106),"",'Tabulation of Bids'!A106)</f>
        <v/>
      </c>
      <c r="B189" s="316" t="str">
        <f>IF(ISBLANK('Tabulation of Bids'!B106),"",'Tabulation of Bids'!B106)</f>
        <v/>
      </c>
      <c r="C189" s="313" t="str">
        <f>IF('Tabulation of Bids'!D106=0,"",'Tabulation of Bids'!D106)</f>
        <v/>
      </c>
      <c r="D189" s="317" t="str">
        <f>IF(ISBLANK('Tabulation of Bids'!C106),"",'Tabulation of Bids'!C106)</f>
        <v/>
      </c>
      <c r="E189" s="269" t="str">
        <f t="shared" si="22"/>
        <v/>
      </c>
      <c r="F189" s="270" t="str">
        <f t="shared" si="19"/>
        <v/>
      </c>
      <c r="G189" s="298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8" t="str">
        <f>IF(ISBLANK('Tabulation of Bids'!A107),"",'Tabulation of Bids'!A107)</f>
        <v/>
      </c>
      <c r="B190" s="319" t="str">
        <f>IF(ISBLANK('Tabulation of Bids'!B107),"",'Tabulation of Bids'!B107)</f>
        <v/>
      </c>
      <c r="C190" s="313" t="str">
        <f>IF('Tabulation of Bids'!D107=0,"",'Tabulation of Bids'!D107)</f>
        <v/>
      </c>
      <c r="D190" s="320" t="str">
        <f>IF(ISBLANK('Tabulation of Bids'!C107),"",'Tabulation of Bids'!C107)</f>
        <v/>
      </c>
      <c r="E190" s="271" t="str">
        <f t="shared" si="22"/>
        <v/>
      </c>
      <c r="F190" s="272" t="str">
        <f t="shared" si="19"/>
        <v/>
      </c>
      <c r="G190" s="298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536879.08000000007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7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2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3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1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8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9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80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7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7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2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6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97"/>
      <c r="G5" s="397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95">
        <f>'Pay Estimate'!$I$5</f>
        <v>0</v>
      </c>
      <c r="G7" s="395"/>
    </row>
    <row r="8" spans="1:7" x14ac:dyDescent="0.2">
      <c r="A8" s="67" t="s">
        <v>56</v>
      </c>
      <c r="B8" s="67"/>
      <c r="C8" s="67"/>
      <c r="D8" s="67"/>
      <c r="E8" s="68" t="s">
        <v>57</v>
      </c>
      <c r="F8" s="397">
        <v>1</v>
      </c>
      <c r="G8" s="397"/>
    </row>
    <row r="9" spans="1:7" x14ac:dyDescent="0.2">
      <c r="A9" s="67"/>
      <c r="B9" s="67"/>
      <c r="C9" s="67"/>
      <c r="D9" s="67"/>
      <c r="E9" s="68" t="s">
        <v>25</v>
      </c>
      <c r="F9" s="405"/>
      <c r="G9" s="405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99" t="str">
        <f>'Tabulation of Bids'!G1</f>
        <v>Northern Illinois Service</v>
      </c>
      <c r="G10" s="399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406" t="s">
        <v>105</v>
      </c>
      <c r="B57" s="407"/>
      <c r="C57" s="407"/>
      <c r="D57" s="408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409"/>
      <c r="B58" s="410"/>
      <c r="C58" s="410"/>
      <c r="D58" s="411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403"/>
      <c r="B67" s="86" t="s">
        <v>71</v>
      </c>
      <c r="C67" s="86"/>
      <c r="D67" s="86"/>
      <c r="E67" s="86"/>
      <c r="F67" s="86"/>
      <c r="G67" s="86"/>
    </row>
    <row r="68" spans="1:7" x14ac:dyDescent="0.2">
      <c r="A68" s="404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403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404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403"/>
      <c r="B73" s="86" t="s">
        <v>74</v>
      </c>
      <c r="C73" s="86"/>
      <c r="D73" s="86"/>
      <c r="E73" s="86"/>
      <c r="F73" s="86"/>
      <c r="G73" s="86"/>
    </row>
    <row r="74" spans="1:7" x14ac:dyDescent="0.2">
      <c r="A74" s="404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4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5"/>
      <c r="B120" s="285"/>
      <c r="C120" s="285"/>
      <c r="D120" s="285"/>
      <c r="E120" s="285"/>
      <c r="F120" s="285"/>
      <c r="G120" s="285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6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2021-03-17T14:21:09Z</dcterms:modified>
</cp:coreProperties>
</file>