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List'!$A$1:$BS$53</definedName>
    <definedName name="_xlnm.Print_Area" localSheetId="4">'Pay Estimate'!$A$1:$K$107</definedName>
    <definedName name="_xlnm.Print_Area" localSheetId="2">'Schedule of Prices'!$A$1:$F$82</definedName>
    <definedName name="_xlnm.Print_Area" localSheetId="1">'Tabulation of Bids'!$A$1:$L$57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M94" i="16" l="1"/>
  <c r="BN94" i="16"/>
  <c r="BO94" i="16"/>
  <c r="BF94" i="16"/>
  <c r="BG94" i="16"/>
  <c r="BH94" i="16"/>
  <c r="BI94" i="16"/>
  <c r="BJ94" i="16"/>
  <c r="BK94" i="16"/>
  <c r="BL94" i="16"/>
  <c r="BP94" i="16"/>
  <c r="BQ94" i="16"/>
  <c r="AZ94" i="16"/>
  <c r="BA94" i="16"/>
  <c r="BB94" i="16"/>
  <c r="BC94" i="16"/>
  <c r="BD94" i="16"/>
  <c r="BE94" i="16"/>
  <c r="Y94" i="16" l="1"/>
  <c r="AM94" i="16" l="1"/>
  <c r="K94" i="16" l="1"/>
  <c r="L94" i="16"/>
  <c r="M94" i="16"/>
  <c r="N94" i="16"/>
  <c r="O94" i="16"/>
  <c r="P94" i="16"/>
  <c r="Q94" i="16"/>
  <c r="R94" i="16"/>
  <c r="S94" i="16"/>
  <c r="T94" i="16"/>
  <c r="AK94" i="16" l="1"/>
  <c r="AS94" i="16" l="1"/>
  <c r="AT94" i="16"/>
  <c r="AU94" i="16"/>
  <c r="AV94" i="16"/>
  <c r="AW94" i="16"/>
  <c r="AX94" i="16"/>
  <c r="AY94" i="16"/>
  <c r="AA94" i="16" l="1"/>
  <c r="AB94" i="16"/>
  <c r="AC94" i="16"/>
  <c r="AD94" i="16"/>
  <c r="AE94" i="16"/>
  <c r="AF94" i="16"/>
  <c r="AG94" i="16"/>
  <c r="AH94" i="16"/>
  <c r="AI94" i="16"/>
  <c r="AJ94" i="16"/>
  <c r="AL94" i="16"/>
  <c r="AN94" i="16"/>
  <c r="AO94" i="16"/>
  <c r="AP94" i="16"/>
  <c r="AQ94" i="16"/>
  <c r="BS45" i="16" l="1"/>
  <c r="BS46" i="16"/>
  <c r="H94" i="16" l="1"/>
  <c r="I94" i="16"/>
  <c r="J94" i="16"/>
  <c r="E94" i="16" l="1"/>
  <c r="BR94" i="16" l="1"/>
  <c r="X94" i="16" l="1"/>
  <c r="Z94" i="16"/>
  <c r="AR94" i="16"/>
  <c r="BS19" i="16" l="1"/>
  <c r="G94" i="16" l="1"/>
  <c r="U94" i="16"/>
  <c r="V94" i="16"/>
  <c r="W94" i="16"/>
  <c r="F94" i="16" l="1"/>
  <c r="I57" i="1" l="1"/>
  <c r="K57" i="1"/>
  <c r="BS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S56" i="16" l="1"/>
  <c r="BS57" i="16"/>
  <c r="BS58" i="16"/>
  <c r="BS59" i="16"/>
  <c r="BS60" i="16"/>
  <c r="BS61" i="16"/>
  <c r="BS62" i="16"/>
  <c r="BS52" i="16"/>
  <c r="BS53" i="16"/>
  <c r="BS55" i="16"/>
  <c r="BS47" i="16" l="1"/>
  <c r="BS31" i="16"/>
  <c r="BS32" i="16"/>
  <c r="BS33" i="16"/>
  <c r="BS34" i="16"/>
  <c r="BS35" i="16"/>
  <c r="BS36" i="16"/>
  <c r="BS37" i="16"/>
  <c r="BS38" i="16"/>
  <c r="BS49" i="16" l="1"/>
  <c r="BS50" i="16"/>
  <c r="BS10" i="16" l="1"/>
  <c r="BS11" i="16"/>
  <c r="BS12" i="16"/>
  <c r="BS13" i="16"/>
  <c r="BS14" i="16"/>
  <c r="BS15" i="16"/>
  <c r="BS16" i="16"/>
  <c r="BS17" i="16"/>
  <c r="BS18" i="16"/>
  <c r="BS20" i="16"/>
  <c r="BS21" i="16"/>
  <c r="BS22" i="16"/>
  <c r="BS23" i="16"/>
  <c r="BS24" i="16"/>
  <c r="BS25" i="16"/>
  <c r="BS26" i="16"/>
  <c r="BS27" i="16"/>
  <c r="BS28" i="16"/>
  <c r="BS29" i="16"/>
  <c r="BS30" i="16"/>
  <c r="BS39" i="16"/>
  <c r="BS40" i="16"/>
  <c r="BS41" i="16"/>
  <c r="BS42" i="16"/>
  <c r="BS43" i="16"/>
  <c r="BS44" i="16"/>
  <c r="D94" i="16" l="1"/>
  <c r="BS98" i="16" l="1"/>
  <c r="BS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BS51" i="16"/>
  <c r="BS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J76" i="19"/>
  <c r="K76" i="19" s="1"/>
  <c r="J75" i="19"/>
  <c r="K75" i="19" s="1"/>
  <c r="J74" i="19"/>
  <c r="K74" i="19" s="1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31" i="19"/>
  <c r="E75" i="19"/>
  <c r="BS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BS97" i="16"/>
  <c r="BO99" i="16" l="1"/>
  <c r="BO95" i="16" s="1"/>
  <c r="BO96" i="16" s="1"/>
  <c r="BM99" i="16"/>
  <c r="BM95" i="16" s="1"/>
  <c r="BM96" i="16" s="1"/>
  <c r="BN99" i="16"/>
  <c r="BN95" i="16" s="1"/>
  <c r="BN96" i="16" s="1"/>
  <c r="BF99" i="16"/>
  <c r="BF95" i="16" s="1"/>
  <c r="BF96" i="16" s="1"/>
  <c r="BQ99" i="16"/>
  <c r="BQ95" i="16" s="1"/>
  <c r="BQ96" i="16" s="1"/>
  <c r="BH99" i="16"/>
  <c r="BH95" i="16" s="1"/>
  <c r="BH96" i="16" s="1"/>
  <c r="BJ99" i="16"/>
  <c r="BJ95" i="16" s="1"/>
  <c r="BJ96" i="16" s="1"/>
  <c r="BP99" i="16"/>
  <c r="BP95" i="16" s="1"/>
  <c r="BP96" i="16" s="1"/>
  <c r="BG99" i="16"/>
  <c r="BG95" i="16" s="1"/>
  <c r="BG96" i="16" s="1"/>
  <c r="BI99" i="16"/>
  <c r="BI95" i="16" s="1"/>
  <c r="BI96" i="16" s="1"/>
  <c r="BK99" i="16"/>
  <c r="BK95" i="16" s="1"/>
  <c r="BK96" i="16" s="1"/>
  <c r="BL99" i="16"/>
  <c r="BL95" i="16" s="1"/>
  <c r="BL96" i="16" s="1"/>
  <c r="BA99" i="16"/>
  <c r="BA95" i="16" s="1"/>
  <c r="BA96" i="16" s="1"/>
  <c r="BC99" i="16"/>
  <c r="BC95" i="16" s="1"/>
  <c r="BC96" i="16" s="1"/>
  <c r="BD99" i="16"/>
  <c r="BD95" i="16" s="1"/>
  <c r="BD96" i="16" s="1"/>
  <c r="AZ99" i="16"/>
  <c r="AZ95" i="16" s="1"/>
  <c r="AZ96" i="16" s="1"/>
  <c r="BB99" i="16"/>
  <c r="BB95" i="16" s="1"/>
  <c r="BB96" i="16" s="1"/>
  <c r="AM99" i="16"/>
  <c r="AM95" i="16" s="1"/>
  <c r="AM96" i="16" s="1"/>
  <c r="Y99" i="16"/>
  <c r="Y95" i="16" s="1"/>
  <c r="Y96" i="16" s="1"/>
  <c r="AK99" i="16"/>
  <c r="AK95" i="16" s="1"/>
  <c r="AK96" i="16" s="1"/>
  <c r="K99" i="16"/>
  <c r="K95" i="16" s="1"/>
  <c r="K96" i="16" s="1"/>
  <c r="S99" i="16"/>
  <c r="S95" i="16" s="1"/>
  <c r="S96" i="16" s="1"/>
  <c r="N99" i="16"/>
  <c r="N95" i="16" s="1"/>
  <c r="N96" i="16" s="1"/>
  <c r="P99" i="16"/>
  <c r="P95" i="16" s="1"/>
  <c r="P96" i="16" s="1"/>
  <c r="L99" i="16"/>
  <c r="L95" i="16" s="1"/>
  <c r="L96" i="16" s="1"/>
  <c r="T99" i="16"/>
  <c r="T95" i="16" s="1"/>
  <c r="T96" i="16" s="1"/>
  <c r="Q99" i="16"/>
  <c r="Q95" i="16" s="1"/>
  <c r="Q96" i="16" s="1"/>
  <c r="M99" i="16"/>
  <c r="M95" i="16" s="1"/>
  <c r="M96" i="16" s="1"/>
  <c r="R99" i="16"/>
  <c r="R95" i="16" s="1"/>
  <c r="R96" i="16" s="1"/>
  <c r="O99" i="16"/>
  <c r="O95" i="16" s="1"/>
  <c r="O96" i="16" s="1"/>
  <c r="AS99" i="16"/>
  <c r="AS95" i="16" s="1"/>
  <c r="AS96" i="16" s="1"/>
  <c r="AW99" i="16"/>
  <c r="AW95" i="16" s="1"/>
  <c r="AW96" i="16" s="1"/>
  <c r="AT99" i="16"/>
  <c r="AT95" i="16" s="1"/>
  <c r="AT96" i="16" s="1"/>
  <c r="AX99" i="16"/>
  <c r="AX95" i="16" s="1"/>
  <c r="AX96" i="16" s="1"/>
  <c r="BE99" i="16"/>
  <c r="BE95" i="16" s="1"/>
  <c r="BE96" i="16" s="1"/>
  <c r="AU99" i="16"/>
  <c r="AU95" i="16" s="1"/>
  <c r="AU96" i="16" s="1"/>
  <c r="AY99" i="16"/>
  <c r="AY95" i="16" s="1"/>
  <c r="AY96" i="16" s="1"/>
  <c r="AV99" i="16"/>
  <c r="AV95" i="16" s="1"/>
  <c r="AV96" i="16" s="1"/>
  <c r="AA99" i="16"/>
  <c r="AA95" i="16" s="1"/>
  <c r="AA96" i="16" s="1"/>
  <c r="AO99" i="16"/>
  <c r="AO95" i="16" s="1"/>
  <c r="AO96" i="16" s="1"/>
  <c r="AG99" i="16"/>
  <c r="AG95" i="16" s="1"/>
  <c r="AG96" i="16" s="1"/>
  <c r="AB99" i="16"/>
  <c r="AB95" i="16" s="1"/>
  <c r="AB96" i="16" s="1"/>
  <c r="AP99" i="16"/>
  <c r="AP95" i="16" s="1"/>
  <c r="AP96" i="16" s="1"/>
  <c r="AJ99" i="16"/>
  <c r="AJ95" i="16" s="1"/>
  <c r="AJ96" i="16" s="1"/>
  <c r="AH99" i="16"/>
  <c r="AH95" i="16" s="1"/>
  <c r="AH96" i="16" s="1"/>
  <c r="AC99" i="16"/>
  <c r="AC95" i="16" s="1"/>
  <c r="AC96" i="16" s="1"/>
  <c r="AL99" i="16"/>
  <c r="AL95" i="16" s="1"/>
  <c r="AL96" i="16" s="1"/>
  <c r="AD99" i="16"/>
  <c r="AD95" i="16" s="1"/>
  <c r="AD96" i="16" s="1"/>
  <c r="AI99" i="16"/>
  <c r="AI95" i="16" s="1"/>
  <c r="AI96" i="16" s="1"/>
  <c r="AN99" i="16"/>
  <c r="AN95" i="16" s="1"/>
  <c r="AN96" i="16" s="1"/>
  <c r="AE99" i="16"/>
  <c r="AE95" i="16" s="1"/>
  <c r="AE96" i="16" s="1"/>
  <c r="AF99" i="16"/>
  <c r="AF95" i="16" s="1"/>
  <c r="AF96" i="16" s="1"/>
  <c r="H99" i="16"/>
  <c r="H95" i="16" s="1"/>
  <c r="H96" i="16" s="1"/>
  <c r="I99" i="16"/>
  <c r="I95" i="16" s="1"/>
  <c r="I96" i="16" s="1"/>
  <c r="J99" i="16"/>
  <c r="J95" i="16" s="1"/>
  <c r="J96" i="16" s="1"/>
  <c r="E99" i="16"/>
  <c r="E95" i="16" s="1"/>
  <c r="E96" i="16" s="1"/>
  <c r="G99" i="16"/>
  <c r="G95" i="16" s="1"/>
  <c r="G96" i="16" s="1"/>
  <c r="BR99" i="16"/>
  <c r="AR99" i="16"/>
  <c r="AR95" i="16" s="1"/>
  <c r="AR96" i="16" s="1"/>
  <c r="X99" i="16"/>
  <c r="X95" i="16" s="1"/>
  <c r="X96" i="16" s="1"/>
  <c r="Z99" i="16"/>
  <c r="Z95" i="16" s="1"/>
  <c r="Z96" i="16" s="1"/>
  <c r="AQ99" i="16"/>
  <c r="AQ95" i="16" s="1"/>
  <c r="AQ96" i="16" s="1"/>
  <c r="U99" i="16"/>
  <c r="U95" i="16" s="1"/>
  <c r="U96" i="16" s="1"/>
  <c r="V99" i="16"/>
  <c r="V95" i="16" s="1"/>
  <c r="V96" i="16" s="1"/>
  <c r="F99" i="16"/>
  <c r="F95" i="16" s="1"/>
  <c r="F96" i="16" s="1"/>
  <c r="W99" i="16"/>
  <c r="W95" i="16" s="1"/>
  <c r="W96" i="16" s="1"/>
  <c r="D99" i="16"/>
  <c r="D95" i="16" s="1"/>
  <c r="D96" i="16" s="1"/>
  <c r="BS4" i="16"/>
  <c r="BU27" i="16" l="1"/>
  <c r="AH7" i="1" l="1"/>
  <c r="T7" i="1"/>
  <c r="D7" i="1"/>
  <c r="BU5" i="16"/>
  <c r="C9" i="19" l="1"/>
  <c r="F9" i="19" s="1"/>
  <c r="P7" i="1"/>
  <c r="E9" i="19" l="1"/>
  <c r="AH18" i="1"/>
  <c r="T18" i="1"/>
  <c r="D18" i="1"/>
  <c r="AH17" i="1"/>
  <c r="T17" i="1"/>
  <c r="D17" i="1"/>
  <c r="BU15" i="16"/>
  <c r="BU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BU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BS6" i="16" l="1"/>
  <c r="D8" i="1" l="1"/>
  <c r="AH8" i="1"/>
  <c r="T8" i="1"/>
  <c r="AH6" i="1"/>
  <c r="F7" i="1"/>
  <c r="BU6" i="16"/>
  <c r="BS7" i="16"/>
  <c r="BS8" i="16"/>
  <c r="BS9" i="16"/>
  <c r="C10" i="19" l="1"/>
  <c r="F10" i="19" s="1"/>
  <c r="P8" i="1"/>
  <c r="E10" i="19"/>
  <c r="AH12" i="1"/>
  <c r="T12" i="1"/>
  <c r="D12" i="1"/>
  <c r="L12" i="1" s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L14" i="1" s="1"/>
  <c r="AH13" i="1"/>
  <c r="T13" i="1"/>
  <c r="D13" i="1"/>
  <c r="L13" i="1" s="1"/>
  <c r="AH9" i="1"/>
  <c r="T9" i="1"/>
  <c r="D9" i="1"/>
  <c r="BU14" i="16"/>
  <c r="BU11" i="16"/>
  <c r="BU7" i="16"/>
  <c r="F8" i="1"/>
  <c r="BU9" i="16"/>
  <c r="BU13" i="16"/>
  <c r="BU12" i="16"/>
  <c r="BU10" i="16"/>
  <c r="BU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5" i="19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BS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3" i="19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BU17" i="16"/>
  <c r="BU18" i="16"/>
  <c r="BU20" i="16"/>
  <c r="BU24" i="16"/>
  <c r="BU33" i="16"/>
  <c r="BU34" i="16"/>
  <c r="BU19" i="16"/>
  <c r="BU21" i="16"/>
  <c r="BU22" i="16"/>
  <c r="BU23" i="16"/>
  <c r="BU25" i="16"/>
  <c r="BU26" i="16"/>
  <c r="BU28" i="16"/>
  <c r="BU29" i="16"/>
  <c r="BU30" i="16"/>
  <c r="BU31" i="16"/>
  <c r="BU35" i="16"/>
  <c r="BU36" i="16"/>
  <c r="BU37" i="16"/>
  <c r="BU38" i="16"/>
  <c r="BU39" i="16"/>
  <c r="BU40" i="16"/>
  <c r="BU41" i="16"/>
  <c r="BU42" i="16"/>
  <c r="BU43" i="16"/>
  <c r="BU44" i="16"/>
  <c r="BU45" i="16"/>
  <c r="BU46" i="16"/>
  <c r="BU47" i="16"/>
  <c r="BU48" i="16"/>
  <c r="BU49" i="16"/>
  <c r="BU50" i="16"/>
  <c r="BU51" i="16"/>
  <c r="BU52" i="16"/>
  <c r="BU53" i="16"/>
  <c r="BU54" i="16"/>
  <c r="BU55" i="16"/>
  <c r="BU56" i="16"/>
  <c r="BU57" i="16"/>
  <c r="BU58" i="16"/>
  <c r="BU59" i="16"/>
  <c r="BU60" i="16"/>
  <c r="BU61" i="16"/>
  <c r="BU62" i="16"/>
  <c r="BU63" i="16"/>
  <c r="BU64" i="16"/>
  <c r="BU65" i="16"/>
  <c r="BU66" i="16"/>
  <c r="BU67" i="16"/>
  <c r="BU68" i="16"/>
  <c r="BU69" i="16"/>
  <c r="BU70" i="16"/>
  <c r="BU71" i="16"/>
  <c r="BU72" i="16"/>
  <c r="BU73" i="16"/>
  <c r="BU74" i="16"/>
  <c r="BU75" i="16"/>
  <c r="BU76" i="16"/>
  <c r="BU77" i="16"/>
  <c r="BU78" i="16"/>
  <c r="BU79" i="16"/>
  <c r="BU80" i="16"/>
  <c r="BU81" i="16"/>
  <c r="BU82" i="16"/>
  <c r="BU83" i="16"/>
  <c r="BU84" i="16"/>
  <c r="BU85" i="16"/>
  <c r="BU86" i="16"/>
  <c r="BU87" i="16"/>
  <c r="BU88" i="16"/>
  <c r="BU89" i="16"/>
  <c r="BU90" i="16"/>
  <c r="BU91" i="16"/>
  <c r="BU92" i="16"/>
  <c r="BU93" i="16"/>
  <c r="BU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B109" i="1"/>
  <c r="B83" i="1"/>
  <c r="B57" i="1"/>
  <c r="B31" i="1"/>
  <c r="C109" i="1"/>
  <c r="C108" i="1"/>
  <c r="V98" i="1" l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BU1" i="16"/>
  <c r="BS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71" i="3"/>
  <c r="F159" i="3"/>
  <c r="F157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H82" i="1" l="1"/>
  <c r="A8" i="2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84" i="19"/>
  <c r="A84" i="3"/>
  <c r="A94" i="1"/>
  <c r="A178" i="19" s="1"/>
  <c r="A177" i="19"/>
  <c r="A95" i="1"/>
  <c r="A179" i="19" s="1"/>
  <c r="A160" i="3"/>
  <c r="A92" i="2"/>
  <c r="A59" i="1" l="1"/>
  <c r="A60" i="1" s="1"/>
  <c r="A108" i="3" s="1"/>
  <c r="C57" i="1"/>
  <c r="C56" i="1"/>
  <c r="A57" i="2"/>
  <c r="C55" i="2" s="1"/>
  <c r="A115" i="19"/>
  <c r="A85" i="19" s="1"/>
  <c r="K93" i="19" s="1"/>
  <c r="K94" i="19" s="1"/>
  <c r="K95" i="19" s="1"/>
  <c r="K101" i="19" s="1"/>
  <c r="A61" i="1"/>
  <c r="A62" i="1" s="1"/>
  <c r="A161" i="3"/>
  <c r="A93" i="2"/>
  <c r="A96" i="1"/>
  <c r="A180" i="19" s="1"/>
  <c r="A162" i="3"/>
  <c r="A94" i="2"/>
  <c r="A117" i="19" l="1"/>
  <c r="A59" i="2"/>
  <c r="A58" i="2"/>
  <c r="A107" i="3"/>
  <c r="A116" i="19"/>
  <c r="C56" i="2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<sst xmlns="http://schemas.openxmlformats.org/spreadsheetml/2006/main" count="651" uniqueCount="263">
  <si>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</si>
  <si>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</si>
  <si>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</si>
  <si>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</si>
  <si>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</si>
  <si>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</si>
  <si>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</si>
  <si>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</si>
  <si>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</si>
  <si>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</si>
  <si>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</si>
  <si>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</si>
  <si>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</si>
  <si>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</si>
  <si>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</si>
  <si>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</si>
  <si>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</si>
  <si>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</si>
  <si>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</si>
  <si>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</si>
  <si>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</si>
  <si>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</si>
  <si>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</si>
  <si>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</si>
  <si>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</si>
  <si>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</si>
  <si>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</si>
  <si>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</si>
  <si>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</si>
  <si>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</si>
  <si>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</si>
  <si>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</si>
  <si>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</si>
  <si>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</si>
  <si>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</si>
  <si>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</si>
  <si>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</si>
  <si>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</si>
  <si>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</si>
  <si>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</si>
  <si>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</si>
  <si>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</si>
  <si>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</si>
  <si>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</si>
  <si>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</si>
  <si>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</si>
  <si>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</si>
  <si>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</si>
  <si>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</si>
  <si>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</si>
  <si>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</si>
  <si>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</si>
  <si>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</si>
  <si>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</si>
  <si>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</si>
  <si>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</si>
  <si>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</si>
  <si>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</si>
  <si>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</si>
  <si>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</si>
  <si>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</si>
  <si>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</si>
  <si>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</si>
  <si>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</si>
  <si>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</si>
  <si>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</si>
  <si>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</si>
  <si>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</si>
  <si>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</si>
  <si>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</si>
  <si>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</si>
  <si>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</si>
  <si>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</si>
  <si>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</si>
  <si>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</si>
  <si>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</si>
  <si>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</si>
  <si>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</si>
  <si>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</si>
  <si>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</si>
  <si>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</si>
  <si>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</si>
  <si>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</si>
  <si>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</si>
  <si>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</si>
  <si>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</si>
  <si>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</si>
  <si>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</si>
  <si>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</si>
  <si>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</si>
  <si>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</si>
  <si>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</si>
  <si>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</si>
  <si>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</si>
  <si>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</si>
  <si>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</si>
  <si>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</si>
  <si>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</si>
  <si>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</si>
  <si>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</si>
  <si>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</si>
  <si>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</si>
  <si>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</si>
  <si>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</si>
  <si>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</si>
  <si>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</si>
  <si>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</si>
  <si>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</si>
  <si>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</si>
  <si>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</si>
  <si>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</si>
  <si>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</si>
  <si>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</si>
  <si>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</si>
  <si>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</si>
  <si>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</si>
  <si>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</si>
  <si>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</si>
  <si>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</si>
  <si>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</si>
  <si>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</si>
  <si>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</si>
  <si>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</si>
  <si>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</si>
  <si>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</si>
  <si>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</si>
  <si>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</si>
  <si>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</si>
  <si>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</si>
  <si>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</si>
  <si>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</si>
  <si>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</si>
  <si>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</si>
  <si>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</si>
  <si>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</si>
  <si>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</si>
  <si>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</si>
  <si>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</si>
  <si>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</si>
  <si>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Surface Removal, Butt Joints</t>
  </si>
  <si>
    <t>Aggregate Shoulder</t>
  </si>
  <si>
    <t>Thermoplastic Pavement Markings, 4"</t>
  </si>
  <si>
    <t>Thermoplastic Pavement Markings, 6"</t>
  </si>
  <si>
    <t>Thermoplastic Pavement Markings, 24"</t>
  </si>
  <si>
    <t>Thermoplastic Pavement Markings, Letters and Symbols</t>
  </si>
  <si>
    <t>Parkway Restoration</t>
  </si>
  <si>
    <t>Traffic Control and Protection</t>
  </si>
  <si>
    <t>Lsum</t>
  </si>
  <si>
    <t>Subbase Granular Material, Type B, CA-2, 6"</t>
  </si>
  <si>
    <t>Aggregate Base Course, Type B, CA-6, 6"</t>
  </si>
  <si>
    <t>Inlet Speicals to be Repaired</t>
  </si>
  <si>
    <t>Detector Loops</t>
  </si>
  <si>
    <t xml:space="preserve">Inlets to be Adjusted </t>
  </si>
  <si>
    <t>Concrete Surface Removal, 1.5"</t>
  </si>
  <si>
    <t>Polymerized Leveling Binder, IL-4.75, N50, 0.5"</t>
  </si>
  <si>
    <t>Surface Removal, 1.25"</t>
  </si>
  <si>
    <t>Contingency</t>
  </si>
  <si>
    <t>Thermoplastic Pavement Markings, 12"</t>
  </si>
  <si>
    <t>Hot-Mix Asphalt Binder Course, IL-19.0, N50, 2.5"</t>
  </si>
  <si>
    <t>Estimate No. 1 from July 22nd, 2019 to August 26th, 2019</t>
  </si>
  <si>
    <t>P.O. # 19305222</t>
  </si>
  <si>
    <t>, 2019  BY:</t>
  </si>
  <si>
    <t>, 2019. BY:</t>
  </si>
  <si>
    <t>Hot-Mix Asphalt Surface Course, Mix "D", N50, 1.25"</t>
  </si>
  <si>
    <t>Hot-Mix Asphalt Surface Course, Mix "D", N50, 1.5"</t>
  </si>
  <si>
    <t>Hot-Mix Asphalt Surface Course, Mix "D", N50, 2"</t>
  </si>
  <si>
    <t>City -Wide Street Repairs Group No. 1 - 2021 (Residential)</t>
  </si>
  <si>
    <t>7500/7600     Blairmore Drive</t>
  </si>
  <si>
    <t>1400/1500 Bonnybridge Lane</t>
  </si>
  <si>
    <t>7200 Centinnial Trail</t>
  </si>
  <si>
    <t>1500 Livingston Drive</t>
  </si>
  <si>
    <t>1800/2400             Reid Farm Road</t>
  </si>
  <si>
    <t>7500/7600          Royal Troon Drive</t>
  </si>
  <si>
    <t>Manholes to be Reconstructed</t>
  </si>
  <si>
    <t>Storm Sewers, PVC, 10"</t>
  </si>
  <si>
    <t>Storm Sewers, RCP, 12"</t>
  </si>
  <si>
    <t>Storm Inlet, Type 700</t>
  </si>
  <si>
    <t>1200 Sunflower Drive</t>
  </si>
  <si>
    <t>1200 Woodcreek Bend</t>
  </si>
  <si>
    <t>1400 Woodcreek Bend</t>
  </si>
  <si>
    <t>1900/2100             12th Avenue</t>
  </si>
  <si>
    <t>1000 15th Avenue</t>
  </si>
  <si>
    <t>0100/0200 North Highland Avenue</t>
  </si>
  <si>
    <t>Mayfair Place Patching</t>
  </si>
  <si>
    <t>0300 South       Prospect Street</t>
  </si>
  <si>
    <t>3500 Brendenwood Road Patching</t>
  </si>
  <si>
    <t>2600/2700     Burrmont Road</t>
  </si>
  <si>
    <t>Church Street Patching</t>
  </si>
  <si>
    <t>2000/2100                El Rancho Lane</t>
  </si>
  <si>
    <t>1200/1300      Grenham Place</t>
  </si>
  <si>
    <t>0900/1100 Scottswood Road</t>
  </si>
  <si>
    <t>3400/3600 Westminster Drive</t>
  </si>
  <si>
    <t>5000 Crofton Drive</t>
  </si>
  <si>
    <t>1500 Farmington Close</t>
  </si>
  <si>
    <t>4700 Innsbruck Drive</t>
  </si>
  <si>
    <t>4700 Landau Place</t>
  </si>
  <si>
    <t>3600 Laura Lane</t>
  </si>
  <si>
    <t>5600 Northcliffe Lane</t>
  </si>
  <si>
    <t>6200                           Palo Verde Drive</t>
  </si>
  <si>
    <t>3300 Plaza Court</t>
  </si>
  <si>
    <t>3200/3300     Windsong Court</t>
  </si>
  <si>
    <t>2000/2100             23rd Street Patching</t>
  </si>
  <si>
    <t>2200/2400               26th Street</t>
  </si>
  <si>
    <t>1500 East Gate Parkway Patching</t>
  </si>
  <si>
    <t>1700 East Gate Parkway Patching</t>
  </si>
  <si>
    <t>2800/2900     Greendale Drive</t>
  </si>
  <si>
    <t>2100 Idaho Parkway Patching</t>
  </si>
  <si>
    <t>2700/3000 Norway Pine Road Patching</t>
  </si>
  <si>
    <t>2500/2900      Cameron Avenue</t>
  </si>
  <si>
    <t>3200/3300      Idlewood Terrace</t>
  </si>
  <si>
    <t>1500/1700         Quincy Street</t>
  </si>
  <si>
    <t>2100/2200 7th Street</t>
  </si>
  <si>
    <t>1000 9th Avenue</t>
  </si>
  <si>
    <t>1300/1500             18th Avenue</t>
  </si>
  <si>
    <t>Concrete Surface Removal, 1.25"</t>
  </si>
  <si>
    <t>5000/5300 Browns Beach Patching</t>
  </si>
  <si>
    <t>2300/2500           Cerro Vista Drive</t>
  </si>
  <si>
    <t>2200                    Cerro Vista Court</t>
  </si>
  <si>
    <t>2200/2300         Clinton Place</t>
  </si>
  <si>
    <t>2500                Harlem Boulevard</t>
  </si>
  <si>
    <t>3100/3200     Landstrom Road</t>
  </si>
  <si>
    <t>3000                   North Church Street</t>
  </si>
  <si>
    <t>3300                   North View Road</t>
  </si>
  <si>
    <t>2500                    West Chickadee Trail</t>
  </si>
  <si>
    <t>2400                     Westbrook Drive</t>
  </si>
  <si>
    <t>2200 Willow Lane</t>
  </si>
  <si>
    <t>4500                      Apple Orchard Lane</t>
  </si>
  <si>
    <t>5100 Carol Court</t>
  </si>
  <si>
    <t>1100 Geneva Avenue</t>
  </si>
  <si>
    <t>5400/5500        Midvale Drive</t>
  </si>
  <si>
    <t>0600 Phelps Avenue</t>
  </si>
  <si>
    <t>1400 Phelps Avenue Patching</t>
  </si>
  <si>
    <t>1100 Post Drive</t>
  </si>
  <si>
    <t>1300 Post Drive</t>
  </si>
  <si>
    <t>4400                    Samuelson Road</t>
  </si>
  <si>
    <t>3000               Stowmarket Avenue</t>
  </si>
  <si>
    <t>5600 Woodbine Drive</t>
  </si>
  <si>
    <t>2400 Harris Road</t>
  </si>
  <si>
    <t>Remove Existing CMP Storm Pipe</t>
  </si>
  <si>
    <t>Storm Manhole, Type A, 4' Diameter, Open Lid</t>
  </si>
  <si>
    <t>14th Ward - 94003014</t>
  </si>
  <si>
    <t>12th Ward</t>
  </si>
  <si>
    <t>12th Ward - 94003012</t>
  </si>
  <si>
    <t>11th Ward - 94003011</t>
  </si>
  <si>
    <t>9th Ward</t>
  </si>
  <si>
    <t>9th Ward - 94003009</t>
  </si>
  <si>
    <t>8th Ward - 94003008</t>
  </si>
  <si>
    <t>4th Ward</t>
  </si>
  <si>
    <t>4th Ward - 94003004</t>
  </si>
  <si>
    <t>3rd Ward - 94003003</t>
  </si>
  <si>
    <t>3rd Ward</t>
  </si>
  <si>
    <t>2nd Ward - 94003002</t>
  </si>
  <si>
    <t>2nd Ward</t>
  </si>
  <si>
    <t>1st Ward - 94003001</t>
  </si>
  <si>
    <t>Bid On: City-Wide Street Repairs Group No. 1 - 2021 (Residential)</t>
  </si>
  <si>
    <t>William Charles Construction</t>
  </si>
  <si>
    <t>Rockford, IL</t>
  </si>
  <si>
    <t>Bid Bond</t>
  </si>
  <si>
    <t>Curran Contracting</t>
  </si>
  <si>
    <t>Crystal Lake, IL</t>
  </si>
  <si>
    <t>Rock Road Companies</t>
  </si>
  <si>
    <t>Janesville, WI</t>
  </si>
  <si>
    <t>Bid No.:  521-PW-030  VENDORS NOTIFIED: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</si>
</sst>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11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7" xfId="0" applyNumberFormat="1" applyBorder="1" applyAlignment="1" applyProtection="1">
      <alignment horizontal="right"/>
      <protection locked="0"/>
    </xf>
    <xf numFmtId="3" fontId="0" fillId="0" borderId="78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3" fontId="0" fillId="0" borderId="48" xfId="0" applyNumberFormat="1" applyBorder="1" applyAlignment="1" applyProtection="1">
      <alignment horizontal="right"/>
      <protection locked="0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0" fontId="0" fillId="0" borderId="48" xfId="0" applyBorder="1" applyAlignment="1" applyProtection="1">
      <alignment horizontal="left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3" fontId="0" fillId="0" borderId="62" xfId="0" applyNumberFormat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3" fillId="0" borderId="83" xfId="0" applyNumberFormat="1" applyFont="1" applyFill="1" applyBorder="1" applyProtection="1">
      <protection locked="0"/>
    </xf>
    <xf numFmtId="3" fontId="0" fillId="0" borderId="83" xfId="0" applyNumberFormat="1" applyFill="1" applyBorder="1" applyProtection="1">
      <protection locked="0"/>
    </xf>
    <xf numFmtId="3" fontId="3" fillId="0" borderId="83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167" fontId="8" fillId="0" borderId="0" xfId="0" applyNumberFormat="1" applyFont="1" applyFill="1" applyAlignment="1">
      <alignment horizontal="left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4" fontId="0" fillId="0" borderId="62" xfId="0" applyNumberFormat="1" applyBorder="1" applyAlignment="1" applyProtection="1">
      <alignment horizontal="right"/>
      <protection locked="0"/>
    </xf>
    <xf numFmtId="4" fontId="0" fillId="0" borderId="74" xfId="0" applyNumberFormat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0" fontId="6" fillId="0" borderId="41" xfId="0" applyFont="1" applyBorder="1" applyAlignment="1">
      <alignment horizontal="right" wrapText="1"/>
    </xf>
    <xf numFmtId="4" fontId="3" fillId="0" borderId="74" xfId="0" applyNumberFormat="1" applyFont="1" applyBorder="1" applyAlignment="1" applyProtection="1">
      <alignment horizontal="right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0" fontId="3" fillId="0" borderId="79" xfId="0" applyFont="1" applyBorder="1" applyAlignment="1" applyProtection="1">
      <alignment wrapText="1"/>
      <protection locked="0"/>
    </xf>
    <xf numFmtId="0" fontId="0" fillId="0" borderId="40" xfId="0" applyBorder="1" applyAlignment="1">
      <alignment horizontal="left"/>
    </xf>
    <xf numFmtId="0" fontId="0" fillId="0" borderId="44" xfId="0" applyBorder="1"/>
    <xf numFmtId="0" fontId="0" fillId="0" borderId="41" xfId="0" applyBorder="1" applyAlignment="1">
      <alignment horizontal="center"/>
    </xf>
    <xf numFmtId="0" fontId="0" fillId="0" borderId="75" xfId="0" applyFill="1" applyBorder="1" applyAlignment="1" applyProtection="1">
      <alignment wrapText="1"/>
      <protection locked="0"/>
    </xf>
    <xf numFmtId="8" fontId="4" fillId="7" borderId="17" xfId="2" applyNumberFormat="1" applyFont="1" applyFill="1" applyBorder="1" applyAlignment="1" applyProtection="1">
      <alignment vertical="center"/>
      <protection locked="0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07"/>
  <sheetViews>
    <sheetView view="pageBreakPreview" zoomScaleNormal="85" zoomScaleSheetLayoutView="100" workbookViewId="0">
      <pane xSplit="2" topLeftCell="BO1" activePane="topRight" state="frozen"/>
      <selection pane="topRight" activeCell="BX12" sqref="BX12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43" width="18.7109375" style="371" customWidth="1"/>
    <col min="44" max="70" width="18.7109375" style="215" customWidth="1"/>
    <col min="71" max="71" width="13.5703125" style="215" customWidth="1"/>
    <col min="72" max="72" width="11" bestFit="1" customWidth="1"/>
    <col min="73" max="73" width="16.85546875" customWidth="1"/>
    <col min="76" max="76" width="12" bestFit="1" customWidth="1"/>
    <col min="83" max="83" width="9.140625" customWidth="1"/>
  </cols>
  <sheetData>
    <row r="1" spans="1:76" ht="21" customHeight="1" thickBot="1" x14ac:dyDescent="0.25">
      <c r="B1" s="280" t="s">
        <v>166</v>
      </c>
      <c r="AR1" s="371"/>
      <c r="AS1" s="371"/>
      <c r="AT1" s="371"/>
      <c r="AU1" s="371"/>
      <c r="AV1" s="371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371"/>
      <c r="BH1" s="371"/>
      <c r="BI1" s="371"/>
      <c r="BJ1" s="371"/>
      <c r="BK1" s="371"/>
      <c r="BL1" s="371"/>
      <c r="BM1" s="371"/>
      <c r="BN1" s="371"/>
      <c r="BO1" s="371"/>
      <c r="BP1" s="371"/>
      <c r="BQ1" s="371"/>
      <c r="BR1" s="371"/>
      <c r="BT1" s="278"/>
      <c r="BU1" s="372">
        <f>SUM(BU4:BU93)</f>
        <v>2482416</v>
      </c>
    </row>
    <row r="2" spans="1:76" s="214" customFormat="1" ht="18.75" thickBot="1" x14ac:dyDescent="0.3">
      <c r="A2" s="472" t="s">
        <v>93</v>
      </c>
      <c r="B2" s="472"/>
      <c r="C2" s="472"/>
      <c r="D2" s="469" t="s">
        <v>253</v>
      </c>
      <c r="E2" s="470"/>
      <c r="F2" s="470"/>
      <c r="G2" s="470"/>
      <c r="H2" s="471"/>
      <c r="I2" s="469" t="s">
        <v>253</v>
      </c>
      <c r="J2" s="470"/>
      <c r="K2" s="470"/>
      <c r="L2" s="471"/>
      <c r="M2" s="442" t="s">
        <v>252</v>
      </c>
      <c r="N2" s="469" t="s">
        <v>251</v>
      </c>
      <c r="O2" s="470"/>
      <c r="P2" s="470"/>
      <c r="Q2" s="471"/>
      <c r="R2" s="442" t="s">
        <v>250</v>
      </c>
      <c r="S2" s="469" t="s">
        <v>249</v>
      </c>
      <c r="T2" s="470"/>
      <c r="U2" s="470"/>
      <c r="V2" s="471"/>
      <c r="W2" s="469" t="s">
        <v>249</v>
      </c>
      <c r="X2" s="471"/>
      <c r="Y2" s="469" t="s">
        <v>248</v>
      </c>
      <c r="Z2" s="470"/>
      <c r="AA2" s="471"/>
      <c r="AB2" s="469" t="s">
        <v>248</v>
      </c>
      <c r="AC2" s="470"/>
      <c r="AD2" s="470"/>
      <c r="AE2" s="470"/>
      <c r="AF2" s="471"/>
      <c r="AG2" s="442" t="s">
        <v>247</v>
      </c>
      <c r="AH2" s="469" t="s">
        <v>246</v>
      </c>
      <c r="AI2" s="470"/>
      <c r="AJ2" s="470"/>
      <c r="AK2" s="471"/>
      <c r="AL2" s="469" t="s">
        <v>246</v>
      </c>
      <c r="AM2" s="470"/>
      <c r="AN2" s="471"/>
      <c r="AO2" s="469" t="s">
        <v>245</v>
      </c>
      <c r="AP2" s="471"/>
      <c r="AQ2" s="442" t="s">
        <v>244</v>
      </c>
      <c r="AR2" s="469" t="s">
        <v>243</v>
      </c>
      <c r="AS2" s="470"/>
      <c r="AT2" s="471"/>
      <c r="AU2" s="442" t="s">
        <v>241</v>
      </c>
      <c r="AV2" s="469" t="s">
        <v>242</v>
      </c>
      <c r="AW2" s="470"/>
      <c r="AX2" s="470"/>
      <c r="AY2" s="470"/>
      <c r="AZ2" s="471"/>
      <c r="BA2" s="469" t="s">
        <v>242</v>
      </c>
      <c r="BB2" s="470"/>
      <c r="BC2" s="470"/>
      <c r="BD2" s="470"/>
      <c r="BE2" s="471"/>
      <c r="BF2" s="442" t="s">
        <v>241</v>
      </c>
      <c r="BG2" s="469" t="s">
        <v>240</v>
      </c>
      <c r="BH2" s="470"/>
      <c r="BI2" s="470"/>
      <c r="BJ2" s="471"/>
      <c r="BK2" s="469" t="s">
        <v>240</v>
      </c>
      <c r="BL2" s="470"/>
      <c r="BM2" s="470"/>
      <c r="BN2" s="470"/>
      <c r="BO2" s="471"/>
      <c r="BP2" s="469" t="s">
        <v>240</v>
      </c>
      <c r="BQ2" s="471"/>
      <c r="BR2" s="410"/>
      <c r="BS2" s="340"/>
      <c r="BT2" s="279"/>
      <c r="BU2" s="407"/>
    </row>
    <row r="3" spans="1:76" ht="34.5" customHeight="1" thickBot="1" x14ac:dyDescent="0.25">
      <c r="A3" s="464" t="s">
        <v>94</v>
      </c>
      <c r="B3" s="466" t="s">
        <v>95</v>
      </c>
      <c r="C3" s="465" t="s">
        <v>4</v>
      </c>
      <c r="D3" s="422" t="s">
        <v>167</v>
      </c>
      <c r="E3" s="423" t="s">
        <v>168</v>
      </c>
      <c r="F3" s="423" t="s">
        <v>169</v>
      </c>
      <c r="G3" s="423" t="s">
        <v>170</v>
      </c>
      <c r="H3" s="424" t="s">
        <v>171</v>
      </c>
      <c r="I3" s="422" t="s">
        <v>172</v>
      </c>
      <c r="J3" s="423" t="s">
        <v>177</v>
      </c>
      <c r="K3" s="423" t="s">
        <v>178</v>
      </c>
      <c r="L3" s="424" t="s">
        <v>179</v>
      </c>
      <c r="M3" s="421" t="s">
        <v>180</v>
      </c>
      <c r="N3" s="422" t="s">
        <v>181</v>
      </c>
      <c r="O3" s="423" t="s">
        <v>182</v>
      </c>
      <c r="P3" s="423" t="s">
        <v>183</v>
      </c>
      <c r="Q3" s="424" t="s">
        <v>184</v>
      </c>
      <c r="R3" s="421" t="s">
        <v>185</v>
      </c>
      <c r="S3" s="422" t="s">
        <v>186</v>
      </c>
      <c r="T3" s="423" t="s">
        <v>187</v>
      </c>
      <c r="U3" s="423" t="s">
        <v>188</v>
      </c>
      <c r="V3" s="424" t="s">
        <v>189</v>
      </c>
      <c r="W3" s="422" t="s">
        <v>190</v>
      </c>
      <c r="X3" s="424" t="s">
        <v>191</v>
      </c>
      <c r="Y3" s="422" t="s">
        <v>192</v>
      </c>
      <c r="Z3" s="423" t="s">
        <v>193</v>
      </c>
      <c r="AA3" s="424" t="s">
        <v>194</v>
      </c>
      <c r="AB3" s="422" t="s">
        <v>195</v>
      </c>
      <c r="AC3" s="423" t="s">
        <v>196</v>
      </c>
      <c r="AD3" s="423" t="s">
        <v>197</v>
      </c>
      <c r="AE3" s="423" t="s">
        <v>198</v>
      </c>
      <c r="AF3" s="424" t="s">
        <v>199</v>
      </c>
      <c r="AG3" s="421" t="s">
        <v>200</v>
      </c>
      <c r="AH3" s="422" t="s">
        <v>201</v>
      </c>
      <c r="AI3" s="423" t="s">
        <v>202</v>
      </c>
      <c r="AJ3" s="423" t="s">
        <v>203</v>
      </c>
      <c r="AK3" s="424" t="s">
        <v>204</v>
      </c>
      <c r="AL3" s="422" t="s">
        <v>205</v>
      </c>
      <c r="AM3" s="423" t="s">
        <v>206</v>
      </c>
      <c r="AN3" s="424" t="s">
        <v>207</v>
      </c>
      <c r="AO3" s="422" t="s">
        <v>208</v>
      </c>
      <c r="AP3" s="424" t="s">
        <v>209</v>
      </c>
      <c r="AQ3" s="421" t="s">
        <v>210</v>
      </c>
      <c r="AR3" s="422" t="s">
        <v>211</v>
      </c>
      <c r="AS3" s="423" t="s">
        <v>212</v>
      </c>
      <c r="AT3" s="424" t="s">
        <v>213</v>
      </c>
      <c r="AU3" s="421" t="s">
        <v>215</v>
      </c>
      <c r="AV3" s="422" t="s">
        <v>217</v>
      </c>
      <c r="AW3" s="423" t="s">
        <v>216</v>
      </c>
      <c r="AX3" s="423" t="s">
        <v>218</v>
      </c>
      <c r="AY3" s="423" t="s">
        <v>219</v>
      </c>
      <c r="AZ3" s="424" t="s">
        <v>237</v>
      </c>
      <c r="BA3" s="422" t="s">
        <v>220</v>
      </c>
      <c r="BB3" s="423" t="s">
        <v>221</v>
      </c>
      <c r="BC3" s="423" t="s">
        <v>222</v>
      </c>
      <c r="BD3" s="423" t="s">
        <v>223</v>
      </c>
      <c r="BE3" s="424" t="s">
        <v>224</v>
      </c>
      <c r="BF3" s="421" t="s">
        <v>225</v>
      </c>
      <c r="BG3" s="422" t="s">
        <v>226</v>
      </c>
      <c r="BH3" s="423" t="s">
        <v>227</v>
      </c>
      <c r="BI3" s="423" t="s">
        <v>228</v>
      </c>
      <c r="BJ3" s="424" t="s">
        <v>229</v>
      </c>
      <c r="BK3" s="422" t="s">
        <v>230</v>
      </c>
      <c r="BL3" s="423" t="s">
        <v>231</v>
      </c>
      <c r="BM3" s="423" t="s">
        <v>232</v>
      </c>
      <c r="BN3" s="423" t="s">
        <v>233</v>
      </c>
      <c r="BO3" s="424" t="s">
        <v>234</v>
      </c>
      <c r="BP3" s="422" t="s">
        <v>235</v>
      </c>
      <c r="BQ3" s="424" t="s">
        <v>236</v>
      </c>
      <c r="BR3" s="421" t="s">
        <v>156</v>
      </c>
      <c r="BS3" s="460" t="s">
        <v>108</v>
      </c>
      <c r="BT3" s="352" t="s">
        <v>6</v>
      </c>
      <c r="BU3" s="408" t="s">
        <v>7</v>
      </c>
    </row>
    <row r="4" spans="1:76" s="370" customFormat="1" x14ac:dyDescent="0.2">
      <c r="A4" s="384">
        <v>1</v>
      </c>
      <c r="B4" s="467" t="s">
        <v>128</v>
      </c>
      <c r="C4" s="444" t="s">
        <v>129</v>
      </c>
      <c r="D4" s="391"/>
      <c r="E4" s="425"/>
      <c r="F4" s="425"/>
      <c r="G4" s="425"/>
      <c r="H4" s="426"/>
      <c r="I4" s="391"/>
      <c r="J4" s="425"/>
      <c r="K4" s="425"/>
      <c r="L4" s="426"/>
      <c r="M4" s="405"/>
      <c r="N4" s="391"/>
      <c r="O4" s="425"/>
      <c r="P4" s="425"/>
      <c r="Q4" s="426"/>
      <c r="R4" s="405"/>
      <c r="S4" s="391"/>
      <c r="T4" s="425"/>
      <c r="U4" s="425"/>
      <c r="V4" s="426"/>
      <c r="W4" s="391"/>
      <c r="X4" s="426"/>
      <c r="Y4" s="391"/>
      <c r="Z4" s="425"/>
      <c r="AA4" s="426"/>
      <c r="AB4" s="391"/>
      <c r="AC4" s="425"/>
      <c r="AD4" s="425"/>
      <c r="AE4" s="425"/>
      <c r="AF4" s="426"/>
      <c r="AG4" s="405"/>
      <c r="AH4" s="391"/>
      <c r="AI4" s="425"/>
      <c r="AJ4" s="425"/>
      <c r="AK4" s="426"/>
      <c r="AL4" s="391"/>
      <c r="AM4" s="425"/>
      <c r="AN4" s="426"/>
      <c r="AO4" s="391">
        <v>30</v>
      </c>
      <c r="AP4" s="426"/>
      <c r="AQ4" s="405"/>
      <c r="AR4" s="391"/>
      <c r="AS4" s="425"/>
      <c r="AT4" s="426"/>
      <c r="AU4" s="405"/>
      <c r="AV4" s="391"/>
      <c r="AW4" s="425"/>
      <c r="AX4" s="425"/>
      <c r="AY4" s="425"/>
      <c r="AZ4" s="426"/>
      <c r="BA4" s="391"/>
      <c r="BB4" s="425">
        <v>10</v>
      </c>
      <c r="BC4" s="425"/>
      <c r="BD4" s="425"/>
      <c r="BE4" s="426"/>
      <c r="BF4" s="405"/>
      <c r="BG4" s="391"/>
      <c r="BH4" s="425"/>
      <c r="BI4" s="425"/>
      <c r="BJ4" s="426"/>
      <c r="BK4" s="391"/>
      <c r="BL4" s="425"/>
      <c r="BM4" s="425"/>
      <c r="BN4" s="425"/>
      <c r="BO4" s="426"/>
      <c r="BP4" s="391"/>
      <c r="BQ4" s="426"/>
      <c r="BR4" s="405">
        <v>100</v>
      </c>
      <c r="BS4" s="405">
        <f t="shared" ref="BS4:BS35" si="0">IF(SUM(D4:BR4)&lt;&gt;0,SUM(D4:BR4),"")</f>
        <v>140</v>
      </c>
      <c r="BT4" s="369">
        <v>25</v>
      </c>
      <c r="BU4" s="409">
        <f>IF(AND(ISNUMBER(BS4),ISNUMBER(BT4)),BS4*BT4,"")</f>
        <v>3500</v>
      </c>
    </row>
    <row r="5" spans="1:76" s="370" customFormat="1" x14ac:dyDescent="0.2">
      <c r="A5" s="384">
        <v>2</v>
      </c>
      <c r="B5" s="432" t="s">
        <v>145</v>
      </c>
      <c r="C5" s="443" t="s">
        <v>147</v>
      </c>
      <c r="D5" s="394">
        <v>0</v>
      </c>
      <c r="E5" s="437">
        <v>0</v>
      </c>
      <c r="F5" s="440">
        <v>0</v>
      </c>
      <c r="G5" s="437">
        <v>0</v>
      </c>
      <c r="H5" s="438">
        <v>0</v>
      </c>
      <c r="I5" s="394">
        <v>0</v>
      </c>
      <c r="J5" s="437">
        <v>0</v>
      </c>
      <c r="K5" s="437">
        <v>0.01</v>
      </c>
      <c r="L5" s="438">
        <v>0</v>
      </c>
      <c r="M5" s="439">
        <v>0.15</v>
      </c>
      <c r="N5" s="394">
        <v>7.0000000000000007E-2</v>
      </c>
      <c r="O5" s="437">
        <v>0</v>
      </c>
      <c r="P5" s="437">
        <v>0</v>
      </c>
      <c r="Q5" s="438">
        <v>0</v>
      </c>
      <c r="R5" s="439">
        <v>0</v>
      </c>
      <c r="S5" s="394">
        <v>0.01</v>
      </c>
      <c r="T5" s="437">
        <v>0</v>
      </c>
      <c r="U5" s="437">
        <v>0</v>
      </c>
      <c r="V5" s="438">
        <v>0.04</v>
      </c>
      <c r="W5" s="394">
        <v>0.02</v>
      </c>
      <c r="X5" s="438">
        <v>0</v>
      </c>
      <c r="Y5" s="394">
        <v>0.02</v>
      </c>
      <c r="Z5" s="437">
        <v>0</v>
      </c>
      <c r="AA5" s="438">
        <v>0.01</v>
      </c>
      <c r="AB5" s="394">
        <v>0.03</v>
      </c>
      <c r="AC5" s="437">
        <v>0</v>
      </c>
      <c r="AD5" s="437">
        <v>0</v>
      </c>
      <c r="AE5" s="437">
        <v>0</v>
      </c>
      <c r="AF5" s="438">
        <v>0</v>
      </c>
      <c r="AG5" s="439">
        <v>0.01</v>
      </c>
      <c r="AH5" s="394">
        <v>0</v>
      </c>
      <c r="AI5" s="437">
        <v>0.03</v>
      </c>
      <c r="AJ5" s="437">
        <v>0</v>
      </c>
      <c r="AK5" s="438">
        <v>0</v>
      </c>
      <c r="AL5" s="394">
        <v>0.11</v>
      </c>
      <c r="AM5" s="437">
        <v>0</v>
      </c>
      <c r="AN5" s="438">
        <v>0</v>
      </c>
      <c r="AO5" s="394">
        <v>0.12</v>
      </c>
      <c r="AP5" s="438">
        <v>0.1</v>
      </c>
      <c r="AQ5" s="439">
        <v>0.1</v>
      </c>
      <c r="AR5" s="462">
        <v>0</v>
      </c>
      <c r="AS5" s="437">
        <v>0</v>
      </c>
      <c r="AT5" s="438">
        <v>0</v>
      </c>
      <c r="AU5" s="439">
        <v>0</v>
      </c>
      <c r="AV5" s="394">
        <v>0</v>
      </c>
      <c r="AW5" s="437">
        <v>0</v>
      </c>
      <c r="AX5" s="437">
        <v>0</v>
      </c>
      <c r="AY5" s="437">
        <v>0</v>
      </c>
      <c r="AZ5" s="438">
        <v>0</v>
      </c>
      <c r="BA5" s="394">
        <v>0</v>
      </c>
      <c r="BB5" s="437">
        <v>0.04</v>
      </c>
      <c r="BC5" s="437">
        <v>0</v>
      </c>
      <c r="BD5" s="437">
        <v>0</v>
      </c>
      <c r="BE5" s="438">
        <v>0</v>
      </c>
      <c r="BF5" s="439">
        <v>0</v>
      </c>
      <c r="BG5" s="394">
        <v>7.0000000000000007E-2</v>
      </c>
      <c r="BH5" s="437">
        <v>0.01</v>
      </c>
      <c r="BI5" s="437">
        <v>0</v>
      </c>
      <c r="BJ5" s="438">
        <v>0.04</v>
      </c>
      <c r="BK5" s="394">
        <v>0.02</v>
      </c>
      <c r="BL5" s="437">
        <v>0</v>
      </c>
      <c r="BM5" s="437">
        <v>0</v>
      </c>
      <c r="BN5" s="437">
        <v>0</v>
      </c>
      <c r="BO5" s="438">
        <v>0</v>
      </c>
      <c r="BP5" s="394">
        <v>0</v>
      </c>
      <c r="BQ5" s="438">
        <v>0.01</v>
      </c>
      <c r="BR5" s="439"/>
      <c r="BS5" s="439">
        <v>1</v>
      </c>
      <c r="BT5" s="369">
        <v>50000</v>
      </c>
      <c r="BU5" s="409">
        <f>IF(AND(ISNUMBER(BS5),ISNUMBER(BT5)),BS5*BT5,"")</f>
        <v>50000</v>
      </c>
    </row>
    <row r="6" spans="1:76" s="370" customFormat="1" x14ac:dyDescent="0.2">
      <c r="A6" s="384">
        <v>3</v>
      </c>
      <c r="B6" s="432" t="s">
        <v>116</v>
      </c>
      <c r="C6" s="444" t="s">
        <v>112</v>
      </c>
      <c r="D6" s="392">
        <v>3</v>
      </c>
      <c r="E6" s="419">
        <v>3</v>
      </c>
      <c r="F6" s="419">
        <v>3</v>
      </c>
      <c r="G6" s="419">
        <v>3</v>
      </c>
      <c r="H6" s="427">
        <v>16</v>
      </c>
      <c r="I6" s="392">
        <v>4</v>
      </c>
      <c r="J6" s="419"/>
      <c r="K6" s="419">
        <v>3</v>
      </c>
      <c r="L6" s="427">
        <v>2</v>
      </c>
      <c r="M6" s="404">
        <v>6</v>
      </c>
      <c r="N6" s="392">
        <v>4</v>
      </c>
      <c r="O6" s="419">
        <v>2</v>
      </c>
      <c r="P6" s="419"/>
      <c r="Q6" s="427"/>
      <c r="R6" s="404"/>
      <c r="S6" s="392">
        <v>2</v>
      </c>
      <c r="T6" s="419"/>
      <c r="U6" s="419"/>
      <c r="V6" s="427">
        <v>3</v>
      </c>
      <c r="W6" s="392">
        <v>6</v>
      </c>
      <c r="X6" s="427"/>
      <c r="Y6" s="392">
        <v>3</v>
      </c>
      <c r="Z6" s="419"/>
      <c r="AA6" s="427"/>
      <c r="AB6" s="392">
        <v>6</v>
      </c>
      <c r="AC6" s="419">
        <v>1</v>
      </c>
      <c r="AD6" s="419"/>
      <c r="AE6" s="419"/>
      <c r="AF6" s="427"/>
      <c r="AG6" s="404">
        <v>1</v>
      </c>
      <c r="AH6" s="392"/>
      <c r="AI6" s="419"/>
      <c r="AJ6" s="419"/>
      <c r="AK6" s="427"/>
      <c r="AL6" s="392">
        <v>5</v>
      </c>
      <c r="AM6" s="419"/>
      <c r="AN6" s="427">
        <v>4</v>
      </c>
      <c r="AO6" s="392">
        <v>8</v>
      </c>
      <c r="AP6" s="427">
        <v>5</v>
      </c>
      <c r="AQ6" s="404">
        <v>10</v>
      </c>
      <c r="AR6" s="392"/>
      <c r="AS6" s="419">
        <v>2</v>
      </c>
      <c r="AT6" s="427"/>
      <c r="AU6" s="404"/>
      <c r="AV6" s="392">
        <v>2</v>
      </c>
      <c r="AW6" s="419"/>
      <c r="AX6" s="419">
        <v>2</v>
      </c>
      <c r="AY6" s="419"/>
      <c r="AZ6" s="427"/>
      <c r="BA6" s="392"/>
      <c r="BB6" s="419">
        <v>4</v>
      </c>
      <c r="BC6" s="419"/>
      <c r="BD6" s="419"/>
      <c r="BE6" s="427"/>
      <c r="BF6" s="404"/>
      <c r="BG6" s="392">
        <v>4</v>
      </c>
      <c r="BH6" s="419">
        <v>3</v>
      </c>
      <c r="BI6" s="419"/>
      <c r="BJ6" s="427">
        <v>4</v>
      </c>
      <c r="BK6" s="392">
        <v>1</v>
      </c>
      <c r="BL6" s="419"/>
      <c r="BM6" s="419"/>
      <c r="BN6" s="419"/>
      <c r="BO6" s="427"/>
      <c r="BP6" s="392"/>
      <c r="BQ6" s="427">
        <v>2</v>
      </c>
      <c r="BR6" s="404"/>
      <c r="BS6" s="404">
        <f t="shared" si="0"/>
        <v>127</v>
      </c>
      <c r="BT6" s="369">
        <v>60</v>
      </c>
      <c r="BU6" s="409">
        <f t="shared" ref="BU6:BU16" si="1">IF(AND(ISNUMBER(BS6),ISNUMBER(BT6)),BS6*BT6,"")</f>
        <v>7620</v>
      </c>
    </row>
    <row r="7" spans="1:76" s="370" customFormat="1" x14ac:dyDescent="0.2">
      <c r="A7" s="384">
        <v>4</v>
      </c>
      <c r="B7" s="432" t="s">
        <v>148</v>
      </c>
      <c r="C7" s="443" t="s">
        <v>107</v>
      </c>
      <c r="D7" s="392"/>
      <c r="E7" s="419"/>
      <c r="F7" s="419"/>
      <c r="G7" s="419"/>
      <c r="H7" s="427"/>
      <c r="I7" s="392"/>
      <c r="J7" s="419"/>
      <c r="K7" s="419"/>
      <c r="L7" s="427"/>
      <c r="M7" s="404"/>
      <c r="N7" s="392"/>
      <c r="O7" s="419"/>
      <c r="P7" s="419"/>
      <c r="Q7" s="427"/>
      <c r="R7" s="404"/>
      <c r="S7" s="392"/>
      <c r="T7" s="419"/>
      <c r="U7" s="419"/>
      <c r="V7" s="427"/>
      <c r="W7" s="392"/>
      <c r="X7" s="427"/>
      <c r="Y7" s="392"/>
      <c r="Z7" s="419"/>
      <c r="AA7" s="427"/>
      <c r="AB7" s="392"/>
      <c r="AC7" s="419"/>
      <c r="AD7" s="419"/>
      <c r="AE7" s="419"/>
      <c r="AF7" s="427"/>
      <c r="AG7" s="404"/>
      <c r="AH7" s="392"/>
      <c r="AI7" s="419"/>
      <c r="AJ7" s="419"/>
      <c r="AK7" s="427"/>
      <c r="AL7" s="392"/>
      <c r="AM7" s="419"/>
      <c r="AN7" s="427"/>
      <c r="AO7" s="392"/>
      <c r="AP7" s="427"/>
      <c r="AQ7" s="404"/>
      <c r="AR7" s="392"/>
      <c r="AS7" s="419"/>
      <c r="AT7" s="427"/>
      <c r="AU7" s="404"/>
      <c r="AV7" s="392"/>
      <c r="AW7" s="419"/>
      <c r="AX7" s="419"/>
      <c r="AY7" s="419"/>
      <c r="AZ7" s="427"/>
      <c r="BA7" s="392"/>
      <c r="BB7" s="419"/>
      <c r="BC7" s="419"/>
      <c r="BD7" s="419"/>
      <c r="BE7" s="427"/>
      <c r="BF7" s="404"/>
      <c r="BG7" s="392"/>
      <c r="BH7" s="419"/>
      <c r="BI7" s="419"/>
      <c r="BJ7" s="427"/>
      <c r="BK7" s="392"/>
      <c r="BL7" s="419"/>
      <c r="BM7" s="419"/>
      <c r="BN7" s="419"/>
      <c r="BO7" s="427"/>
      <c r="BP7" s="392"/>
      <c r="BQ7" s="427"/>
      <c r="BR7" s="404">
        <v>50</v>
      </c>
      <c r="BS7" s="404">
        <f t="shared" si="0"/>
        <v>50</v>
      </c>
      <c r="BT7" s="369">
        <v>25</v>
      </c>
      <c r="BU7" s="409">
        <f t="shared" si="1"/>
        <v>1250</v>
      </c>
    </row>
    <row r="8" spans="1:76" s="370" customFormat="1" x14ac:dyDescent="0.2">
      <c r="A8" s="384">
        <v>5</v>
      </c>
      <c r="B8" s="432" t="s">
        <v>149</v>
      </c>
      <c r="C8" s="443" t="s">
        <v>107</v>
      </c>
      <c r="D8" s="392"/>
      <c r="E8" s="419"/>
      <c r="F8" s="419"/>
      <c r="G8" s="419"/>
      <c r="H8" s="427"/>
      <c r="I8" s="392"/>
      <c r="J8" s="419"/>
      <c r="K8" s="419"/>
      <c r="L8" s="427"/>
      <c r="M8" s="404"/>
      <c r="N8" s="392"/>
      <c r="O8" s="419"/>
      <c r="P8" s="419"/>
      <c r="Q8" s="427"/>
      <c r="R8" s="404"/>
      <c r="S8" s="392"/>
      <c r="T8" s="419"/>
      <c r="U8" s="419"/>
      <c r="V8" s="427"/>
      <c r="W8" s="392"/>
      <c r="X8" s="427"/>
      <c r="Y8" s="392"/>
      <c r="Z8" s="419"/>
      <c r="AA8" s="427"/>
      <c r="AB8" s="392"/>
      <c r="AC8" s="419"/>
      <c r="AD8" s="419"/>
      <c r="AE8" s="419"/>
      <c r="AF8" s="427"/>
      <c r="AG8" s="404"/>
      <c r="AH8" s="392"/>
      <c r="AI8" s="419"/>
      <c r="AJ8" s="419"/>
      <c r="AK8" s="427"/>
      <c r="AL8" s="392"/>
      <c r="AM8" s="419"/>
      <c r="AN8" s="427"/>
      <c r="AO8" s="392"/>
      <c r="AP8" s="427"/>
      <c r="AQ8" s="404"/>
      <c r="AR8" s="392"/>
      <c r="AS8" s="419"/>
      <c r="AT8" s="427"/>
      <c r="AU8" s="404"/>
      <c r="AV8" s="392"/>
      <c r="AW8" s="419"/>
      <c r="AX8" s="419"/>
      <c r="AY8" s="419"/>
      <c r="AZ8" s="427"/>
      <c r="BA8" s="392"/>
      <c r="BB8" s="419"/>
      <c r="BC8" s="419"/>
      <c r="BD8" s="419"/>
      <c r="BE8" s="427"/>
      <c r="BF8" s="404"/>
      <c r="BG8" s="392"/>
      <c r="BH8" s="419"/>
      <c r="BI8" s="419"/>
      <c r="BJ8" s="427"/>
      <c r="BK8" s="392"/>
      <c r="BL8" s="419"/>
      <c r="BM8" s="419"/>
      <c r="BN8" s="419"/>
      <c r="BO8" s="427"/>
      <c r="BP8" s="392"/>
      <c r="BQ8" s="427"/>
      <c r="BR8" s="404">
        <v>50</v>
      </c>
      <c r="BS8" s="404">
        <f t="shared" si="0"/>
        <v>50</v>
      </c>
      <c r="BT8" s="369">
        <v>25</v>
      </c>
      <c r="BU8" s="409">
        <f t="shared" si="1"/>
        <v>1250</v>
      </c>
    </row>
    <row r="9" spans="1:76" s="370" customFormat="1" x14ac:dyDescent="0.2">
      <c r="A9" s="384">
        <v>6</v>
      </c>
      <c r="B9" s="432" t="s">
        <v>113</v>
      </c>
      <c r="C9" s="443" t="s">
        <v>125</v>
      </c>
      <c r="D9" s="392">
        <v>20</v>
      </c>
      <c r="E9" s="419">
        <v>20</v>
      </c>
      <c r="F9" s="419">
        <v>17</v>
      </c>
      <c r="G9" s="419">
        <v>26</v>
      </c>
      <c r="H9" s="427">
        <v>103</v>
      </c>
      <c r="I9" s="392">
        <v>19</v>
      </c>
      <c r="J9" s="419">
        <v>17</v>
      </c>
      <c r="K9" s="419">
        <v>17</v>
      </c>
      <c r="L9" s="427">
        <v>12</v>
      </c>
      <c r="M9" s="404">
        <v>33</v>
      </c>
      <c r="N9" s="392">
        <v>10</v>
      </c>
      <c r="O9" s="419">
        <v>23</v>
      </c>
      <c r="P9" s="419">
        <v>6</v>
      </c>
      <c r="Q9" s="427">
        <v>13</v>
      </c>
      <c r="R9" s="404">
        <v>7</v>
      </c>
      <c r="S9" s="392">
        <v>15</v>
      </c>
      <c r="T9" s="419">
        <v>4</v>
      </c>
      <c r="U9" s="419">
        <v>37</v>
      </c>
      <c r="V9" s="427">
        <v>18</v>
      </c>
      <c r="W9" s="392">
        <v>34</v>
      </c>
      <c r="X9" s="427">
        <v>27</v>
      </c>
      <c r="Y9" s="392">
        <v>14</v>
      </c>
      <c r="Z9" s="419">
        <v>15</v>
      </c>
      <c r="AA9" s="427">
        <v>17</v>
      </c>
      <c r="AB9" s="392">
        <v>29</v>
      </c>
      <c r="AC9" s="419">
        <v>26</v>
      </c>
      <c r="AD9" s="419">
        <v>13</v>
      </c>
      <c r="AE9" s="419">
        <v>21</v>
      </c>
      <c r="AF9" s="427">
        <v>10</v>
      </c>
      <c r="AG9" s="404">
        <v>43</v>
      </c>
      <c r="AH9" s="392">
        <v>20</v>
      </c>
      <c r="AI9" s="419">
        <v>53</v>
      </c>
      <c r="AJ9" s="419">
        <v>8</v>
      </c>
      <c r="AK9" s="427">
        <v>9</v>
      </c>
      <c r="AL9" s="392">
        <v>32</v>
      </c>
      <c r="AM9" s="419">
        <v>7</v>
      </c>
      <c r="AN9" s="427">
        <v>17</v>
      </c>
      <c r="AO9" s="392">
        <v>55</v>
      </c>
      <c r="AP9" s="427">
        <v>29</v>
      </c>
      <c r="AQ9" s="404">
        <v>21</v>
      </c>
      <c r="AR9" s="392">
        <v>47</v>
      </c>
      <c r="AS9" s="419">
        <v>12</v>
      </c>
      <c r="AT9" s="427">
        <v>58</v>
      </c>
      <c r="AU9" s="404">
        <v>26</v>
      </c>
      <c r="AV9" s="392">
        <v>11</v>
      </c>
      <c r="AW9" s="419">
        <v>31</v>
      </c>
      <c r="AX9" s="419">
        <v>23</v>
      </c>
      <c r="AY9" s="419">
        <v>12</v>
      </c>
      <c r="AZ9" s="427">
        <v>18</v>
      </c>
      <c r="BA9" s="392">
        <v>13</v>
      </c>
      <c r="BB9" s="419">
        <v>20</v>
      </c>
      <c r="BC9" s="419">
        <v>14</v>
      </c>
      <c r="BD9" s="419">
        <v>17</v>
      </c>
      <c r="BE9" s="427">
        <v>12</v>
      </c>
      <c r="BF9" s="404">
        <v>7</v>
      </c>
      <c r="BG9" s="392">
        <v>22</v>
      </c>
      <c r="BH9" s="419">
        <v>5</v>
      </c>
      <c r="BI9" s="419">
        <v>16</v>
      </c>
      <c r="BJ9" s="427">
        <v>25</v>
      </c>
      <c r="BK9" s="392">
        <v>14</v>
      </c>
      <c r="BL9" s="419">
        <v>3</v>
      </c>
      <c r="BM9" s="419">
        <v>13</v>
      </c>
      <c r="BN9" s="419">
        <v>19</v>
      </c>
      <c r="BO9" s="427">
        <v>25</v>
      </c>
      <c r="BP9" s="392">
        <v>12</v>
      </c>
      <c r="BQ9" s="427">
        <v>4</v>
      </c>
      <c r="BR9" s="404"/>
      <c r="BS9" s="404">
        <f t="shared" si="0"/>
        <v>1396</v>
      </c>
      <c r="BT9" s="369">
        <v>20</v>
      </c>
      <c r="BU9" s="409">
        <f t="shared" si="1"/>
        <v>27920</v>
      </c>
    </row>
    <row r="10" spans="1:76" s="370" customFormat="1" x14ac:dyDescent="0.2">
      <c r="A10" s="384">
        <v>7</v>
      </c>
      <c r="B10" s="433" t="s">
        <v>109</v>
      </c>
      <c r="C10" s="444" t="s">
        <v>110</v>
      </c>
      <c r="D10" s="392">
        <v>205</v>
      </c>
      <c r="E10" s="419">
        <v>205</v>
      </c>
      <c r="F10" s="419">
        <v>175</v>
      </c>
      <c r="G10" s="419">
        <v>265</v>
      </c>
      <c r="H10" s="427">
        <v>1030</v>
      </c>
      <c r="I10" s="392">
        <v>195</v>
      </c>
      <c r="J10" s="419">
        <v>175</v>
      </c>
      <c r="K10" s="419">
        <v>175</v>
      </c>
      <c r="L10" s="427">
        <v>120</v>
      </c>
      <c r="M10" s="404">
        <v>330</v>
      </c>
      <c r="N10" s="392">
        <v>105</v>
      </c>
      <c r="O10" s="419">
        <v>230</v>
      </c>
      <c r="P10" s="419">
        <v>60</v>
      </c>
      <c r="Q10" s="427">
        <v>130</v>
      </c>
      <c r="R10" s="404">
        <v>70</v>
      </c>
      <c r="S10" s="392">
        <v>155</v>
      </c>
      <c r="T10" s="419">
        <v>45</v>
      </c>
      <c r="U10" s="419">
        <v>370</v>
      </c>
      <c r="V10" s="427">
        <v>180</v>
      </c>
      <c r="W10" s="392">
        <v>345</v>
      </c>
      <c r="X10" s="427">
        <v>275</v>
      </c>
      <c r="Y10" s="392">
        <v>145</v>
      </c>
      <c r="Z10" s="419">
        <v>150</v>
      </c>
      <c r="AA10" s="427">
        <v>175</v>
      </c>
      <c r="AB10" s="392">
        <v>290</v>
      </c>
      <c r="AC10" s="419">
        <v>265</v>
      </c>
      <c r="AD10" s="419">
        <v>130</v>
      </c>
      <c r="AE10" s="419">
        <v>210</v>
      </c>
      <c r="AF10" s="427">
        <v>105</v>
      </c>
      <c r="AG10" s="404">
        <v>435</v>
      </c>
      <c r="AH10" s="392">
        <v>200</v>
      </c>
      <c r="AI10" s="419">
        <v>530</v>
      </c>
      <c r="AJ10" s="419">
        <v>80</v>
      </c>
      <c r="AK10" s="427">
        <v>90</v>
      </c>
      <c r="AL10" s="392">
        <v>325</v>
      </c>
      <c r="AM10" s="419">
        <v>70</v>
      </c>
      <c r="AN10" s="427">
        <v>175</v>
      </c>
      <c r="AO10" s="392">
        <v>552</v>
      </c>
      <c r="AP10" s="427">
        <v>290</v>
      </c>
      <c r="AQ10" s="404">
        <v>215</v>
      </c>
      <c r="AR10" s="392">
        <v>470</v>
      </c>
      <c r="AS10" s="419">
        <v>125</v>
      </c>
      <c r="AT10" s="427">
        <v>585</v>
      </c>
      <c r="AU10" s="404">
        <v>260</v>
      </c>
      <c r="AV10" s="392">
        <v>115</v>
      </c>
      <c r="AW10" s="419">
        <v>310</v>
      </c>
      <c r="AX10" s="419">
        <v>235</v>
      </c>
      <c r="AY10" s="419">
        <v>120</v>
      </c>
      <c r="AZ10" s="427">
        <v>185</v>
      </c>
      <c r="BA10" s="392">
        <v>135</v>
      </c>
      <c r="BB10" s="419">
        <v>205</v>
      </c>
      <c r="BC10" s="419">
        <v>140</v>
      </c>
      <c r="BD10" s="419">
        <v>170</v>
      </c>
      <c r="BE10" s="427">
        <v>125</v>
      </c>
      <c r="BF10" s="404">
        <v>75</v>
      </c>
      <c r="BG10" s="392">
        <v>220</v>
      </c>
      <c r="BH10" s="419">
        <v>50</v>
      </c>
      <c r="BI10" s="419">
        <v>165</v>
      </c>
      <c r="BJ10" s="427">
        <v>250</v>
      </c>
      <c r="BK10" s="392">
        <v>145</v>
      </c>
      <c r="BL10" s="419">
        <v>30</v>
      </c>
      <c r="BM10" s="419">
        <v>130</v>
      </c>
      <c r="BN10" s="419">
        <v>190</v>
      </c>
      <c r="BO10" s="427">
        <v>250</v>
      </c>
      <c r="BP10" s="392">
        <v>120</v>
      </c>
      <c r="BQ10" s="427">
        <v>40</v>
      </c>
      <c r="BR10" s="404"/>
      <c r="BS10" s="404">
        <f t="shared" si="0"/>
        <v>14117</v>
      </c>
      <c r="BT10" s="369">
        <v>3</v>
      </c>
      <c r="BU10" s="409">
        <f t="shared" si="1"/>
        <v>42351</v>
      </c>
    </row>
    <row r="11" spans="1:76" s="370" customFormat="1" x14ac:dyDescent="0.2">
      <c r="A11" s="384">
        <v>8</v>
      </c>
      <c r="B11" s="432" t="s">
        <v>117</v>
      </c>
      <c r="C11" s="443" t="s">
        <v>107</v>
      </c>
      <c r="D11" s="392">
        <v>10</v>
      </c>
      <c r="E11" s="419">
        <v>10</v>
      </c>
      <c r="F11" s="419">
        <v>9</v>
      </c>
      <c r="G11" s="419">
        <v>13</v>
      </c>
      <c r="H11" s="427">
        <v>52</v>
      </c>
      <c r="I11" s="392">
        <v>10</v>
      </c>
      <c r="J11" s="419">
        <v>8</v>
      </c>
      <c r="K11" s="419">
        <v>8</v>
      </c>
      <c r="L11" s="427">
        <v>6</v>
      </c>
      <c r="M11" s="404">
        <v>17</v>
      </c>
      <c r="N11" s="392">
        <v>5</v>
      </c>
      <c r="O11" s="419">
        <v>12</v>
      </c>
      <c r="P11" s="419">
        <v>3</v>
      </c>
      <c r="Q11" s="427">
        <v>7</v>
      </c>
      <c r="R11" s="404">
        <v>4</v>
      </c>
      <c r="S11" s="392">
        <v>8</v>
      </c>
      <c r="T11" s="419">
        <v>2</v>
      </c>
      <c r="U11" s="419">
        <v>19</v>
      </c>
      <c r="V11" s="427">
        <v>9</v>
      </c>
      <c r="W11" s="392">
        <v>17</v>
      </c>
      <c r="X11" s="427">
        <v>14</v>
      </c>
      <c r="Y11" s="392">
        <v>7</v>
      </c>
      <c r="Z11" s="419">
        <v>8</v>
      </c>
      <c r="AA11" s="427">
        <v>9</v>
      </c>
      <c r="AB11" s="392">
        <v>15</v>
      </c>
      <c r="AC11" s="419">
        <v>13</v>
      </c>
      <c r="AD11" s="419">
        <v>7</v>
      </c>
      <c r="AE11" s="419">
        <v>11</v>
      </c>
      <c r="AF11" s="427">
        <v>5</v>
      </c>
      <c r="AG11" s="404">
        <v>22</v>
      </c>
      <c r="AH11" s="392">
        <v>10</v>
      </c>
      <c r="AI11" s="419">
        <v>27</v>
      </c>
      <c r="AJ11" s="419">
        <v>4</v>
      </c>
      <c r="AK11" s="427">
        <v>5</v>
      </c>
      <c r="AL11" s="392">
        <v>16</v>
      </c>
      <c r="AM11" s="419">
        <v>4</v>
      </c>
      <c r="AN11" s="427">
        <v>8</v>
      </c>
      <c r="AO11" s="392">
        <v>28</v>
      </c>
      <c r="AP11" s="427">
        <v>15</v>
      </c>
      <c r="AQ11" s="404">
        <v>11</v>
      </c>
      <c r="AR11" s="392">
        <v>24</v>
      </c>
      <c r="AS11" s="419">
        <v>6</v>
      </c>
      <c r="AT11" s="427">
        <v>29</v>
      </c>
      <c r="AU11" s="404">
        <v>13</v>
      </c>
      <c r="AV11" s="392">
        <v>6</v>
      </c>
      <c r="AW11" s="419">
        <v>16</v>
      </c>
      <c r="AX11" s="419">
        <v>12</v>
      </c>
      <c r="AY11" s="419">
        <v>6</v>
      </c>
      <c r="AZ11" s="427">
        <v>9</v>
      </c>
      <c r="BA11" s="392">
        <v>7</v>
      </c>
      <c r="BB11" s="419">
        <v>10</v>
      </c>
      <c r="BC11" s="419">
        <v>7</v>
      </c>
      <c r="BD11" s="419">
        <v>9</v>
      </c>
      <c r="BE11" s="427">
        <v>7</v>
      </c>
      <c r="BF11" s="404">
        <v>4</v>
      </c>
      <c r="BG11" s="392">
        <v>11</v>
      </c>
      <c r="BH11" s="419">
        <v>3</v>
      </c>
      <c r="BI11" s="419">
        <v>8</v>
      </c>
      <c r="BJ11" s="427">
        <v>13</v>
      </c>
      <c r="BK11" s="392">
        <v>7</v>
      </c>
      <c r="BL11" s="419">
        <v>2</v>
      </c>
      <c r="BM11" s="419">
        <v>7</v>
      </c>
      <c r="BN11" s="419">
        <v>10</v>
      </c>
      <c r="BO11" s="427">
        <v>13</v>
      </c>
      <c r="BP11" s="392">
        <v>6</v>
      </c>
      <c r="BQ11" s="427">
        <v>2</v>
      </c>
      <c r="BR11" s="404"/>
      <c r="BS11" s="404">
        <f t="shared" si="0"/>
        <v>715</v>
      </c>
      <c r="BT11" s="369">
        <v>10</v>
      </c>
      <c r="BU11" s="409">
        <f t="shared" si="1"/>
        <v>7150</v>
      </c>
    </row>
    <row r="12" spans="1:76" s="370" customFormat="1" x14ac:dyDescent="0.2">
      <c r="A12" s="384">
        <v>9</v>
      </c>
      <c r="B12" s="432" t="s">
        <v>154</v>
      </c>
      <c r="C12" s="444" t="s">
        <v>107</v>
      </c>
      <c r="D12" s="392"/>
      <c r="E12" s="419"/>
      <c r="F12" s="419"/>
      <c r="G12" s="419"/>
      <c r="H12" s="427"/>
      <c r="I12" s="392"/>
      <c r="J12" s="419"/>
      <c r="K12" s="419"/>
      <c r="L12" s="427"/>
      <c r="M12" s="404"/>
      <c r="N12" s="392">
        <v>50</v>
      </c>
      <c r="O12" s="419"/>
      <c r="P12" s="419"/>
      <c r="Q12" s="427"/>
      <c r="R12" s="404"/>
      <c r="S12" s="392"/>
      <c r="T12" s="419"/>
      <c r="U12" s="419"/>
      <c r="V12" s="427"/>
      <c r="W12" s="392"/>
      <c r="X12" s="427"/>
      <c r="Y12" s="392"/>
      <c r="Z12" s="419"/>
      <c r="AA12" s="427"/>
      <c r="AB12" s="392"/>
      <c r="AC12" s="419"/>
      <c r="AD12" s="419"/>
      <c r="AE12" s="419"/>
      <c r="AF12" s="427"/>
      <c r="AG12" s="404"/>
      <c r="AH12" s="392"/>
      <c r="AI12" s="419"/>
      <c r="AJ12" s="419"/>
      <c r="AK12" s="427"/>
      <c r="AL12" s="392"/>
      <c r="AM12" s="419"/>
      <c r="AN12" s="427"/>
      <c r="AO12" s="392"/>
      <c r="AP12" s="427"/>
      <c r="AQ12" s="404"/>
      <c r="AR12" s="392"/>
      <c r="AS12" s="419"/>
      <c r="AT12" s="427"/>
      <c r="AU12" s="404"/>
      <c r="AV12" s="392"/>
      <c r="AW12" s="419"/>
      <c r="AX12" s="419"/>
      <c r="AY12" s="419"/>
      <c r="AZ12" s="427"/>
      <c r="BA12" s="392"/>
      <c r="BB12" s="419"/>
      <c r="BC12" s="419"/>
      <c r="BD12" s="419"/>
      <c r="BE12" s="427"/>
      <c r="BF12" s="404"/>
      <c r="BG12" s="392"/>
      <c r="BH12" s="419"/>
      <c r="BI12" s="419"/>
      <c r="BJ12" s="427"/>
      <c r="BK12" s="392"/>
      <c r="BL12" s="419"/>
      <c r="BM12" s="419"/>
      <c r="BN12" s="419"/>
      <c r="BO12" s="427"/>
      <c r="BP12" s="392"/>
      <c r="BQ12" s="427"/>
      <c r="BR12" s="404"/>
      <c r="BS12" s="404">
        <f t="shared" si="0"/>
        <v>50</v>
      </c>
      <c r="BT12" s="369">
        <v>80</v>
      </c>
      <c r="BU12" s="409">
        <f t="shared" si="1"/>
        <v>4000</v>
      </c>
      <c r="BX12" s="374"/>
    </row>
    <row r="13" spans="1:76" s="370" customFormat="1" x14ac:dyDescent="0.2">
      <c r="A13" s="384">
        <v>10</v>
      </c>
      <c r="B13" s="432" t="s">
        <v>158</v>
      </c>
      <c r="C13" s="444" t="s">
        <v>107</v>
      </c>
      <c r="D13" s="392"/>
      <c r="E13" s="419"/>
      <c r="F13" s="419"/>
      <c r="G13" s="419"/>
      <c r="H13" s="427"/>
      <c r="I13" s="392"/>
      <c r="J13" s="419"/>
      <c r="K13" s="419"/>
      <c r="L13" s="427"/>
      <c r="M13" s="404"/>
      <c r="N13" s="392"/>
      <c r="O13" s="419"/>
      <c r="P13" s="419"/>
      <c r="Q13" s="427"/>
      <c r="R13" s="404"/>
      <c r="S13" s="392"/>
      <c r="T13" s="419"/>
      <c r="U13" s="419"/>
      <c r="V13" s="427"/>
      <c r="W13" s="392"/>
      <c r="X13" s="427"/>
      <c r="Y13" s="392"/>
      <c r="Z13" s="419"/>
      <c r="AA13" s="427"/>
      <c r="AB13" s="392"/>
      <c r="AC13" s="419"/>
      <c r="AD13" s="419"/>
      <c r="AE13" s="419"/>
      <c r="AF13" s="427"/>
      <c r="AG13" s="404"/>
      <c r="AH13" s="392"/>
      <c r="AI13" s="419"/>
      <c r="AJ13" s="419"/>
      <c r="AK13" s="427"/>
      <c r="AL13" s="392"/>
      <c r="AM13" s="419"/>
      <c r="AN13" s="427"/>
      <c r="AO13" s="392"/>
      <c r="AP13" s="427"/>
      <c r="AQ13" s="404"/>
      <c r="AR13" s="392"/>
      <c r="AS13" s="419"/>
      <c r="AT13" s="427"/>
      <c r="AU13" s="404"/>
      <c r="AV13" s="392"/>
      <c r="AW13" s="419"/>
      <c r="AX13" s="419"/>
      <c r="AY13" s="419"/>
      <c r="AZ13" s="427"/>
      <c r="BA13" s="392"/>
      <c r="BB13" s="419"/>
      <c r="BC13" s="419"/>
      <c r="BD13" s="419"/>
      <c r="BE13" s="427"/>
      <c r="BF13" s="404"/>
      <c r="BG13" s="392"/>
      <c r="BH13" s="419"/>
      <c r="BI13" s="419"/>
      <c r="BJ13" s="427"/>
      <c r="BK13" s="392"/>
      <c r="BL13" s="419"/>
      <c r="BM13" s="419"/>
      <c r="BN13" s="419"/>
      <c r="BO13" s="427"/>
      <c r="BP13" s="392"/>
      <c r="BQ13" s="427"/>
      <c r="BR13" s="404">
        <v>100</v>
      </c>
      <c r="BS13" s="404">
        <f t="shared" si="0"/>
        <v>100</v>
      </c>
      <c r="BT13" s="369">
        <v>65</v>
      </c>
      <c r="BU13" s="409">
        <f t="shared" si="1"/>
        <v>6500</v>
      </c>
    </row>
    <row r="14" spans="1:76" s="370" customFormat="1" x14ac:dyDescent="0.2">
      <c r="A14" s="384">
        <v>11</v>
      </c>
      <c r="B14" s="432" t="s">
        <v>163</v>
      </c>
      <c r="C14" s="443" t="s">
        <v>107</v>
      </c>
      <c r="D14" s="392"/>
      <c r="E14" s="419"/>
      <c r="F14" s="419"/>
      <c r="G14" s="419"/>
      <c r="H14" s="427"/>
      <c r="I14" s="392"/>
      <c r="J14" s="419"/>
      <c r="K14" s="419"/>
      <c r="L14" s="427"/>
      <c r="M14" s="404"/>
      <c r="N14" s="392"/>
      <c r="O14" s="419"/>
      <c r="P14" s="419"/>
      <c r="Q14" s="427"/>
      <c r="R14" s="404"/>
      <c r="S14" s="392"/>
      <c r="T14" s="419"/>
      <c r="U14" s="419"/>
      <c r="V14" s="427"/>
      <c r="W14" s="392"/>
      <c r="X14" s="427"/>
      <c r="Y14" s="392"/>
      <c r="Z14" s="419"/>
      <c r="AA14" s="427"/>
      <c r="AB14" s="392"/>
      <c r="AC14" s="419"/>
      <c r="AD14" s="419"/>
      <c r="AE14" s="419"/>
      <c r="AF14" s="427"/>
      <c r="AG14" s="404"/>
      <c r="AH14" s="392"/>
      <c r="AI14" s="419"/>
      <c r="AJ14" s="419"/>
      <c r="AK14" s="427"/>
      <c r="AL14" s="392"/>
      <c r="AM14" s="419"/>
      <c r="AN14" s="427"/>
      <c r="AO14" s="392"/>
      <c r="AP14" s="427"/>
      <c r="AQ14" s="404"/>
      <c r="AR14" s="392">
        <v>375</v>
      </c>
      <c r="AS14" s="419"/>
      <c r="AT14" s="427">
        <v>450</v>
      </c>
      <c r="AU14" s="404"/>
      <c r="AV14" s="392"/>
      <c r="AW14" s="419"/>
      <c r="AX14" s="419"/>
      <c r="AY14" s="419"/>
      <c r="AZ14" s="427"/>
      <c r="BA14" s="392"/>
      <c r="BB14" s="419"/>
      <c r="BC14" s="419"/>
      <c r="BD14" s="419"/>
      <c r="BE14" s="427"/>
      <c r="BF14" s="404"/>
      <c r="BG14" s="392"/>
      <c r="BH14" s="419"/>
      <c r="BI14" s="419"/>
      <c r="BJ14" s="427"/>
      <c r="BK14" s="392"/>
      <c r="BL14" s="419"/>
      <c r="BM14" s="419"/>
      <c r="BN14" s="419"/>
      <c r="BO14" s="427"/>
      <c r="BP14" s="392"/>
      <c r="BQ14" s="427"/>
      <c r="BR14" s="404">
        <v>500</v>
      </c>
      <c r="BS14" s="404">
        <f t="shared" si="0"/>
        <v>1325</v>
      </c>
      <c r="BT14" s="369">
        <v>65</v>
      </c>
      <c r="BU14" s="409">
        <f t="shared" si="1"/>
        <v>86125</v>
      </c>
    </row>
    <row r="15" spans="1:76" s="370" customFormat="1" x14ac:dyDescent="0.2">
      <c r="A15" s="384">
        <v>12</v>
      </c>
      <c r="B15" s="432" t="s">
        <v>164</v>
      </c>
      <c r="C15" s="443" t="s">
        <v>107</v>
      </c>
      <c r="D15" s="392"/>
      <c r="E15" s="419"/>
      <c r="F15" s="419"/>
      <c r="G15" s="419"/>
      <c r="H15" s="427"/>
      <c r="I15" s="392"/>
      <c r="J15" s="419"/>
      <c r="K15" s="419"/>
      <c r="L15" s="427"/>
      <c r="M15" s="404"/>
      <c r="N15" s="392">
        <v>100</v>
      </c>
      <c r="O15" s="419"/>
      <c r="P15" s="419"/>
      <c r="Q15" s="427"/>
      <c r="R15" s="404"/>
      <c r="S15" s="392"/>
      <c r="T15" s="419"/>
      <c r="U15" s="419"/>
      <c r="V15" s="427"/>
      <c r="W15" s="392"/>
      <c r="X15" s="427"/>
      <c r="Y15" s="392"/>
      <c r="Z15" s="419"/>
      <c r="AA15" s="427"/>
      <c r="AB15" s="392"/>
      <c r="AC15" s="419"/>
      <c r="AD15" s="419"/>
      <c r="AE15" s="419"/>
      <c r="AF15" s="427"/>
      <c r="AG15" s="404"/>
      <c r="AH15" s="392"/>
      <c r="AI15" s="419"/>
      <c r="AJ15" s="419"/>
      <c r="AK15" s="427"/>
      <c r="AL15" s="392"/>
      <c r="AM15" s="419"/>
      <c r="AN15" s="427"/>
      <c r="AO15" s="392"/>
      <c r="AP15" s="427"/>
      <c r="AQ15" s="404"/>
      <c r="AR15" s="392"/>
      <c r="AS15" s="419"/>
      <c r="AT15" s="427"/>
      <c r="AU15" s="404"/>
      <c r="AV15" s="392"/>
      <c r="AW15" s="419"/>
      <c r="AX15" s="419"/>
      <c r="AY15" s="419"/>
      <c r="AZ15" s="427"/>
      <c r="BA15" s="392"/>
      <c r="BB15" s="419"/>
      <c r="BC15" s="419"/>
      <c r="BD15" s="419"/>
      <c r="BE15" s="427"/>
      <c r="BF15" s="404"/>
      <c r="BG15" s="392"/>
      <c r="BH15" s="419"/>
      <c r="BI15" s="419"/>
      <c r="BJ15" s="427"/>
      <c r="BK15" s="392"/>
      <c r="BL15" s="419"/>
      <c r="BM15" s="419"/>
      <c r="BN15" s="419"/>
      <c r="BO15" s="427"/>
      <c r="BP15" s="392"/>
      <c r="BQ15" s="427"/>
      <c r="BR15" s="404"/>
      <c r="BS15" s="404">
        <f t="shared" si="0"/>
        <v>100</v>
      </c>
      <c r="BT15" s="369">
        <v>60</v>
      </c>
      <c r="BU15" s="409">
        <f t="shared" si="1"/>
        <v>6000</v>
      </c>
    </row>
    <row r="16" spans="1:76" s="370" customFormat="1" x14ac:dyDescent="0.2">
      <c r="A16" s="384">
        <v>13</v>
      </c>
      <c r="B16" s="432" t="s">
        <v>165</v>
      </c>
      <c r="C16" s="443" t="s">
        <v>107</v>
      </c>
      <c r="D16" s="392">
        <v>250</v>
      </c>
      <c r="E16" s="419">
        <v>250</v>
      </c>
      <c r="F16" s="419">
        <v>225</v>
      </c>
      <c r="G16" s="419">
        <v>325</v>
      </c>
      <c r="H16" s="427">
        <v>1200</v>
      </c>
      <c r="I16" s="392">
        <v>250</v>
      </c>
      <c r="J16" s="419">
        <v>225</v>
      </c>
      <c r="K16" s="419">
        <v>225</v>
      </c>
      <c r="L16" s="427">
        <v>150</v>
      </c>
      <c r="M16" s="404">
        <v>400</v>
      </c>
      <c r="N16" s="392"/>
      <c r="O16" s="419">
        <v>275</v>
      </c>
      <c r="P16" s="419">
        <v>75</v>
      </c>
      <c r="Q16" s="427">
        <v>150</v>
      </c>
      <c r="R16" s="404">
        <v>100</v>
      </c>
      <c r="S16" s="392">
        <v>200</v>
      </c>
      <c r="T16" s="419">
        <v>75</v>
      </c>
      <c r="U16" s="419">
        <v>450</v>
      </c>
      <c r="V16" s="427">
        <v>225</v>
      </c>
      <c r="W16" s="392">
        <v>425</v>
      </c>
      <c r="X16" s="427">
        <v>325</v>
      </c>
      <c r="Y16" s="392">
        <v>175</v>
      </c>
      <c r="Z16" s="419">
        <v>175</v>
      </c>
      <c r="AA16" s="427">
        <v>225</v>
      </c>
      <c r="AB16" s="392">
        <v>350</v>
      </c>
      <c r="AC16" s="419">
        <v>325</v>
      </c>
      <c r="AD16" s="419">
        <v>150</v>
      </c>
      <c r="AE16" s="419">
        <v>250</v>
      </c>
      <c r="AF16" s="427">
        <v>125</v>
      </c>
      <c r="AG16" s="404">
        <v>525</v>
      </c>
      <c r="AH16" s="392">
        <v>250</v>
      </c>
      <c r="AI16" s="419">
        <v>625</v>
      </c>
      <c r="AJ16" s="419">
        <v>100</v>
      </c>
      <c r="AK16" s="427">
        <v>125</v>
      </c>
      <c r="AL16" s="392">
        <v>400</v>
      </c>
      <c r="AM16" s="419">
        <v>100</v>
      </c>
      <c r="AN16" s="427">
        <v>225</v>
      </c>
      <c r="AO16" s="392">
        <v>650</v>
      </c>
      <c r="AP16" s="427">
        <v>350</v>
      </c>
      <c r="AQ16" s="404">
        <v>250</v>
      </c>
      <c r="AR16" s="392"/>
      <c r="AS16" s="419">
        <v>150</v>
      </c>
      <c r="AT16" s="427"/>
      <c r="AU16" s="404">
        <v>325</v>
      </c>
      <c r="AV16" s="392">
        <v>150</v>
      </c>
      <c r="AW16" s="419">
        <v>375</v>
      </c>
      <c r="AX16" s="419">
        <v>275</v>
      </c>
      <c r="AY16" s="419">
        <v>150</v>
      </c>
      <c r="AZ16" s="427">
        <v>225</v>
      </c>
      <c r="BA16" s="392">
        <v>175</v>
      </c>
      <c r="BB16" s="419">
        <v>250</v>
      </c>
      <c r="BC16" s="419">
        <v>175</v>
      </c>
      <c r="BD16" s="419">
        <v>200</v>
      </c>
      <c r="BE16" s="427">
        <v>150</v>
      </c>
      <c r="BF16" s="404">
        <v>100</v>
      </c>
      <c r="BG16" s="392">
        <v>275</v>
      </c>
      <c r="BH16" s="419">
        <v>75</v>
      </c>
      <c r="BI16" s="419">
        <v>200</v>
      </c>
      <c r="BJ16" s="427">
        <v>300</v>
      </c>
      <c r="BK16" s="392">
        <v>175</v>
      </c>
      <c r="BL16" s="419">
        <v>50</v>
      </c>
      <c r="BM16" s="419">
        <v>150</v>
      </c>
      <c r="BN16" s="419">
        <v>225</v>
      </c>
      <c r="BO16" s="427">
        <v>300</v>
      </c>
      <c r="BP16" s="392">
        <v>150</v>
      </c>
      <c r="BQ16" s="427">
        <v>50</v>
      </c>
      <c r="BR16" s="404">
        <v>500</v>
      </c>
      <c r="BS16" s="404">
        <f t="shared" si="0"/>
        <v>16325</v>
      </c>
      <c r="BT16" s="369">
        <v>60</v>
      </c>
      <c r="BU16" s="409">
        <f t="shared" si="1"/>
        <v>979500</v>
      </c>
    </row>
    <row r="17" spans="1:84" s="370" customFormat="1" x14ac:dyDescent="0.2">
      <c r="A17" s="384">
        <v>14</v>
      </c>
      <c r="B17" s="432" t="s">
        <v>130</v>
      </c>
      <c r="C17" s="443" t="s">
        <v>107</v>
      </c>
      <c r="D17" s="392"/>
      <c r="E17" s="419"/>
      <c r="F17" s="419"/>
      <c r="G17" s="419"/>
      <c r="H17" s="427"/>
      <c r="I17" s="392"/>
      <c r="J17" s="419"/>
      <c r="K17" s="419"/>
      <c r="L17" s="427"/>
      <c r="M17" s="404"/>
      <c r="N17" s="392"/>
      <c r="O17" s="419"/>
      <c r="P17" s="419"/>
      <c r="Q17" s="427"/>
      <c r="R17" s="404"/>
      <c r="S17" s="392"/>
      <c r="T17" s="419"/>
      <c r="U17" s="419"/>
      <c r="V17" s="427"/>
      <c r="W17" s="392"/>
      <c r="X17" s="427"/>
      <c r="Y17" s="392">
        <v>20</v>
      </c>
      <c r="Z17" s="419"/>
      <c r="AA17" s="427"/>
      <c r="AB17" s="392">
        <v>20</v>
      </c>
      <c r="AC17" s="419"/>
      <c r="AD17" s="419"/>
      <c r="AE17" s="419"/>
      <c r="AF17" s="427"/>
      <c r="AG17" s="404"/>
      <c r="AH17" s="392"/>
      <c r="AI17" s="419"/>
      <c r="AJ17" s="419"/>
      <c r="AK17" s="427"/>
      <c r="AL17" s="392"/>
      <c r="AM17" s="419"/>
      <c r="AN17" s="427"/>
      <c r="AO17" s="392"/>
      <c r="AP17" s="427"/>
      <c r="AQ17" s="404"/>
      <c r="AR17" s="392"/>
      <c r="AS17" s="419"/>
      <c r="AT17" s="427"/>
      <c r="AU17" s="404"/>
      <c r="AV17" s="392"/>
      <c r="AW17" s="419"/>
      <c r="AX17" s="419"/>
      <c r="AY17" s="419"/>
      <c r="AZ17" s="427"/>
      <c r="BA17" s="392"/>
      <c r="BB17" s="419"/>
      <c r="BC17" s="419"/>
      <c r="BD17" s="419"/>
      <c r="BE17" s="427"/>
      <c r="BF17" s="404"/>
      <c r="BG17" s="392">
        <v>10</v>
      </c>
      <c r="BH17" s="419"/>
      <c r="BI17" s="419"/>
      <c r="BJ17" s="427"/>
      <c r="BK17" s="392"/>
      <c r="BL17" s="419"/>
      <c r="BM17" s="419"/>
      <c r="BN17" s="419"/>
      <c r="BO17" s="427"/>
      <c r="BP17" s="392"/>
      <c r="BQ17" s="427"/>
      <c r="BR17" s="404">
        <v>10</v>
      </c>
      <c r="BS17" s="404">
        <f t="shared" si="0"/>
        <v>60</v>
      </c>
      <c r="BT17" s="369">
        <v>300</v>
      </c>
      <c r="BU17" s="409">
        <f t="shared" ref="BU17:BU62" si="2">IF(AND(ISNUMBER(BS17),ISNUMBER(BT17)),BS17*BT17,"")</f>
        <v>18000</v>
      </c>
      <c r="CD17" s="406"/>
      <c r="CF17" s="406"/>
    </row>
    <row r="18" spans="1:84" s="370" customFormat="1" x14ac:dyDescent="0.2">
      <c r="A18" s="384">
        <v>15</v>
      </c>
      <c r="B18" s="432" t="s">
        <v>134</v>
      </c>
      <c r="C18" s="443" t="s">
        <v>125</v>
      </c>
      <c r="D18" s="392"/>
      <c r="E18" s="419"/>
      <c r="F18" s="419"/>
      <c r="G18" s="419"/>
      <c r="H18" s="427"/>
      <c r="I18" s="392"/>
      <c r="J18" s="419"/>
      <c r="K18" s="419"/>
      <c r="L18" s="427"/>
      <c r="M18" s="404">
        <v>14</v>
      </c>
      <c r="N18" s="392"/>
      <c r="O18" s="419"/>
      <c r="P18" s="419"/>
      <c r="Q18" s="427"/>
      <c r="R18" s="404"/>
      <c r="S18" s="392">
        <v>7</v>
      </c>
      <c r="T18" s="419"/>
      <c r="U18" s="419"/>
      <c r="V18" s="427">
        <v>13</v>
      </c>
      <c r="W18" s="392">
        <v>99</v>
      </c>
      <c r="X18" s="427"/>
      <c r="Y18" s="392"/>
      <c r="Z18" s="419"/>
      <c r="AA18" s="427"/>
      <c r="AB18" s="392">
        <v>24</v>
      </c>
      <c r="AC18" s="419"/>
      <c r="AD18" s="419"/>
      <c r="AE18" s="419"/>
      <c r="AF18" s="427"/>
      <c r="AG18" s="404"/>
      <c r="AH18" s="392"/>
      <c r="AI18" s="419"/>
      <c r="AJ18" s="419"/>
      <c r="AK18" s="427"/>
      <c r="AL18" s="392">
        <v>78</v>
      </c>
      <c r="AM18" s="419"/>
      <c r="AN18" s="427"/>
      <c r="AO18" s="392"/>
      <c r="AP18" s="427">
        <v>153</v>
      </c>
      <c r="AQ18" s="404"/>
      <c r="AR18" s="392"/>
      <c r="AS18" s="419"/>
      <c r="AT18" s="427"/>
      <c r="AU18" s="404"/>
      <c r="AV18" s="392"/>
      <c r="AW18" s="419"/>
      <c r="AX18" s="419"/>
      <c r="AY18" s="419"/>
      <c r="AZ18" s="427"/>
      <c r="BA18" s="392"/>
      <c r="BB18" s="419"/>
      <c r="BC18" s="419"/>
      <c r="BD18" s="419"/>
      <c r="BE18" s="427"/>
      <c r="BF18" s="404"/>
      <c r="BG18" s="392">
        <v>55</v>
      </c>
      <c r="BH18" s="419"/>
      <c r="BI18" s="419"/>
      <c r="BJ18" s="427">
        <v>89</v>
      </c>
      <c r="BK18" s="392"/>
      <c r="BL18" s="419"/>
      <c r="BM18" s="419"/>
      <c r="BN18" s="419"/>
      <c r="BO18" s="427"/>
      <c r="BP18" s="392"/>
      <c r="BQ18" s="427"/>
      <c r="BR18" s="404"/>
      <c r="BS18" s="404">
        <f t="shared" si="0"/>
        <v>532</v>
      </c>
      <c r="BT18" s="369">
        <v>60</v>
      </c>
      <c r="BU18" s="409">
        <f t="shared" si="2"/>
        <v>31920</v>
      </c>
      <c r="CD18" s="406"/>
      <c r="CF18" s="406"/>
    </row>
    <row r="19" spans="1:84" s="416" customFormat="1" x14ac:dyDescent="0.2">
      <c r="A19" s="413">
        <v>16</v>
      </c>
      <c r="B19" s="432" t="s">
        <v>136</v>
      </c>
      <c r="C19" s="443" t="s">
        <v>125</v>
      </c>
      <c r="D19" s="396"/>
      <c r="E19" s="420"/>
      <c r="F19" s="420"/>
      <c r="G19" s="420"/>
      <c r="H19" s="428"/>
      <c r="I19" s="396"/>
      <c r="J19" s="420"/>
      <c r="K19" s="420"/>
      <c r="L19" s="428"/>
      <c r="M19" s="414"/>
      <c r="N19" s="396"/>
      <c r="O19" s="420"/>
      <c r="P19" s="420"/>
      <c r="Q19" s="428"/>
      <c r="R19" s="414"/>
      <c r="S19" s="396"/>
      <c r="T19" s="420"/>
      <c r="U19" s="420"/>
      <c r="V19" s="428"/>
      <c r="W19" s="396"/>
      <c r="X19" s="428"/>
      <c r="Y19" s="396"/>
      <c r="Z19" s="420"/>
      <c r="AA19" s="428"/>
      <c r="AB19" s="396"/>
      <c r="AC19" s="420"/>
      <c r="AD19" s="420"/>
      <c r="AE19" s="420"/>
      <c r="AF19" s="428"/>
      <c r="AG19" s="414"/>
      <c r="AH19" s="396"/>
      <c r="AI19" s="420"/>
      <c r="AJ19" s="420"/>
      <c r="AK19" s="428"/>
      <c r="AL19" s="396"/>
      <c r="AM19" s="420"/>
      <c r="AN19" s="428"/>
      <c r="AO19" s="396"/>
      <c r="AP19" s="428"/>
      <c r="AQ19" s="414"/>
      <c r="AR19" s="396"/>
      <c r="AS19" s="420"/>
      <c r="AT19" s="428"/>
      <c r="AU19" s="414"/>
      <c r="AV19" s="396"/>
      <c r="AW19" s="420"/>
      <c r="AX19" s="420"/>
      <c r="AY19" s="420"/>
      <c r="AZ19" s="428"/>
      <c r="BA19" s="396"/>
      <c r="BB19" s="420"/>
      <c r="BC19" s="420"/>
      <c r="BD19" s="420"/>
      <c r="BE19" s="428"/>
      <c r="BF19" s="414"/>
      <c r="BG19" s="396">
        <v>26</v>
      </c>
      <c r="BH19" s="420"/>
      <c r="BI19" s="420"/>
      <c r="BJ19" s="428"/>
      <c r="BK19" s="396"/>
      <c r="BL19" s="420"/>
      <c r="BM19" s="420"/>
      <c r="BN19" s="420"/>
      <c r="BO19" s="428"/>
      <c r="BP19" s="396"/>
      <c r="BQ19" s="428"/>
      <c r="BR19" s="414">
        <v>50</v>
      </c>
      <c r="BS19" s="414">
        <f t="shared" si="0"/>
        <v>76</v>
      </c>
      <c r="BT19" s="415">
        <v>75</v>
      </c>
      <c r="BU19" s="417">
        <f t="shared" si="2"/>
        <v>5700</v>
      </c>
    </row>
    <row r="20" spans="1:84" s="416" customFormat="1" x14ac:dyDescent="0.2">
      <c r="A20" s="413">
        <v>17</v>
      </c>
      <c r="B20" s="432" t="s">
        <v>124</v>
      </c>
      <c r="C20" s="443" t="s">
        <v>127</v>
      </c>
      <c r="D20" s="396"/>
      <c r="E20" s="420"/>
      <c r="F20" s="420"/>
      <c r="G20" s="420"/>
      <c r="H20" s="428"/>
      <c r="I20" s="396"/>
      <c r="J20" s="420"/>
      <c r="K20" s="420">
        <v>325</v>
      </c>
      <c r="L20" s="428"/>
      <c r="M20" s="414">
        <v>5475</v>
      </c>
      <c r="N20" s="396">
        <v>1975</v>
      </c>
      <c r="O20" s="420"/>
      <c r="P20" s="420"/>
      <c r="Q20" s="428"/>
      <c r="R20" s="414"/>
      <c r="S20" s="396">
        <v>300</v>
      </c>
      <c r="T20" s="420"/>
      <c r="U20" s="420"/>
      <c r="V20" s="428">
        <v>1100</v>
      </c>
      <c r="W20" s="396">
        <v>900</v>
      </c>
      <c r="X20" s="428"/>
      <c r="Y20" s="396"/>
      <c r="Z20" s="420"/>
      <c r="AA20" s="428">
        <v>350</v>
      </c>
      <c r="AB20" s="396"/>
      <c r="AC20" s="420">
        <v>350</v>
      </c>
      <c r="AD20" s="420"/>
      <c r="AE20" s="420"/>
      <c r="AF20" s="428"/>
      <c r="AG20" s="414">
        <v>200</v>
      </c>
      <c r="AH20" s="396"/>
      <c r="AI20" s="420">
        <v>1350</v>
      </c>
      <c r="AJ20" s="420"/>
      <c r="AK20" s="428"/>
      <c r="AL20" s="396">
        <v>3175</v>
      </c>
      <c r="AM20" s="420"/>
      <c r="AN20" s="428"/>
      <c r="AO20" s="396">
        <v>4400</v>
      </c>
      <c r="AP20" s="428">
        <v>2650</v>
      </c>
      <c r="AQ20" s="414">
        <v>2375</v>
      </c>
      <c r="AR20" s="396"/>
      <c r="AS20" s="420"/>
      <c r="AT20" s="428"/>
      <c r="AU20" s="414"/>
      <c r="AV20" s="396"/>
      <c r="AW20" s="420"/>
      <c r="AX20" s="420"/>
      <c r="AY20" s="420"/>
      <c r="AZ20" s="428"/>
      <c r="BA20" s="396"/>
      <c r="BB20" s="420">
        <v>1425</v>
      </c>
      <c r="BC20" s="420"/>
      <c r="BD20" s="420"/>
      <c r="BE20" s="428"/>
      <c r="BF20" s="414"/>
      <c r="BG20" s="396">
        <v>2425</v>
      </c>
      <c r="BH20" s="420">
        <v>250</v>
      </c>
      <c r="BI20" s="420"/>
      <c r="BJ20" s="428">
        <v>1375</v>
      </c>
      <c r="BK20" s="396">
        <v>500</v>
      </c>
      <c r="BL20" s="420"/>
      <c r="BM20" s="420"/>
      <c r="BN20" s="420"/>
      <c r="BO20" s="428"/>
      <c r="BP20" s="396"/>
      <c r="BQ20" s="428">
        <v>300</v>
      </c>
      <c r="BR20" s="414">
        <v>1000</v>
      </c>
      <c r="BS20" s="414">
        <f t="shared" si="0"/>
        <v>32200</v>
      </c>
      <c r="BT20" s="415">
        <v>6</v>
      </c>
      <c r="BU20" s="417">
        <f t="shared" si="2"/>
        <v>193200</v>
      </c>
    </row>
    <row r="21" spans="1:84" s="416" customFormat="1" x14ac:dyDescent="0.2">
      <c r="A21" s="413">
        <v>18</v>
      </c>
      <c r="B21" s="432" t="s">
        <v>131</v>
      </c>
      <c r="C21" s="443" t="s">
        <v>127</v>
      </c>
      <c r="D21" s="396"/>
      <c r="E21" s="420"/>
      <c r="F21" s="420"/>
      <c r="G21" s="420"/>
      <c r="H21" s="428"/>
      <c r="I21" s="396"/>
      <c r="J21" s="420"/>
      <c r="K21" s="420">
        <v>20</v>
      </c>
      <c r="L21" s="428"/>
      <c r="M21" s="414">
        <v>80</v>
      </c>
      <c r="N21" s="396">
        <v>40</v>
      </c>
      <c r="O21" s="420"/>
      <c r="P21" s="420"/>
      <c r="Q21" s="428"/>
      <c r="R21" s="414"/>
      <c r="S21" s="396"/>
      <c r="T21" s="420"/>
      <c r="U21" s="420"/>
      <c r="V21" s="428">
        <v>80</v>
      </c>
      <c r="W21" s="396"/>
      <c r="X21" s="428"/>
      <c r="Y21" s="396"/>
      <c r="Z21" s="420"/>
      <c r="AA21" s="428">
        <v>20</v>
      </c>
      <c r="AB21" s="396"/>
      <c r="AC21" s="420">
        <v>20</v>
      </c>
      <c r="AD21" s="420"/>
      <c r="AE21" s="420"/>
      <c r="AF21" s="428"/>
      <c r="AG21" s="414">
        <v>20</v>
      </c>
      <c r="AH21" s="396"/>
      <c r="AI21" s="420">
        <v>100</v>
      </c>
      <c r="AJ21" s="420"/>
      <c r="AK21" s="428"/>
      <c r="AL21" s="396">
        <v>40</v>
      </c>
      <c r="AM21" s="420"/>
      <c r="AN21" s="428"/>
      <c r="AO21" s="396">
        <v>40</v>
      </c>
      <c r="AP21" s="428">
        <v>40</v>
      </c>
      <c r="AQ21" s="414"/>
      <c r="AR21" s="396"/>
      <c r="AS21" s="420"/>
      <c r="AT21" s="428"/>
      <c r="AU21" s="414"/>
      <c r="AV21" s="396"/>
      <c r="AW21" s="420"/>
      <c r="AX21" s="420"/>
      <c r="AY21" s="420"/>
      <c r="AZ21" s="428"/>
      <c r="BA21" s="396"/>
      <c r="BB21" s="420">
        <v>20</v>
      </c>
      <c r="BC21" s="420"/>
      <c r="BD21" s="420"/>
      <c r="BE21" s="428"/>
      <c r="BF21" s="414"/>
      <c r="BG21" s="396">
        <v>20</v>
      </c>
      <c r="BH21" s="420">
        <v>20</v>
      </c>
      <c r="BI21" s="420"/>
      <c r="BJ21" s="428">
        <v>10</v>
      </c>
      <c r="BK21" s="396">
        <v>60</v>
      </c>
      <c r="BL21" s="420"/>
      <c r="BM21" s="420"/>
      <c r="BN21" s="420"/>
      <c r="BO21" s="428"/>
      <c r="BP21" s="396"/>
      <c r="BQ21" s="428">
        <v>20</v>
      </c>
      <c r="BR21" s="414"/>
      <c r="BS21" s="414">
        <f t="shared" si="0"/>
        <v>650</v>
      </c>
      <c r="BT21" s="415">
        <v>25</v>
      </c>
      <c r="BU21" s="417">
        <f t="shared" si="2"/>
        <v>16250</v>
      </c>
    </row>
    <row r="22" spans="1:84" s="416" customFormat="1" x14ac:dyDescent="0.2">
      <c r="A22" s="413">
        <v>19</v>
      </c>
      <c r="B22" s="432" t="s">
        <v>114</v>
      </c>
      <c r="C22" s="443" t="s">
        <v>126</v>
      </c>
      <c r="D22" s="396"/>
      <c r="E22" s="420"/>
      <c r="F22" s="420"/>
      <c r="G22" s="420"/>
      <c r="H22" s="428"/>
      <c r="I22" s="396"/>
      <c r="J22" s="420"/>
      <c r="K22" s="420">
        <v>20</v>
      </c>
      <c r="L22" s="428"/>
      <c r="M22" s="414">
        <v>135</v>
      </c>
      <c r="N22" s="396">
        <v>70</v>
      </c>
      <c r="O22" s="420"/>
      <c r="P22" s="420"/>
      <c r="Q22" s="428"/>
      <c r="R22" s="414"/>
      <c r="S22" s="396">
        <v>25</v>
      </c>
      <c r="T22" s="420"/>
      <c r="U22" s="420"/>
      <c r="V22" s="428">
        <v>125</v>
      </c>
      <c r="W22" s="396">
        <v>290</v>
      </c>
      <c r="X22" s="428"/>
      <c r="Y22" s="396">
        <v>170</v>
      </c>
      <c r="Z22" s="420"/>
      <c r="AA22" s="428">
        <v>50</v>
      </c>
      <c r="AB22" s="396">
        <v>260</v>
      </c>
      <c r="AC22" s="420">
        <v>25</v>
      </c>
      <c r="AD22" s="420"/>
      <c r="AE22" s="420"/>
      <c r="AF22" s="428"/>
      <c r="AG22" s="414">
        <v>20</v>
      </c>
      <c r="AH22" s="396"/>
      <c r="AI22" s="420">
        <v>170</v>
      </c>
      <c r="AJ22" s="420"/>
      <c r="AK22" s="428"/>
      <c r="AL22" s="396">
        <v>475</v>
      </c>
      <c r="AM22" s="420"/>
      <c r="AN22" s="428"/>
      <c r="AO22" s="396">
        <v>250</v>
      </c>
      <c r="AP22" s="428">
        <v>405</v>
      </c>
      <c r="AQ22" s="414">
        <v>230</v>
      </c>
      <c r="AR22" s="396"/>
      <c r="AS22" s="420"/>
      <c r="AT22" s="428"/>
      <c r="AU22" s="414"/>
      <c r="AV22" s="396"/>
      <c r="AW22" s="420"/>
      <c r="AX22" s="420"/>
      <c r="AY22" s="420"/>
      <c r="AZ22" s="428"/>
      <c r="BA22" s="396"/>
      <c r="BB22" s="420">
        <v>60</v>
      </c>
      <c r="BC22" s="420"/>
      <c r="BD22" s="420"/>
      <c r="BE22" s="428"/>
      <c r="BF22" s="414"/>
      <c r="BG22" s="396">
        <v>275</v>
      </c>
      <c r="BH22" s="420">
        <v>75</v>
      </c>
      <c r="BI22" s="420"/>
      <c r="BJ22" s="428">
        <v>195</v>
      </c>
      <c r="BK22" s="396">
        <v>95</v>
      </c>
      <c r="BL22" s="420"/>
      <c r="BM22" s="420"/>
      <c r="BN22" s="420"/>
      <c r="BO22" s="428"/>
      <c r="BP22" s="396"/>
      <c r="BQ22" s="428">
        <v>40</v>
      </c>
      <c r="BR22" s="414">
        <v>500</v>
      </c>
      <c r="BS22" s="414">
        <f t="shared" si="0"/>
        <v>3960</v>
      </c>
      <c r="BT22" s="415">
        <v>20</v>
      </c>
      <c r="BU22" s="417">
        <f t="shared" si="2"/>
        <v>79200</v>
      </c>
    </row>
    <row r="23" spans="1:84" s="416" customFormat="1" x14ac:dyDescent="0.2">
      <c r="A23" s="413">
        <v>20</v>
      </c>
      <c r="B23" s="432" t="s">
        <v>115</v>
      </c>
      <c r="C23" s="443" t="s">
        <v>127</v>
      </c>
      <c r="D23" s="396"/>
      <c r="E23" s="420"/>
      <c r="F23" s="420"/>
      <c r="G23" s="420"/>
      <c r="H23" s="428"/>
      <c r="I23" s="396"/>
      <c r="J23" s="420"/>
      <c r="K23" s="420">
        <v>325</v>
      </c>
      <c r="L23" s="428"/>
      <c r="M23" s="414">
        <v>5475</v>
      </c>
      <c r="N23" s="396">
        <v>1975</v>
      </c>
      <c r="O23" s="420"/>
      <c r="P23" s="420"/>
      <c r="Q23" s="428"/>
      <c r="R23" s="414"/>
      <c r="S23" s="396">
        <v>300</v>
      </c>
      <c r="T23" s="420"/>
      <c r="U23" s="420"/>
      <c r="V23" s="428">
        <v>1100</v>
      </c>
      <c r="W23" s="396">
        <v>900</v>
      </c>
      <c r="X23" s="428"/>
      <c r="Y23" s="396"/>
      <c r="Z23" s="420"/>
      <c r="AA23" s="428">
        <v>450</v>
      </c>
      <c r="AB23" s="396"/>
      <c r="AC23" s="420">
        <v>350</v>
      </c>
      <c r="AD23" s="420"/>
      <c r="AE23" s="420"/>
      <c r="AF23" s="428"/>
      <c r="AG23" s="414">
        <v>200</v>
      </c>
      <c r="AH23" s="396"/>
      <c r="AI23" s="420">
        <v>1350</v>
      </c>
      <c r="AJ23" s="420"/>
      <c r="AK23" s="428"/>
      <c r="AL23" s="396">
        <v>3375</v>
      </c>
      <c r="AM23" s="420"/>
      <c r="AN23" s="428"/>
      <c r="AO23" s="396">
        <v>3200</v>
      </c>
      <c r="AP23" s="428">
        <v>2850</v>
      </c>
      <c r="AQ23" s="414">
        <v>2375</v>
      </c>
      <c r="AR23" s="396"/>
      <c r="AS23" s="420"/>
      <c r="AT23" s="428"/>
      <c r="AU23" s="414"/>
      <c r="AV23" s="396"/>
      <c r="AW23" s="420"/>
      <c r="AX23" s="420"/>
      <c r="AY23" s="420"/>
      <c r="AZ23" s="428"/>
      <c r="BA23" s="396"/>
      <c r="BB23" s="420">
        <v>1125</v>
      </c>
      <c r="BC23" s="420"/>
      <c r="BD23" s="420"/>
      <c r="BE23" s="428"/>
      <c r="BF23" s="414"/>
      <c r="BG23" s="396">
        <v>2425</v>
      </c>
      <c r="BH23" s="420">
        <v>350</v>
      </c>
      <c r="BI23" s="420"/>
      <c r="BJ23" s="428">
        <v>1450</v>
      </c>
      <c r="BK23" s="396">
        <v>500</v>
      </c>
      <c r="BL23" s="420"/>
      <c r="BM23" s="420"/>
      <c r="BN23" s="420"/>
      <c r="BO23" s="428"/>
      <c r="BP23" s="396"/>
      <c r="BQ23" s="428">
        <v>350</v>
      </c>
      <c r="BR23" s="414">
        <v>1000</v>
      </c>
      <c r="BS23" s="414">
        <f t="shared" si="0"/>
        <v>31425</v>
      </c>
      <c r="BT23" s="415">
        <v>2</v>
      </c>
      <c r="BU23" s="417">
        <f t="shared" si="2"/>
        <v>62850</v>
      </c>
    </row>
    <row r="24" spans="1:84" s="416" customFormat="1" x14ac:dyDescent="0.2">
      <c r="A24" s="413">
        <v>21</v>
      </c>
      <c r="B24" s="432" t="s">
        <v>133</v>
      </c>
      <c r="C24" s="443" t="s">
        <v>125</v>
      </c>
      <c r="D24" s="396"/>
      <c r="E24" s="420"/>
      <c r="F24" s="420"/>
      <c r="G24" s="420"/>
      <c r="H24" s="428"/>
      <c r="I24" s="396"/>
      <c r="J24" s="420"/>
      <c r="K24" s="420"/>
      <c r="L24" s="428"/>
      <c r="M24" s="414">
        <v>14</v>
      </c>
      <c r="N24" s="396"/>
      <c r="O24" s="420"/>
      <c r="P24" s="420"/>
      <c r="Q24" s="428"/>
      <c r="R24" s="414"/>
      <c r="S24" s="396">
        <v>7</v>
      </c>
      <c r="T24" s="420"/>
      <c r="U24" s="420"/>
      <c r="V24" s="428">
        <v>13</v>
      </c>
      <c r="W24" s="396">
        <v>99</v>
      </c>
      <c r="X24" s="428"/>
      <c r="Y24" s="396"/>
      <c r="Z24" s="420"/>
      <c r="AA24" s="428"/>
      <c r="AB24" s="396">
        <v>24</v>
      </c>
      <c r="AC24" s="420"/>
      <c r="AD24" s="420"/>
      <c r="AE24" s="420"/>
      <c r="AF24" s="428"/>
      <c r="AG24" s="414"/>
      <c r="AH24" s="396"/>
      <c r="AI24" s="420"/>
      <c r="AJ24" s="420"/>
      <c r="AK24" s="428"/>
      <c r="AL24" s="396">
        <v>78</v>
      </c>
      <c r="AM24" s="420"/>
      <c r="AN24" s="428"/>
      <c r="AO24" s="396"/>
      <c r="AP24" s="428">
        <v>153</v>
      </c>
      <c r="AQ24" s="414"/>
      <c r="AR24" s="396"/>
      <c r="AS24" s="420"/>
      <c r="AT24" s="428"/>
      <c r="AU24" s="414"/>
      <c r="AV24" s="396"/>
      <c r="AW24" s="420"/>
      <c r="AX24" s="420"/>
      <c r="AY24" s="420"/>
      <c r="AZ24" s="428"/>
      <c r="BA24" s="396"/>
      <c r="BB24" s="420"/>
      <c r="BC24" s="420"/>
      <c r="BD24" s="420"/>
      <c r="BE24" s="428"/>
      <c r="BF24" s="414"/>
      <c r="BG24" s="396">
        <v>81</v>
      </c>
      <c r="BH24" s="420"/>
      <c r="BI24" s="420"/>
      <c r="BJ24" s="428">
        <v>89</v>
      </c>
      <c r="BK24" s="396"/>
      <c r="BL24" s="420"/>
      <c r="BM24" s="420"/>
      <c r="BN24" s="420"/>
      <c r="BO24" s="428"/>
      <c r="BP24" s="396"/>
      <c r="BQ24" s="428"/>
      <c r="BR24" s="414">
        <v>50</v>
      </c>
      <c r="BS24" s="414">
        <f t="shared" si="0"/>
        <v>608</v>
      </c>
      <c r="BT24" s="415">
        <v>40</v>
      </c>
      <c r="BU24" s="417">
        <f t="shared" si="2"/>
        <v>24320</v>
      </c>
    </row>
    <row r="25" spans="1:84" s="416" customFormat="1" x14ac:dyDescent="0.2">
      <c r="A25" s="413">
        <v>22</v>
      </c>
      <c r="B25" s="432" t="s">
        <v>155</v>
      </c>
      <c r="C25" s="443" t="s">
        <v>125</v>
      </c>
      <c r="D25" s="396"/>
      <c r="E25" s="420"/>
      <c r="F25" s="420"/>
      <c r="G25" s="420"/>
      <c r="H25" s="428"/>
      <c r="I25" s="396"/>
      <c r="J25" s="420"/>
      <c r="K25" s="420"/>
      <c r="L25" s="428"/>
      <c r="M25" s="414"/>
      <c r="N25" s="396"/>
      <c r="O25" s="420"/>
      <c r="P25" s="420"/>
      <c r="Q25" s="428"/>
      <c r="R25" s="414"/>
      <c r="S25" s="396"/>
      <c r="T25" s="420"/>
      <c r="U25" s="420"/>
      <c r="V25" s="428"/>
      <c r="W25" s="396"/>
      <c r="X25" s="428"/>
      <c r="Y25" s="396"/>
      <c r="Z25" s="420"/>
      <c r="AA25" s="428"/>
      <c r="AB25" s="396"/>
      <c r="AC25" s="420"/>
      <c r="AD25" s="420"/>
      <c r="AE25" s="420"/>
      <c r="AF25" s="428"/>
      <c r="AG25" s="414"/>
      <c r="AH25" s="396"/>
      <c r="AI25" s="420"/>
      <c r="AJ25" s="420"/>
      <c r="AK25" s="428"/>
      <c r="AL25" s="396"/>
      <c r="AM25" s="420"/>
      <c r="AN25" s="428"/>
      <c r="AO25" s="396"/>
      <c r="AP25" s="428"/>
      <c r="AQ25" s="414"/>
      <c r="AR25" s="396">
        <v>4700</v>
      </c>
      <c r="AS25" s="420"/>
      <c r="AT25" s="428">
        <v>4800</v>
      </c>
      <c r="AU25" s="414"/>
      <c r="AV25" s="396"/>
      <c r="AW25" s="420"/>
      <c r="AX25" s="420"/>
      <c r="AY25" s="420"/>
      <c r="AZ25" s="428"/>
      <c r="BA25" s="396"/>
      <c r="BB25" s="420"/>
      <c r="BC25" s="420"/>
      <c r="BD25" s="420"/>
      <c r="BE25" s="428"/>
      <c r="BF25" s="414"/>
      <c r="BG25" s="396"/>
      <c r="BH25" s="420"/>
      <c r="BI25" s="420"/>
      <c r="BJ25" s="428"/>
      <c r="BK25" s="396"/>
      <c r="BL25" s="420"/>
      <c r="BM25" s="420"/>
      <c r="BN25" s="420"/>
      <c r="BO25" s="428"/>
      <c r="BP25" s="396"/>
      <c r="BQ25" s="428"/>
      <c r="BR25" s="414">
        <v>1000</v>
      </c>
      <c r="BS25" s="414">
        <f t="shared" si="0"/>
        <v>10500</v>
      </c>
      <c r="BT25" s="415">
        <v>2.5</v>
      </c>
      <c r="BU25" s="417">
        <f t="shared" si="2"/>
        <v>26250</v>
      </c>
    </row>
    <row r="26" spans="1:84" s="416" customFormat="1" x14ac:dyDescent="0.2">
      <c r="A26" s="413">
        <v>23</v>
      </c>
      <c r="B26" s="432" t="s">
        <v>138</v>
      </c>
      <c r="C26" s="443" t="s">
        <v>125</v>
      </c>
      <c r="D26" s="396">
        <v>2050</v>
      </c>
      <c r="E26" s="420">
        <v>2050</v>
      </c>
      <c r="F26" s="420">
        <v>1750</v>
      </c>
      <c r="G26" s="420">
        <v>2650</v>
      </c>
      <c r="H26" s="428">
        <v>10300</v>
      </c>
      <c r="I26" s="396">
        <v>1950</v>
      </c>
      <c r="J26" s="420"/>
      <c r="K26" s="420">
        <v>1750</v>
      </c>
      <c r="L26" s="428">
        <v>1200</v>
      </c>
      <c r="M26" s="414">
        <v>3300</v>
      </c>
      <c r="N26" s="396"/>
      <c r="O26" s="420">
        <v>2300</v>
      </c>
      <c r="P26" s="420">
        <v>600</v>
      </c>
      <c r="Q26" s="428">
        <v>1300</v>
      </c>
      <c r="R26" s="414">
        <v>700</v>
      </c>
      <c r="S26" s="396">
        <v>1550</v>
      </c>
      <c r="T26" s="420">
        <v>450</v>
      </c>
      <c r="U26" s="420">
        <v>3700</v>
      </c>
      <c r="V26" s="428">
        <v>1800</v>
      </c>
      <c r="W26" s="396">
        <v>3450</v>
      </c>
      <c r="X26" s="428">
        <v>3750</v>
      </c>
      <c r="Y26" s="396">
        <v>1450</v>
      </c>
      <c r="Z26" s="420">
        <v>1500</v>
      </c>
      <c r="AA26" s="428">
        <v>1750</v>
      </c>
      <c r="AB26" s="396">
        <v>2900</v>
      </c>
      <c r="AC26" s="420">
        <v>2650</v>
      </c>
      <c r="AD26" s="420">
        <v>1300</v>
      </c>
      <c r="AE26" s="420">
        <v>2100</v>
      </c>
      <c r="AF26" s="428">
        <v>1050</v>
      </c>
      <c r="AG26" s="414">
        <v>4350</v>
      </c>
      <c r="AH26" s="396">
        <v>2000</v>
      </c>
      <c r="AI26" s="420">
        <v>5300</v>
      </c>
      <c r="AJ26" s="420">
        <v>800</v>
      </c>
      <c r="AK26" s="428">
        <v>900</v>
      </c>
      <c r="AL26" s="396">
        <v>3250</v>
      </c>
      <c r="AM26" s="420">
        <v>700</v>
      </c>
      <c r="AN26" s="428">
        <v>1750</v>
      </c>
      <c r="AO26" s="396">
        <v>5525</v>
      </c>
      <c r="AP26" s="428">
        <v>2900</v>
      </c>
      <c r="AQ26" s="414">
        <v>2150</v>
      </c>
      <c r="AR26" s="396"/>
      <c r="AS26" s="420">
        <v>1250</v>
      </c>
      <c r="AT26" s="428"/>
      <c r="AU26" s="414">
        <v>2600</v>
      </c>
      <c r="AV26" s="396">
        <v>1150</v>
      </c>
      <c r="AW26" s="420">
        <v>3100</v>
      </c>
      <c r="AX26" s="420">
        <v>2750</v>
      </c>
      <c r="AY26" s="420">
        <v>1200</v>
      </c>
      <c r="AZ26" s="428"/>
      <c r="BA26" s="396"/>
      <c r="BB26" s="420">
        <v>2050</v>
      </c>
      <c r="BC26" s="420"/>
      <c r="BD26" s="420">
        <v>1700</v>
      </c>
      <c r="BE26" s="428"/>
      <c r="BF26" s="414">
        <v>750</v>
      </c>
      <c r="BG26" s="396">
        <v>2200</v>
      </c>
      <c r="BH26" s="420">
        <v>500</v>
      </c>
      <c r="BI26" s="420"/>
      <c r="BJ26" s="428">
        <v>2500</v>
      </c>
      <c r="BK26" s="396">
        <v>1450</v>
      </c>
      <c r="BL26" s="420">
        <v>300</v>
      </c>
      <c r="BM26" s="420"/>
      <c r="BN26" s="420"/>
      <c r="BO26" s="428">
        <v>2500</v>
      </c>
      <c r="BP26" s="396">
        <v>1200</v>
      </c>
      <c r="BQ26" s="428">
        <v>400</v>
      </c>
      <c r="BR26" s="414">
        <v>1000</v>
      </c>
      <c r="BS26" s="414">
        <f t="shared" si="0"/>
        <v>119525</v>
      </c>
      <c r="BT26" s="415">
        <v>3</v>
      </c>
      <c r="BU26" s="417">
        <f t="shared" si="2"/>
        <v>358575</v>
      </c>
    </row>
    <row r="27" spans="1:84" s="416" customFormat="1" x14ac:dyDescent="0.2">
      <c r="A27" s="413">
        <v>24</v>
      </c>
      <c r="B27" s="432" t="s">
        <v>139</v>
      </c>
      <c r="C27" s="443" t="s">
        <v>125</v>
      </c>
      <c r="D27" s="396"/>
      <c r="E27" s="420"/>
      <c r="F27" s="420"/>
      <c r="G27" s="420"/>
      <c r="H27" s="428"/>
      <c r="I27" s="396"/>
      <c r="J27" s="420">
        <v>214</v>
      </c>
      <c r="K27" s="420"/>
      <c r="L27" s="428"/>
      <c r="M27" s="414"/>
      <c r="N27" s="396">
        <v>135</v>
      </c>
      <c r="O27" s="420"/>
      <c r="P27" s="420"/>
      <c r="Q27" s="428"/>
      <c r="R27" s="414"/>
      <c r="S27" s="396"/>
      <c r="T27" s="420"/>
      <c r="U27" s="420"/>
      <c r="V27" s="428"/>
      <c r="W27" s="396"/>
      <c r="X27" s="428"/>
      <c r="Y27" s="396"/>
      <c r="Z27" s="420"/>
      <c r="AA27" s="428"/>
      <c r="AB27" s="396"/>
      <c r="AC27" s="420"/>
      <c r="AD27" s="420"/>
      <c r="AE27" s="420"/>
      <c r="AF27" s="428"/>
      <c r="AG27" s="414"/>
      <c r="AH27" s="396"/>
      <c r="AI27" s="420"/>
      <c r="AJ27" s="420"/>
      <c r="AK27" s="428"/>
      <c r="AL27" s="396"/>
      <c r="AM27" s="420"/>
      <c r="AN27" s="428"/>
      <c r="AO27" s="396"/>
      <c r="AP27" s="428"/>
      <c r="AQ27" s="414"/>
      <c r="AR27" s="396"/>
      <c r="AS27" s="420"/>
      <c r="AT27" s="428"/>
      <c r="AU27" s="414"/>
      <c r="AV27" s="396"/>
      <c r="AW27" s="420"/>
      <c r="AX27" s="420"/>
      <c r="AY27" s="420"/>
      <c r="AZ27" s="428">
        <v>126</v>
      </c>
      <c r="BA27" s="396">
        <v>108</v>
      </c>
      <c r="BB27" s="420"/>
      <c r="BC27" s="420">
        <v>131</v>
      </c>
      <c r="BD27" s="420"/>
      <c r="BE27" s="428">
        <v>82</v>
      </c>
      <c r="BF27" s="414"/>
      <c r="BG27" s="396"/>
      <c r="BH27" s="420"/>
      <c r="BI27" s="420">
        <v>64</v>
      </c>
      <c r="BJ27" s="428"/>
      <c r="BK27" s="396"/>
      <c r="BL27" s="420"/>
      <c r="BM27" s="420">
        <v>110</v>
      </c>
      <c r="BN27" s="420">
        <v>175</v>
      </c>
      <c r="BO27" s="428"/>
      <c r="BP27" s="396"/>
      <c r="BQ27" s="428"/>
      <c r="BR27" s="414"/>
      <c r="BS27" s="414">
        <f t="shared" si="0"/>
        <v>1145</v>
      </c>
      <c r="BT27" s="415">
        <v>5</v>
      </c>
      <c r="BU27" s="417">
        <f t="shared" si="2"/>
        <v>5725</v>
      </c>
    </row>
    <row r="28" spans="1:84" s="416" customFormat="1" x14ac:dyDescent="0.2">
      <c r="A28" s="413">
        <v>25</v>
      </c>
      <c r="B28" s="432" t="s">
        <v>214</v>
      </c>
      <c r="C28" s="443" t="s">
        <v>125</v>
      </c>
      <c r="D28" s="396"/>
      <c r="E28" s="420"/>
      <c r="F28" s="420"/>
      <c r="G28" s="420"/>
      <c r="H28" s="428"/>
      <c r="I28" s="396"/>
      <c r="J28" s="420"/>
      <c r="K28" s="420"/>
      <c r="L28" s="428"/>
      <c r="M28" s="414"/>
      <c r="N28" s="396"/>
      <c r="O28" s="420"/>
      <c r="P28" s="420"/>
      <c r="Q28" s="428"/>
      <c r="R28" s="414"/>
      <c r="S28" s="396"/>
      <c r="T28" s="420"/>
      <c r="U28" s="420"/>
      <c r="V28" s="428"/>
      <c r="W28" s="396"/>
      <c r="X28" s="428"/>
      <c r="Y28" s="396"/>
      <c r="Z28" s="420"/>
      <c r="AA28" s="428"/>
      <c r="AB28" s="396"/>
      <c r="AC28" s="420"/>
      <c r="AD28" s="420"/>
      <c r="AE28" s="420"/>
      <c r="AF28" s="428"/>
      <c r="AG28" s="414"/>
      <c r="AH28" s="396"/>
      <c r="AI28" s="420"/>
      <c r="AJ28" s="420"/>
      <c r="AK28" s="428"/>
      <c r="AL28" s="396"/>
      <c r="AM28" s="420"/>
      <c r="AN28" s="428"/>
      <c r="AO28" s="396"/>
      <c r="AP28" s="428"/>
      <c r="AQ28" s="414"/>
      <c r="AR28" s="396"/>
      <c r="AS28" s="420"/>
      <c r="AT28" s="428">
        <v>1050</v>
      </c>
      <c r="AU28" s="414"/>
      <c r="AV28" s="396"/>
      <c r="AW28" s="420"/>
      <c r="AX28" s="420"/>
      <c r="AY28" s="420"/>
      <c r="AZ28" s="428"/>
      <c r="BA28" s="396"/>
      <c r="BB28" s="420"/>
      <c r="BC28" s="420"/>
      <c r="BD28" s="420"/>
      <c r="BE28" s="428"/>
      <c r="BF28" s="414"/>
      <c r="BG28" s="396"/>
      <c r="BH28" s="420"/>
      <c r="BI28" s="420"/>
      <c r="BJ28" s="428"/>
      <c r="BK28" s="396"/>
      <c r="BL28" s="420"/>
      <c r="BM28" s="420"/>
      <c r="BN28" s="420"/>
      <c r="BO28" s="428"/>
      <c r="BP28" s="396"/>
      <c r="BQ28" s="428"/>
      <c r="BR28" s="414"/>
      <c r="BS28" s="414">
        <f t="shared" si="0"/>
        <v>1050</v>
      </c>
      <c r="BT28" s="415">
        <v>4</v>
      </c>
      <c r="BU28" s="417">
        <f t="shared" si="2"/>
        <v>4200</v>
      </c>
    </row>
    <row r="29" spans="1:84" s="416" customFormat="1" x14ac:dyDescent="0.2">
      <c r="A29" s="413">
        <v>26</v>
      </c>
      <c r="B29" s="434" t="s">
        <v>153</v>
      </c>
      <c r="C29" s="443" t="s">
        <v>125</v>
      </c>
      <c r="D29" s="396"/>
      <c r="E29" s="420"/>
      <c r="F29" s="420"/>
      <c r="G29" s="420"/>
      <c r="H29" s="428"/>
      <c r="I29" s="396"/>
      <c r="J29" s="420"/>
      <c r="K29" s="420"/>
      <c r="L29" s="428"/>
      <c r="M29" s="414"/>
      <c r="N29" s="396">
        <v>915</v>
      </c>
      <c r="O29" s="420"/>
      <c r="P29" s="420"/>
      <c r="Q29" s="428"/>
      <c r="R29" s="414"/>
      <c r="S29" s="396"/>
      <c r="T29" s="420"/>
      <c r="U29" s="420"/>
      <c r="V29" s="428"/>
      <c r="W29" s="396"/>
      <c r="X29" s="428"/>
      <c r="Y29" s="396"/>
      <c r="Z29" s="420"/>
      <c r="AA29" s="428"/>
      <c r="AB29" s="396"/>
      <c r="AC29" s="420"/>
      <c r="AD29" s="420"/>
      <c r="AE29" s="420"/>
      <c r="AF29" s="428"/>
      <c r="AG29" s="414"/>
      <c r="AH29" s="396"/>
      <c r="AI29" s="420"/>
      <c r="AJ29" s="420"/>
      <c r="AK29" s="428"/>
      <c r="AL29" s="396"/>
      <c r="AM29" s="420"/>
      <c r="AN29" s="428"/>
      <c r="AO29" s="396"/>
      <c r="AP29" s="428"/>
      <c r="AQ29" s="414"/>
      <c r="AR29" s="396"/>
      <c r="AS29" s="420"/>
      <c r="AT29" s="428"/>
      <c r="AU29" s="414"/>
      <c r="AV29" s="396"/>
      <c r="AW29" s="420"/>
      <c r="AX29" s="420"/>
      <c r="AY29" s="420"/>
      <c r="AZ29" s="428"/>
      <c r="BA29" s="396"/>
      <c r="BB29" s="420"/>
      <c r="BC29" s="420"/>
      <c r="BD29" s="420"/>
      <c r="BE29" s="428"/>
      <c r="BF29" s="414"/>
      <c r="BG29" s="396"/>
      <c r="BH29" s="420"/>
      <c r="BI29" s="420"/>
      <c r="BJ29" s="428"/>
      <c r="BK29" s="396"/>
      <c r="BL29" s="420"/>
      <c r="BM29" s="420"/>
      <c r="BN29" s="420"/>
      <c r="BO29" s="428"/>
      <c r="BP29" s="396"/>
      <c r="BQ29" s="428"/>
      <c r="BR29" s="414"/>
      <c r="BS29" s="414">
        <f t="shared" si="0"/>
        <v>915</v>
      </c>
      <c r="BT29" s="415">
        <v>4</v>
      </c>
      <c r="BU29" s="417">
        <f t="shared" si="2"/>
        <v>3660</v>
      </c>
    </row>
    <row r="30" spans="1:84" s="416" customFormat="1" x14ac:dyDescent="0.2">
      <c r="A30" s="413">
        <v>27</v>
      </c>
      <c r="B30" s="434" t="s">
        <v>140</v>
      </c>
      <c r="C30" s="443" t="s">
        <v>107</v>
      </c>
      <c r="D30" s="396"/>
      <c r="E30" s="420"/>
      <c r="F30" s="420"/>
      <c r="G30" s="420"/>
      <c r="H30" s="428"/>
      <c r="I30" s="396"/>
      <c r="J30" s="420">
        <v>60</v>
      </c>
      <c r="K30" s="420"/>
      <c r="L30" s="428"/>
      <c r="M30" s="414"/>
      <c r="N30" s="396"/>
      <c r="O30" s="420"/>
      <c r="P30" s="420"/>
      <c r="Q30" s="428"/>
      <c r="R30" s="414"/>
      <c r="S30" s="396"/>
      <c r="T30" s="420"/>
      <c r="U30" s="420"/>
      <c r="V30" s="428"/>
      <c r="W30" s="396"/>
      <c r="X30" s="428"/>
      <c r="Y30" s="396"/>
      <c r="Z30" s="420"/>
      <c r="AA30" s="428"/>
      <c r="AB30" s="396"/>
      <c r="AC30" s="420"/>
      <c r="AD30" s="420"/>
      <c r="AE30" s="420"/>
      <c r="AF30" s="428"/>
      <c r="AG30" s="414"/>
      <c r="AH30" s="396"/>
      <c r="AI30" s="420"/>
      <c r="AJ30" s="420"/>
      <c r="AK30" s="428"/>
      <c r="AL30" s="396"/>
      <c r="AM30" s="420"/>
      <c r="AN30" s="428"/>
      <c r="AO30" s="396"/>
      <c r="AP30" s="428"/>
      <c r="AQ30" s="414"/>
      <c r="AR30" s="396"/>
      <c r="AS30" s="420"/>
      <c r="AT30" s="428"/>
      <c r="AU30" s="414"/>
      <c r="AV30" s="396"/>
      <c r="AW30" s="420"/>
      <c r="AX30" s="420"/>
      <c r="AY30" s="420"/>
      <c r="AZ30" s="428">
        <v>50</v>
      </c>
      <c r="BA30" s="396">
        <v>40</v>
      </c>
      <c r="BB30" s="420"/>
      <c r="BC30" s="420">
        <v>40</v>
      </c>
      <c r="BD30" s="420"/>
      <c r="BE30" s="428">
        <v>40</v>
      </c>
      <c r="BF30" s="414"/>
      <c r="BG30" s="396"/>
      <c r="BH30" s="420"/>
      <c r="BI30" s="420">
        <v>60</v>
      </c>
      <c r="BJ30" s="428"/>
      <c r="BK30" s="396"/>
      <c r="BL30" s="420"/>
      <c r="BM30" s="420">
        <v>60</v>
      </c>
      <c r="BN30" s="420">
        <v>60</v>
      </c>
      <c r="BO30" s="428"/>
      <c r="BP30" s="396"/>
      <c r="BQ30" s="428"/>
      <c r="BR30" s="414"/>
      <c r="BS30" s="414">
        <f t="shared" si="0"/>
        <v>410</v>
      </c>
      <c r="BT30" s="415">
        <v>35</v>
      </c>
      <c r="BU30" s="417">
        <f t="shared" si="2"/>
        <v>14350</v>
      </c>
    </row>
    <row r="31" spans="1:84" s="416" customFormat="1" x14ac:dyDescent="0.2">
      <c r="A31" s="413">
        <v>28</v>
      </c>
      <c r="B31" s="434" t="s">
        <v>238</v>
      </c>
      <c r="C31" s="443" t="s">
        <v>126</v>
      </c>
      <c r="D31" s="396"/>
      <c r="E31" s="420"/>
      <c r="F31" s="420"/>
      <c r="G31" s="420"/>
      <c r="H31" s="428"/>
      <c r="I31" s="396"/>
      <c r="J31" s="420">
        <v>45</v>
      </c>
      <c r="K31" s="420"/>
      <c r="L31" s="428"/>
      <c r="M31" s="414"/>
      <c r="N31" s="396"/>
      <c r="O31" s="420"/>
      <c r="P31" s="420"/>
      <c r="Q31" s="428"/>
      <c r="R31" s="414"/>
      <c r="S31" s="396"/>
      <c r="T31" s="420"/>
      <c r="U31" s="420"/>
      <c r="V31" s="428"/>
      <c r="W31" s="396"/>
      <c r="X31" s="428"/>
      <c r="Y31" s="396"/>
      <c r="Z31" s="420"/>
      <c r="AA31" s="428"/>
      <c r="AB31" s="396"/>
      <c r="AC31" s="420"/>
      <c r="AD31" s="420"/>
      <c r="AE31" s="420"/>
      <c r="AF31" s="428"/>
      <c r="AG31" s="414"/>
      <c r="AH31" s="396"/>
      <c r="AI31" s="420"/>
      <c r="AJ31" s="420"/>
      <c r="AK31" s="428"/>
      <c r="AL31" s="396"/>
      <c r="AM31" s="420"/>
      <c r="AN31" s="428"/>
      <c r="AO31" s="396"/>
      <c r="AP31" s="428"/>
      <c r="AQ31" s="414"/>
      <c r="AR31" s="396"/>
      <c r="AS31" s="420"/>
      <c r="AT31" s="428"/>
      <c r="AU31" s="414"/>
      <c r="AV31" s="396"/>
      <c r="AW31" s="420"/>
      <c r="AX31" s="420"/>
      <c r="AY31" s="420"/>
      <c r="AZ31" s="428"/>
      <c r="BA31" s="396"/>
      <c r="BB31" s="420"/>
      <c r="BC31" s="420"/>
      <c r="BD31" s="420"/>
      <c r="BE31" s="428"/>
      <c r="BF31" s="414"/>
      <c r="BG31" s="396"/>
      <c r="BH31" s="420"/>
      <c r="BI31" s="420"/>
      <c r="BJ31" s="428"/>
      <c r="BK31" s="396"/>
      <c r="BL31" s="420"/>
      <c r="BM31" s="420"/>
      <c r="BN31" s="420"/>
      <c r="BO31" s="428"/>
      <c r="BP31" s="396"/>
      <c r="BQ31" s="428"/>
      <c r="BR31" s="414"/>
      <c r="BS31" s="414">
        <f t="shared" si="0"/>
        <v>45</v>
      </c>
      <c r="BT31" s="415">
        <v>20</v>
      </c>
      <c r="BU31" s="417">
        <f t="shared" si="2"/>
        <v>900</v>
      </c>
    </row>
    <row r="32" spans="1:84" s="416" customFormat="1" x14ac:dyDescent="0.2">
      <c r="A32" s="413">
        <v>29</v>
      </c>
      <c r="B32" s="434" t="s">
        <v>174</v>
      </c>
      <c r="C32" s="443" t="s">
        <v>126</v>
      </c>
      <c r="D32" s="396"/>
      <c r="E32" s="420"/>
      <c r="F32" s="420"/>
      <c r="G32" s="420"/>
      <c r="H32" s="428"/>
      <c r="I32" s="396"/>
      <c r="J32" s="420"/>
      <c r="K32" s="420"/>
      <c r="L32" s="428"/>
      <c r="M32" s="414"/>
      <c r="N32" s="396"/>
      <c r="O32" s="420"/>
      <c r="P32" s="420"/>
      <c r="Q32" s="428"/>
      <c r="R32" s="414"/>
      <c r="S32" s="396"/>
      <c r="T32" s="420"/>
      <c r="U32" s="420"/>
      <c r="V32" s="428"/>
      <c r="W32" s="396"/>
      <c r="X32" s="428"/>
      <c r="Y32" s="396"/>
      <c r="Z32" s="420"/>
      <c r="AA32" s="428"/>
      <c r="AB32" s="396"/>
      <c r="AC32" s="420"/>
      <c r="AD32" s="420"/>
      <c r="AE32" s="420"/>
      <c r="AF32" s="428"/>
      <c r="AG32" s="414"/>
      <c r="AH32" s="396"/>
      <c r="AI32" s="420"/>
      <c r="AJ32" s="420"/>
      <c r="AK32" s="428"/>
      <c r="AL32" s="396"/>
      <c r="AM32" s="420"/>
      <c r="AN32" s="428"/>
      <c r="AO32" s="396"/>
      <c r="AP32" s="428"/>
      <c r="AQ32" s="414"/>
      <c r="AR32" s="396"/>
      <c r="AS32" s="420"/>
      <c r="AT32" s="428"/>
      <c r="AU32" s="414"/>
      <c r="AV32" s="396"/>
      <c r="AW32" s="420"/>
      <c r="AX32" s="420"/>
      <c r="AY32" s="420"/>
      <c r="AZ32" s="428"/>
      <c r="BA32" s="396"/>
      <c r="BB32" s="420"/>
      <c r="BC32" s="420"/>
      <c r="BD32" s="420"/>
      <c r="BE32" s="428"/>
      <c r="BF32" s="414"/>
      <c r="BG32" s="396"/>
      <c r="BH32" s="420"/>
      <c r="BI32" s="420">
        <v>150</v>
      </c>
      <c r="BJ32" s="428"/>
      <c r="BK32" s="396"/>
      <c r="BL32" s="420"/>
      <c r="BM32" s="420"/>
      <c r="BN32" s="420"/>
      <c r="BO32" s="428"/>
      <c r="BP32" s="396"/>
      <c r="BQ32" s="428"/>
      <c r="BR32" s="414"/>
      <c r="BS32" s="414">
        <f t="shared" si="0"/>
        <v>150</v>
      </c>
      <c r="BT32" s="415">
        <v>75</v>
      </c>
      <c r="BU32" s="417">
        <f t="shared" si="2"/>
        <v>11250</v>
      </c>
    </row>
    <row r="33" spans="1:73" s="370" customFormat="1" x14ac:dyDescent="0.2">
      <c r="A33" s="384">
        <v>30</v>
      </c>
      <c r="B33" s="434" t="s">
        <v>175</v>
      </c>
      <c r="C33" s="443" t="s">
        <v>126</v>
      </c>
      <c r="D33" s="392"/>
      <c r="E33" s="419"/>
      <c r="F33" s="419"/>
      <c r="G33" s="419"/>
      <c r="H33" s="427"/>
      <c r="I33" s="392"/>
      <c r="J33" s="419">
        <v>45</v>
      </c>
      <c r="K33" s="419"/>
      <c r="L33" s="427"/>
      <c r="M33" s="404"/>
      <c r="N33" s="392"/>
      <c r="O33" s="419"/>
      <c r="P33" s="419"/>
      <c r="Q33" s="427"/>
      <c r="R33" s="404"/>
      <c r="S33" s="392"/>
      <c r="T33" s="419"/>
      <c r="U33" s="419"/>
      <c r="V33" s="427"/>
      <c r="W33" s="392"/>
      <c r="X33" s="427"/>
      <c r="Y33" s="392"/>
      <c r="Z33" s="419"/>
      <c r="AA33" s="427"/>
      <c r="AB33" s="392"/>
      <c r="AC33" s="419"/>
      <c r="AD33" s="419"/>
      <c r="AE33" s="419"/>
      <c r="AF33" s="427"/>
      <c r="AG33" s="404"/>
      <c r="AH33" s="392"/>
      <c r="AI33" s="419"/>
      <c r="AJ33" s="419"/>
      <c r="AK33" s="427"/>
      <c r="AL33" s="392"/>
      <c r="AM33" s="419"/>
      <c r="AN33" s="427"/>
      <c r="AO33" s="392"/>
      <c r="AP33" s="427"/>
      <c r="AQ33" s="404"/>
      <c r="AR33" s="392"/>
      <c r="AS33" s="419"/>
      <c r="AT33" s="427"/>
      <c r="AU33" s="404"/>
      <c r="AV33" s="392"/>
      <c r="AW33" s="419"/>
      <c r="AX33" s="419"/>
      <c r="AY33" s="419"/>
      <c r="AZ33" s="427"/>
      <c r="BA33" s="392"/>
      <c r="BB33" s="419"/>
      <c r="BC33" s="419"/>
      <c r="BD33" s="419"/>
      <c r="BE33" s="427"/>
      <c r="BF33" s="404"/>
      <c r="BG33" s="392"/>
      <c r="BH33" s="419"/>
      <c r="BI33" s="419"/>
      <c r="BJ33" s="427"/>
      <c r="BK33" s="392"/>
      <c r="BL33" s="419"/>
      <c r="BM33" s="419"/>
      <c r="BN33" s="419"/>
      <c r="BO33" s="427"/>
      <c r="BP33" s="392"/>
      <c r="BQ33" s="427"/>
      <c r="BR33" s="404"/>
      <c r="BS33" s="404">
        <f t="shared" si="0"/>
        <v>45</v>
      </c>
      <c r="BT33" s="369">
        <v>100</v>
      </c>
      <c r="BU33" s="418">
        <f t="shared" si="2"/>
        <v>4500</v>
      </c>
    </row>
    <row r="34" spans="1:73" s="370" customFormat="1" x14ac:dyDescent="0.2">
      <c r="A34" s="384">
        <v>31</v>
      </c>
      <c r="B34" s="434" t="s">
        <v>239</v>
      </c>
      <c r="C34" s="443" t="s">
        <v>112</v>
      </c>
      <c r="D34" s="392"/>
      <c r="E34" s="419"/>
      <c r="F34" s="419"/>
      <c r="G34" s="419"/>
      <c r="H34" s="427"/>
      <c r="I34" s="392"/>
      <c r="J34" s="419"/>
      <c r="K34" s="419"/>
      <c r="L34" s="427"/>
      <c r="M34" s="404"/>
      <c r="N34" s="392"/>
      <c r="O34" s="419"/>
      <c r="P34" s="419"/>
      <c r="Q34" s="427"/>
      <c r="R34" s="404"/>
      <c r="S34" s="392"/>
      <c r="T34" s="419"/>
      <c r="U34" s="419"/>
      <c r="V34" s="427"/>
      <c r="W34" s="392"/>
      <c r="X34" s="427"/>
      <c r="Y34" s="392"/>
      <c r="Z34" s="419"/>
      <c r="AA34" s="427"/>
      <c r="AB34" s="392"/>
      <c r="AC34" s="419"/>
      <c r="AD34" s="419"/>
      <c r="AE34" s="419"/>
      <c r="AF34" s="427"/>
      <c r="AG34" s="404"/>
      <c r="AH34" s="392"/>
      <c r="AI34" s="419"/>
      <c r="AJ34" s="419"/>
      <c r="AK34" s="427"/>
      <c r="AL34" s="392"/>
      <c r="AM34" s="419"/>
      <c r="AN34" s="427"/>
      <c r="AO34" s="392"/>
      <c r="AP34" s="427"/>
      <c r="AQ34" s="404"/>
      <c r="AR34" s="392"/>
      <c r="AS34" s="419"/>
      <c r="AT34" s="427"/>
      <c r="AU34" s="404"/>
      <c r="AV34" s="392"/>
      <c r="AW34" s="419"/>
      <c r="AX34" s="419"/>
      <c r="AY34" s="419"/>
      <c r="AZ34" s="427"/>
      <c r="BA34" s="392"/>
      <c r="BB34" s="419"/>
      <c r="BC34" s="419"/>
      <c r="BD34" s="419"/>
      <c r="BE34" s="427"/>
      <c r="BF34" s="404"/>
      <c r="BG34" s="392"/>
      <c r="BH34" s="419"/>
      <c r="BI34" s="419">
        <v>1</v>
      </c>
      <c r="BJ34" s="427"/>
      <c r="BK34" s="392"/>
      <c r="BL34" s="419"/>
      <c r="BM34" s="419"/>
      <c r="BN34" s="419"/>
      <c r="BO34" s="427"/>
      <c r="BP34" s="392"/>
      <c r="BQ34" s="427"/>
      <c r="BR34" s="404"/>
      <c r="BS34" s="404">
        <f t="shared" si="0"/>
        <v>1</v>
      </c>
      <c r="BT34" s="369">
        <v>5000</v>
      </c>
      <c r="BU34" s="418">
        <f t="shared" si="2"/>
        <v>5000</v>
      </c>
    </row>
    <row r="35" spans="1:73" s="370" customFormat="1" x14ac:dyDescent="0.2">
      <c r="A35" s="384">
        <v>32</v>
      </c>
      <c r="B35" s="434" t="s">
        <v>176</v>
      </c>
      <c r="C35" s="443" t="s">
        <v>112</v>
      </c>
      <c r="D35" s="392"/>
      <c r="E35" s="419"/>
      <c r="F35" s="419"/>
      <c r="G35" s="419"/>
      <c r="H35" s="427"/>
      <c r="I35" s="392"/>
      <c r="J35" s="419"/>
      <c r="K35" s="419"/>
      <c r="L35" s="427"/>
      <c r="M35" s="404"/>
      <c r="N35" s="392"/>
      <c r="O35" s="419"/>
      <c r="P35" s="419"/>
      <c r="Q35" s="427"/>
      <c r="R35" s="404"/>
      <c r="S35" s="392"/>
      <c r="T35" s="419"/>
      <c r="U35" s="419"/>
      <c r="V35" s="427"/>
      <c r="W35" s="392"/>
      <c r="X35" s="427"/>
      <c r="Y35" s="392"/>
      <c r="Z35" s="419"/>
      <c r="AA35" s="427"/>
      <c r="AB35" s="392"/>
      <c r="AC35" s="419"/>
      <c r="AD35" s="419"/>
      <c r="AE35" s="419"/>
      <c r="AF35" s="427"/>
      <c r="AG35" s="404"/>
      <c r="AH35" s="392"/>
      <c r="AI35" s="419"/>
      <c r="AJ35" s="419"/>
      <c r="AK35" s="427"/>
      <c r="AL35" s="392"/>
      <c r="AM35" s="419"/>
      <c r="AN35" s="427"/>
      <c r="AO35" s="392"/>
      <c r="AP35" s="427"/>
      <c r="AQ35" s="404"/>
      <c r="AR35" s="392"/>
      <c r="AS35" s="419"/>
      <c r="AT35" s="427"/>
      <c r="AU35" s="404"/>
      <c r="AV35" s="392"/>
      <c r="AW35" s="419"/>
      <c r="AX35" s="419"/>
      <c r="AY35" s="419"/>
      <c r="AZ35" s="427"/>
      <c r="BA35" s="392"/>
      <c r="BB35" s="419"/>
      <c r="BC35" s="419"/>
      <c r="BD35" s="419"/>
      <c r="BE35" s="427"/>
      <c r="BF35" s="404"/>
      <c r="BG35" s="392"/>
      <c r="BH35" s="419"/>
      <c r="BI35" s="419">
        <v>1</v>
      </c>
      <c r="BJ35" s="427"/>
      <c r="BK35" s="392"/>
      <c r="BL35" s="419"/>
      <c r="BM35" s="419"/>
      <c r="BN35" s="419"/>
      <c r="BO35" s="427"/>
      <c r="BP35" s="392"/>
      <c r="BQ35" s="427"/>
      <c r="BR35" s="404"/>
      <c r="BS35" s="404">
        <f t="shared" si="0"/>
        <v>1</v>
      </c>
      <c r="BT35" s="369">
        <v>3000</v>
      </c>
      <c r="BU35" s="418">
        <f t="shared" si="2"/>
        <v>3000</v>
      </c>
    </row>
    <row r="36" spans="1:73" s="370" customFormat="1" x14ac:dyDescent="0.2">
      <c r="A36" s="384">
        <v>33</v>
      </c>
      <c r="B36" s="434" t="s">
        <v>118</v>
      </c>
      <c r="C36" s="443" t="s">
        <v>112</v>
      </c>
      <c r="D36" s="392"/>
      <c r="E36" s="419"/>
      <c r="F36" s="419"/>
      <c r="G36" s="419"/>
      <c r="H36" s="427"/>
      <c r="I36" s="392"/>
      <c r="J36" s="419"/>
      <c r="K36" s="419"/>
      <c r="L36" s="427"/>
      <c r="M36" s="404"/>
      <c r="N36" s="392"/>
      <c r="O36" s="419"/>
      <c r="P36" s="419"/>
      <c r="Q36" s="427">
        <v>4</v>
      </c>
      <c r="R36" s="404"/>
      <c r="S36" s="392"/>
      <c r="T36" s="419"/>
      <c r="U36" s="419"/>
      <c r="V36" s="427"/>
      <c r="W36" s="392"/>
      <c r="X36" s="427"/>
      <c r="Y36" s="392"/>
      <c r="Z36" s="419"/>
      <c r="AA36" s="427"/>
      <c r="AB36" s="392"/>
      <c r="AC36" s="419"/>
      <c r="AD36" s="419"/>
      <c r="AE36" s="419"/>
      <c r="AF36" s="427"/>
      <c r="AG36" s="404"/>
      <c r="AH36" s="392"/>
      <c r="AI36" s="419"/>
      <c r="AJ36" s="419"/>
      <c r="AK36" s="427"/>
      <c r="AL36" s="392"/>
      <c r="AM36" s="419"/>
      <c r="AN36" s="427"/>
      <c r="AO36" s="392"/>
      <c r="AP36" s="427"/>
      <c r="AQ36" s="404"/>
      <c r="AR36" s="392"/>
      <c r="AS36" s="419"/>
      <c r="AT36" s="427"/>
      <c r="AU36" s="404"/>
      <c r="AV36" s="392"/>
      <c r="AW36" s="419"/>
      <c r="AX36" s="419"/>
      <c r="AY36" s="419"/>
      <c r="AZ36" s="427"/>
      <c r="BA36" s="392"/>
      <c r="BB36" s="419"/>
      <c r="BC36" s="419"/>
      <c r="BD36" s="419"/>
      <c r="BE36" s="427"/>
      <c r="BF36" s="404"/>
      <c r="BG36" s="392"/>
      <c r="BH36" s="419"/>
      <c r="BI36" s="419"/>
      <c r="BJ36" s="427"/>
      <c r="BK36" s="392"/>
      <c r="BL36" s="419"/>
      <c r="BM36" s="419"/>
      <c r="BN36" s="419"/>
      <c r="BO36" s="427"/>
      <c r="BP36" s="392"/>
      <c r="BQ36" s="427"/>
      <c r="BR36" s="404"/>
      <c r="BS36" s="404">
        <f t="shared" ref="BS36:BS63" si="3">IF(SUM(D36:BR36)&lt;&gt;0,SUM(D36:BR36),"")</f>
        <v>4</v>
      </c>
      <c r="BT36" s="369">
        <v>300</v>
      </c>
      <c r="BU36" s="418">
        <f t="shared" si="2"/>
        <v>1200</v>
      </c>
    </row>
    <row r="37" spans="1:73" s="370" customFormat="1" x14ac:dyDescent="0.2">
      <c r="A37" s="384">
        <v>34</v>
      </c>
      <c r="B37" s="434" t="s">
        <v>111</v>
      </c>
      <c r="C37" s="443" t="s">
        <v>112</v>
      </c>
      <c r="D37" s="392">
        <v>2</v>
      </c>
      <c r="E37" s="419">
        <v>2</v>
      </c>
      <c r="F37" s="419">
        <v>3</v>
      </c>
      <c r="G37" s="419">
        <v>3</v>
      </c>
      <c r="H37" s="427"/>
      <c r="I37" s="392">
        <v>4</v>
      </c>
      <c r="J37" s="419">
        <v>2</v>
      </c>
      <c r="K37" s="419">
        <v>1</v>
      </c>
      <c r="L37" s="427"/>
      <c r="M37" s="404">
        <v>4</v>
      </c>
      <c r="N37" s="392">
        <v>1</v>
      </c>
      <c r="O37" s="419">
        <v>4</v>
      </c>
      <c r="P37" s="419"/>
      <c r="Q37" s="427">
        <v>1</v>
      </c>
      <c r="R37" s="404"/>
      <c r="S37" s="392">
        <v>1</v>
      </c>
      <c r="T37" s="419">
        <v>1</v>
      </c>
      <c r="U37" s="419">
        <v>1</v>
      </c>
      <c r="V37" s="427"/>
      <c r="W37" s="392">
        <v>5</v>
      </c>
      <c r="X37" s="427">
        <v>2</v>
      </c>
      <c r="Y37" s="392">
        <v>4</v>
      </c>
      <c r="Z37" s="419">
        <v>1</v>
      </c>
      <c r="AA37" s="427">
        <v>2</v>
      </c>
      <c r="AB37" s="392">
        <v>7</v>
      </c>
      <c r="AC37" s="419">
        <v>2</v>
      </c>
      <c r="AD37" s="419">
        <v>2</v>
      </c>
      <c r="AE37" s="419">
        <v>2</v>
      </c>
      <c r="AF37" s="427">
        <v>1</v>
      </c>
      <c r="AG37" s="404">
        <v>4</v>
      </c>
      <c r="AH37" s="392">
        <v>4</v>
      </c>
      <c r="AI37" s="419">
        <v>6</v>
      </c>
      <c r="AJ37" s="419"/>
      <c r="AK37" s="427"/>
      <c r="AL37" s="392">
        <v>5</v>
      </c>
      <c r="AM37" s="419">
        <v>1</v>
      </c>
      <c r="AN37" s="427">
        <v>2</v>
      </c>
      <c r="AO37" s="392">
        <v>10</v>
      </c>
      <c r="AP37" s="427">
        <v>4</v>
      </c>
      <c r="AQ37" s="404">
        <v>4</v>
      </c>
      <c r="AR37" s="392">
        <v>5</v>
      </c>
      <c r="AS37" s="419">
        <v>1</v>
      </c>
      <c r="AT37" s="427">
        <v>5</v>
      </c>
      <c r="AU37" s="404">
        <v>3</v>
      </c>
      <c r="AV37" s="392">
        <v>2</v>
      </c>
      <c r="AW37" s="419">
        <v>6</v>
      </c>
      <c r="AX37" s="419">
        <v>1</v>
      </c>
      <c r="AY37" s="419">
        <v>2</v>
      </c>
      <c r="AZ37" s="427">
        <v>1</v>
      </c>
      <c r="BA37" s="392"/>
      <c r="BB37" s="419">
        <v>1</v>
      </c>
      <c r="BC37" s="419">
        <v>1</v>
      </c>
      <c r="BD37" s="419"/>
      <c r="BE37" s="427"/>
      <c r="BF37" s="404"/>
      <c r="BG37" s="392">
        <v>3</v>
      </c>
      <c r="BH37" s="419"/>
      <c r="BI37" s="419">
        <v>3</v>
      </c>
      <c r="BJ37" s="427">
        <v>2</v>
      </c>
      <c r="BK37" s="392"/>
      <c r="BL37" s="419"/>
      <c r="BM37" s="419">
        <v>2</v>
      </c>
      <c r="BN37" s="419">
        <v>3</v>
      </c>
      <c r="BO37" s="427"/>
      <c r="BP37" s="392">
        <v>1</v>
      </c>
      <c r="BQ37" s="427"/>
      <c r="BR37" s="404"/>
      <c r="BS37" s="404">
        <f t="shared" si="3"/>
        <v>140</v>
      </c>
      <c r="BT37" s="369">
        <v>550</v>
      </c>
      <c r="BU37" s="418">
        <f t="shared" si="2"/>
        <v>77000</v>
      </c>
    </row>
    <row r="38" spans="1:73" s="370" customFormat="1" x14ac:dyDescent="0.2">
      <c r="A38" s="384">
        <v>35</v>
      </c>
      <c r="B38" s="434" t="s">
        <v>119</v>
      </c>
      <c r="C38" s="443" t="s">
        <v>112</v>
      </c>
      <c r="D38" s="392"/>
      <c r="E38" s="419"/>
      <c r="F38" s="419"/>
      <c r="G38" s="419"/>
      <c r="H38" s="427"/>
      <c r="I38" s="392"/>
      <c r="J38" s="429"/>
      <c r="K38" s="429"/>
      <c r="L38" s="430"/>
      <c r="M38" s="431">
        <v>2</v>
      </c>
      <c r="N38" s="393">
        <v>6</v>
      </c>
      <c r="O38" s="429">
        <v>1</v>
      </c>
      <c r="P38" s="429"/>
      <c r="Q38" s="430"/>
      <c r="R38" s="431"/>
      <c r="S38" s="393">
        <v>1</v>
      </c>
      <c r="T38" s="429"/>
      <c r="U38" s="429">
        <v>9</v>
      </c>
      <c r="V38" s="430"/>
      <c r="W38" s="393"/>
      <c r="X38" s="430"/>
      <c r="Y38" s="393">
        <v>2</v>
      </c>
      <c r="Z38" s="429"/>
      <c r="AA38" s="430"/>
      <c r="AB38" s="393">
        <v>1</v>
      </c>
      <c r="AC38" s="429"/>
      <c r="AD38" s="429"/>
      <c r="AE38" s="429"/>
      <c r="AF38" s="430"/>
      <c r="AG38" s="431"/>
      <c r="AH38" s="393"/>
      <c r="AI38" s="429">
        <v>3</v>
      </c>
      <c r="AJ38" s="429"/>
      <c r="AK38" s="430"/>
      <c r="AL38" s="393">
        <v>1</v>
      </c>
      <c r="AM38" s="429"/>
      <c r="AN38" s="430"/>
      <c r="AO38" s="393">
        <v>2</v>
      </c>
      <c r="AP38" s="430">
        <v>1</v>
      </c>
      <c r="AQ38" s="431"/>
      <c r="AR38" s="393">
        <v>12</v>
      </c>
      <c r="AS38" s="429"/>
      <c r="AT38" s="430"/>
      <c r="AU38" s="431"/>
      <c r="AV38" s="393">
        <v>1</v>
      </c>
      <c r="AW38" s="429">
        <v>3</v>
      </c>
      <c r="AX38" s="429">
        <v>1</v>
      </c>
      <c r="AY38" s="429"/>
      <c r="AZ38" s="430"/>
      <c r="BA38" s="393"/>
      <c r="BB38" s="429"/>
      <c r="BC38" s="429"/>
      <c r="BD38" s="429"/>
      <c r="BE38" s="430"/>
      <c r="BF38" s="431"/>
      <c r="BG38" s="393">
        <v>2</v>
      </c>
      <c r="BH38" s="429"/>
      <c r="BI38" s="429"/>
      <c r="BJ38" s="430"/>
      <c r="BK38" s="393"/>
      <c r="BL38" s="429"/>
      <c r="BM38" s="429"/>
      <c r="BN38" s="429"/>
      <c r="BO38" s="430"/>
      <c r="BP38" s="393"/>
      <c r="BQ38" s="430"/>
      <c r="BR38" s="431"/>
      <c r="BS38" s="431">
        <f t="shared" si="3"/>
        <v>48</v>
      </c>
      <c r="BT38" s="369">
        <v>800</v>
      </c>
      <c r="BU38" s="418">
        <f t="shared" si="2"/>
        <v>38400</v>
      </c>
    </row>
    <row r="39" spans="1:73" s="370" customFormat="1" ht="13.5" customHeight="1" x14ac:dyDescent="0.2">
      <c r="A39" s="384">
        <v>36</v>
      </c>
      <c r="B39" s="432" t="s">
        <v>173</v>
      </c>
      <c r="C39" s="443" t="s">
        <v>112</v>
      </c>
      <c r="D39" s="392"/>
      <c r="E39" s="419"/>
      <c r="F39" s="419"/>
      <c r="G39" s="419"/>
      <c r="H39" s="427"/>
      <c r="I39" s="392"/>
      <c r="J39" s="419"/>
      <c r="K39" s="419"/>
      <c r="L39" s="427"/>
      <c r="M39" s="404"/>
      <c r="N39" s="392"/>
      <c r="O39" s="419"/>
      <c r="P39" s="419"/>
      <c r="Q39" s="427"/>
      <c r="R39" s="404"/>
      <c r="S39" s="392"/>
      <c r="T39" s="419"/>
      <c r="U39" s="419"/>
      <c r="V39" s="427"/>
      <c r="W39" s="392"/>
      <c r="X39" s="427"/>
      <c r="Y39" s="392"/>
      <c r="Z39" s="419"/>
      <c r="AA39" s="427"/>
      <c r="AB39" s="392"/>
      <c r="AC39" s="419"/>
      <c r="AD39" s="419"/>
      <c r="AE39" s="419"/>
      <c r="AF39" s="427"/>
      <c r="AG39" s="404"/>
      <c r="AH39" s="392"/>
      <c r="AI39" s="419"/>
      <c r="AJ39" s="419"/>
      <c r="AK39" s="427"/>
      <c r="AL39" s="392"/>
      <c r="AM39" s="419"/>
      <c r="AN39" s="427"/>
      <c r="AO39" s="392"/>
      <c r="AP39" s="427"/>
      <c r="AQ39" s="404"/>
      <c r="AR39" s="392"/>
      <c r="AS39" s="419"/>
      <c r="AT39" s="427"/>
      <c r="AU39" s="404"/>
      <c r="AV39" s="392"/>
      <c r="AW39" s="419"/>
      <c r="AX39" s="419"/>
      <c r="AY39" s="419"/>
      <c r="AZ39" s="427"/>
      <c r="BA39" s="392"/>
      <c r="BB39" s="419"/>
      <c r="BC39" s="419"/>
      <c r="BD39" s="419"/>
      <c r="BE39" s="427"/>
      <c r="BF39" s="404"/>
      <c r="BG39" s="392"/>
      <c r="BH39" s="419"/>
      <c r="BI39" s="419"/>
      <c r="BJ39" s="427"/>
      <c r="BK39" s="392"/>
      <c r="BL39" s="419"/>
      <c r="BM39" s="419"/>
      <c r="BN39" s="419"/>
      <c r="BO39" s="427"/>
      <c r="BP39" s="392"/>
      <c r="BQ39" s="427"/>
      <c r="BR39" s="404">
        <v>1</v>
      </c>
      <c r="BS39" s="404">
        <f t="shared" si="3"/>
        <v>1</v>
      </c>
      <c r="BT39" s="369">
        <v>1000</v>
      </c>
      <c r="BU39" s="418">
        <f t="shared" si="2"/>
        <v>1000</v>
      </c>
    </row>
    <row r="40" spans="1:73" s="370" customFormat="1" x14ac:dyDescent="0.2">
      <c r="A40" s="384">
        <v>37</v>
      </c>
      <c r="B40" s="432" t="s">
        <v>120</v>
      </c>
      <c r="C40" s="443" t="s">
        <v>112</v>
      </c>
      <c r="D40" s="392"/>
      <c r="E40" s="419"/>
      <c r="F40" s="419"/>
      <c r="G40" s="419"/>
      <c r="H40" s="427"/>
      <c r="I40" s="392"/>
      <c r="J40" s="419"/>
      <c r="K40" s="419"/>
      <c r="L40" s="427"/>
      <c r="M40" s="404"/>
      <c r="N40" s="392"/>
      <c r="O40" s="419"/>
      <c r="P40" s="419"/>
      <c r="Q40" s="427"/>
      <c r="R40" s="404"/>
      <c r="S40" s="392"/>
      <c r="T40" s="419"/>
      <c r="U40" s="419"/>
      <c r="V40" s="427"/>
      <c r="W40" s="392"/>
      <c r="X40" s="427"/>
      <c r="Y40" s="392"/>
      <c r="Z40" s="419"/>
      <c r="AA40" s="427"/>
      <c r="AB40" s="392"/>
      <c r="AC40" s="419"/>
      <c r="AD40" s="419"/>
      <c r="AE40" s="419"/>
      <c r="AF40" s="427"/>
      <c r="AG40" s="404"/>
      <c r="AH40" s="392"/>
      <c r="AI40" s="419"/>
      <c r="AJ40" s="419"/>
      <c r="AK40" s="427"/>
      <c r="AL40" s="392"/>
      <c r="AM40" s="419"/>
      <c r="AN40" s="427"/>
      <c r="AO40" s="392"/>
      <c r="AP40" s="427"/>
      <c r="AQ40" s="404"/>
      <c r="AR40" s="392"/>
      <c r="AS40" s="419"/>
      <c r="AT40" s="427"/>
      <c r="AU40" s="404"/>
      <c r="AV40" s="392"/>
      <c r="AW40" s="419"/>
      <c r="AX40" s="419"/>
      <c r="AY40" s="419"/>
      <c r="AZ40" s="427"/>
      <c r="BA40" s="392"/>
      <c r="BB40" s="419"/>
      <c r="BC40" s="419"/>
      <c r="BD40" s="419"/>
      <c r="BE40" s="427"/>
      <c r="BF40" s="404"/>
      <c r="BG40" s="392"/>
      <c r="BH40" s="419"/>
      <c r="BI40" s="419"/>
      <c r="BJ40" s="427"/>
      <c r="BK40" s="392"/>
      <c r="BL40" s="419"/>
      <c r="BM40" s="419"/>
      <c r="BN40" s="419"/>
      <c r="BO40" s="427"/>
      <c r="BP40" s="392"/>
      <c r="BQ40" s="427"/>
      <c r="BR40" s="404">
        <v>1</v>
      </c>
      <c r="BS40" s="404">
        <f t="shared" si="3"/>
        <v>1</v>
      </c>
      <c r="BT40" s="369">
        <v>1500</v>
      </c>
      <c r="BU40" s="418">
        <f t="shared" si="2"/>
        <v>1500</v>
      </c>
    </row>
    <row r="41" spans="1:73" s="370" customFormat="1" x14ac:dyDescent="0.2">
      <c r="A41" s="384">
        <v>38</v>
      </c>
      <c r="B41" s="432" t="s">
        <v>152</v>
      </c>
      <c r="C41" s="443" t="s">
        <v>112</v>
      </c>
      <c r="D41" s="392">
        <v>1</v>
      </c>
      <c r="E41" s="419"/>
      <c r="F41" s="419"/>
      <c r="G41" s="419"/>
      <c r="H41" s="427"/>
      <c r="I41" s="392"/>
      <c r="J41" s="419"/>
      <c r="K41" s="419"/>
      <c r="L41" s="427"/>
      <c r="M41" s="404"/>
      <c r="N41" s="392">
        <v>1</v>
      </c>
      <c r="O41" s="419">
        <v>1</v>
      </c>
      <c r="P41" s="419"/>
      <c r="Q41" s="427"/>
      <c r="R41" s="404"/>
      <c r="S41" s="392">
        <v>1</v>
      </c>
      <c r="T41" s="419"/>
      <c r="U41" s="419"/>
      <c r="V41" s="427"/>
      <c r="W41" s="392">
        <v>5</v>
      </c>
      <c r="X41" s="427"/>
      <c r="Y41" s="392"/>
      <c r="Z41" s="419"/>
      <c r="AA41" s="427"/>
      <c r="AB41" s="392">
        <v>1</v>
      </c>
      <c r="AC41" s="419">
        <v>1</v>
      </c>
      <c r="AD41" s="419"/>
      <c r="AE41" s="419"/>
      <c r="AF41" s="427"/>
      <c r="AG41" s="404"/>
      <c r="AH41" s="392"/>
      <c r="AI41" s="419"/>
      <c r="AJ41" s="419"/>
      <c r="AK41" s="427"/>
      <c r="AL41" s="392"/>
      <c r="AM41" s="419"/>
      <c r="AN41" s="427"/>
      <c r="AO41" s="392">
        <v>1</v>
      </c>
      <c r="AP41" s="427">
        <v>4</v>
      </c>
      <c r="AQ41" s="404"/>
      <c r="AR41" s="392"/>
      <c r="AS41" s="419"/>
      <c r="AT41" s="427"/>
      <c r="AU41" s="404"/>
      <c r="AV41" s="392"/>
      <c r="AW41" s="419">
        <v>1</v>
      </c>
      <c r="AX41" s="419"/>
      <c r="AY41" s="419"/>
      <c r="AZ41" s="427"/>
      <c r="BA41" s="392"/>
      <c r="BB41" s="419">
        <v>3</v>
      </c>
      <c r="BC41" s="419"/>
      <c r="BD41" s="419"/>
      <c r="BE41" s="427"/>
      <c r="BF41" s="404"/>
      <c r="BG41" s="392">
        <v>2</v>
      </c>
      <c r="BH41" s="419"/>
      <c r="BI41" s="419"/>
      <c r="BJ41" s="427">
        <v>1</v>
      </c>
      <c r="BK41" s="392"/>
      <c r="BL41" s="419"/>
      <c r="BM41" s="419"/>
      <c r="BN41" s="419"/>
      <c r="BO41" s="427"/>
      <c r="BP41" s="392"/>
      <c r="BQ41" s="427"/>
      <c r="BR41" s="404"/>
      <c r="BS41" s="404">
        <f t="shared" si="3"/>
        <v>23</v>
      </c>
      <c r="BT41" s="369">
        <v>1000</v>
      </c>
      <c r="BU41" s="418">
        <f t="shared" si="2"/>
        <v>23000</v>
      </c>
    </row>
    <row r="42" spans="1:73" s="370" customFormat="1" x14ac:dyDescent="0.2">
      <c r="A42" s="384">
        <v>39</v>
      </c>
      <c r="B42" s="432" t="s">
        <v>121</v>
      </c>
      <c r="C42" s="443" t="s">
        <v>112</v>
      </c>
      <c r="D42" s="392"/>
      <c r="E42" s="419"/>
      <c r="F42" s="419"/>
      <c r="G42" s="419"/>
      <c r="H42" s="427"/>
      <c r="I42" s="392"/>
      <c r="J42" s="419"/>
      <c r="K42" s="419"/>
      <c r="L42" s="427"/>
      <c r="M42" s="404"/>
      <c r="N42" s="392"/>
      <c r="O42" s="419"/>
      <c r="P42" s="419"/>
      <c r="Q42" s="427"/>
      <c r="R42" s="404"/>
      <c r="S42" s="392">
        <v>2</v>
      </c>
      <c r="T42" s="419"/>
      <c r="U42" s="419"/>
      <c r="V42" s="427"/>
      <c r="W42" s="392"/>
      <c r="X42" s="427"/>
      <c r="Y42" s="392">
        <v>1</v>
      </c>
      <c r="Z42" s="419"/>
      <c r="AA42" s="427"/>
      <c r="AB42" s="392">
        <v>2</v>
      </c>
      <c r="AC42" s="419"/>
      <c r="AD42" s="419"/>
      <c r="AE42" s="419"/>
      <c r="AF42" s="427"/>
      <c r="AG42" s="404"/>
      <c r="AH42" s="392"/>
      <c r="AI42" s="419">
        <v>4</v>
      </c>
      <c r="AJ42" s="419"/>
      <c r="AK42" s="427"/>
      <c r="AL42" s="392">
        <v>1</v>
      </c>
      <c r="AM42" s="419"/>
      <c r="AN42" s="427"/>
      <c r="AO42" s="392">
        <v>4</v>
      </c>
      <c r="AP42" s="427"/>
      <c r="AQ42" s="404"/>
      <c r="AR42" s="392"/>
      <c r="AS42" s="419"/>
      <c r="AT42" s="427"/>
      <c r="AU42" s="404"/>
      <c r="AV42" s="392">
        <v>2</v>
      </c>
      <c r="AW42" s="419">
        <v>3</v>
      </c>
      <c r="AX42" s="419">
        <v>1</v>
      </c>
      <c r="AY42" s="419"/>
      <c r="AZ42" s="427"/>
      <c r="BA42" s="392"/>
      <c r="BB42" s="419"/>
      <c r="BC42" s="419"/>
      <c r="BD42" s="419"/>
      <c r="BE42" s="427"/>
      <c r="BF42" s="404"/>
      <c r="BG42" s="392">
        <v>2</v>
      </c>
      <c r="BH42" s="419"/>
      <c r="BI42" s="419"/>
      <c r="BJ42" s="427"/>
      <c r="BK42" s="392"/>
      <c r="BL42" s="419"/>
      <c r="BM42" s="419"/>
      <c r="BN42" s="419"/>
      <c r="BO42" s="427"/>
      <c r="BP42" s="392"/>
      <c r="BQ42" s="427"/>
      <c r="BR42" s="404"/>
      <c r="BS42" s="404">
        <f t="shared" si="3"/>
        <v>22</v>
      </c>
      <c r="BT42" s="369">
        <v>1400</v>
      </c>
      <c r="BU42" s="418">
        <f t="shared" si="2"/>
        <v>30800</v>
      </c>
    </row>
    <row r="43" spans="1:73" s="370" customFormat="1" x14ac:dyDescent="0.2">
      <c r="A43" s="384">
        <v>40</v>
      </c>
      <c r="B43" s="432" t="s">
        <v>122</v>
      </c>
      <c r="C43" s="443" t="s">
        <v>112</v>
      </c>
      <c r="D43" s="392"/>
      <c r="E43" s="419"/>
      <c r="F43" s="419"/>
      <c r="G43" s="419"/>
      <c r="H43" s="427"/>
      <c r="I43" s="392"/>
      <c r="J43" s="419"/>
      <c r="K43" s="419"/>
      <c r="L43" s="427"/>
      <c r="M43" s="404"/>
      <c r="N43" s="392"/>
      <c r="O43" s="419"/>
      <c r="P43" s="419"/>
      <c r="Q43" s="427"/>
      <c r="R43" s="404"/>
      <c r="S43" s="392"/>
      <c r="T43" s="419"/>
      <c r="U43" s="419"/>
      <c r="V43" s="427"/>
      <c r="W43" s="392"/>
      <c r="X43" s="427"/>
      <c r="Y43" s="392"/>
      <c r="Z43" s="419"/>
      <c r="AA43" s="427"/>
      <c r="AB43" s="392"/>
      <c r="AC43" s="419"/>
      <c r="AD43" s="419"/>
      <c r="AE43" s="419"/>
      <c r="AF43" s="427"/>
      <c r="AG43" s="404"/>
      <c r="AH43" s="392"/>
      <c r="AI43" s="419"/>
      <c r="AJ43" s="419"/>
      <c r="AK43" s="427"/>
      <c r="AL43" s="392"/>
      <c r="AM43" s="419"/>
      <c r="AN43" s="427"/>
      <c r="AO43" s="392"/>
      <c r="AP43" s="427"/>
      <c r="AQ43" s="404"/>
      <c r="AR43" s="392"/>
      <c r="AS43" s="419"/>
      <c r="AT43" s="427"/>
      <c r="AU43" s="404"/>
      <c r="AV43" s="392"/>
      <c r="AW43" s="419"/>
      <c r="AX43" s="419"/>
      <c r="AY43" s="419"/>
      <c r="AZ43" s="427"/>
      <c r="BA43" s="392"/>
      <c r="BB43" s="419">
        <v>1</v>
      </c>
      <c r="BC43" s="419"/>
      <c r="BD43" s="419"/>
      <c r="BE43" s="427"/>
      <c r="BF43" s="404"/>
      <c r="BG43" s="392"/>
      <c r="BH43" s="419"/>
      <c r="BI43" s="419"/>
      <c r="BJ43" s="427"/>
      <c r="BK43" s="392"/>
      <c r="BL43" s="419"/>
      <c r="BM43" s="419"/>
      <c r="BN43" s="419"/>
      <c r="BO43" s="427"/>
      <c r="BP43" s="392"/>
      <c r="BQ43" s="427"/>
      <c r="BR43" s="404">
        <v>1</v>
      </c>
      <c r="BS43" s="404">
        <f t="shared" si="3"/>
        <v>2</v>
      </c>
      <c r="BT43" s="369">
        <v>1500</v>
      </c>
      <c r="BU43" s="418">
        <f t="shared" si="2"/>
        <v>3000</v>
      </c>
    </row>
    <row r="44" spans="1:73" s="370" customFormat="1" x14ac:dyDescent="0.2">
      <c r="A44" s="384">
        <v>41</v>
      </c>
      <c r="B44" s="432" t="s">
        <v>123</v>
      </c>
      <c r="C44" s="443" t="s">
        <v>112</v>
      </c>
      <c r="D44" s="392"/>
      <c r="E44" s="419"/>
      <c r="F44" s="419"/>
      <c r="G44" s="419"/>
      <c r="H44" s="427"/>
      <c r="I44" s="392"/>
      <c r="J44" s="419"/>
      <c r="K44" s="419"/>
      <c r="L44" s="427"/>
      <c r="M44" s="404">
        <v>4</v>
      </c>
      <c r="N44" s="392">
        <v>1</v>
      </c>
      <c r="O44" s="419"/>
      <c r="P44" s="419"/>
      <c r="Q44" s="427"/>
      <c r="R44" s="404"/>
      <c r="S44" s="392"/>
      <c r="T44" s="419"/>
      <c r="U44" s="419"/>
      <c r="V44" s="427"/>
      <c r="W44" s="392"/>
      <c r="X44" s="427"/>
      <c r="Y44" s="392"/>
      <c r="Z44" s="419"/>
      <c r="AA44" s="427"/>
      <c r="AB44" s="392"/>
      <c r="AC44" s="419"/>
      <c r="AD44" s="419"/>
      <c r="AE44" s="419"/>
      <c r="AF44" s="427"/>
      <c r="AG44" s="404"/>
      <c r="AH44" s="392"/>
      <c r="AI44" s="419"/>
      <c r="AJ44" s="419"/>
      <c r="AK44" s="427"/>
      <c r="AL44" s="392"/>
      <c r="AM44" s="419"/>
      <c r="AN44" s="427"/>
      <c r="AO44" s="392"/>
      <c r="AP44" s="427"/>
      <c r="AQ44" s="404"/>
      <c r="AR44" s="392"/>
      <c r="AS44" s="419">
        <v>2</v>
      </c>
      <c r="AT44" s="427"/>
      <c r="AU44" s="404"/>
      <c r="AV44" s="392"/>
      <c r="AW44" s="419"/>
      <c r="AX44" s="419"/>
      <c r="AY44" s="419"/>
      <c r="AZ44" s="427"/>
      <c r="BA44" s="392"/>
      <c r="BB44" s="419"/>
      <c r="BC44" s="419"/>
      <c r="BD44" s="419"/>
      <c r="BE44" s="427"/>
      <c r="BF44" s="404"/>
      <c r="BG44" s="392"/>
      <c r="BH44" s="419"/>
      <c r="BI44" s="419"/>
      <c r="BJ44" s="427"/>
      <c r="BK44" s="392"/>
      <c r="BL44" s="419"/>
      <c r="BM44" s="419"/>
      <c r="BN44" s="419"/>
      <c r="BO44" s="427"/>
      <c r="BP44" s="392"/>
      <c r="BQ44" s="427"/>
      <c r="BR44" s="404"/>
      <c r="BS44" s="404">
        <f t="shared" si="3"/>
        <v>7</v>
      </c>
      <c r="BT44" s="369">
        <v>1900</v>
      </c>
      <c r="BU44" s="418">
        <f t="shared" si="2"/>
        <v>13300</v>
      </c>
    </row>
    <row r="45" spans="1:73" s="370" customFormat="1" x14ac:dyDescent="0.2">
      <c r="A45" s="384">
        <v>42</v>
      </c>
      <c r="B45" s="432" t="s">
        <v>150</v>
      </c>
      <c r="C45" s="443" t="s">
        <v>112</v>
      </c>
      <c r="D45" s="392"/>
      <c r="E45" s="419"/>
      <c r="F45" s="419"/>
      <c r="G45" s="419"/>
      <c r="H45" s="427"/>
      <c r="I45" s="392"/>
      <c r="J45" s="419"/>
      <c r="K45" s="419"/>
      <c r="L45" s="427"/>
      <c r="M45" s="404"/>
      <c r="N45" s="392"/>
      <c r="O45" s="419"/>
      <c r="P45" s="419"/>
      <c r="Q45" s="427"/>
      <c r="R45" s="404"/>
      <c r="S45" s="392"/>
      <c r="T45" s="419"/>
      <c r="U45" s="419"/>
      <c r="V45" s="427"/>
      <c r="W45" s="392"/>
      <c r="X45" s="427"/>
      <c r="Y45" s="392"/>
      <c r="Z45" s="419"/>
      <c r="AA45" s="427"/>
      <c r="AB45" s="392"/>
      <c r="AC45" s="419"/>
      <c r="AD45" s="419"/>
      <c r="AE45" s="419"/>
      <c r="AF45" s="427"/>
      <c r="AG45" s="404"/>
      <c r="AH45" s="392"/>
      <c r="AI45" s="419">
        <v>2</v>
      </c>
      <c r="AJ45" s="419"/>
      <c r="AK45" s="427"/>
      <c r="AL45" s="392">
        <v>2</v>
      </c>
      <c r="AM45" s="419"/>
      <c r="AN45" s="427"/>
      <c r="AO45" s="392"/>
      <c r="AP45" s="427"/>
      <c r="AQ45" s="404"/>
      <c r="AR45" s="392"/>
      <c r="AS45" s="419"/>
      <c r="AT45" s="427"/>
      <c r="AU45" s="404"/>
      <c r="AV45" s="392"/>
      <c r="AW45" s="419"/>
      <c r="AX45" s="419"/>
      <c r="AY45" s="419"/>
      <c r="AZ45" s="427"/>
      <c r="BA45" s="392"/>
      <c r="BB45" s="419"/>
      <c r="BC45" s="419"/>
      <c r="BD45" s="419"/>
      <c r="BE45" s="427"/>
      <c r="BF45" s="404"/>
      <c r="BG45" s="392"/>
      <c r="BH45" s="419"/>
      <c r="BI45" s="419"/>
      <c r="BJ45" s="427">
        <v>2</v>
      </c>
      <c r="BK45" s="392"/>
      <c r="BL45" s="419"/>
      <c r="BM45" s="419"/>
      <c r="BN45" s="419"/>
      <c r="BO45" s="427"/>
      <c r="BP45" s="392"/>
      <c r="BQ45" s="427"/>
      <c r="BR45" s="404"/>
      <c r="BS45" s="404">
        <f t="shared" si="3"/>
        <v>6</v>
      </c>
      <c r="BT45" s="369">
        <v>2200</v>
      </c>
      <c r="BU45" s="418">
        <f t="shared" si="2"/>
        <v>13200</v>
      </c>
    </row>
    <row r="46" spans="1:73" x14ac:dyDescent="0.2">
      <c r="A46" s="383">
        <v>43</v>
      </c>
      <c r="B46" s="447" t="s">
        <v>132</v>
      </c>
      <c r="C46" s="445" t="s">
        <v>126</v>
      </c>
      <c r="D46" s="392"/>
      <c r="E46" s="419"/>
      <c r="F46" s="419"/>
      <c r="G46" s="419"/>
      <c r="H46" s="427"/>
      <c r="I46" s="392"/>
      <c r="J46" s="419"/>
      <c r="K46" s="419">
        <v>20</v>
      </c>
      <c r="L46" s="427"/>
      <c r="M46" s="404">
        <v>135</v>
      </c>
      <c r="N46" s="392">
        <v>70</v>
      </c>
      <c r="O46" s="419"/>
      <c r="P46" s="419"/>
      <c r="Q46" s="427"/>
      <c r="R46" s="404"/>
      <c r="S46" s="392">
        <v>25</v>
      </c>
      <c r="T46" s="419"/>
      <c r="U46" s="419"/>
      <c r="V46" s="427">
        <v>215</v>
      </c>
      <c r="W46" s="392">
        <v>290</v>
      </c>
      <c r="X46" s="427"/>
      <c r="Y46" s="392">
        <v>170</v>
      </c>
      <c r="Z46" s="419"/>
      <c r="AA46" s="427">
        <v>50</v>
      </c>
      <c r="AB46" s="392">
        <v>260</v>
      </c>
      <c r="AC46" s="419">
        <v>25</v>
      </c>
      <c r="AD46" s="419"/>
      <c r="AE46" s="419"/>
      <c r="AF46" s="427"/>
      <c r="AG46" s="404">
        <v>20</v>
      </c>
      <c r="AH46" s="392"/>
      <c r="AI46" s="419">
        <v>170</v>
      </c>
      <c r="AJ46" s="419"/>
      <c r="AK46" s="427"/>
      <c r="AL46" s="392">
        <v>475</v>
      </c>
      <c r="AM46" s="419"/>
      <c r="AN46" s="427"/>
      <c r="AO46" s="392">
        <v>250</v>
      </c>
      <c r="AP46" s="427">
        <v>405</v>
      </c>
      <c r="AQ46" s="404">
        <v>230</v>
      </c>
      <c r="AR46" s="345"/>
      <c r="AS46" s="375"/>
      <c r="AT46" s="441"/>
      <c r="AU46" s="347"/>
      <c r="AV46" s="345"/>
      <c r="AW46" s="375"/>
      <c r="AX46" s="375"/>
      <c r="AY46" s="375"/>
      <c r="AZ46" s="441"/>
      <c r="BA46" s="345"/>
      <c r="BB46" s="375">
        <v>60</v>
      </c>
      <c r="BC46" s="375"/>
      <c r="BD46" s="375"/>
      <c r="BE46" s="441"/>
      <c r="BF46" s="347"/>
      <c r="BG46" s="345">
        <v>275</v>
      </c>
      <c r="BH46" s="375">
        <v>75</v>
      </c>
      <c r="BI46" s="375"/>
      <c r="BJ46" s="441">
        <v>195</v>
      </c>
      <c r="BK46" s="345">
        <v>95</v>
      </c>
      <c r="BL46" s="375"/>
      <c r="BM46" s="375"/>
      <c r="BN46" s="375"/>
      <c r="BO46" s="441"/>
      <c r="BP46" s="345"/>
      <c r="BQ46" s="441">
        <v>40</v>
      </c>
      <c r="BR46" s="347">
        <v>500</v>
      </c>
      <c r="BS46" s="404">
        <f t="shared" si="3"/>
        <v>4050</v>
      </c>
      <c r="BT46" s="353">
        <v>30</v>
      </c>
      <c r="BU46" s="409">
        <f t="shared" si="2"/>
        <v>121500</v>
      </c>
    </row>
    <row r="47" spans="1:73" x14ac:dyDescent="0.2">
      <c r="A47" s="383">
        <v>44</v>
      </c>
      <c r="B47" s="447" t="s">
        <v>146</v>
      </c>
      <c r="C47" s="445" t="s">
        <v>147</v>
      </c>
      <c r="D47" s="394">
        <v>0.01</v>
      </c>
      <c r="E47" s="437">
        <v>0.01</v>
      </c>
      <c r="F47" s="437">
        <v>0.01</v>
      </c>
      <c r="G47" s="437">
        <v>0.01</v>
      </c>
      <c r="H47" s="438">
        <v>0.05</v>
      </c>
      <c r="I47" s="394">
        <v>0.01</v>
      </c>
      <c r="J47" s="437">
        <v>0.01</v>
      </c>
      <c r="K47" s="437">
        <v>0.01</v>
      </c>
      <c r="L47" s="438">
        <v>0.01</v>
      </c>
      <c r="M47" s="439">
        <v>0.05</v>
      </c>
      <c r="N47" s="394">
        <v>0.01</v>
      </c>
      <c r="O47" s="437">
        <v>0.01</v>
      </c>
      <c r="P47" s="437">
        <v>0.01</v>
      </c>
      <c r="Q47" s="438">
        <v>0.01</v>
      </c>
      <c r="R47" s="439">
        <v>0.01</v>
      </c>
      <c r="S47" s="394">
        <v>0.01</v>
      </c>
      <c r="T47" s="437">
        <v>0.01</v>
      </c>
      <c r="U47" s="437">
        <v>0.02</v>
      </c>
      <c r="V47" s="459">
        <v>0.02</v>
      </c>
      <c r="W47" s="394">
        <v>0.02</v>
      </c>
      <c r="X47" s="438">
        <v>0.01</v>
      </c>
      <c r="Y47" s="394">
        <v>0.01</v>
      </c>
      <c r="Z47" s="437">
        <v>0.01</v>
      </c>
      <c r="AA47" s="438">
        <v>0.01</v>
      </c>
      <c r="AB47" s="394">
        <v>0.02</v>
      </c>
      <c r="AC47" s="437">
        <v>0.01</v>
      </c>
      <c r="AD47" s="437">
        <v>0.01</v>
      </c>
      <c r="AE47" s="437">
        <v>0.01</v>
      </c>
      <c r="AF47" s="438">
        <v>0.01</v>
      </c>
      <c r="AG47" s="439">
        <v>0.02</v>
      </c>
      <c r="AH47" s="394">
        <v>0.01</v>
      </c>
      <c r="AI47" s="437">
        <v>0.03</v>
      </c>
      <c r="AJ47" s="437">
        <v>0.01</v>
      </c>
      <c r="AK47" s="438">
        <v>0.01</v>
      </c>
      <c r="AL47" s="394">
        <v>0.04</v>
      </c>
      <c r="AM47" s="437">
        <v>0.01</v>
      </c>
      <c r="AN47" s="438">
        <v>0.01</v>
      </c>
      <c r="AO47" s="394">
        <v>0.05</v>
      </c>
      <c r="AP47" s="438">
        <v>0.02</v>
      </c>
      <c r="AQ47" s="439">
        <v>0.03</v>
      </c>
      <c r="AR47" s="458">
        <v>0.02</v>
      </c>
      <c r="AS47" s="379">
        <v>0.01</v>
      </c>
      <c r="AT47" s="457">
        <v>0.03</v>
      </c>
      <c r="AU47" s="376">
        <v>0.01</v>
      </c>
      <c r="AV47" s="458">
        <v>0.01</v>
      </c>
      <c r="AW47" s="379">
        <v>0.02</v>
      </c>
      <c r="AX47" s="379">
        <v>0.01</v>
      </c>
      <c r="AY47" s="379">
        <v>0.01</v>
      </c>
      <c r="AZ47" s="457">
        <v>0.01</v>
      </c>
      <c r="BA47" s="458">
        <v>0.01</v>
      </c>
      <c r="BB47" s="379">
        <v>0.02</v>
      </c>
      <c r="BC47" s="379">
        <v>0.01</v>
      </c>
      <c r="BD47" s="379">
        <v>0.01</v>
      </c>
      <c r="BE47" s="457">
        <v>0.01</v>
      </c>
      <c r="BF47" s="376">
        <v>0.01</v>
      </c>
      <c r="BG47" s="458">
        <v>0.03</v>
      </c>
      <c r="BH47" s="379">
        <v>0.01</v>
      </c>
      <c r="BI47" s="379">
        <v>0.01</v>
      </c>
      <c r="BJ47" s="457">
        <v>0.03</v>
      </c>
      <c r="BK47" s="458">
        <v>0.01</v>
      </c>
      <c r="BL47" s="379">
        <v>0.01</v>
      </c>
      <c r="BM47" s="379">
        <v>0.01</v>
      </c>
      <c r="BN47" s="379">
        <v>0.01</v>
      </c>
      <c r="BO47" s="457">
        <v>0.01</v>
      </c>
      <c r="BP47" s="461">
        <v>0.01</v>
      </c>
      <c r="BQ47" s="457">
        <v>0.01</v>
      </c>
      <c r="BR47" s="376"/>
      <c r="BS47" s="376">
        <f t="shared" si="3"/>
        <v>1.0000000000000007</v>
      </c>
      <c r="BT47" s="353">
        <v>50000</v>
      </c>
      <c r="BU47" s="409">
        <f t="shared" si="2"/>
        <v>50000.000000000036</v>
      </c>
    </row>
    <row r="48" spans="1:73" x14ac:dyDescent="0.2">
      <c r="A48" s="383">
        <v>45</v>
      </c>
      <c r="B48" s="447" t="s">
        <v>141</v>
      </c>
      <c r="C48" s="445" t="s">
        <v>126</v>
      </c>
      <c r="D48" s="392"/>
      <c r="E48" s="419"/>
      <c r="F48" s="419"/>
      <c r="G48" s="419"/>
      <c r="H48" s="427">
        <v>383</v>
      </c>
      <c r="I48" s="392"/>
      <c r="J48" s="419"/>
      <c r="K48" s="419"/>
      <c r="L48" s="427"/>
      <c r="M48" s="404"/>
      <c r="N48" s="392"/>
      <c r="O48" s="419"/>
      <c r="P48" s="419"/>
      <c r="Q48" s="427"/>
      <c r="R48" s="404"/>
      <c r="S48" s="392"/>
      <c r="T48" s="419"/>
      <c r="U48" s="419"/>
      <c r="V48" s="427"/>
      <c r="W48" s="392"/>
      <c r="X48" s="427"/>
      <c r="Y48" s="392"/>
      <c r="Z48" s="419"/>
      <c r="AA48" s="427"/>
      <c r="AB48" s="392"/>
      <c r="AC48" s="419"/>
      <c r="AD48" s="419"/>
      <c r="AE48" s="419"/>
      <c r="AF48" s="427"/>
      <c r="AG48" s="404"/>
      <c r="AH48" s="392"/>
      <c r="AI48" s="419"/>
      <c r="AJ48" s="419"/>
      <c r="AK48" s="427"/>
      <c r="AL48" s="392"/>
      <c r="AM48" s="419"/>
      <c r="AN48" s="427"/>
      <c r="AO48" s="392"/>
      <c r="AP48" s="427"/>
      <c r="AQ48" s="404"/>
      <c r="AR48" s="345">
        <v>260</v>
      </c>
      <c r="AS48" s="375"/>
      <c r="AT48" s="441">
        <v>2200</v>
      </c>
      <c r="AU48" s="347"/>
      <c r="AV48" s="345"/>
      <c r="AW48" s="375"/>
      <c r="AX48" s="375"/>
      <c r="AY48" s="375">
        <v>600</v>
      </c>
      <c r="AZ48" s="441"/>
      <c r="BA48" s="345"/>
      <c r="BB48" s="375"/>
      <c r="BC48" s="375"/>
      <c r="BD48" s="375"/>
      <c r="BE48" s="441"/>
      <c r="BF48" s="347"/>
      <c r="BG48" s="345"/>
      <c r="BH48" s="375"/>
      <c r="BI48" s="375"/>
      <c r="BJ48" s="441"/>
      <c r="BK48" s="345">
        <v>526</v>
      </c>
      <c r="BL48" s="375"/>
      <c r="BM48" s="375"/>
      <c r="BN48" s="375"/>
      <c r="BO48" s="441">
        <v>1551</v>
      </c>
      <c r="BP48" s="345"/>
      <c r="BQ48" s="441"/>
      <c r="BR48" s="347"/>
      <c r="BS48" s="347">
        <f t="shared" si="3"/>
        <v>5520</v>
      </c>
      <c r="BT48" s="353">
        <v>1.5</v>
      </c>
      <c r="BU48" s="409">
        <f t="shared" si="2"/>
        <v>8280</v>
      </c>
    </row>
    <row r="49" spans="1:73" x14ac:dyDescent="0.2">
      <c r="A49" s="383">
        <v>46</v>
      </c>
      <c r="B49" s="447" t="s">
        <v>142</v>
      </c>
      <c r="C49" s="445" t="s">
        <v>126</v>
      </c>
      <c r="D49" s="392"/>
      <c r="E49" s="419"/>
      <c r="F49" s="419"/>
      <c r="G49" s="419"/>
      <c r="H49" s="427">
        <v>550</v>
      </c>
      <c r="I49" s="392"/>
      <c r="J49" s="419"/>
      <c r="K49" s="419"/>
      <c r="L49" s="427"/>
      <c r="M49" s="404"/>
      <c r="N49" s="392"/>
      <c r="O49" s="419"/>
      <c r="P49" s="419"/>
      <c r="Q49" s="427"/>
      <c r="R49" s="404"/>
      <c r="S49" s="392"/>
      <c r="T49" s="419">
        <v>33</v>
      </c>
      <c r="U49" s="419"/>
      <c r="V49" s="427">
        <v>120</v>
      </c>
      <c r="W49" s="392"/>
      <c r="X49" s="427"/>
      <c r="Y49" s="392"/>
      <c r="Z49" s="419"/>
      <c r="AA49" s="427"/>
      <c r="AB49" s="392"/>
      <c r="AC49" s="419"/>
      <c r="AD49" s="419"/>
      <c r="AE49" s="419"/>
      <c r="AF49" s="427"/>
      <c r="AG49" s="404"/>
      <c r="AH49" s="392"/>
      <c r="AI49" s="419">
        <v>62</v>
      </c>
      <c r="AJ49" s="419"/>
      <c r="AK49" s="427"/>
      <c r="AL49" s="392"/>
      <c r="AM49" s="419"/>
      <c r="AN49" s="427"/>
      <c r="AO49" s="392"/>
      <c r="AP49" s="427"/>
      <c r="AQ49" s="404"/>
      <c r="AR49" s="345"/>
      <c r="AS49" s="375"/>
      <c r="AT49" s="441"/>
      <c r="AU49" s="347"/>
      <c r="AV49" s="345"/>
      <c r="AW49" s="375"/>
      <c r="AX49" s="375"/>
      <c r="AY49" s="375"/>
      <c r="AZ49" s="441"/>
      <c r="BA49" s="345"/>
      <c r="BB49" s="375"/>
      <c r="BC49" s="375"/>
      <c r="BD49" s="375"/>
      <c r="BE49" s="441"/>
      <c r="BF49" s="347"/>
      <c r="BG49" s="345"/>
      <c r="BH49" s="375"/>
      <c r="BI49" s="375"/>
      <c r="BJ49" s="441"/>
      <c r="BK49" s="345"/>
      <c r="BL49" s="375">
        <v>105</v>
      </c>
      <c r="BM49" s="375"/>
      <c r="BN49" s="375"/>
      <c r="BO49" s="441"/>
      <c r="BP49" s="345"/>
      <c r="BQ49" s="441"/>
      <c r="BR49" s="347"/>
      <c r="BS49" s="347">
        <f t="shared" si="3"/>
        <v>870</v>
      </c>
      <c r="BT49" s="353">
        <v>2</v>
      </c>
      <c r="BU49" s="409">
        <f t="shared" si="2"/>
        <v>1740</v>
      </c>
    </row>
    <row r="50" spans="1:73" x14ac:dyDescent="0.2">
      <c r="A50" s="383">
        <v>47</v>
      </c>
      <c r="B50" s="447" t="s">
        <v>157</v>
      </c>
      <c r="C50" s="445" t="s">
        <v>126</v>
      </c>
      <c r="D50" s="392"/>
      <c r="E50" s="419"/>
      <c r="F50" s="419"/>
      <c r="G50" s="419"/>
      <c r="H50" s="427">
        <v>176</v>
      </c>
      <c r="I50" s="392"/>
      <c r="J50" s="419"/>
      <c r="K50" s="419"/>
      <c r="L50" s="427"/>
      <c r="M50" s="404"/>
      <c r="N50" s="392"/>
      <c r="O50" s="419"/>
      <c r="P50" s="419"/>
      <c r="Q50" s="427"/>
      <c r="R50" s="404"/>
      <c r="S50" s="392"/>
      <c r="T50" s="419"/>
      <c r="U50" s="419"/>
      <c r="V50" s="427"/>
      <c r="W50" s="392"/>
      <c r="X50" s="427"/>
      <c r="Y50" s="392"/>
      <c r="Z50" s="419"/>
      <c r="AA50" s="427"/>
      <c r="AB50" s="392"/>
      <c r="AC50" s="419"/>
      <c r="AD50" s="419"/>
      <c r="AE50" s="419"/>
      <c r="AF50" s="427"/>
      <c r="AG50" s="404"/>
      <c r="AH50" s="392"/>
      <c r="AI50" s="419"/>
      <c r="AJ50" s="419"/>
      <c r="AK50" s="427"/>
      <c r="AL50" s="392"/>
      <c r="AM50" s="419"/>
      <c r="AN50" s="427"/>
      <c r="AO50" s="392"/>
      <c r="AP50" s="427"/>
      <c r="AQ50" s="404"/>
      <c r="AR50" s="345"/>
      <c r="AS50" s="375"/>
      <c r="AT50" s="441"/>
      <c r="AU50" s="347"/>
      <c r="AV50" s="345"/>
      <c r="AW50" s="375"/>
      <c r="AX50" s="375"/>
      <c r="AY50" s="375"/>
      <c r="AZ50" s="441"/>
      <c r="BA50" s="345"/>
      <c r="BB50" s="375"/>
      <c r="BC50" s="375"/>
      <c r="BD50" s="375"/>
      <c r="BE50" s="441"/>
      <c r="BF50" s="347"/>
      <c r="BG50" s="345"/>
      <c r="BH50" s="375"/>
      <c r="BI50" s="375"/>
      <c r="BJ50" s="441"/>
      <c r="BK50" s="345"/>
      <c r="BL50" s="375"/>
      <c r="BM50" s="375"/>
      <c r="BN50" s="375"/>
      <c r="BO50" s="441">
        <v>248</v>
      </c>
      <c r="BP50" s="345"/>
      <c r="BQ50" s="441"/>
      <c r="BR50" s="347"/>
      <c r="BS50" s="347">
        <f t="shared" si="3"/>
        <v>424</v>
      </c>
      <c r="BT50" s="353">
        <v>4</v>
      </c>
      <c r="BU50" s="409">
        <f t="shared" si="2"/>
        <v>1696</v>
      </c>
    </row>
    <row r="51" spans="1:73" x14ac:dyDescent="0.2">
      <c r="A51" s="383">
        <v>48</v>
      </c>
      <c r="B51" s="447" t="s">
        <v>143</v>
      </c>
      <c r="C51" s="445" t="s">
        <v>126</v>
      </c>
      <c r="D51" s="392"/>
      <c r="E51" s="419"/>
      <c r="F51" s="419"/>
      <c r="G51" s="419"/>
      <c r="H51" s="427">
        <v>32</v>
      </c>
      <c r="I51" s="392"/>
      <c r="J51" s="419"/>
      <c r="K51" s="419"/>
      <c r="L51" s="427"/>
      <c r="M51" s="404"/>
      <c r="N51" s="392"/>
      <c r="O51" s="419"/>
      <c r="P51" s="419"/>
      <c r="Q51" s="427"/>
      <c r="R51" s="404"/>
      <c r="S51" s="392"/>
      <c r="T51" s="419"/>
      <c r="U51" s="419"/>
      <c r="V51" s="427"/>
      <c r="W51" s="392"/>
      <c r="X51" s="427"/>
      <c r="Y51" s="392"/>
      <c r="Z51" s="419"/>
      <c r="AA51" s="427"/>
      <c r="AB51" s="392"/>
      <c r="AC51" s="419"/>
      <c r="AD51" s="419"/>
      <c r="AE51" s="419"/>
      <c r="AF51" s="427"/>
      <c r="AG51" s="404"/>
      <c r="AH51" s="392"/>
      <c r="AI51" s="419">
        <v>14</v>
      </c>
      <c r="AJ51" s="419"/>
      <c r="AK51" s="427"/>
      <c r="AL51" s="392"/>
      <c r="AM51" s="419"/>
      <c r="AN51" s="427"/>
      <c r="AO51" s="392"/>
      <c r="AP51" s="427"/>
      <c r="AQ51" s="404"/>
      <c r="AR51" s="345"/>
      <c r="AS51" s="375">
        <v>16</v>
      </c>
      <c r="AT51" s="441">
        <v>18</v>
      </c>
      <c r="AU51" s="347"/>
      <c r="AV51" s="345"/>
      <c r="AW51" s="375"/>
      <c r="AX51" s="375"/>
      <c r="AY51" s="375"/>
      <c r="AZ51" s="441"/>
      <c r="BA51" s="345"/>
      <c r="BB51" s="375"/>
      <c r="BC51" s="375"/>
      <c r="BD51" s="375"/>
      <c r="BE51" s="441"/>
      <c r="BF51" s="347"/>
      <c r="BG51" s="345"/>
      <c r="BH51" s="375"/>
      <c r="BI51" s="375"/>
      <c r="BJ51" s="441"/>
      <c r="BK51" s="345"/>
      <c r="BL51" s="375">
        <v>20</v>
      </c>
      <c r="BM51" s="375"/>
      <c r="BN51" s="375"/>
      <c r="BO51" s="441">
        <v>38</v>
      </c>
      <c r="BP51" s="345"/>
      <c r="BQ51" s="441"/>
      <c r="BR51" s="347"/>
      <c r="BS51" s="347">
        <f t="shared" si="3"/>
        <v>138</v>
      </c>
      <c r="BT51" s="353">
        <v>6</v>
      </c>
      <c r="BU51" s="409">
        <f t="shared" si="2"/>
        <v>828</v>
      </c>
    </row>
    <row r="52" spans="1:73" x14ac:dyDescent="0.2">
      <c r="A52" s="383">
        <v>49</v>
      </c>
      <c r="B52" s="447" t="s">
        <v>144</v>
      </c>
      <c r="C52" s="445" t="s">
        <v>127</v>
      </c>
      <c r="D52" s="396"/>
      <c r="E52" s="420"/>
      <c r="F52" s="420"/>
      <c r="G52" s="420"/>
      <c r="H52" s="428">
        <v>224</v>
      </c>
      <c r="I52" s="396"/>
      <c r="J52" s="420"/>
      <c r="K52" s="420"/>
      <c r="L52" s="428"/>
      <c r="M52" s="414"/>
      <c r="N52" s="396"/>
      <c r="O52" s="420"/>
      <c r="P52" s="420"/>
      <c r="Q52" s="428"/>
      <c r="R52" s="414"/>
      <c r="S52" s="396"/>
      <c r="T52" s="420"/>
      <c r="U52" s="420"/>
      <c r="V52" s="428"/>
      <c r="W52" s="396"/>
      <c r="X52" s="428"/>
      <c r="Y52" s="396"/>
      <c r="Z52" s="420"/>
      <c r="AA52" s="428"/>
      <c r="AB52" s="396"/>
      <c r="AC52" s="420"/>
      <c r="AD52" s="420"/>
      <c r="AE52" s="420"/>
      <c r="AF52" s="428"/>
      <c r="AG52" s="414"/>
      <c r="AH52" s="396"/>
      <c r="AI52" s="420"/>
      <c r="AJ52" s="420"/>
      <c r="AK52" s="428"/>
      <c r="AL52" s="396"/>
      <c r="AM52" s="420"/>
      <c r="AN52" s="428"/>
      <c r="AO52" s="396"/>
      <c r="AP52" s="428"/>
      <c r="AQ52" s="414"/>
      <c r="AR52" s="345"/>
      <c r="AS52" s="375"/>
      <c r="AT52" s="441"/>
      <c r="AU52" s="347"/>
      <c r="AV52" s="345"/>
      <c r="AW52" s="375"/>
      <c r="AX52" s="375"/>
      <c r="AY52" s="375"/>
      <c r="AZ52" s="441"/>
      <c r="BA52" s="345"/>
      <c r="BB52" s="375"/>
      <c r="BC52" s="375"/>
      <c r="BD52" s="375"/>
      <c r="BE52" s="441"/>
      <c r="BF52" s="347"/>
      <c r="BG52" s="345"/>
      <c r="BH52" s="375"/>
      <c r="BI52" s="375"/>
      <c r="BJ52" s="441"/>
      <c r="BK52" s="345"/>
      <c r="BL52" s="375">
        <v>83</v>
      </c>
      <c r="BM52" s="375"/>
      <c r="BN52" s="375"/>
      <c r="BO52" s="441"/>
      <c r="BP52" s="345"/>
      <c r="BQ52" s="441"/>
      <c r="BR52" s="347"/>
      <c r="BS52" s="347">
        <f t="shared" si="3"/>
        <v>307</v>
      </c>
      <c r="BT52" s="353">
        <v>8</v>
      </c>
      <c r="BU52" s="409">
        <f t="shared" si="2"/>
        <v>2456</v>
      </c>
    </row>
    <row r="53" spans="1:73" ht="13.5" thickBot="1" x14ac:dyDescent="0.25">
      <c r="A53" s="385">
        <v>50</v>
      </c>
      <c r="B53" s="435" t="s">
        <v>151</v>
      </c>
      <c r="C53" s="446" t="s">
        <v>126</v>
      </c>
      <c r="D53" s="449"/>
      <c r="E53" s="450"/>
      <c r="F53" s="450"/>
      <c r="G53" s="450"/>
      <c r="H53" s="451"/>
      <c r="I53" s="449"/>
      <c r="J53" s="450"/>
      <c r="K53" s="450"/>
      <c r="L53" s="451"/>
      <c r="M53" s="452"/>
      <c r="N53" s="449"/>
      <c r="O53" s="450"/>
      <c r="P53" s="450"/>
      <c r="Q53" s="451"/>
      <c r="R53" s="452"/>
      <c r="S53" s="449"/>
      <c r="T53" s="450"/>
      <c r="U53" s="450"/>
      <c r="V53" s="451"/>
      <c r="W53" s="449"/>
      <c r="X53" s="451"/>
      <c r="Y53" s="449"/>
      <c r="Z53" s="450"/>
      <c r="AA53" s="451"/>
      <c r="AB53" s="449"/>
      <c r="AC53" s="450"/>
      <c r="AD53" s="450"/>
      <c r="AE53" s="450"/>
      <c r="AF53" s="451"/>
      <c r="AG53" s="452"/>
      <c r="AH53" s="449"/>
      <c r="AI53" s="450"/>
      <c r="AJ53" s="450"/>
      <c r="AK53" s="451"/>
      <c r="AL53" s="449"/>
      <c r="AM53" s="450"/>
      <c r="AN53" s="451"/>
      <c r="AO53" s="449"/>
      <c r="AP53" s="451"/>
      <c r="AQ53" s="452"/>
      <c r="AR53" s="346"/>
      <c r="AS53" s="453"/>
      <c r="AT53" s="454"/>
      <c r="AU53" s="348"/>
      <c r="AV53" s="346"/>
      <c r="AW53" s="453"/>
      <c r="AX53" s="453"/>
      <c r="AY53" s="453"/>
      <c r="AZ53" s="454"/>
      <c r="BA53" s="346"/>
      <c r="BB53" s="453"/>
      <c r="BC53" s="453"/>
      <c r="BD53" s="453"/>
      <c r="BE53" s="454"/>
      <c r="BF53" s="348"/>
      <c r="BG53" s="346"/>
      <c r="BH53" s="453"/>
      <c r="BI53" s="453"/>
      <c r="BJ53" s="454"/>
      <c r="BK53" s="346"/>
      <c r="BL53" s="453"/>
      <c r="BM53" s="453"/>
      <c r="BN53" s="453"/>
      <c r="BO53" s="454"/>
      <c r="BP53" s="346"/>
      <c r="BQ53" s="454"/>
      <c r="BR53" s="348">
        <v>50</v>
      </c>
      <c r="BS53" s="348">
        <f t="shared" si="3"/>
        <v>50</v>
      </c>
      <c r="BT53" s="353">
        <v>30</v>
      </c>
      <c r="BU53" s="409">
        <f t="shared" si="2"/>
        <v>1500</v>
      </c>
    </row>
    <row r="54" spans="1:73" hidden="1" x14ac:dyDescent="0.2">
      <c r="A54" s="411">
        <v>51</v>
      </c>
      <c r="B54" s="463"/>
      <c r="C54" s="412"/>
      <c r="D54" s="436"/>
      <c r="E54" s="455"/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5"/>
      <c r="Y54" s="455"/>
      <c r="Z54" s="455"/>
      <c r="AA54" s="455"/>
      <c r="AB54" s="455"/>
      <c r="AC54" s="455"/>
      <c r="AD54" s="455"/>
      <c r="AE54" s="455"/>
      <c r="AF54" s="455"/>
      <c r="AG54" s="455"/>
      <c r="AH54" s="455"/>
      <c r="AI54" s="455"/>
      <c r="AJ54" s="455"/>
      <c r="AK54" s="455"/>
      <c r="AL54" s="455"/>
      <c r="AM54" s="455"/>
      <c r="AN54" s="455"/>
      <c r="AO54" s="455"/>
      <c r="AP54" s="455"/>
      <c r="AQ54" s="455"/>
      <c r="AR54" s="456"/>
      <c r="AS54" s="456"/>
      <c r="AT54" s="456"/>
      <c r="AU54" s="456"/>
      <c r="AV54" s="456"/>
      <c r="AW54" s="456"/>
      <c r="AX54" s="456"/>
      <c r="AY54" s="456"/>
      <c r="AZ54" s="456"/>
      <c r="BA54" s="456"/>
      <c r="BB54" s="456"/>
      <c r="BC54" s="456"/>
      <c r="BD54" s="456"/>
      <c r="BE54" s="456"/>
      <c r="BF54" s="456"/>
      <c r="BG54" s="456"/>
      <c r="BH54" s="456"/>
      <c r="BI54" s="456"/>
      <c r="BJ54" s="456"/>
      <c r="BK54" s="456"/>
      <c r="BL54" s="456"/>
      <c r="BM54" s="456"/>
      <c r="BN54" s="456"/>
      <c r="BO54" s="456"/>
      <c r="BP54" s="456"/>
      <c r="BQ54" s="456"/>
      <c r="BR54" s="456"/>
      <c r="BS54" s="381" t="str">
        <f t="shared" si="3"/>
        <v/>
      </c>
      <c r="BT54" s="353"/>
      <c r="BU54" s="409" t="str">
        <f t="shared" si="2"/>
        <v/>
      </c>
    </row>
    <row r="55" spans="1:73" hidden="1" x14ac:dyDescent="0.2">
      <c r="A55" s="383">
        <v>52</v>
      </c>
      <c r="B55" s="387"/>
      <c r="C55" s="366"/>
      <c r="D55" s="392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390"/>
      <c r="AE55" s="390"/>
      <c r="AF55" s="390"/>
      <c r="AG55" s="390"/>
      <c r="AH55" s="390"/>
      <c r="AI55" s="390"/>
      <c r="AJ55" s="390"/>
      <c r="AK55" s="390"/>
      <c r="AL55" s="390"/>
      <c r="AM55" s="390"/>
      <c r="AN55" s="390"/>
      <c r="AO55" s="390"/>
      <c r="AP55" s="390"/>
      <c r="AQ55" s="390"/>
      <c r="AR55" s="375"/>
      <c r="AS55" s="375"/>
      <c r="AT55" s="375"/>
      <c r="AU55" s="375"/>
      <c r="AV55" s="375"/>
      <c r="AW55" s="375"/>
      <c r="AX55" s="375"/>
      <c r="AY55" s="375"/>
      <c r="AZ55" s="375"/>
      <c r="BA55" s="375"/>
      <c r="BB55" s="375"/>
      <c r="BC55" s="375"/>
      <c r="BD55" s="375"/>
      <c r="BE55" s="375"/>
      <c r="BF55" s="375"/>
      <c r="BG55" s="375"/>
      <c r="BH55" s="375"/>
      <c r="BI55" s="375"/>
      <c r="BJ55" s="375"/>
      <c r="BK55" s="375"/>
      <c r="BL55" s="375"/>
      <c r="BM55" s="375"/>
      <c r="BN55" s="375"/>
      <c r="BO55" s="375"/>
      <c r="BP55" s="375"/>
      <c r="BQ55" s="375"/>
      <c r="BR55" s="375"/>
      <c r="BS55" s="347" t="str">
        <f t="shared" si="3"/>
        <v/>
      </c>
      <c r="BT55" s="353"/>
      <c r="BU55" s="409" t="str">
        <f t="shared" si="2"/>
        <v/>
      </c>
    </row>
    <row r="56" spans="1:73" hidden="1" x14ac:dyDescent="0.2">
      <c r="A56" s="383">
        <v>53</v>
      </c>
      <c r="B56" s="387"/>
      <c r="C56" s="366"/>
      <c r="D56" s="392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390"/>
      <c r="AE56" s="390"/>
      <c r="AF56" s="390"/>
      <c r="AG56" s="390"/>
      <c r="AH56" s="390"/>
      <c r="AI56" s="390"/>
      <c r="AJ56" s="390"/>
      <c r="AK56" s="390"/>
      <c r="AL56" s="390"/>
      <c r="AM56" s="390"/>
      <c r="AN56" s="390"/>
      <c r="AO56" s="390"/>
      <c r="AP56" s="390"/>
      <c r="AQ56" s="390"/>
      <c r="AR56" s="375"/>
      <c r="AS56" s="375"/>
      <c r="AT56" s="375"/>
      <c r="AU56" s="375"/>
      <c r="AV56" s="375"/>
      <c r="AW56" s="375"/>
      <c r="AX56" s="375"/>
      <c r="AY56" s="375"/>
      <c r="AZ56" s="375"/>
      <c r="BA56" s="375"/>
      <c r="BB56" s="375"/>
      <c r="BC56" s="375"/>
      <c r="BD56" s="375"/>
      <c r="BE56" s="375"/>
      <c r="BF56" s="375"/>
      <c r="BG56" s="375"/>
      <c r="BH56" s="375"/>
      <c r="BI56" s="375"/>
      <c r="BJ56" s="375"/>
      <c r="BK56" s="375"/>
      <c r="BL56" s="375"/>
      <c r="BM56" s="375"/>
      <c r="BN56" s="375"/>
      <c r="BO56" s="375"/>
      <c r="BP56" s="375"/>
      <c r="BQ56" s="375"/>
      <c r="BR56" s="375"/>
      <c r="BS56" s="347" t="str">
        <f t="shared" si="3"/>
        <v/>
      </c>
      <c r="BT56" s="353"/>
      <c r="BU56" s="409" t="str">
        <f t="shared" si="2"/>
        <v/>
      </c>
    </row>
    <row r="57" spans="1:73" hidden="1" x14ac:dyDescent="0.2">
      <c r="A57" s="383">
        <v>54</v>
      </c>
      <c r="B57" s="387"/>
      <c r="C57" s="366"/>
      <c r="D57" s="392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90"/>
      <c r="AE57" s="390"/>
      <c r="AF57" s="390"/>
      <c r="AG57" s="390"/>
      <c r="AH57" s="390"/>
      <c r="AI57" s="390"/>
      <c r="AJ57" s="390"/>
      <c r="AK57" s="390"/>
      <c r="AL57" s="390"/>
      <c r="AM57" s="390"/>
      <c r="AN57" s="390"/>
      <c r="AO57" s="390"/>
      <c r="AP57" s="390"/>
      <c r="AQ57" s="390"/>
      <c r="AR57" s="375"/>
      <c r="AS57" s="375"/>
      <c r="AT57" s="375"/>
      <c r="AU57" s="375"/>
      <c r="AV57" s="375"/>
      <c r="AW57" s="375"/>
      <c r="AX57" s="375"/>
      <c r="AY57" s="375"/>
      <c r="AZ57" s="375"/>
      <c r="BA57" s="375"/>
      <c r="BB57" s="375"/>
      <c r="BC57" s="375"/>
      <c r="BD57" s="375"/>
      <c r="BE57" s="375"/>
      <c r="BF57" s="375"/>
      <c r="BG57" s="375"/>
      <c r="BH57" s="375"/>
      <c r="BI57" s="375"/>
      <c r="BJ57" s="375"/>
      <c r="BK57" s="375"/>
      <c r="BL57" s="375"/>
      <c r="BM57" s="375"/>
      <c r="BN57" s="375"/>
      <c r="BO57" s="375"/>
      <c r="BP57" s="375"/>
      <c r="BQ57" s="375"/>
      <c r="BR57" s="375"/>
      <c r="BS57" s="347" t="str">
        <f t="shared" si="3"/>
        <v/>
      </c>
      <c r="BT57" s="353"/>
      <c r="BU57" s="409" t="str">
        <f t="shared" si="2"/>
        <v/>
      </c>
    </row>
    <row r="58" spans="1:73" hidden="1" x14ac:dyDescent="0.2">
      <c r="A58" s="383">
        <v>55</v>
      </c>
      <c r="B58" s="387"/>
      <c r="C58" s="366"/>
      <c r="D58" s="392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  <c r="AH58" s="390"/>
      <c r="AI58" s="390"/>
      <c r="AJ58" s="390"/>
      <c r="AK58" s="390"/>
      <c r="AL58" s="390"/>
      <c r="AM58" s="390"/>
      <c r="AN58" s="390"/>
      <c r="AO58" s="390"/>
      <c r="AP58" s="390"/>
      <c r="AQ58" s="390"/>
      <c r="AR58" s="375"/>
      <c r="AS58" s="375"/>
      <c r="AT58" s="375"/>
      <c r="AU58" s="375"/>
      <c r="AV58" s="375"/>
      <c r="AW58" s="375"/>
      <c r="AX58" s="375"/>
      <c r="AY58" s="375"/>
      <c r="AZ58" s="375"/>
      <c r="BA58" s="375"/>
      <c r="BB58" s="375"/>
      <c r="BC58" s="375"/>
      <c r="BD58" s="375"/>
      <c r="BE58" s="375"/>
      <c r="BF58" s="375"/>
      <c r="BG58" s="375"/>
      <c r="BH58" s="375"/>
      <c r="BI58" s="375"/>
      <c r="BJ58" s="375"/>
      <c r="BK58" s="375"/>
      <c r="BL58" s="375"/>
      <c r="BM58" s="375"/>
      <c r="BN58" s="375"/>
      <c r="BO58" s="375"/>
      <c r="BP58" s="375"/>
      <c r="BQ58" s="375"/>
      <c r="BR58" s="375"/>
      <c r="BS58" s="347" t="str">
        <f t="shared" si="3"/>
        <v/>
      </c>
      <c r="BT58" s="353"/>
      <c r="BU58" s="409" t="str">
        <f t="shared" si="2"/>
        <v/>
      </c>
    </row>
    <row r="59" spans="1:73" hidden="1" x14ac:dyDescent="0.2">
      <c r="A59" s="383">
        <v>56</v>
      </c>
      <c r="B59" s="387"/>
      <c r="C59" s="366"/>
      <c r="D59" s="392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90"/>
      <c r="AE59" s="390"/>
      <c r="AF59" s="390"/>
      <c r="AG59" s="390"/>
      <c r="AH59" s="390"/>
      <c r="AI59" s="390"/>
      <c r="AJ59" s="390"/>
      <c r="AK59" s="390"/>
      <c r="AL59" s="390"/>
      <c r="AM59" s="390"/>
      <c r="AN59" s="390"/>
      <c r="AO59" s="390"/>
      <c r="AP59" s="390"/>
      <c r="AQ59" s="390"/>
      <c r="AR59" s="375"/>
      <c r="AS59" s="375"/>
      <c r="AT59" s="375"/>
      <c r="AU59" s="375"/>
      <c r="AV59" s="375"/>
      <c r="AW59" s="375"/>
      <c r="AX59" s="375"/>
      <c r="AY59" s="375"/>
      <c r="AZ59" s="375"/>
      <c r="BA59" s="375"/>
      <c r="BB59" s="375"/>
      <c r="BC59" s="375"/>
      <c r="BD59" s="375"/>
      <c r="BE59" s="375"/>
      <c r="BF59" s="375"/>
      <c r="BG59" s="375"/>
      <c r="BH59" s="375"/>
      <c r="BI59" s="375"/>
      <c r="BJ59" s="375"/>
      <c r="BK59" s="375"/>
      <c r="BL59" s="375"/>
      <c r="BM59" s="375"/>
      <c r="BN59" s="375"/>
      <c r="BO59" s="375"/>
      <c r="BP59" s="375"/>
      <c r="BQ59" s="375"/>
      <c r="BR59" s="375"/>
      <c r="BS59" s="347" t="str">
        <f t="shared" si="3"/>
        <v/>
      </c>
      <c r="BT59" s="353"/>
      <c r="BU59" s="409" t="str">
        <f t="shared" si="2"/>
        <v/>
      </c>
    </row>
    <row r="60" spans="1:73" hidden="1" x14ac:dyDescent="0.2">
      <c r="A60" s="383">
        <v>57</v>
      </c>
      <c r="B60" s="387"/>
      <c r="C60" s="366"/>
      <c r="D60" s="392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0"/>
      <c r="AD60" s="390"/>
      <c r="AE60" s="390"/>
      <c r="AF60" s="390"/>
      <c r="AG60" s="390"/>
      <c r="AH60" s="390"/>
      <c r="AI60" s="390"/>
      <c r="AJ60" s="390"/>
      <c r="AK60" s="390"/>
      <c r="AL60" s="390"/>
      <c r="AM60" s="390"/>
      <c r="AN60" s="390"/>
      <c r="AO60" s="390"/>
      <c r="AP60" s="390"/>
      <c r="AQ60" s="390"/>
      <c r="AR60" s="375"/>
      <c r="AS60" s="375"/>
      <c r="AT60" s="375"/>
      <c r="AU60" s="375"/>
      <c r="AV60" s="375"/>
      <c r="AW60" s="375"/>
      <c r="AX60" s="375"/>
      <c r="AY60" s="375"/>
      <c r="AZ60" s="375"/>
      <c r="BA60" s="375"/>
      <c r="BB60" s="375"/>
      <c r="BC60" s="375"/>
      <c r="BD60" s="375"/>
      <c r="BE60" s="375"/>
      <c r="BF60" s="375"/>
      <c r="BG60" s="375"/>
      <c r="BH60" s="375"/>
      <c r="BI60" s="375"/>
      <c r="BJ60" s="375"/>
      <c r="BK60" s="375"/>
      <c r="BL60" s="375"/>
      <c r="BM60" s="375"/>
      <c r="BN60" s="375"/>
      <c r="BO60" s="375"/>
      <c r="BP60" s="375"/>
      <c r="BQ60" s="375"/>
      <c r="BR60" s="375"/>
      <c r="BS60" s="347" t="str">
        <f t="shared" si="3"/>
        <v/>
      </c>
      <c r="BT60" s="353"/>
      <c r="BU60" s="409" t="str">
        <f t="shared" si="2"/>
        <v/>
      </c>
    </row>
    <row r="61" spans="1:73" hidden="1" x14ac:dyDescent="0.2">
      <c r="A61" s="383">
        <v>58</v>
      </c>
      <c r="B61" s="387"/>
      <c r="C61" s="366"/>
      <c r="D61" s="392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  <c r="AA61" s="390"/>
      <c r="AB61" s="390"/>
      <c r="AC61" s="390"/>
      <c r="AD61" s="390"/>
      <c r="AE61" s="390"/>
      <c r="AF61" s="390"/>
      <c r="AG61" s="390"/>
      <c r="AH61" s="390"/>
      <c r="AI61" s="390"/>
      <c r="AJ61" s="390"/>
      <c r="AK61" s="390"/>
      <c r="AL61" s="390"/>
      <c r="AM61" s="390"/>
      <c r="AN61" s="390"/>
      <c r="AO61" s="390"/>
      <c r="AP61" s="390"/>
      <c r="AQ61" s="390"/>
      <c r="AR61" s="375"/>
      <c r="AS61" s="375"/>
      <c r="AT61" s="375"/>
      <c r="AU61" s="375"/>
      <c r="AV61" s="375"/>
      <c r="AW61" s="375"/>
      <c r="AX61" s="375"/>
      <c r="AY61" s="375"/>
      <c r="AZ61" s="375"/>
      <c r="BA61" s="375"/>
      <c r="BB61" s="375"/>
      <c r="BC61" s="375"/>
      <c r="BD61" s="375"/>
      <c r="BE61" s="375"/>
      <c r="BF61" s="375"/>
      <c r="BG61" s="375"/>
      <c r="BH61" s="375"/>
      <c r="BI61" s="375"/>
      <c r="BJ61" s="375"/>
      <c r="BK61" s="375"/>
      <c r="BL61" s="375"/>
      <c r="BM61" s="375"/>
      <c r="BN61" s="375"/>
      <c r="BO61" s="375"/>
      <c r="BP61" s="375"/>
      <c r="BQ61" s="375"/>
      <c r="BR61" s="375"/>
      <c r="BS61" s="347" t="str">
        <f t="shared" si="3"/>
        <v/>
      </c>
      <c r="BT61" s="353"/>
      <c r="BU61" s="409" t="str">
        <f t="shared" si="2"/>
        <v/>
      </c>
    </row>
    <row r="62" spans="1:73" ht="13.5" hidden="1" thickBot="1" x14ac:dyDescent="0.25">
      <c r="A62" s="385">
        <v>59</v>
      </c>
      <c r="B62" s="387"/>
      <c r="C62" s="366"/>
      <c r="D62" s="394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95"/>
      <c r="AK62" s="395"/>
      <c r="AL62" s="395"/>
      <c r="AM62" s="395"/>
      <c r="AN62" s="395"/>
      <c r="AO62" s="395"/>
      <c r="AP62" s="395"/>
      <c r="AQ62" s="395"/>
      <c r="AR62" s="379"/>
      <c r="AS62" s="379"/>
      <c r="AT62" s="379"/>
      <c r="AU62" s="379"/>
      <c r="AV62" s="379"/>
      <c r="AW62" s="379"/>
      <c r="AX62" s="379"/>
      <c r="AY62" s="379"/>
      <c r="AZ62" s="379"/>
      <c r="BA62" s="379"/>
      <c r="BB62" s="379"/>
      <c r="BC62" s="379"/>
      <c r="BD62" s="379"/>
      <c r="BE62" s="379"/>
      <c r="BF62" s="379"/>
      <c r="BG62" s="379"/>
      <c r="BH62" s="379"/>
      <c r="BI62" s="379"/>
      <c r="BJ62" s="379"/>
      <c r="BK62" s="379"/>
      <c r="BL62" s="379"/>
      <c r="BM62" s="379"/>
      <c r="BN62" s="379"/>
      <c r="BO62" s="379"/>
      <c r="BP62" s="379"/>
      <c r="BQ62" s="379"/>
      <c r="BR62" s="379"/>
      <c r="BS62" s="376" t="str">
        <f t="shared" si="3"/>
        <v/>
      </c>
      <c r="BT62" s="353"/>
      <c r="BU62" s="409" t="str">
        <f t="shared" si="2"/>
        <v/>
      </c>
    </row>
    <row r="63" spans="1:73" ht="13.5" hidden="1" thickBot="1" x14ac:dyDescent="0.25">
      <c r="A63" s="386">
        <v>60</v>
      </c>
      <c r="B63" s="388"/>
      <c r="C63" s="367"/>
      <c r="D63" s="397"/>
      <c r="E63" s="398"/>
      <c r="F63" s="398"/>
      <c r="G63" s="398"/>
      <c r="H63" s="398"/>
      <c r="I63" s="398"/>
      <c r="J63" s="398"/>
      <c r="K63" s="398"/>
      <c r="L63" s="398"/>
      <c r="M63" s="398"/>
      <c r="N63" s="398"/>
      <c r="O63" s="398"/>
      <c r="P63" s="398"/>
      <c r="Q63" s="398"/>
      <c r="R63" s="398"/>
      <c r="S63" s="398"/>
      <c r="T63" s="398"/>
      <c r="U63" s="398"/>
      <c r="V63" s="398"/>
      <c r="W63" s="398"/>
      <c r="X63" s="398"/>
      <c r="Y63" s="398"/>
      <c r="Z63" s="398"/>
      <c r="AA63" s="398"/>
      <c r="AB63" s="398"/>
      <c r="AC63" s="398"/>
      <c r="AD63" s="398"/>
      <c r="AE63" s="398"/>
      <c r="AF63" s="398"/>
      <c r="AG63" s="398"/>
      <c r="AH63" s="398"/>
      <c r="AI63" s="398"/>
      <c r="AJ63" s="398"/>
      <c r="AK63" s="398"/>
      <c r="AL63" s="398"/>
      <c r="AM63" s="398"/>
      <c r="AN63" s="398"/>
      <c r="AO63" s="398"/>
      <c r="AP63" s="398"/>
      <c r="AQ63" s="398"/>
      <c r="AR63" s="380"/>
      <c r="AS63" s="380"/>
      <c r="AT63" s="380"/>
      <c r="AU63" s="380"/>
      <c r="AV63" s="380"/>
      <c r="AW63" s="380"/>
      <c r="AX63" s="380"/>
      <c r="AY63" s="380"/>
      <c r="AZ63" s="380"/>
      <c r="BA63" s="380"/>
      <c r="BB63" s="380"/>
      <c r="BC63" s="380"/>
      <c r="BD63" s="380"/>
      <c r="BE63" s="380"/>
      <c r="BF63" s="380"/>
      <c r="BG63" s="380"/>
      <c r="BH63" s="380"/>
      <c r="BI63" s="380"/>
      <c r="BJ63" s="380"/>
      <c r="BK63" s="380"/>
      <c r="BL63" s="380"/>
      <c r="BM63" s="380"/>
      <c r="BN63" s="380"/>
      <c r="BO63" s="380"/>
      <c r="BP63" s="380"/>
      <c r="BQ63" s="380"/>
      <c r="BR63" s="380"/>
      <c r="BS63" s="382" t="str">
        <f t="shared" si="3"/>
        <v/>
      </c>
      <c r="BT63" s="353"/>
      <c r="BU63" s="409" t="str">
        <f t="shared" ref="BU63:BU93" si="4">IF(AND(ISNUMBER(BS63),ISNUMBER(BT63)),BS63*BT63,"")</f>
        <v/>
      </c>
    </row>
    <row r="64" spans="1:73" hidden="1" x14ac:dyDescent="0.2">
      <c r="A64" s="291">
        <v>61</v>
      </c>
      <c r="B64" s="377"/>
      <c r="C64" s="378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73"/>
      <c r="AS64" s="373"/>
      <c r="AT64" s="373"/>
      <c r="AU64" s="373"/>
      <c r="AV64" s="373"/>
      <c r="AW64" s="373"/>
      <c r="AX64" s="373"/>
      <c r="AY64" s="373"/>
      <c r="AZ64" s="373"/>
      <c r="BA64" s="373"/>
      <c r="BB64" s="373"/>
      <c r="BC64" s="373"/>
      <c r="BD64" s="373"/>
      <c r="BE64" s="373"/>
      <c r="BF64" s="373"/>
      <c r="BG64" s="373"/>
      <c r="BH64" s="373"/>
      <c r="BI64" s="373"/>
      <c r="BJ64" s="373"/>
      <c r="BK64" s="373"/>
      <c r="BL64" s="373"/>
      <c r="BM64" s="373"/>
      <c r="BN64" s="373"/>
      <c r="BO64" s="373"/>
      <c r="BP64" s="373"/>
      <c r="BQ64" s="373"/>
      <c r="BR64" s="356"/>
      <c r="BS64" s="381"/>
      <c r="BT64" s="353"/>
      <c r="BU64" s="409" t="str">
        <f t="shared" si="4"/>
        <v/>
      </c>
    </row>
    <row r="65" spans="1:73" hidden="1" x14ac:dyDescent="0.2">
      <c r="A65" s="291">
        <v>62</v>
      </c>
      <c r="B65" s="341"/>
      <c r="C65" s="35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0"/>
      <c r="AB65" s="400"/>
      <c r="AC65" s="400"/>
      <c r="AD65" s="400"/>
      <c r="AE65" s="400"/>
      <c r="AF65" s="400"/>
      <c r="AG65" s="400"/>
      <c r="AH65" s="400"/>
      <c r="AI65" s="400"/>
      <c r="AJ65" s="400"/>
      <c r="AK65" s="400"/>
      <c r="AL65" s="400"/>
      <c r="AM65" s="400"/>
      <c r="AN65" s="400"/>
      <c r="AO65" s="400"/>
      <c r="AP65" s="400"/>
      <c r="AQ65" s="400"/>
      <c r="AR65" s="354"/>
      <c r="AS65" s="354"/>
      <c r="AT65" s="354"/>
      <c r="AU65" s="354"/>
      <c r="AV65" s="354"/>
      <c r="AW65" s="354"/>
      <c r="AX65" s="354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4"/>
      <c r="BN65" s="354"/>
      <c r="BO65" s="354"/>
      <c r="BP65" s="354"/>
      <c r="BQ65" s="354"/>
      <c r="BR65" s="345"/>
      <c r="BS65" s="347"/>
      <c r="BT65" s="353"/>
      <c r="BU65" s="409" t="str">
        <f t="shared" si="4"/>
        <v/>
      </c>
    </row>
    <row r="66" spans="1:73" hidden="1" x14ac:dyDescent="0.2">
      <c r="A66" s="291">
        <v>69</v>
      </c>
      <c r="B66" s="342"/>
      <c r="C66" s="350"/>
      <c r="D66" s="400"/>
      <c r="E66" s="400"/>
      <c r="F66" s="400"/>
      <c r="G66" s="400"/>
      <c r="H66" s="400"/>
      <c r="I66" s="400"/>
      <c r="J66" s="400"/>
      <c r="K66" s="400"/>
      <c r="L66" s="400"/>
      <c r="M66" s="400"/>
      <c r="N66" s="400"/>
      <c r="O66" s="400"/>
      <c r="P66" s="400"/>
      <c r="Q66" s="400"/>
      <c r="R66" s="400"/>
      <c r="S66" s="400"/>
      <c r="T66" s="400"/>
      <c r="U66" s="400"/>
      <c r="V66" s="400"/>
      <c r="W66" s="400"/>
      <c r="X66" s="400"/>
      <c r="Y66" s="400"/>
      <c r="Z66" s="400"/>
      <c r="AA66" s="400"/>
      <c r="AB66" s="400"/>
      <c r="AC66" s="400"/>
      <c r="AD66" s="400"/>
      <c r="AE66" s="400"/>
      <c r="AF66" s="400"/>
      <c r="AG66" s="400"/>
      <c r="AH66" s="400"/>
      <c r="AI66" s="400"/>
      <c r="AJ66" s="400"/>
      <c r="AK66" s="400"/>
      <c r="AL66" s="400"/>
      <c r="AM66" s="400"/>
      <c r="AN66" s="400"/>
      <c r="AO66" s="400"/>
      <c r="AP66" s="400"/>
      <c r="AQ66" s="400"/>
      <c r="AR66" s="354"/>
      <c r="AS66" s="354"/>
      <c r="AT66" s="354"/>
      <c r="AU66" s="354"/>
      <c r="AV66" s="354"/>
      <c r="AW66" s="354"/>
      <c r="AX66" s="354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4"/>
      <c r="BN66" s="354"/>
      <c r="BO66" s="354"/>
      <c r="BP66" s="354"/>
      <c r="BQ66" s="354"/>
      <c r="BR66" s="345"/>
      <c r="BS66" s="347"/>
      <c r="BT66" s="353"/>
      <c r="BU66" s="409" t="str">
        <f t="shared" si="4"/>
        <v/>
      </c>
    </row>
    <row r="67" spans="1:73" hidden="1" x14ac:dyDescent="0.2">
      <c r="A67" s="291">
        <v>70</v>
      </c>
      <c r="B67" s="341"/>
      <c r="C67" s="350"/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0"/>
      <c r="W67" s="400"/>
      <c r="X67" s="400"/>
      <c r="Y67" s="400"/>
      <c r="Z67" s="400"/>
      <c r="AA67" s="400"/>
      <c r="AB67" s="400"/>
      <c r="AC67" s="400"/>
      <c r="AD67" s="400"/>
      <c r="AE67" s="400"/>
      <c r="AF67" s="400"/>
      <c r="AG67" s="400"/>
      <c r="AH67" s="400"/>
      <c r="AI67" s="400"/>
      <c r="AJ67" s="400"/>
      <c r="AK67" s="400"/>
      <c r="AL67" s="400"/>
      <c r="AM67" s="400"/>
      <c r="AN67" s="400"/>
      <c r="AO67" s="400"/>
      <c r="AP67" s="400"/>
      <c r="AQ67" s="400"/>
      <c r="AR67" s="354"/>
      <c r="AS67" s="354"/>
      <c r="AT67" s="354"/>
      <c r="AU67" s="354"/>
      <c r="AV67" s="354"/>
      <c r="AW67" s="354"/>
      <c r="AX67" s="354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4"/>
      <c r="BN67" s="354"/>
      <c r="BO67" s="354"/>
      <c r="BP67" s="354"/>
      <c r="BQ67" s="354"/>
      <c r="BR67" s="345"/>
      <c r="BS67" s="347"/>
      <c r="BT67" s="353"/>
      <c r="BU67" s="409" t="str">
        <f t="shared" si="4"/>
        <v/>
      </c>
    </row>
    <row r="68" spans="1:73" hidden="1" x14ac:dyDescent="0.2">
      <c r="A68" s="291">
        <v>71</v>
      </c>
      <c r="B68" s="342"/>
      <c r="C68" s="35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00"/>
      <c r="AA68" s="400"/>
      <c r="AB68" s="400"/>
      <c r="AC68" s="400"/>
      <c r="AD68" s="400"/>
      <c r="AE68" s="400"/>
      <c r="AF68" s="400"/>
      <c r="AG68" s="400"/>
      <c r="AH68" s="400"/>
      <c r="AI68" s="400"/>
      <c r="AJ68" s="400"/>
      <c r="AK68" s="400"/>
      <c r="AL68" s="400"/>
      <c r="AM68" s="400"/>
      <c r="AN68" s="400"/>
      <c r="AO68" s="400"/>
      <c r="AP68" s="400"/>
      <c r="AQ68" s="400"/>
      <c r="AR68" s="354"/>
      <c r="AS68" s="354"/>
      <c r="AT68" s="354"/>
      <c r="AU68" s="354"/>
      <c r="AV68" s="354"/>
      <c r="AW68" s="354"/>
      <c r="AX68" s="354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4"/>
      <c r="BN68" s="354"/>
      <c r="BO68" s="354"/>
      <c r="BP68" s="354"/>
      <c r="BQ68" s="354"/>
      <c r="BR68" s="345"/>
      <c r="BS68" s="347"/>
      <c r="BT68" s="353"/>
      <c r="BU68" s="409" t="str">
        <f t="shared" si="4"/>
        <v/>
      </c>
    </row>
    <row r="69" spans="1:73" hidden="1" x14ac:dyDescent="0.2">
      <c r="A69" s="291">
        <v>72</v>
      </c>
      <c r="B69" s="342"/>
      <c r="C69" s="350"/>
      <c r="D69" s="400"/>
      <c r="E69" s="400"/>
      <c r="F69" s="400"/>
      <c r="G69" s="400"/>
      <c r="H69" s="400"/>
      <c r="I69" s="400"/>
      <c r="J69" s="400"/>
      <c r="K69" s="400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400"/>
      <c r="X69" s="400"/>
      <c r="Y69" s="400"/>
      <c r="Z69" s="400"/>
      <c r="AA69" s="400"/>
      <c r="AB69" s="400"/>
      <c r="AC69" s="400"/>
      <c r="AD69" s="400"/>
      <c r="AE69" s="400"/>
      <c r="AF69" s="400"/>
      <c r="AG69" s="400"/>
      <c r="AH69" s="400"/>
      <c r="AI69" s="400"/>
      <c r="AJ69" s="400"/>
      <c r="AK69" s="400"/>
      <c r="AL69" s="400"/>
      <c r="AM69" s="400"/>
      <c r="AN69" s="400"/>
      <c r="AO69" s="400"/>
      <c r="AP69" s="400"/>
      <c r="AQ69" s="400"/>
      <c r="AR69" s="354"/>
      <c r="AS69" s="354"/>
      <c r="AT69" s="354"/>
      <c r="AU69" s="354"/>
      <c r="AV69" s="354"/>
      <c r="AW69" s="354"/>
      <c r="AX69" s="354"/>
      <c r="AY69" s="354"/>
      <c r="AZ69" s="354"/>
      <c r="BA69" s="354"/>
      <c r="BB69" s="354"/>
      <c r="BC69" s="354"/>
      <c r="BD69" s="354"/>
      <c r="BE69" s="354"/>
      <c r="BF69" s="354"/>
      <c r="BG69" s="354"/>
      <c r="BH69" s="354"/>
      <c r="BI69" s="354"/>
      <c r="BJ69" s="354"/>
      <c r="BK69" s="354"/>
      <c r="BL69" s="354"/>
      <c r="BM69" s="354"/>
      <c r="BN69" s="354"/>
      <c r="BO69" s="354"/>
      <c r="BP69" s="354"/>
      <c r="BQ69" s="354"/>
      <c r="BR69" s="345"/>
      <c r="BS69" s="347"/>
      <c r="BT69" s="353"/>
      <c r="BU69" s="409" t="str">
        <f t="shared" si="4"/>
        <v/>
      </c>
    </row>
    <row r="70" spans="1:73" hidden="1" x14ac:dyDescent="0.2">
      <c r="A70" s="291">
        <v>73</v>
      </c>
      <c r="B70" s="342"/>
      <c r="C70" s="350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400"/>
      <c r="O70" s="400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0"/>
      <c r="AA70" s="400"/>
      <c r="AB70" s="400"/>
      <c r="AC70" s="400"/>
      <c r="AD70" s="400"/>
      <c r="AE70" s="400"/>
      <c r="AF70" s="400"/>
      <c r="AG70" s="400"/>
      <c r="AH70" s="400"/>
      <c r="AI70" s="400"/>
      <c r="AJ70" s="400"/>
      <c r="AK70" s="400"/>
      <c r="AL70" s="400"/>
      <c r="AM70" s="400"/>
      <c r="AN70" s="400"/>
      <c r="AO70" s="400"/>
      <c r="AP70" s="400"/>
      <c r="AQ70" s="400"/>
      <c r="AR70" s="354"/>
      <c r="AS70" s="354"/>
      <c r="AT70" s="354"/>
      <c r="AU70" s="354"/>
      <c r="AV70" s="354"/>
      <c r="AW70" s="354"/>
      <c r="AX70" s="354"/>
      <c r="AY70" s="354"/>
      <c r="AZ70" s="354"/>
      <c r="BA70" s="354"/>
      <c r="BB70" s="354"/>
      <c r="BC70" s="354"/>
      <c r="BD70" s="354"/>
      <c r="BE70" s="354"/>
      <c r="BF70" s="354"/>
      <c r="BG70" s="354"/>
      <c r="BH70" s="354"/>
      <c r="BI70" s="354"/>
      <c r="BJ70" s="354"/>
      <c r="BK70" s="354"/>
      <c r="BL70" s="354"/>
      <c r="BM70" s="354"/>
      <c r="BN70" s="354"/>
      <c r="BO70" s="354"/>
      <c r="BP70" s="354"/>
      <c r="BQ70" s="354"/>
      <c r="BR70" s="345"/>
      <c r="BS70" s="347"/>
      <c r="BT70" s="353"/>
      <c r="BU70" s="409" t="str">
        <f t="shared" si="4"/>
        <v/>
      </c>
    </row>
    <row r="71" spans="1:73" hidden="1" x14ac:dyDescent="0.2">
      <c r="A71" s="291">
        <v>74</v>
      </c>
      <c r="B71" s="342"/>
      <c r="C71" s="350"/>
      <c r="D71" s="400"/>
      <c r="E71" s="400"/>
      <c r="F71" s="400"/>
      <c r="G71" s="400"/>
      <c r="H71" s="400"/>
      <c r="I71" s="400"/>
      <c r="J71" s="400"/>
      <c r="K71" s="400"/>
      <c r="L71" s="400"/>
      <c r="M71" s="400"/>
      <c r="N71" s="400"/>
      <c r="O71" s="400"/>
      <c r="P71" s="400"/>
      <c r="Q71" s="400"/>
      <c r="R71" s="400"/>
      <c r="S71" s="400"/>
      <c r="T71" s="400"/>
      <c r="U71" s="400"/>
      <c r="V71" s="400"/>
      <c r="W71" s="400"/>
      <c r="X71" s="400"/>
      <c r="Y71" s="400"/>
      <c r="Z71" s="400"/>
      <c r="AA71" s="400"/>
      <c r="AB71" s="400"/>
      <c r="AC71" s="400"/>
      <c r="AD71" s="400"/>
      <c r="AE71" s="400"/>
      <c r="AF71" s="400"/>
      <c r="AG71" s="400"/>
      <c r="AH71" s="400"/>
      <c r="AI71" s="400"/>
      <c r="AJ71" s="400"/>
      <c r="AK71" s="400"/>
      <c r="AL71" s="400"/>
      <c r="AM71" s="400"/>
      <c r="AN71" s="400"/>
      <c r="AO71" s="400"/>
      <c r="AP71" s="400"/>
      <c r="AQ71" s="400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4"/>
      <c r="BN71" s="354"/>
      <c r="BO71" s="354"/>
      <c r="BP71" s="354"/>
      <c r="BQ71" s="354"/>
      <c r="BR71" s="345"/>
      <c r="BS71" s="347"/>
      <c r="BT71" s="353"/>
      <c r="BU71" s="409" t="str">
        <f t="shared" si="4"/>
        <v/>
      </c>
    </row>
    <row r="72" spans="1:73" hidden="1" x14ac:dyDescent="0.2">
      <c r="A72" s="291">
        <v>75</v>
      </c>
      <c r="B72" s="342"/>
      <c r="C72" s="350"/>
      <c r="D72" s="400"/>
      <c r="E72" s="400"/>
      <c r="F72" s="400"/>
      <c r="G72" s="400"/>
      <c r="H72" s="400"/>
      <c r="I72" s="400"/>
      <c r="J72" s="400"/>
      <c r="K72" s="400"/>
      <c r="L72" s="400"/>
      <c r="M72" s="400"/>
      <c r="N72" s="400"/>
      <c r="O72" s="400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00"/>
      <c r="AA72" s="400"/>
      <c r="AB72" s="400"/>
      <c r="AC72" s="400"/>
      <c r="AD72" s="400"/>
      <c r="AE72" s="400"/>
      <c r="AF72" s="400"/>
      <c r="AG72" s="400"/>
      <c r="AH72" s="400"/>
      <c r="AI72" s="400"/>
      <c r="AJ72" s="400"/>
      <c r="AK72" s="400"/>
      <c r="AL72" s="400"/>
      <c r="AM72" s="400"/>
      <c r="AN72" s="400"/>
      <c r="AO72" s="400"/>
      <c r="AP72" s="400"/>
      <c r="AQ72" s="400"/>
      <c r="AR72" s="354"/>
      <c r="AS72" s="354"/>
      <c r="AT72" s="354"/>
      <c r="AU72" s="354"/>
      <c r="AV72" s="354"/>
      <c r="AW72" s="354"/>
      <c r="AX72" s="354"/>
      <c r="AY72" s="354"/>
      <c r="AZ72" s="354"/>
      <c r="BA72" s="354"/>
      <c r="BB72" s="354"/>
      <c r="BC72" s="354"/>
      <c r="BD72" s="354"/>
      <c r="BE72" s="354"/>
      <c r="BF72" s="354"/>
      <c r="BG72" s="354"/>
      <c r="BH72" s="354"/>
      <c r="BI72" s="354"/>
      <c r="BJ72" s="354"/>
      <c r="BK72" s="354"/>
      <c r="BL72" s="354"/>
      <c r="BM72" s="354"/>
      <c r="BN72" s="354"/>
      <c r="BO72" s="354"/>
      <c r="BP72" s="354"/>
      <c r="BQ72" s="354"/>
      <c r="BR72" s="345"/>
      <c r="BS72" s="347"/>
      <c r="BT72" s="353"/>
      <c r="BU72" s="409" t="str">
        <f t="shared" si="4"/>
        <v/>
      </c>
    </row>
    <row r="73" spans="1:73" hidden="1" x14ac:dyDescent="0.2">
      <c r="A73" s="291">
        <v>76</v>
      </c>
      <c r="B73" s="342"/>
      <c r="C73" s="35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400"/>
      <c r="X73" s="400"/>
      <c r="Y73" s="400"/>
      <c r="Z73" s="400"/>
      <c r="AA73" s="400"/>
      <c r="AB73" s="400"/>
      <c r="AC73" s="400"/>
      <c r="AD73" s="400"/>
      <c r="AE73" s="400"/>
      <c r="AF73" s="400"/>
      <c r="AG73" s="400"/>
      <c r="AH73" s="400"/>
      <c r="AI73" s="400"/>
      <c r="AJ73" s="400"/>
      <c r="AK73" s="400"/>
      <c r="AL73" s="400"/>
      <c r="AM73" s="400"/>
      <c r="AN73" s="400"/>
      <c r="AO73" s="400"/>
      <c r="AP73" s="400"/>
      <c r="AQ73" s="400"/>
      <c r="AR73" s="354"/>
      <c r="AS73" s="354"/>
      <c r="AT73" s="354"/>
      <c r="AU73" s="354"/>
      <c r="AV73" s="354"/>
      <c r="AW73" s="354"/>
      <c r="AX73" s="354"/>
      <c r="AY73" s="354"/>
      <c r="AZ73" s="354"/>
      <c r="BA73" s="354"/>
      <c r="BB73" s="354"/>
      <c r="BC73" s="354"/>
      <c r="BD73" s="354"/>
      <c r="BE73" s="354"/>
      <c r="BF73" s="354"/>
      <c r="BG73" s="354"/>
      <c r="BH73" s="354"/>
      <c r="BI73" s="354"/>
      <c r="BJ73" s="354"/>
      <c r="BK73" s="354"/>
      <c r="BL73" s="354"/>
      <c r="BM73" s="354"/>
      <c r="BN73" s="354"/>
      <c r="BO73" s="354"/>
      <c r="BP73" s="354"/>
      <c r="BQ73" s="354"/>
      <c r="BR73" s="345"/>
      <c r="BS73" s="347"/>
      <c r="BT73" s="353"/>
      <c r="BU73" s="409" t="str">
        <f t="shared" si="4"/>
        <v/>
      </c>
    </row>
    <row r="74" spans="1:73" hidden="1" x14ac:dyDescent="0.2">
      <c r="A74" s="291">
        <v>77</v>
      </c>
      <c r="B74" s="342"/>
      <c r="C74" s="350"/>
      <c r="D74" s="400"/>
      <c r="E74" s="400"/>
      <c r="F74" s="400"/>
      <c r="G74" s="400"/>
      <c r="H74" s="400"/>
      <c r="I74" s="400"/>
      <c r="J74" s="400"/>
      <c r="K74" s="400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00"/>
      <c r="AA74" s="400"/>
      <c r="AB74" s="400"/>
      <c r="AC74" s="400"/>
      <c r="AD74" s="400"/>
      <c r="AE74" s="400"/>
      <c r="AF74" s="400"/>
      <c r="AG74" s="400"/>
      <c r="AH74" s="400"/>
      <c r="AI74" s="400"/>
      <c r="AJ74" s="400"/>
      <c r="AK74" s="400"/>
      <c r="AL74" s="400"/>
      <c r="AM74" s="400"/>
      <c r="AN74" s="400"/>
      <c r="AO74" s="400"/>
      <c r="AP74" s="400"/>
      <c r="AQ74" s="400"/>
      <c r="AR74" s="354"/>
      <c r="AS74" s="354"/>
      <c r="AT74" s="354"/>
      <c r="AU74" s="354"/>
      <c r="AV74" s="354"/>
      <c r="AW74" s="354"/>
      <c r="AX74" s="354"/>
      <c r="AY74" s="354"/>
      <c r="AZ74" s="354"/>
      <c r="BA74" s="354"/>
      <c r="BB74" s="354"/>
      <c r="BC74" s="354"/>
      <c r="BD74" s="354"/>
      <c r="BE74" s="354"/>
      <c r="BF74" s="354"/>
      <c r="BG74" s="354"/>
      <c r="BH74" s="354"/>
      <c r="BI74" s="354"/>
      <c r="BJ74" s="354"/>
      <c r="BK74" s="354"/>
      <c r="BL74" s="354"/>
      <c r="BM74" s="354"/>
      <c r="BN74" s="354"/>
      <c r="BO74" s="354"/>
      <c r="BP74" s="354"/>
      <c r="BQ74" s="354"/>
      <c r="BR74" s="345"/>
      <c r="BS74" s="347"/>
      <c r="BT74" s="353"/>
      <c r="BU74" s="409" t="str">
        <f t="shared" si="4"/>
        <v/>
      </c>
    </row>
    <row r="75" spans="1:73" hidden="1" x14ac:dyDescent="0.2">
      <c r="A75" s="291">
        <v>78</v>
      </c>
      <c r="B75" s="342"/>
      <c r="C75" s="350"/>
      <c r="D75" s="400"/>
      <c r="E75" s="400"/>
      <c r="F75" s="400"/>
      <c r="G75" s="400"/>
      <c r="H75" s="400"/>
      <c r="I75" s="400"/>
      <c r="J75" s="400"/>
      <c r="K75" s="400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0"/>
      <c r="Y75" s="400"/>
      <c r="Z75" s="400"/>
      <c r="AA75" s="400"/>
      <c r="AB75" s="400"/>
      <c r="AC75" s="400"/>
      <c r="AD75" s="400"/>
      <c r="AE75" s="400"/>
      <c r="AF75" s="400"/>
      <c r="AG75" s="400"/>
      <c r="AH75" s="400"/>
      <c r="AI75" s="400"/>
      <c r="AJ75" s="400"/>
      <c r="AK75" s="400"/>
      <c r="AL75" s="400"/>
      <c r="AM75" s="400"/>
      <c r="AN75" s="400"/>
      <c r="AO75" s="400"/>
      <c r="AP75" s="400"/>
      <c r="AQ75" s="400"/>
      <c r="AR75" s="354"/>
      <c r="AS75" s="354"/>
      <c r="AT75" s="354"/>
      <c r="AU75" s="354"/>
      <c r="AV75" s="354"/>
      <c r="AW75" s="354"/>
      <c r="AX75" s="354"/>
      <c r="AY75" s="354"/>
      <c r="AZ75" s="354"/>
      <c r="BA75" s="354"/>
      <c r="BB75" s="354"/>
      <c r="BC75" s="354"/>
      <c r="BD75" s="354"/>
      <c r="BE75" s="354"/>
      <c r="BF75" s="354"/>
      <c r="BG75" s="354"/>
      <c r="BH75" s="354"/>
      <c r="BI75" s="354"/>
      <c r="BJ75" s="354"/>
      <c r="BK75" s="354"/>
      <c r="BL75" s="354"/>
      <c r="BM75" s="354"/>
      <c r="BN75" s="354"/>
      <c r="BO75" s="354"/>
      <c r="BP75" s="354"/>
      <c r="BQ75" s="354"/>
      <c r="BR75" s="345"/>
      <c r="BS75" s="347"/>
      <c r="BT75" s="353"/>
      <c r="BU75" s="409" t="str">
        <f t="shared" si="4"/>
        <v/>
      </c>
    </row>
    <row r="76" spans="1:73" hidden="1" x14ac:dyDescent="0.2">
      <c r="A76" s="291">
        <v>79</v>
      </c>
      <c r="B76" s="342"/>
      <c r="C76" s="350"/>
      <c r="D76" s="400"/>
      <c r="E76" s="400"/>
      <c r="F76" s="400"/>
      <c r="G76" s="400"/>
      <c r="H76" s="400"/>
      <c r="I76" s="400"/>
      <c r="J76" s="400"/>
      <c r="K76" s="400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00"/>
      <c r="AA76" s="400"/>
      <c r="AB76" s="400"/>
      <c r="AC76" s="400"/>
      <c r="AD76" s="400"/>
      <c r="AE76" s="400"/>
      <c r="AF76" s="400"/>
      <c r="AG76" s="400"/>
      <c r="AH76" s="400"/>
      <c r="AI76" s="400"/>
      <c r="AJ76" s="400"/>
      <c r="AK76" s="400"/>
      <c r="AL76" s="400"/>
      <c r="AM76" s="400"/>
      <c r="AN76" s="400"/>
      <c r="AO76" s="400"/>
      <c r="AP76" s="400"/>
      <c r="AQ76" s="400"/>
      <c r="AR76" s="354"/>
      <c r="AS76" s="354"/>
      <c r="AT76" s="354"/>
      <c r="AU76" s="354"/>
      <c r="AV76" s="354"/>
      <c r="AW76" s="354"/>
      <c r="AX76" s="354"/>
      <c r="AY76" s="354"/>
      <c r="AZ76" s="354"/>
      <c r="BA76" s="354"/>
      <c r="BB76" s="354"/>
      <c r="BC76" s="354"/>
      <c r="BD76" s="354"/>
      <c r="BE76" s="354"/>
      <c r="BF76" s="354"/>
      <c r="BG76" s="354"/>
      <c r="BH76" s="354"/>
      <c r="BI76" s="354"/>
      <c r="BJ76" s="354"/>
      <c r="BK76" s="354"/>
      <c r="BL76" s="354"/>
      <c r="BM76" s="354"/>
      <c r="BN76" s="354"/>
      <c r="BO76" s="354"/>
      <c r="BP76" s="354"/>
      <c r="BQ76" s="354"/>
      <c r="BR76" s="345"/>
      <c r="BS76" s="347"/>
      <c r="BT76" s="353"/>
      <c r="BU76" s="409" t="str">
        <f t="shared" si="4"/>
        <v/>
      </c>
    </row>
    <row r="77" spans="1:73" hidden="1" x14ac:dyDescent="0.2">
      <c r="A77" s="291">
        <v>80</v>
      </c>
      <c r="B77" s="342"/>
      <c r="C77" s="350"/>
      <c r="D77" s="400"/>
      <c r="E77" s="400"/>
      <c r="F77" s="400"/>
      <c r="G77" s="400"/>
      <c r="H77" s="400"/>
      <c r="I77" s="400"/>
      <c r="J77" s="400"/>
      <c r="K77" s="400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00"/>
      <c r="AA77" s="400"/>
      <c r="AB77" s="400"/>
      <c r="AC77" s="400"/>
      <c r="AD77" s="400"/>
      <c r="AE77" s="400"/>
      <c r="AF77" s="400"/>
      <c r="AG77" s="400"/>
      <c r="AH77" s="400"/>
      <c r="AI77" s="400"/>
      <c r="AJ77" s="400"/>
      <c r="AK77" s="400"/>
      <c r="AL77" s="400"/>
      <c r="AM77" s="400"/>
      <c r="AN77" s="400"/>
      <c r="AO77" s="400"/>
      <c r="AP77" s="400"/>
      <c r="AQ77" s="400"/>
      <c r="AR77" s="354"/>
      <c r="AS77" s="354"/>
      <c r="AT77" s="354"/>
      <c r="AU77" s="354"/>
      <c r="AV77" s="354"/>
      <c r="AW77" s="354"/>
      <c r="AX77" s="354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4"/>
      <c r="BN77" s="354"/>
      <c r="BO77" s="354"/>
      <c r="BP77" s="354"/>
      <c r="BQ77" s="354"/>
      <c r="BR77" s="345"/>
      <c r="BS77" s="347"/>
      <c r="BT77" s="353"/>
      <c r="BU77" s="409" t="str">
        <f t="shared" si="4"/>
        <v/>
      </c>
    </row>
    <row r="78" spans="1:73" hidden="1" x14ac:dyDescent="0.2">
      <c r="A78" s="291">
        <v>81</v>
      </c>
      <c r="B78" s="342"/>
      <c r="C78" s="350"/>
      <c r="D78" s="400"/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00"/>
      <c r="AA78" s="400"/>
      <c r="AB78" s="400"/>
      <c r="AC78" s="400"/>
      <c r="AD78" s="400"/>
      <c r="AE78" s="400"/>
      <c r="AF78" s="400"/>
      <c r="AG78" s="400"/>
      <c r="AH78" s="400"/>
      <c r="AI78" s="400"/>
      <c r="AJ78" s="400"/>
      <c r="AK78" s="400"/>
      <c r="AL78" s="400"/>
      <c r="AM78" s="400"/>
      <c r="AN78" s="400"/>
      <c r="AO78" s="400"/>
      <c r="AP78" s="400"/>
      <c r="AQ78" s="400"/>
      <c r="AR78" s="354"/>
      <c r="AS78" s="354"/>
      <c r="AT78" s="354"/>
      <c r="AU78" s="354"/>
      <c r="AV78" s="354"/>
      <c r="AW78" s="354"/>
      <c r="AX78" s="354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4"/>
      <c r="BN78" s="354"/>
      <c r="BO78" s="354"/>
      <c r="BP78" s="354"/>
      <c r="BQ78" s="354"/>
      <c r="BR78" s="345"/>
      <c r="BS78" s="347"/>
      <c r="BT78" s="353"/>
      <c r="BU78" s="409" t="str">
        <f t="shared" si="4"/>
        <v/>
      </c>
    </row>
    <row r="79" spans="1:73" hidden="1" x14ac:dyDescent="0.2">
      <c r="A79" s="291">
        <v>82</v>
      </c>
      <c r="B79" s="342"/>
      <c r="C79" s="350"/>
      <c r="D79" s="400"/>
      <c r="E79" s="400"/>
      <c r="F79" s="400"/>
      <c r="G79" s="400"/>
      <c r="H79" s="400"/>
      <c r="I79" s="400"/>
      <c r="J79" s="400"/>
      <c r="K79" s="400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400"/>
      <c r="AA79" s="400"/>
      <c r="AB79" s="400"/>
      <c r="AC79" s="400"/>
      <c r="AD79" s="400"/>
      <c r="AE79" s="400"/>
      <c r="AF79" s="400"/>
      <c r="AG79" s="400"/>
      <c r="AH79" s="400"/>
      <c r="AI79" s="400"/>
      <c r="AJ79" s="400"/>
      <c r="AK79" s="400"/>
      <c r="AL79" s="400"/>
      <c r="AM79" s="400"/>
      <c r="AN79" s="400"/>
      <c r="AO79" s="400"/>
      <c r="AP79" s="400"/>
      <c r="AQ79" s="400"/>
      <c r="AR79" s="354"/>
      <c r="AS79" s="354"/>
      <c r="AT79" s="354"/>
      <c r="AU79" s="354"/>
      <c r="AV79" s="354"/>
      <c r="AW79" s="354"/>
      <c r="AX79" s="354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4"/>
      <c r="BN79" s="354"/>
      <c r="BO79" s="354"/>
      <c r="BP79" s="354"/>
      <c r="BQ79" s="354"/>
      <c r="BR79" s="345"/>
      <c r="BS79" s="347"/>
      <c r="BT79" s="353"/>
      <c r="BU79" s="409" t="str">
        <f t="shared" si="4"/>
        <v/>
      </c>
    </row>
    <row r="80" spans="1:73" hidden="1" x14ac:dyDescent="0.2">
      <c r="A80" s="291">
        <v>83</v>
      </c>
      <c r="B80" s="342"/>
      <c r="C80" s="350"/>
      <c r="D80" s="400"/>
      <c r="E80" s="400"/>
      <c r="F80" s="400"/>
      <c r="G80" s="400"/>
      <c r="H80" s="400"/>
      <c r="I80" s="400"/>
      <c r="J80" s="400"/>
      <c r="K80" s="400"/>
      <c r="L80" s="400"/>
      <c r="M80" s="400"/>
      <c r="N80" s="400"/>
      <c r="O80" s="400"/>
      <c r="P80" s="400"/>
      <c r="Q80" s="400"/>
      <c r="R80" s="400"/>
      <c r="S80" s="400"/>
      <c r="T80" s="400"/>
      <c r="U80" s="400"/>
      <c r="V80" s="400"/>
      <c r="W80" s="400"/>
      <c r="X80" s="400"/>
      <c r="Y80" s="400"/>
      <c r="Z80" s="400"/>
      <c r="AA80" s="400"/>
      <c r="AB80" s="400"/>
      <c r="AC80" s="400"/>
      <c r="AD80" s="400"/>
      <c r="AE80" s="400"/>
      <c r="AF80" s="400"/>
      <c r="AG80" s="400"/>
      <c r="AH80" s="400"/>
      <c r="AI80" s="400"/>
      <c r="AJ80" s="400"/>
      <c r="AK80" s="400"/>
      <c r="AL80" s="400"/>
      <c r="AM80" s="400"/>
      <c r="AN80" s="400"/>
      <c r="AO80" s="400"/>
      <c r="AP80" s="400"/>
      <c r="AQ80" s="400"/>
      <c r="AR80" s="354"/>
      <c r="AS80" s="354"/>
      <c r="AT80" s="354"/>
      <c r="AU80" s="354"/>
      <c r="AV80" s="354"/>
      <c r="AW80" s="354"/>
      <c r="AX80" s="354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4"/>
      <c r="BN80" s="354"/>
      <c r="BO80" s="354"/>
      <c r="BP80" s="354"/>
      <c r="BQ80" s="354"/>
      <c r="BR80" s="345"/>
      <c r="BS80" s="347"/>
      <c r="BT80" s="353"/>
      <c r="BU80" s="409" t="str">
        <f t="shared" si="4"/>
        <v/>
      </c>
    </row>
    <row r="81" spans="1:73" hidden="1" x14ac:dyDescent="0.2">
      <c r="A81" s="291">
        <v>84</v>
      </c>
      <c r="B81" s="341"/>
      <c r="C81" s="350"/>
      <c r="D81" s="400"/>
      <c r="E81" s="400"/>
      <c r="F81" s="400"/>
      <c r="G81" s="400"/>
      <c r="H81" s="400"/>
      <c r="I81" s="400"/>
      <c r="J81" s="400"/>
      <c r="K81" s="400"/>
      <c r="L81" s="400"/>
      <c r="M81" s="400"/>
      <c r="N81" s="400"/>
      <c r="O81" s="400"/>
      <c r="P81" s="400"/>
      <c r="Q81" s="400"/>
      <c r="R81" s="400"/>
      <c r="S81" s="400"/>
      <c r="T81" s="400"/>
      <c r="U81" s="400"/>
      <c r="V81" s="400"/>
      <c r="W81" s="400"/>
      <c r="X81" s="400"/>
      <c r="Y81" s="400"/>
      <c r="Z81" s="400"/>
      <c r="AA81" s="400"/>
      <c r="AB81" s="400"/>
      <c r="AC81" s="400"/>
      <c r="AD81" s="400"/>
      <c r="AE81" s="400"/>
      <c r="AF81" s="400"/>
      <c r="AG81" s="400"/>
      <c r="AH81" s="400"/>
      <c r="AI81" s="400"/>
      <c r="AJ81" s="400"/>
      <c r="AK81" s="400"/>
      <c r="AL81" s="400"/>
      <c r="AM81" s="400"/>
      <c r="AN81" s="400"/>
      <c r="AO81" s="400"/>
      <c r="AP81" s="400"/>
      <c r="AQ81" s="400"/>
      <c r="AR81" s="354"/>
      <c r="AS81" s="354"/>
      <c r="AT81" s="354"/>
      <c r="AU81" s="354"/>
      <c r="AV81" s="354"/>
      <c r="AW81" s="354"/>
      <c r="AX81" s="354"/>
      <c r="AY81" s="354"/>
      <c r="AZ81" s="354"/>
      <c r="BA81" s="354"/>
      <c r="BB81" s="354"/>
      <c r="BC81" s="354"/>
      <c r="BD81" s="354"/>
      <c r="BE81" s="354"/>
      <c r="BF81" s="354"/>
      <c r="BG81" s="354"/>
      <c r="BH81" s="354"/>
      <c r="BI81" s="354"/>
      <c r="BJ81" s="354"/>
      <c r="BK81" s="354"/>
      <c r="BL81" s="354"/>
      <c r="BM81" s="354"/>
      <c r="BN81" s="354"/>
      <c r="BO81" s="354"/>
      <c r="BP81" s="354"/>
      <c r="BQ81" s="354"/>
      <c r="BR81" s="345"/>
      <c r="BS81" s="347"/>
      <c r="BT81" s="353"/>
      <c r="BU81" s="409" t="str">
        <f t="shared" si="4"/>
        <v/>
      </c>
    </row>
    <row r="82" spans="1:73" hidden="1" x14ac:dyDescent="0.2">
      <c r="A82" s="291">
        <v>85</v>
      </c>
      <c r="B82" s="341"/>
      <c r="C82" s="350"/>
      <c r="D82" s="400"/>
      <c r="E82" s="400"/>
      <c r="F82" s="400"/>
      <c r="G82" s="400"/>
      <c r="H82" s="400"/>
      <c r="I82" s="400"/>
      <c r="J82" s="400"/>
      <c r="K82" s="400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0"/>
      <c r="Y82" s="400"/>
      <c r="Z82" s="400"/>
      <c r="AA82" s="400"/>
      <c r="AB82" s="400"/>
      <c r="AC82" s="400"/>
      <c r="AD82" s="400"/>
      <c r="AE82" s="400"/>
      <c r="AF82" s="400"/>
      <c r="AG82" s="400"/>
      <c r="AH82" s="400"/>
      <c r="AI82" s="400"/>
      <c r="AJ82" s="400"/>
      <c r="AK82" s="400"/>
      <c r="AL82" s="400"/>
      <c r="AM82" s="400"/>
      <c r="AN82" s="400"/>
      <c r="AO82" s="400"/>
      <c r="AP82" s="400"/>
      <c r="AQ82" s="400"/>
      <c r="AR82" s="354"/>
      <c r="AS82" s="354"/>
      <c r="AT82" s="354"/>
      <c r="AU82" s="354"/>
      <c r="AV82" s="354"/>
      <c r="AW82" s="354"/>
      <c r="AX82" s="354"/>
      <c r="AY82" s="354"/>
      <c r="AZ82" s="354"/>
      <c r="BA82" s="354"/>
      <c r="BB82" s="354"/>
      <c r="BC82" s="354"/>
      <c r="BD82" s="354"/>
      <c r="BE82" s="354"/>
      <c r="BF82" s="354"/>
      <c r="BG82" s="354"/>
      <c r="BH82" s="354"/>
      <c r="BI82" s="354"/>
      <c r="BJ82" s="354"/>
      <c r="BK82" s="354"/>
      <c r="BL82" s="354"/>
      <c r="BM82" s="354"/>
      <c r="BN82" s="354"/>
      <c r="BO82" s="354"/>
      <c r="BP82" s="354"/>
      <c r="BQ82" s="354"/>
      <c r="BR82" s="345"/>
      <c r="BS82" s="347"/>
      <c r="BT82" s="353"/>
      <c r="BU82" s="409" t="str">
        <f t="shared" si="4"/>
        <v/>
      </c>
    </row>
    <row r="83" spans="1:73" hidden="1" x14ac:dyDescent="0.2">
      <c r="A83" s="291">
        <v>86</v>
      </c>
      <c r="B83" s="341"/>
      <c r="C83" s="350"/>
      <c r="D83" s="400"/>
      <c r="E83" s="400"/>
      <c r="F83" s="400"/>
      <c r="G83" s="400"/>
      <c r="H83" s="400"/>
      <c r="I83" s="400"/>
      <c r="J83" s="400"/>
      <c r="K83" s="400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  <c r="Z83" s="400"/>
      <c r="AA83" s="400"/>
      <c r="AB83" s="400"/>
      <c r="AC83" s="400"/>
      <c r="AD83" s="400"/>
      <c r="AE83" s="400"/>
      <c r="AF83" s="400"/>
      <c r="AG83" s="400"/>
      <c r="AH83" s="400"/>
      <c r="AI83" s="400"/>
      <c r="AJ83" s="400"/>
      <c r="AK83" s="400"/>
      <c r="AL83" s="400"/>
      <c r="AM83" s="400"/>
      <c r="AN83" s="400"/>
      <c r="AO83" s="400"/>
      <c r="AP83" s="400"/>
      <c r="AQ83" s="400"/>
      <c r="AR83" s="354"/>
      <c r="AS83" s="354"/>
      <c r="AT83" s="354"/>
      <c r="AU83" s="354"/>
      <c r="AV83" s="354"/>
      <c r="AW83" s="354"/>
      <c r="AX83" s="354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4"/>
      <c r="BN83" s="354"/>
      <c r="BO83" s="354"/>
      <c r="BP83" s="354"/>
      <c r="BQ83" s="354"/>
      <c r="BR83" s="345"/>
      <c r="BS83" s="347"/>
      <c r="BT83" s="353"/>
      <c r="BU83" s="409" t="str">
        <f t="shared" si="4"/>
        <v/>
      </c>
    </row>
    <row r="84" spans="1:73" hidden="1" x14ac:dyDescent="0.2">
      <c r="A84" s="291">
        <v>87</v>
      </c>
      <c r="B84" s="292"/>
      <c r="C84" s="349"/>
      <c r="D84" s="400"/>
      <c r="E84" s="400"/>
      <c r="F84" s="400"/>
      <c r="G84" s="400"/>
      <c r="H84" s="400"/>
      <c r="I84" s="400"/>
      <c r="J84" s="400"/>
      <c r="K84" s="400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0"/>
      <c r="W84" s="400"/>
      <c r="X84" s="400"/>
      <c r="Y84" s="400"/>
      <c r="Z84" s="400"/>
      <c r="AA84" s="400"/>
      <c r="AB84" s="400"/>
      <c r="AC84" s="400"/>
      <c r="AD84" s="400"/>
      <c r="AE84" s="400"/>
      <c r="AF84" s="400"/>
      <c r="AG84" s="400"/>
      <c r="AH84" s="400"/>
      <c r="AI84" s="400"/>
      <c r="AJ84" s="400"/>
      <c r="AK84" s="400"/>
      <c r="AL84" s="400"/>
      <c r="AM84" s="400"/>
      <c r="AN84" s="400"/>
      <c r="AO84" s="400"/>
      <c r="AP84" s="400"/>
      <c r="AQ84" s="400"/>
      <c r="AR84" s="354"/>
      <c r="AS84" s="354"/>
      <c r="AT84" s="354"/>
      <c r="AU84" s="354"/>
      <c r="AV84" s="354"/>
      <c r="AW84" s="354"/>
      <c r="AX84" s="354"/>
      <c r="AY84" s="354"/>
      <c r="AZ84" s="354"/>
      <c r="BA84" s="354"/>
      <c r="BB84" s="354"/>
      <c r="BC84" s="354"/>
      <c r="BD84" s="354"/>
      <c r="BE84" s="354"/>
      <c r="BF84" s="354"/>
      <c r="BG84" s="354"/>
      <c r="BH84" s="354"/>
      <c r="BI84" s="354"/>
      <c r="BJ84" s="354"/>
      <c r="BK84" s="354"/>
      <c r="BL84" s="354"/>
      <c r="BM84" s="354"/>
      <c r="BN84" s="354"/>
      <c r="BO84" s="354"/>
      <c r="BP84" s="354"/>
      <c r="BQ84" s="354"/>
      <c r="BR84" s="345"/>
      <c r="BS84" s="347"/>
      <c r="BT84" s="353"/>
      <c r="BU84" s="409" t="str">
        <f t="shared" si="4"/>
        <v/>
      </c>
    </row>
    <row r="85" spans="1:73" hidden="1" x14ac:dyDescent="0.2">
      <c r="A85" s="291">
        <v>88</v>
      </c>
      <c r="B85" s="292"/>
      <c r="C85" s="349"/>
      <c r="D85" s="400"/>
      <c r="E85" s="400"/>
      <c r="F85" s="400"/>
      <c r="G85" s="400"/>
      <c r="H85" s="400"/>
      <c r="I85" s="400"/>
      <c r="J85" s="400"/>
      <c r="K85" s="400"/>
      <c r="L85" s="400"/>
      <c r="M85" s="400"/>
      <c r="N85" s="400"/>
      <c r="O85" s="400"/>
      <c r="P85" s="400"/>
      <c r="Q85" s="400"/>
      <c r="R85" s="400"/>
      <c r="S85" s="400"/>
      <c r="T85" s="400"/>
      <c r="U85" s="400"/>
      <c r="V85" s="400"/>
      <c r="W85" s="400"/>
      <c r="X85" s="400"/>
      <c r="Y85" s="400"/>
      <c r="Z85" s="400"/>
      <c r="AA85" s="400"/>
      <c r="AB85" s="400"/>
      <c r="AC85" s="400"/>
      <c r="AD85" s="400"/>
      <c r="AE85" s="400"/>
      <c r="AF85" s="400"/>
      <c r="AG85" s="400"/>
      <c r="AH85" s="400"/>
      <c r="AI85" s="400"/>
      <c r="AJ85" s="400"/>
      <c r="AK85" s="400"/>
      <c r="AL85" s="400"/>
      <c r="AM85" s="400"/>
      <c r="AN85" s="400"/>
      <c r="AO85" s="400"/>
      <c r="AP85" s="400"/>
      <c r="AQ85" s="400"/>
      <c r="AR85" s="354"/>
      <c r="AS85" s="354"/>
      <c r="AT85" s="354"/>
      <c r="AU85" s="354"/>
      <c r="AV85" s="354"/>
      <c r="AW85" s="354"/>
      <c r="AX85" s="354"/>
      <c r="AY85" s="354"/>
      <c r="AZ85" s="354"/>
      <c r="BA85" s="354"/>
      <c r="BB85" s="354"/>
      <c r="BC85" s="354"/>
      <c r="BD85" s="354"/>
      <c r="BE85" s="354"/>
      <c r="BF85" s="354"/>
      <c r="BG85" s="354"/>
      <c r="BH85" s="354"/>
      <c r="BI85" s="354"/>
      <c r="BJ85" s="354"/>
      <c r="BK85" s="354"/>
      <c r="BL85" s="354"/>
      <c r="BM85" s="354"/>
      <c r="BN85" s="354"/>
      <c r="BO85" s="354"/>
      <c r="BP85" s="354"/>
      <c r="BQ85" s="354"/>
      <c r="BR85" s="345"/>
      <c r="BS85" s="347"/>
      <c r="BT85" s="353"/>
      <c r="BU85" s="409" t="str">
        <f t="shared" si="4"/>
        <v/>
      </c>
    </row>
    <row r="86" spans="1:73" hidden="1" x14ac:dyDescent="0.2">
      <c r="A86" s="291">
        <v>89</v>
      </c>
      <c r="B86" s="292"/>
      <c r="C86" s="349"/>
      <c r="D86" s="400"/>
      <c r="E86" s="400"/>
      <c r="F86" s="400"/>
      <c r="G86" s="400"/>
      <c r="H86" s="400"/>
      <c r="I86" s="400"/>
      <c r="J86" s="400"/>
      <c r="K86" s="400"/>
      <c r="L86" s="400"/>
      <c r="M86" s="400"/>
      <c r="N86" s="400"/>
      <c r="O86" s="400"/>
      <c r="P86" s="400"/>
      <c r="Q86" s="400"/>
      <c r="R86" s="400"/>
      <c r="S86" s="400"/>
      <c r="T86" s="400"/>
      <c r="U86" s="400"/>
      <c r="V86" s="400"/>
      <c r="W86" s="400"/>
      <c r="X86" s="400"/>
      <c r="Y86" s="400"/>
      <c r="Z86" s="400"/>
      <c r="AA86" s="400"/>
      <c r="AB86" s="400"/>
      <c r="AC86" s="400"/>
      <c r="AD86" s="400"/>
      <c r="AE86" s="400"/>
      <c r="AF86" s="400"/>
      <c r="AG86" s="400"/>
      <c r="AH86" s="400"/>
      <c r="AI86" s="400"/>
      <c r="AJ86" s="400"/>
      <c r="AK86" s="400"/>
      <c r="AL86" s="400"/>
      <c r="AM86" s="400"/>
      <c r="AN86" s="400"/>
      <c r="AO86" s="400"/>
      <c r="AP86" s="400"/>
      <c r="AQ86" s="400"/>
      <c r="AR86" s="354"/>
      <c r="AS86" s="354"/>
      <c r="AT86" s="354"/>
      <c r="AU86" s="354"/>
      <c r="AV86" s="354"/>
      <c r="AW86" s="354"/>
      <c r="AX86" s="354"/>
      <c r="AY86" s="354"/>
      <c r="AZ86" s="354"/>
      <c r="BA86" s="354"/>
      <c r="BB86" s="354"/>
      <c r="BC86" s="354"/>
      <c r="BD86" s="354"/>
      <c r="BE86" s="354"/>
      <c r="BF86" s="354"/>
      <c r="BG86" s="354"/>
      <c r="BH86" s="354"/>
      <c r="BI86" s="354"/>
      <c r="BJ86" s="354"/>
      <c r="BK86" s="354"/>
      <c r="BL86" s="354"/>
      <c r="BM86" s="354"/>
      <c r="BN86" s="354"/>
      <c r="BO86" s="354"/>
      <c r="BP86" s="354"/>
      <c r="BQ86" s="354"/>
      <c r="BR86" s="345"/>
      <c r="BS86" s="347"/>
      <c r="BT86" s="353"/>
      <c r="BU86" s="409" t="str">
        <f t="shared" si="4"/>
        <v/>
      </c>
    </row>
    <row r="87" spans="1:73" hidden="1" x14ac:dyDescent="0.2">
      <c r="A87" s="291">
        <v>90</v>
      </c>
      <c r="B87" s="292"/>
      <c r="C87" s="349"/>
      <c r="D87" s="400"/>
      <c r="E87" s="400"/>
      <c r="F87" s="400"/>
      <c r="G87" s="400"/>
      <c r="H87" s="400"/>
      <c r="I87" s="400"/>
      <c r="J87" s="400"/>
      <c r="K87" s="400"/>
      <c r="L87" s="400"/>
      <c r="M87" s="400"/>
      <c r="N87" s="400"/>
      <c r="O87" s="400"/>
      <c r="P87" s="400"/>
      <c r="Q87" s="400"/>
      <c r="R87" s="400"/>
      <c r="S87" s="400"/>
      <c r="T87" s="400"/>
      <c r="U87" s="400"/>
      <c r="V87" s="400"/>
      <c r="W87" s="400"/>
      <c r="X87" s="400"/>
      <c r="Y87" s="400"/>
      <c r="Z87" s="400"/>
      <c r="AA87" s="400"/>
      <c r="AB87" s="400"/>
      <c r="AC87" s="400"/>
      <c r="AD87" s="400"/>
      <c r="AE87" s="400"/>
      <c r="AF87" s="400"/>
      <c r="AG87" s="400"/>
      <c r="AH87" s="400"/>
      <c r="AI87" s="400"/>
      <c r="AJ87" s="400"/>
      <c r="AK87" s="400"/>
      <c r="AL87" s="400"/>
      <c r="AM87" s="400"/>
      <c r="AN87" s="400"/>
      <c r="AO87" s="400"/>
      <c r="AP87" s="400"/>
      <c r="AQ87" s="400"/>
      <c r="AR87" s="354"/>
      <c r="AS87" s="354"/>
      <c r="AT87" s="354"/>
      <c r="AU87" s="354"/>
      <c r="AV87" s="354"/>
      <c r="AW87" s="354"/>
      <c r="AX87" s="354"/>
      <c r="AY87" s="354"/>
      <c r="AZ87" s="354"/>
      <c r="BA87" s="354"/>
      <c r="BB87" s="354"/>
      <c r="BC87" s="354"/>
      <c r="BD87" s="354"/>
      <c r="BE87" s="354"/>
      <c r="BF87" s="354"/>
      <c r="BG87" s="354"/>
      <c r="BH87" s="354"/>
      <c r="BI87" s="354"/>
      <c r="BJ87" s="354"/>
      <c r="BK87" s="354"/>
      <c r="BL87" s="354"/>
      <c r="BM87" s="354"/>
      <c r="BN87" s="354"/>
      <c r="BO87" s="354"/>
      <c r="BP87" s="354"/>
      <c r="BQ87" s="354"/>
      <c r="BR87" s="345"/>
      <c r="BS87" s="347"/>
      <c r="BT87" s="353"/>
      <c r="BU87" s="409" t="str">
        <f t="shared" si="4"/>
        <v/>
      </c>
    </row>
    <row r="88" spans="1:73" hidden="1" x14ac:dyDescent="0.2">
      <c r="A88" s="291">
        <v>91</v>
      </c>
      <c r="B88" s="292"/>
      <c r="C88" s="349"/>
      <c r="D88" s="400"/>
      <c r="E88" s="400"/>
      <c r="F88" s="400"/>
      <c r="G88" s="400"/>
      <c r="H88" s="400"/>
      <c r="I88" s="400"/>
      <c r="J88" s="400"/>
      <c r="K88" s="400"/>
      <c r="L88" s="400"/>
      <c r="M88" s="400"/>
      <c r="N88" s="400"/>
      <c r="O88" s="400"/>
      <c r="P88" s="400"/>
      <c r="Q88" s="400"/>
      <c r="R88" s="400"/>
      <c r="S88" s="400"/>
      <c r="T88" s="400"/>
      <c r="U88" s="400"/>
      <c r="V88" s="400"/>
      <c r="W88" s="400"/>
      <c r="X88" s="400"/>
      <c r="Y88" s="400"/>
      <c r="Z88" s="400"/>
      <c r="AA88" s="400"/>
      <c r="AB88" s="400"/>
      <c r="AC88" s="400"/>
      <c r="AD88" s="400"/>
      <c r="AE88" s="400"/>
      <c r="AF88" s="400"/>
      <c r="AG88" s="400"/>
      <c r="AH88" s="400"/>
      <c r="AI88" s="400"/>
      <c r="AJ88" s="400"/>
      <c r="AK88" s="400"/>
      <c r="AL88" s="400"/>
      <c r="AM88" s="400"/>
      <c r="AN88" s="400"/>
      <c r="AO88" s="400"/>
      <c r="AP88" s="400"/>
      <c r="AQ88" s="400"/>
      <c r="AR88" s="354"/>
      <c r="AS88" s="354"/>
      <c r="AT88" s="354"/>
      <c r="AU88" s="354"/>
      <c r="AV88" s="354"/>
      <c r="AW88" s="354"/>
      <c r="AX88" s="354"/>
      <c r="AY88" s="354"/>
      <c r="AZ88" s="354"/>
      <c r="BA88" s="354"/>
      <c r="BB88" s="354"/>
      <c r="BC88" s="354"/>
      <c r="BD88" s="354"/>
      <c r="BE88" s="354"/>
      <c r="BF88" s="354"/>
      <c r="BG88" s="354"/>
      <c r="BH88" s="354"/>
      <c r="BI88" s="354"/>
      <c r="BJ88" s="354"/>
      <c r="BK88" s="354"/>
      <c r="BL88" s="354"/>
      <c r="BM88" s="354"/>
      <c r="BN88" s="354"/>
      <c r="BO88" s="354"/>
      <c r="BP88" s="354"/>
      <c r="BQ88" s="354"/>
      <c r="BR88" s="345"/>
      <c r="BS88" s="347"/>
      <c r="BT88" s="353"/>
      <c r="BU88" s="409" t="str">
        <f t="shared" si="4"/>
        <v/>
      </c>
    </row>
    <row r="89" spans="1:73" hidden="1" x14ac:dyDescent="0.2">
      <c r="A89" s="291">
        <v>92</v>
      </c>
      <c r="B89" s="292"/>
      <c r="C89" s="349"/>
      <c r="D89" s="400"/>
      <c r="E89" s="400"/>
      <c r="F89" s="400"/>
      <c r="G89" s="400"/>
      <c r="H89" s="400"/>
      <c r="I89" s="400"/>
      <c r="J89" s="400"/>
      <c r="K89" s="400"/>
      <c r="L89" s="400"/>
      <c r="M89" s="400"/>
      <c r="N89" s="400"/>
      <c r="O89" s="400"/>
      <c r="P89" s="400"/>
      <c r="Q89" s="400"/>
      <c r="R89" s="400"/>
      <c r="S89" s="400"/>
      <c r="T89" s="400"/>
      <c r="U89" s="400"/>
      <c r="V89" s="400"/>
      <c r="W89" s="400"/>
      <c r="X89" s="400"/>
      <c r="Y89" s="400"/>
      <c r="Z89" s="400"/>
      <c r="AA89" s="400"/>
      <c r="AB89" s="400"/>
      <c r="AC89" s="400"/>
      <c r="AD89" s="400"/>
      <c r="AE89" s="400"/>
      <c r="AF89" s="400"/>
      <c r="AG89" s="400"/>
      <c r="AH89" s="400"/>
      <c r="AI89" s="400"/>
      <c r="AJ89" s="400"/>
      <c r="AK89" s="400"/>
      <c r="AL89" s="400"/>
      <c r="AM89" s="400"/>
      <c r="AN89" s="400"/>
      <c r="AO89" s="400"/>
      <c r="AP89" s="400"/>
      <c r="AQ89" s="400"/>
      <c r="AR89" s="354"/>
      <c r="AS89" s="354"/>
      <c r="AT89" s="354"/>
      <c r="AU89" s="354"/>
      <c r="AV89" s="354"/>
      <c r="AW89" s="354"/>
      <c r="AX89" s="354"/>
      <c r="AY89" s="354"/>
      <c r="AZ89" s="354"/>
      <c r="BA89" s="354"/>
      <c r="BB89" s="354"/>
      <c r="BC89" s="354"/>
      <c r="BD89" s="354"/>
      <c r="BE89" s="354"/>
      <c r="BF89" s="354"/>
      <c r="BG89" s="354"/>
      <c r="BH89" s="354"/>
      <c r="BI89" s="354"/>
      <c r="BJ89" s="354"/>
      <c r="BK89" s="354"/>
      <c r="BL89" s="354"/>
      <c r="BM89" s="354"/>
      <c r="BN89" s="354"/>
      <c r="BO89" s="354"/>
      <c r="BP89" s="354"/>
      <c r="BQ89" s="354"/>
      <c r="BR89" s="345"/>
      <c r="BS89" s="347"/>
      <c r="BT89" s="353"/>
      <c r="BU89" s="409" t="str">
        <f t="shared" si="4"/>
        <v/>
      </c>
    </row>
    <row r="90" spans="1:73" hidden="1" x14ac:dyDescent="0.2">
      <c r="A90" s="291">
        <v>93</v>
      </c>
      <c r="B90" s="292"/>
      <c r="C90" s="349"/>
      <c r="D90" s="400"/>
      <c r="E90" s="400"/>
      <c r="F90" s="400"/>
      <c r="G90" s="400"/>
      <c r="H90" s="400"/>
      <c r="I90" s="400"/>
      <c r="J90" s="400"/>
      <c r="K90" s="400"/>
      <c r="L90" s="400"/>
      <c r="M90" s="400"/>
      <c r="N90" s="400"/>
      <c r="O90" s="400"/>
      <c r="P90" s="400"/>
      <c r="Q90" s="400"/>
      <c r="R90" s="400"/>
      <c r="S90" s="400"/>
      <c r="T90" s="400"/>
      <c r="U90" s="400"/>
      <c r="V90" s="400"/>
      <c r="W90" s="400"/>
      <c r="X90" s="400"/>
      <c r="Y90" s="400"/>
      <c r="Z90" s="400"/>
      <c r="AA90" s="400"/>
      <c r="AB90" s="400"/>
      <c r="AC90" s="400"/>
      <c r="AD90" s="400"/>
      <c r="AE90" s="400"/>
      <c r="AF90" s="400"/>
      <c r="AG90" s="400"/>
      <c r="AH90" s="400"/>
      <c r="AI90" s="400"/>
      <c r="AJ90" s="400"/>
      <c r="AK90" s="400"/>
      <c r="AL90" s="400"/>
      <c r="AM90" s="400"/>
      <c r="AN90" s="400"/>
      <c r="AO90" s="400"/>
      <c r="AP90" s="400"/>
      <c r="AQ90" s="400"/>
      <c r="AR90" s="354"/>
      <c r="AS90" s="354"/>
      <c r="AT90" s="354"/>
      <c r="AU90" s="354"/>
      <c r="AV90" s="354"/>
      <c r="AW90" s="354"/>
      <c r="AX90" s="354"/>
      <c r="AY90" s="354"/>
      <c r="AZ90" s="354"/>
      <c r="BA90" s="354"/>
      <c r="BB90" s="354"/>
      <c r="BC90" s="354"/>
      <c r="BD90" s="354"/>
      <c r="BE90" s="354"/>
      <c r="BF90" s="354"/>
      <c r="BG90" s="354"/>
      <c r="BH90" s="354"/>
      <c r="BI90" s="354"/>
      <c r="BJ90" s="354"/>
      <c r="BK90" s="354"/>
      <c r="BL90" s="354"/>
      <c r="BM90" s="354"/>
      <c r="BN90" s="354"/>
      <c r="BO90" s="354"/>
      <c r="BP90" s="354"/>
      <c r="BQ90" s="354"/>
      <c r="BR90" s="345"/>
      <c r="BS90" s="347"/>
      <c r="BT90" s="353"/>
      <c r="BU90" s="409" t="str">
        <f t="shared" si="4"/>
        <v/>
      </c>
    </row>
    <row r="91" spans="1:73" hidden="1" x14ac:dyDescent="0.2">
      <c r="A91" s="291">
        <v>94</v>
      </c>
      <c r="B91" s="292"/>
      <c r="C91" s="349"/>
      <c r="D91" s="400"/>
      <c r="E91" s="400"/>
      <c r="F91" s="400"/>
      <c r="G91" s="400"/>
      <c r="H91" s="400"/>
      <c r="I91" s="400"/>
      <c r="J91" s="400"/>
      <c r="K91" s="400"/>
      <c r="L91" s="400"/>
      <c r="M91" s="400"/>
      <c r="N91" s="400"/>
      <c r="O91" s="400"/>
      <c r="P91" s="400"/>
      <c r="Q91" s="400"/>
      <c r="R91" s="400"/>
      <c r="S91" s="400"/>
      <c r="T91" s="400"/>
      <c r="U91" s="400"/>
      <c r="V91" s="400"/>
      <c r="W91" s="400"/>
      <c r="X91" s="400"/>
      <c r="Y91" s="400"/>
      <c r="Z91" s="400"/>
      <c r="AA91" s="400"/>
      <c r="AB91" s="400"/>
      <c r="AC91" s="400"/>
      <c r="AD91" s="400"/>
      <c r="AE91" s="400"/>
      <c r="AF91" s="400"/>
      <c r="AG91" s="400"/>
      <c r="AH91" s="400"/>
      <c r="AI91" s="400"/>
      <c r="AJ91" s="400"/>
      <c r="AK91" s="400"/>
      <c r="AL91" s="400"/>
      <c r="AM91" s="400"/>
      <c r="AN91" s="400"/>
      <c r="AO91" s="400"/>
      <c r="AP91" s="400"/>
      <c r="AQ91" s="400"/>
      <c r="AR91" s="354"/>
      <c r="AS91" s="354"/>
      <c r="AT91" s="354"/>
      <c r="AU91" s="354"/>
      <c r="AV91" s="354"/>
      <c r="AW91" s="354"/>
      <c r="AX91" s="354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  <c r="BJ91" s="354"/>
      <c r="BK91" s="354"/>
      <c r="BL91" s="354"/>
      <c r="BM91" s="354"/>
      <c r="BN91" s="354"/>
      <c r="BO91" s="354"/>
      <c r="BP91" s="354"/>
      <c r="BQ91" s="354"/>
      <c r="BR91" s="345"/>
      <c r="BS91" s="347"/>
      <c r="BT91" s="353"/>
      <c r="BU91" s="409" t="str">
        <f t="shared" si="4"/>
        <v/>
      </c>
    </row>
    <row r="92" spans="1:73" hidden="1" x14ac:dyDescent="0.2">
      <c r="A92" s="291">
        <v>95</v>
      </c>
      <c r="B92" s="292"/>
      <c r="C92" s="349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0"/>
      <c r="P92" s="400"/>
      <c r="Q92" s="400"/>
      <c r="R92" s="400"/>
      <c r="S92" s="400"/>
      <c r="T92" s="400"/>
      <c r="U92" s="400"/>
      <c r="V92" s="400"/>
      <c r="W92" s="400"/>
      <c r="X92" s="400"/>
      <c r="Y92" s="400"/>
      <c r="Z92" s="400"/>
      <c r="AA92" s="400"/>
      <c r="AB92" s="400"/>
      <c r="AC92" s="400"/>
      <c r="AD92" s="400"/>
      <c r="AE92" s="400"/>
      <c r="AF92" s="400"/>
      <c r="AG92" s="400"/>
      <c r="AH92" s="400"/>
      <c r="AI92" s="400"/>
      <c r="AJ92" s="400"/>
      <c r="AK92" s="400"/>
      <c r="AL92" s="400"/>
      <c r="AM92" s="400"/>
      <c r="AN92" s="400"/>
      <c r="AO92" s="400"/>
      <c r="AP92" s="400"/>
      <c r="AQ92" s="400"/>
      <c r="AR92" s="354"/>
      <c r="AS92" s="354"/>
      <c r="AT92" s="354"/>
      <c r="AU92" s="354"/>
      <c r="AV92" s="354"/>
      <c r="AW92" s="354"/>
      <c r="AX92" s="354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  <c r="BJ92" s="354"/>
      <c r="BK92" s="354"/>
      <c r="BL92" s="354"/>
      <c r="BM92" s="354"/>
      <c r="BN92" s="354"/>
      <c r="BO92" s="354"/>
      <c r="BP92" s="354"/>
      <c r="BQ92" s="354"/>
      <c r="BR92" s="345"/>
      <c r="BS92" s="347"/>
      <c r="BT92" s="353"/>
      <c r="BU92" s="409" t="str">
        <f t="shared" si="4"/>
        <v/>
      </c>
    </row>
    <row r="93" spans="1:73" ht="13.5" thickBot="1" x14ac:dyDescent="0.25">
      <c r="A93" s="291">
        <v>96</v>
      </c>
      <c r="B93" s="292"/>
      <c r="C93" s="349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1"/>
      <c r="AE93" s="401"/>
      <c r="AF93" s="401"/>
      <c r="AG93" s="401"/>
      <c r="AH93" s="401"/>
      <c r="AI93" s="401"/>
      <c r="AJ93" s="401"/>
      <c r="AK93" s="401"/>
      <c r="AL93" s="401"/>
      <c r="AM93" s="401"/>
      <c r="AN93" s="401"/>
      <c r="AO93" s="401"/>
      <c r="AP93" s="401"/>
      <c r="AQ93" s="401"/>
      <c r="AR93" s="355"/>
      <c r="AS93" s="355"/>
      <c r="AT93" s="355"/>
      <c r="AU93" s="355"/>
      <c r="AV93" s="355"/>
      <c r="AW93" s="355"/>
      <c r="AX93" s="355"/>
      <c r="AY93" s="355"/>
      <c r="AZ93" s="355"/>
      <c r="BA93" s="355"/>
      <c r="BB93" s="355"/>
      <c r="BC93" s="355"/>
      <c r="BD93" s="355"/>
      <c r="BE93" s="355"/>
      <c r="BF93" s="355"/>
      <c r="BG93" s="355"/>
      <c r="BH93" s="355"/>
      <c r="BI93" s="355"/>
      <c r="BJ93" s="355"/>
      <c r="BK93" s="355"/>
      <c r="BL93" s="355"/>
      <c r="BM93" s="355"/>
      <c r="BN93" s="355"/>
      <c r="BO93" s="355"/>
      <c r="BP93" s="355"/>
      <c r="BQ93" s="355"/>
      <c r="BR93" s="346"/>
      <c r="BS93" s="348"/>
      <c r="BT93" s="353"/>
      <c r="BU93" s="409" t="str">
        <f t="shared" si="4"/>
        <v/>
      </c>
    </row>
    <row r="94" spans="1:73" x14ac:dyDescent="0.2">
      <c r="D94" s="402">
        <f t="shared" ref="D94:AH94" si="5">SUM(D4*$BT$4+D5*$BT$5+D6*$BT$6+D7*$BT$7+D8*$BT$8+D9*$BT$9+D10*$BT$10+D11*$BT$11+D12*$BT$12+D13*$BT$13+D14*$BT$14+D15*$BT$15+D16*$BT$16+D17*$BT$17+D18*$BT$18+D19*$BT$19+D20*$BT$20+D21*$BT$21+D22*$BT$22+D23*$BT$23+D24*$BT$24+D25*$BT$25+D26*$BT$26+D27*$BT$27+D28*$BT$28+D29*$BT$29+D30*$BT$30+D31*$BT$31+D32*$BT$32+D33*$BT$33+D34*$BT$34+D35*$BT$35+D36*$BT$36+D37*$BT$37+D38*$BT$38+D39*$BT$39+D40*$BT$40+D41*$BT$41+D42*$BT$42+D43*$BT$43+D44*$BT$44+D45*$BT$45+D46*$BT$46+D47*$BT$47+D48*$BT$48+D49*$BT$49+D50*$BT$50+D51*$BT$51+D52*$BT$52+D53*$BT$53+D54*$BT$54+D55*$BT$55+D56*$BT$56+D57*$BT$57+D58*$BT$58+D59*$BT$59+D60*$BT$60+D61*$BT$61+D62*$BT$62+D63*$BT$63+D64*$BT$64+D65*$BT$65+D66*$BT$66+D67*$BT$67+D68*$BT$68+D69*$BT$69+D70*$BT$70+D71*$BT$71+D72*$BT$72+D73*$BT$73+D74*$BT$74+D75*$BT$75+D76*$BT$76+D77*$BT$77+D78*$BT$78+D79*$BT$79+D80*$BT$80+D81*$BT$81+D82*$BT$82+D83*$BT$83+D84*$BT$84+D85*$BT$85+D86*$BT$86+D87*$BT$87+D88*$BT$88+D89*$BT$89+D90*$BT$90+D91*$BT$91+D92*$BT$92+D93*$BT$93)</f>
        <v>25045</v>
      </c>
      <c r="E94" s="402">
        <f t="shared" si="5"/>
        <v>24045</v>
      </c>
      <c r="F94" s="402">
        <f t="shared" si="5"/>
        <v>22035</v>
      </c>
      <c r="G94" s="402">
        <f t="shared" si="5"/>
        <v>31225</v>
      </c>
      <c r="H94" s="402">
        <f t="shared" si="5"/>
        <v>116392.5</v>
      </c>
      <c r="I94" s="402">
        <f t="shared" si="5"/>
        <v>24855</v>
      </c>
      <c r="J94" s="402">
        <f t="shared" si="5"/>
        <v>24615</v>
      </c>
      <c r="K94" s="402">
        <f t="shared" si="5"/>
        <v>25525</v>
      </c>
      <c r="L94" s="402">
        <f t="shared" si="5"/>
        <v>13880</v>
      </c>
      <c r="M94" s="402">
        <f t="shared" si="5"/>
        <v>111430</v>
      </c>
      <c r="N94" s="402">
        <f t="shared" si="5"/>
        <v>47690</v>
      </c>
      <c r="O94" s="402">
        <f t="shared" si="5"/>
        <v>29290</v>
      </c>
      <c r="P94" s="402">
        <f t="shared" si="5"/>
        <v>7130</v>
      </c>
      <c r="Q94" s="402">
        <f t="shared" si="5"/>
        <v>15870</v>
      </c>
      <c r="R94" s="402">
        <f t="shared" si="5"/>
        <v>8990</v>
      </c>
      <c r="S94" s="402">
        <f t="shared" si="5"/>
        <v>28115</v>
      </c>
      <c r="T94" s="402">
        <f t="shared" si="5"/>
        <v>7201</v>
      </c>
      <c r="U94" s="402">
        <f t="shared" si="5"/>
        <v>48890</v>
      </c>
      <c r="V94" s="402">
        <f t="shared" si="5"/>
        <v>44360</v>
      </c>
      <c r="W94" s="402">
        <f t="shared" si="5"/>
        <v>79445</v>
      </c>
      <c r="X94" s="402">
        <f t="shared" si="5"/>
        <v>33855</v>
      </c>
      <c r="Y94" s="402">
        <f t="shared" si="5"/>
        <v>37015</v>
      </c>
      <c r="Z94" s="402">
        <f t="shared" si="5"/>
        <v>16880</v>
      </c>
      <c r="AA94" s="402">
        <f t="shared" si="5"/>
        <v>27805</v>
      </c>
      <c r="AB94" s="402">
        <f t="shared" si="5"/>
        <v>64010</v>
      </c>
      <c r="AC94" s="402">
        <f t="shared" si="5"/>
        <v>36105</v>
      </c>
      <c r="AD94" s="402">
        <f t="shared" si="5"/>
        <v>15220</v>
      </c>
      <c r="AE94" s="402">
        <f t="shared" si="5"/>
        <v>24060</v>
      </c>
      <c r="AF94" s="402">
        <f t="shared" si="5"/>
        <v>12265</v>
      </c>
      <c r="AG94" s="402">
        <f t="shared" si="5"/>
        <v>53795</v>
      </c>
      <c r="AH94" s="402">
        <f t="shared" si="5"/>
        <v>24800</v>
      </c>
      <c r="AI94" s="402">
        <f t="shared" ref="AI94:BN94" si="6">SUM(AI4*$BT$4+AI5*$BT$5+AI6*$BT$6+AI7*$BT$7+AI8*$BT$8+AI9*$BT$9+AI10*$BT$10+AI11*$BT$11+AI12*$BT$12+AI13*$BT$13+AI14*$BT$14+AI15*$BT$15+AI16*$BT$16+AI17*$BT$17+AI18*$BT$18+AI19*$BT$19+AI20*$BT$20+AI21*$BT$21+AI22*$BT$22+AI23*$BT$23+AI24*$BT$24+AI25*$BT$25+AI26*$BT$26+AI27*$BT$27+AI28*$BT$28+AI29*$BT$29+AI30*$BT$30+AI31*$BT$31+AI32*$BT$32+AI33*$BT$33+AI34*$BT$34+AI35*$BT$35+AI36*$BT$36+AI37*$BT$37+AI38*$BT$38+AI39*$BT$39+AI40*$BT$40+AI41*$BT$41+AI42*$BT$42+AI43*$BT$43+AI44*$BT$44+AI45*$BT$45+AI46*$BT$46+AI47*$BT$47+AI48*$BT$48+AI49*$BT$49+AI50*$BT$50+AI51*$BT$51+AI52*$BT$52+AI53*$BT$53+AI54*$BT$54+AI55*$BT$55+AI56*$BT$56+AI57*$BT$57+AI58*$BT$58+AI59*$BT$59+AI60*$BT$60+AI61*$BT$61+AI62*$BT$62+AI63*$BT$63+AI64*$BT$64+AI65*$BT$65+AI66*$BT$66+AI67*$BT$67+AI68*$BT$68+AI69*$BT$69+AI70*$BT$70+AI71*$BT$71+AI72*$BT$72+AI73*$BT$73+AI74*$BT$74+AI75*$BT$75+AI76*$BT$76+AI77*$BT$77+AI78*$BT$78+AI79*$BT$79+AI80*$BT$80+AI81*$BT$81+AI82*$BT$82+AI83*$BT$83+AI84*$BT$84+AI85*$BT$85+AI86*$BT$86+AI87*$BT$87+AI88*$BT$88+AI89*$BT$89+AI90*$BT$90+AI91*$BT$91+AI92*$BT$92+AI93*$BT$93)</f>
        <v>97028</v>
      </c>
      <c r="AJ94" s="402">
        <f t="shared" si="6"/>
        <v>9340</v>
      </c>
      <c r="AK94" s="402">
        <f t="shared" si="6"/>
        <v>11200</v>
      </c>
      <c r="AL94" s="402">
        <f t="shared" si="6"/>
        <v>111025</v>
      </c>
      <c r="AM94" s="402">
        <f t="shared" si="6"/>
        <v>9540</v>
      </c>
      <c r="AN94" s="402">
        <f t="shared" si="6"/>
        <v>21535</v>
      </c>
      <c r="AO94" s="402">
        <f t="shared" si="6"/>
        <v>128341</v>
      </c>
      <c r="AP94" s="402">
        <f t="shared" si="6"/>
        <v>102750</v>
      </c>
      <c r="AQ94" s="402">
        <f t="shared" si="6"/>
        <v>62425</v>
      </c>
      <c r="AR94" s="402">
        <f t="shared" si="6"/>
        <v>52455</v>
      </c>
      <c r="AS94" s="402">
        <f t="shared" si="6"/>
        <v>18491</v>
      </c>
      <c r="AT94" s="402">
        <f t="shared" si="6"/>
        <v>56313</v>
      </c>
      <c r="AU94" s="402">
        <f t="shared" si="6"/>
        <v>30880</v>
      </c>
      <c r="AV94" s="402">
        <f t="shared" si="6"/>
        <v>18395</v>
      </c>
      <c r="AW94" s="402">
        <f t="shared" si="6"/>
        <v>45410</v>
      </c>
      <c r="AX94" s="402">
        <f t="shared" si="6"/>
        <v>29405</v>
      </c>
      <c r="AY94" s="402">
        <f t="shared" si="6"/>
        <v>15760</v>
      </c>
      <c r="AZ94" s="402">
        <f t="shared" si="6"/>
        <v>17935</v>
      </c>
      <c r="BA94" s="402">
        <f t="shared" si="6"/>
        <v>13675</v>
      </c>
      <c r="BB94" s="402">
        <f t="shared" si="6"/>
        <v>45105</v>
      </c>
      <c r="BC94" s="402">
        <f t="shared" si="6"/>
        <v>14375</v>
      </c>
      <c r="BD94" s="402">
        <f t="shared" si="6"/>
        <v>18540</v>
      </c>
      <c r="BE94" s="402">
        <f t="shared" si="6"/>
        <v>11995</v>
      </c>
      <c r="BF94" s="402">
        <f t="shared" si="6"/>
        <v>9155</v>
      </c>
      <c r="BG94" s="402">
        <f t="shared" si="6"/>
        <v>82740</v>
      </c>
      <c r="BH94" s="402">
        <f t="shared" si="6"/>
        <v>13910</v>
      </c>
      <c r="BI94" s="402">
        <f t="shared" si="6"/>
        <v>36715</v>
      </c>
      <c r="BJ94" s="402">
        <f t="shared" si="6"/>
        <v>67170</v>
      </c>
      <c r="BK94" s="402">
        <f t="shared" si="6"/>
        <v>28234</v>
      </c>
      <c r="BL94" s="402">
        <f t="shared" si="6"/>
        <v>5564</v>
      </c>
      <c r="BM94" s="402">
        <f t="shared" si="6"/>
        <v>13970</v>
      </c>
      <c r="BN94" s="402">
        <f t="shared" si="6"/>
        <v>19675</v>
      </c>
      <c r="BO94" s="402">
        <f t="shared" ref="BO94:BS94" si="7">SUM(BO4*$BT$4+BO5*$BT$5+BO6*$BT$6+BO7*$BT$7+BO8*$BT$8+BO9*$BT$9+BO10*$BT$10+BO11*$BT$11+BO12*$BT$12+BO13*$BT$13+BO14*$BT$14+BO15*$BT$15+BO16*$BT$16+BO17*$BT$17+BO18*$BT$18+BO19*$BT$19+BO20*$BT$20+BO21*$BT$21+BO22*$BT$22+BO23*$BT$23+BO24*$BT$24+BO25*$BT$25+BO26*$BT$26+BO27*$BT$27+BO28*$BT$28+BO29*$BT$29+BO30*$BT$30+BO31*$BT$31+BO32*$BT$32+BO33*$BT$33+BO34*$BT$34+BO35*$BT$35+BO36*$BT$36+BO37*$BT$37+BO38*$BT$38+BO39*$BT$39+BO40*$BT$40+BO41*$BT$41+BO42*$BT$42+BO43*$BT$43+BO44*$BT$44+BO45*$BT$45+BO46*$BT$46+BO47*$BT$47+BO48*$BT$48+BO49*$BT$49+BO50*$BT$50+BO51*$BT$51+BO52*$BT$52+BO53*$BT$53+BO54*$BT$54+BO55*$BT$55+BO56*$BT$56+BO57*$BT$57+BO58*$BT$58+BO59*$BT$59+BO60*$BT$60+BO61*$BT$61+BO62*$BT$62+BO63*$BT$63+BO64*$BT$64+BO65*$BT$65+BO66*$BT$66+BO67*$BT$67+BO68*$BT$68+BO69*$BT$69+BO70*$BT$70+BO71*$BT$71+BO72*$BT$72+BO73*$BT$73+BO74*$BT$74+BO75*$BT$75+BO76*$BT$76+BO77*$BT$77+BO78*$BT$78+BO79*$BT$79+BO80*$BT$80+BO81*$BT$81+BO82*$BT$82+BO83*$BT$83+BO84*$BT$84+BO85*$BT$85+BO86*$BT$86+BO87*$BT$87+BO88*$BT$88+BO89*$BT$89+BO90*$BT$90+BO91*$BT$91+BO92*$BT$92+BO93*$BT$93)</f>
        <v>30926.5</v>
      </c>
      <c r="BP94" s="402">
        <f t="shared" si="7"/>
        <v>14310</v>
      </c>
      <c r="BQ94" s="402">
        <f t="shared" si="7"/>
        <v>10540</v>
      </c>
      <c r="BR94" s="402">
        <f t="shared" si="7"/>
        <v>126750</v>
      </c>
      <c r="BS94" s="343" t="e">
        <f t="shared" si="7"/>
        <v>#VALUE!</v>
      </c>
    </row>
    <row r="95" spans="1:73" x14ac:dyDescent="0.2">
      <c r="D95" s="402">
        <f t="shared" ref="D95:AH95" si="8">D99*$BR94</f>
        <v>1363.868223702581</v>
      </c>
      <c r="E95" s="402">
        <f t="shared" si="8"/>
        <v>1358.81217838765</v>
      </c>
      <c r="F95" s="402">
        <f t="shared" si="8"/>
        <v>1267.8033627188959</v>
      </c>
      <c r="G95" s="402">
        <f t="shared" si="8"/>
        <v>1743.0716223223901</v>
      </c>
      <c r="H95" s="402">
        <f t="shared" si="8"/>
        <v>6237.8959072958633</v>
      </c>
      <c r="I95" s="402">
        <f t="shared" si="8"/>
        <v>1344.9080537715904</v>
      </c>
      <c r="J95" s="402">
        <f t="shared" si="8"/>
        <v>1477.6292432885236</v>
      </c>
      <c r="K95" s="402">
        <f t="shared" si="8"/>
        <v>1399.2605409070964</v>
      </c>
      <c r="L95" s="402">
        <f t="shared" si="8"/>
        <v>791.27109178666876</v>
      </c>
      <c r="M95" s="402">
        <f t="shared" si="8"/>
        <v>6527.3545015756517</v>
      </c>
      <c r="N95" s="402">
        <f t="shared" si="8"/>
        <v>2310.6127089233714</v>
      </c>
      <c r="O95" s="402">
        <f t="shared" si="8"/>
        <v>1011.2090629861583</v>
      </c>
      <c r="P95" s="402">
        <f t="shared" si="8"/>
        <v>321.05887749810523</v>
      </c>
      <c r="Q95" s="402">
        <f t="shared" si="8"/>
        <v>917.67222465993859</v>
      </c>
      <c r="R95" s="402">
        <f t="shared" si="8"/>
        <v>523.3006900953369</v>
      </c>
      <c r="S95" s="402">
        <f t="shared" si="8"/>
        <v>1300.667657265946</v>
      </c>
      <c r="T95" s="402">
        <f t="shared" si="8"/>
        <v>423.44379512545373</v>
      </c>
      <c r="U95" s="402">
        <f t="shared" si="8"/>
        <v>2921.1301807012646</v>
      </c>
      <c r="V95" s="402">
        <f t="shared" si="8"/>
        <v>2564.6789859986438</v>
      </c>
      <c r="W95" s="402">
        <f t="shared" si="8"/>
        <v>3122.1079819697634</v>
      </c>
      <c r="X95" s="402">
        <f t="shared" si="8"/>
        <v>1717.7913957477363</v>
      </c>
      <c r="Y95" s="402">
        <f t="shared" si="8"/>
        <v>1689.9831465156169</v>
      </c>
      <c r="Z95" s="402">
        <f t="shared" si="8"/>
        <v>951.80053053572135</v>
      </c>
      <c r="AA95" s="402">
        <f t="shared" si="8"/>
        <v>1753.1837129522519</v>
      </c>
      <c r="AB95" s="402">
        <f t="shared" si="8"/>
        <v>2469.8781363436915</v>
      </c>
      <c r="AC95" s="402">
        <f t="shared" si="8"/>
        <v>2280.2764370337864</v>
      </c>
      <c r="AD95" s="402">
        <f t="shared" si="8"/>
        <v>864.58374885316516</v>
      </c>
      <c r="AE95" s="402">
        <f t="shared" si="8"/>
        <v>2081.8266584227536</v>
      </c>
      <c r="AF95" s="402">
        <f t="shared" si="8"/>
        <v>712.90238940524159</v>
      </c>
      <c r="AG95" s="402">
        <f t="shared" si="8"/>
        <v>2912.2821014001356</v>
      </c>
      <c r="AH95" s="402">
        <f t="shared" si="8"/>
        <v>1456.1410507000678</v>
      </c>
      <c r="AI95" s="402">
        <f t="shared" ref="AI95:BN95" si="9">AI99*$BR94</f>
        <v>4895.5158761817383</v>
      </c>
      <c r="AJ95" s="402">
        <f t="shared" si="9"/>
        <v>514.452610794208</v>
      </c>
      <c r="AK95" s="402">
        <f t="shared" si="9"/>
        <v>942.95245123459256</v>
      </c>
      <c r="AL95" s="402">
        <f t="shared" si="9"/>
        <v>5899.1408711955</v>
      </c>
      <c r="AM95" s="402">
        <f t="shared" si="9"/>
        <v>581.44521121704099</v>
      </c>
      <c r="AN95" s="402">
        <f t="shared" si="9"/>
        <v>973.2887231241773</v>
      </c>
      <c r="AO95" s="402">
        <f t="shared" si="9"/>
        <v>6786.4768239658542</v>
      </c>
      <c r="AP95" s="402">
        <f t="shared" si="9"/>
        <v>3325.6138058957276</v>
      </c>
      <c r="AQ95" s="402">
        <f t="shared" si="9"/>
        <v>4193.9895887350913</v>
      </c>
      <c r="AR95" s="402">
        <f t="shared" si="9"/>
        <v>2729.0004587338944</v>
      </c>
      <c r="AS95" s="402">
        <f t="shared" si="9"/>
        <v>1035.2252782320793</v>
      </c>
      <c r="AT95" s="402">
        <f t="shared" si="9"/>
        <v>4116.8848976823965</v>
      </c>
      <c r="AU95" s="402">
        <f t="shared" si="9"/>
        <v>1281.7074873349554</v>
      </c>
      <c r="AV95" s="402">
        <f t="shared" si="9"/>
        <v>1060.5055048067334</v>
      </c>
      <c r="AW95" s="402">
        <f t="shared" si="9"/>
        <v>2610.183393833021</v>
      </c>
      <c r="AX95" s="402">
        <f t="shared" si="9"/>
        <v>1691.2471578443497</v>
      </c>
      <c r="AY95" s="402">
        <f t="shared" si="9"/>
        <v>980.87279109657345</v>
      </c>
      <c r="AZ95" s="402">
        <f t="shared" si="9"/>
        <v>1191.9626829949341</v>
      </c>
      <c r="BA95" s="402">
        <f t="shared" si="9"/>
        <v>1288.027543978619</v>
      </c>
      <c r="BB95" s="402">
        <f t="shared" si="9"/>
        <v>2281.5404483625193</v>
      </c>
      <c r="BC95" s="402">
        <f t="shared" si="9"/>
        <v>953.0645418644541</v>
      </c>
      <c r="BD95" s="402">
        <f t="shared" si="9"/>
        <v>1165.4184450915473</v>
      </c>
      <c r="BE95" s="402">
        <f t="shared" si="9"/>
        <v>901.24007738641342</v>
      </c>
      <c r="BF95" s="402">
        <f t="shared" si="9"/>
        <v>774.8389445131437</v>
      </c>
      <c r="BG95" s="402">
        <f t="shared" si="9"/>
        <v>3948.7713909609479</v>
      </c>
      <c r="BH95" s="402">
        <f t="shared" si="9"/>
        <v>687.62216283058751</v>
      </c>
      <c r="BI95" s="402">
        <f t="shared" si="9"/>
        <v>1947.8414575770871</v>
      </c>
      <c r="BJ95" s="402">
        <f t="shared" si="9"/>
        <v>3618.8644341617137</v>
      </c>
      <c r="BK95" s="402">
        <f t="shared" si="9"/>
        <v>1523.1336511229008</v>
      </c>
      <c r="BL95" s="402">
        <f t="shared" si="9"/>
        <v>309.68277553951094</v>
      </c>
      <c r="BM95" s="402">
        <f t="shared" si="9"/>
        <v>850.6796242371056</v>
      </c>
      <c r="BN95" s="402">
        <f t="shared" si="9"/>
        <v>1136.3461845306952</v>
      </c>
      <c r="BO95" s="402">
        <f t="shared" ref="BO95:BQ95" si="10">BO99*$BR94</f>
        <v>1668.4949539271611</v>
      </c>
      <c r="BP95" s="402">
        <f t="shared" si="10"/>
        <v>821.60736367625361</v>
      </c>
      <c r="BQ95" s="402">
        <f t="shared" si="10"/>
        <v>243.95418644541067</v>
      </c>
      <c r="BS95" s="344">
        <f>BU1</f>
        <v>2482416</v>
      </c>
    </row>
    <row r="96" spans="1:73" ht="18" x14ac:dyDescent="0.25">
      <c r="D96" s="448">
        <f>D94+D95</f>
        <v>26408.868223702582</v>
      </c>
      <c r="E96" s="448">
        <f t="shared" ref="E96:BQ96" si="11">E94+E95</f>
        <v>25403.812178387649</v>
      </c>
      <c r="F96" s="448">
        <f t="shared" si="11"/>
        <v>23302.803362718896</v>
      </c>
      <c r="G96" s="448">
        <f t="shared" si="11"/>
        <v>32968.071622322394</v>
      </c>
      <c r="H96" s="448">
        <f t="shared" si="11"/>
        <v>122630.39590729587</v>
      </c>
      <c r="I96" s="448">
        <f t="shared" si="11"/>
        <v>26199.908053771589</v>
      </c>
      <c r="J96" s="448">
        <f t="shared" si="11"/>
        <v>26092.629243288524</v>
      </c>
      <c r="K96" s="448">
        <f t="shared" si="11"/>
        <v>26924.260540907097</v>
      </c>
      <c r="L96" s="448">
        <f t="shared" si="11"/>
        <v>14671.271091786668</v>
      </c>
      <c r="M96" s="448">
        <f t="shared" si="11"/>
        <v>117957.35450157565</v>
      </c>
      <c r="N96" s="448">
        <f t="shared" si="11"/>
        <v>50000.612708923371</v>
      </c>
      <c r="O96" s="448">
        <f t="shared" si="11"/>
        <v>30301.20906298616</v>
      </c>
      <c r="P96" s="448">
        <f t="shared" si="11"/>
        <v>7451.0588774981052</v>
      </c>
      <c r="Q96" s="448">
        <f t="shared" si="11"/>
        <v>16787.672224659938</v>
      </c>
      <c r="R96" s="448">
        <f t="shared" si="11"/>
        <v>9513.3006900953369</v>
      </c>
      <c r="S96" s="448">
        <f t="shared" si="11"/>
        <v>29415.667657265945</v>
      </c>
      <c r="T96" s="448">
        <f t="shared" si="11"/>
        <v>7624.443795125454</v>
      </c>
      <c r="U96" s="448">
        <f t="shared" si="11"/>
        <v>51811.130180701264</v>
      </c>
      <c r="V96" s="448">
        <f t="shared" si="11"/>
        <v>46924.678985998646</v>
      </c>
      <c r="W96" s="448">
        <f t="shared" si="11"/>
        <v>82567.107981969762</v>
      </c>
      <c r="X96" s="448">
        <f t="shared" si="11"/>
        <v>35572.791395747736</v>
      </c>
      <c r="Y96" s="448">
        <f t="shared" si="11"/>
        <v>38704.983146515617</v>
      </c>
      <c r="Z96" s="448">
        <f t="shared" si="11"/>
        <v>17831.800530535722</v>
      </c>
      <c r="AA96" s="448">
        <f t="shared" si="11"/>
        <v>29558.183712952254</v>
      </c>
      <c r="AB96" s="448">
        <f t="shared" si="11"/>
        <v>66479.878136343686</v>
      </c>
      <c r="AC96" s="448">
        <f t="shared" si="11"/>
        <v>38385.276437033783</v>
      </c>
      <c r="AD96" s="448">
        <f t="shared" si="11"/>
        <v>16084.583748853165</v>
      </c>
      <c r="AE96" s="448">
        <f t="shared" si="11"/>
        <v>26141.826658422753</v>
      </c>
      <c r="AF96" s="448">
        <f t="shared" si="11"/>
        <v>12977.902389405241</v>
      </c>
      <c r="AG96" s="448">
        <f t="shared" si="11"/>
        <v>56707.282101400138</v>
      </c>
      <c r="AH96" s="448">
        <f t="shared" si="11"/>
        <v>26256.141050700069</v>
      </c>
      <c r="AI96" s="448">
        <f t="shared" si="11"/>
        <v>101923.51587618174</v>
      </c>
      <c r="AJ96" s="448">
        <f t="shared" si="11"/>
        <v>9854.4526107942074</v>
      </c>
      <c r="AK96" s="448">
        <f t="shared" si="11"/>
        <v>12142.952451234592</v>
      </c>
      <c r="AL96" s="448">
        <f t="shared" si="11"/>
        <v>116924.1408711955</v>
      </c>
      <c r="AM96" s="448">
        <f t="shared" si="11"/>
        <v>10121.44521121704</v>
      </c>
      <c r="AN96" s="448">
        <f t="shared" si="11"/>
        <v>22508.288723124177</v>
      </c>
      <c r="AO96" s="448">
        <f t="shared" si="11"/>
        <v>135127.47682396584</v>
      </c>
      <c r="AP96" s="448">
        <f t="shared" si="11"/>
        <v>106075.61380589573</v>
      </c>
      <c r="AQ96" s="448">
        <f t="shared" si="11"/>
        <v>66618.989588735087</v>
      </c>
      <c r="AR96" s="448">
        <f t="shared" si="11"/>
        <v>55184.000458733892</v>
      </c>
      <c r="AS96" s="448">
        <f t="shared" si="11"/>
        <v>19526.225278232079</v>
      </c>
      <c r="AT96" s="448">
        <f t="shared" si="11"/>
        <v>60429.884897682394</v>
      </c>
      <c r="AU96" s="448">
        <f t="shared" si="11"/>
        <v>32161.707487334956</v>
      </c>
      <c r="AV96" s="448">
        <f t="shared" si="11"/>
        <v>19455.505504806733</v>
      </c>
      <c r="AW96" s="448">
        <f t="shared" si="11"/>
        <v>48020.183393833024</v>
      </c>
      <c r="AX96" s="448">
        <f t="shared" si="11"/>
        <v>31096.247157844351</v>
      </c>
      <c r="AY96" s="448">
        <f t="shared" si="11"/>
        <v>16740.872791096572</v>
      </c>
      <c r="AZ96" s="448">
        <f t="shared" si="11"/>
        <v>19126.962682994934</v>
      </c>
      <c r="BA96" s="448">
        <f t="shared" si="11"/>
        <v>14963.027543978618</v>
      </c>
      <c r="BB96" s="448">
        <f t="shared" si="11"/>
        <v>47386.540448362517</v>
      </c>
      <c r="BC96" s="448">
        <f t="shared" si="11"/>
        <v>15328.064541864454</v>
      </c>
      <c r="BD96" s="448">
        <f t="shared" si="11"/>
        <v>19705.418445091549</v>
      </c>
      <c r="BE96" s="448">
        <f t="shared" si="11"/>
        <v>12896.240077386414</v>
      </c>
      <c r="BF96" s="448">
        <f t="shared" si="11"/>
        <v>9929.8389445131434</v>
      </c>
      <c r="BG96" s="448">
        <f t="shared" si="11"/>
        <v>86688.771390960945</v>
      </c>
      <c r="BH96" s="448">
        <f t="shared" si="11"/>
        <v>14597.622162830587</v>
      </c>
      <c r="BI96" s="448">
        <f t="shared" si="11"/>
        <v>38662.841457577088</v>
      </c>
      <c r="BJ96" s="448">
        <f t="shared" si="11"/>
        <v>70788.864434161718</v>
      </c>
      <c r="BK96" s="448">
        <f t="shared" si="11"/>
        <v>29757.133651122902</v>
      </c>
      <c r="BL96" s="448">
        <f t="shared" si="11"/>
        <v>5873.6827755395107</v>
      </c>
      <c r="BM96" s="448">
        <f t="shared" si="11"/>
        <v>14820.679624237106</v>
      </c>
      <c r="BN96" s="448">
        <f t="shared" si="11"/>
        <v>20811.346184530696</v>
      </c>
      <c r="BO96" s="448">
        <f t="shared" si="11"/>
        <v>32594.994953927162</v>
      </c>
      <c r="BP96" s="448">
        <f t="shared" si="11"/>
        <v>15131.607363676254</v>
      </c>
      <c r="BQ96" s="448">
        <f t="shared" si="11"/>
        <v>10783.954186445411</v>
      </c>
      <c r="BS96" s="344">
        <f>SUM(D94:BR94)</f>
        <v>2483416</v>
      </c>
    </row>
    <row r="97" spans="4:73" x14ac:dyDescent="0.2">
      <c r="D97" s="403">
        <v>26975</v>
      </c>
      <c r="E97" s="403">
        <v>26875</v>
      </c>
      <c r="F97" s="403">
        <v>25075</v>
      </c>
      <c r="G97" s="403">
        <v>34475</v>
      </c>
      <c r="H97" s="403">
        <v>123375</v>
      </c>
      <c r="I97" s="403">
        <v>26600</v>
      </c>
      <c r="J97" s="403">
        <v>29225</v>
      </c>
      <c r="K97" s="403">
        <v>27675</v>
      </c>
      <c r="L97" s="403">
        <v>15650</v>
      </c>
      <c r="M97" s="403">
        <v>129100</v>
      </c>
      <c r="N97" s="403">
        <v>45700</v>
      </c>
      <c r="O97" s="403">
        <v>20000</v>
      </c>
      <c r="P97" s="403">
        <v>6350</v>
      </c>
      <c r="Q97" s="403">
        <v>18150</v>
      </c>
      <c r="R97" s="403">
        <v>10350</v>
      </c>
      <c r="S97" s="403">
        <v>25725</v>
      </c>
      <c r="T97" s="403">
        <v>8375</v>
      </c>
      <c r="U97" s="403">
        <v>57775</v>
      </c>
      <c r="V97" s="403">
        <v>50725</v>
      </c>
      <c r="W97" s="403">
        <v>61750</v>
      </c>
      <c r="X97" s="403">
        <v>33975</v>
      </c>
      <c r="Y97" s="403">
        <v>33425</v>
      </c>
      <c r="Z97" s="403">
        <v>18825</v>
      </c>
      <c r="AA97" s="403">
        <v>34675</v>
      </c>
      <c r="AB97" s="403">
        <v>48850</v>
      </c>
      <c r="AC97" s="403">
        <v>45100</v>
      </c>
      <c r="AD97" s="403">
        <v>17100</v>
      </c>
      <c r="AE97" s="403">
        <v>41175</v>
      </c>
      <c r="AF97" s="403">
        <v>14100</v>
      </c>
      <c r="AG97" s="403">
        <v>57600</v>
      </c>
      <c r="AH97" s="403">
        <v>28800</v>
      </c>
      <c r="AI97" s="403">
        <v>96825</v>
      </c>
      <c r="AJ97" s="403">
        <v>10175</v>
      </c>
      <c r="AK97" s="403">
        <v>18650</v>
      </c>
      <c r="AL97" s="403">
        <v>116675</v>
      </c>
      <c r="AM97" s="403">
        <v>11500</v>
      </c>
      <c r="AN97" s="403">
        <v>19250</v>
      </c>
      <c r="AO97" s="403">
        <v>134225</v>
      </c>
      <c r="AP97" s="403">
        <v>65775</v>
      </c>
      <c r="AQ97" s="403">
        <v>82950</v>
      </c>
      <c r="AR97" s="403">
        <v>53975</v>
      </c>
      <c r="AS97" s="403">
        <v>20475</v>
      </c>
      <c r="AT97" s="403">
        <v>81425</v>
      </c>
      <c r="AU97" s="403">
        <v>25350</v>
      </c>
      <c r="AV97" s="403">
        <v>20975</v>
      </c>
      <c r="AW97" s="403">
        <v>51625</v>
      </c>
      <c r="AX97" s="403">
        <v>33450</v>
      </c>
      <c r="AY97" s="403">
        <v>19400</v>
      </c>
      <c r="AZ97" s="403">
        <v>23575</v>
      </c>
      <c r="BA97" s="403">
        <v>25475</v>
      </c>
      <c r="BB97" s="403">
        <v>45125</v>
      </c>
      <c r="BC97" s="403">
        <v>18850</v>
      </c>
      <c r="BD97" s="403">
        <v>23050</v>
      </c>
      <c r="BE97" s="403">
        <v>17825</v>
      </c>
      <c r="BF97" s="403">
        <v>15325</v>
      </c>
      <c r="BG97" s="403">
        <v>78100</v>
      </c>
      <c r="BH97" s="403">
        <v>13600</v>
      </c>
      <c r="BI97" s="403">
        <v>38525</v>
      </c>
      <c r="BJ97" s="403">
        <v>71575</v>
      </c>
      <c r="BK97" s="403">
        <v>30125</v>
      </c>
      <c r="BL97" s="403">
        <v>6125</v>
      </c>
      <c r="BM97" s="403">
        <v>16825</v>
      </c>
      <c r="BN97" s="403">
        <v>22475</v>
      </c>
      <c r="BO97" s="403">
        <v>33000</v>
      </c>
      <c r="BP97" s="403">
        <v>16250</v>
      </c>
      <c r="BQ97" s="403">
        <v>4825</v>
      </c>
      <c r="BR97" s="351">
        <v>0</v>
      </c>
      <c r="BS97" s="351">
        <f>SUM(D97:BR97)</f>
        <v>2506900</v>
      </c>
      <c r="BU97" s="278"/>
    </row>
    <row r="98" spans="4:73" x14ac:dyDescent="0.2">
      <c r="BS98" s="343" t="e">
        <f>SUM(D94,BR94,#REF!)</f>
        <v>#REF!</v>
      </c>
    </row>
    <row r="99" spans="4:73" x14ac:dyDescent="0.2">
      <c r="D99" s="371">
        <f t="shared" ref="D99:AH99" si="12">D97/$BS97</f>
        <v>1.0760301567673223E-2</v>
      </c>
      <c r="E99" s="371">
        <f t="shared" si="12"/>
        <v>1.072041166380789E-2</v>
      </c>
      <c r="F99" s="371">
        <f t="shared" si="12"/>
        <v>1.000239339423192E-2</v>
      </c>
      <c r="G99" s="371">
        <f t="shared" si="12"/>
        <v>1.3752044357573098E-2</v>
      </c>
      <c r="H99" s="371">
        <f t="shared" si="12"/>
        <v>4.9214168893852966E-2</v>
      </c>
      <c r="I99" s="371">
        <f t="shared" si="12"/>
        <v>1.0610714428178228E-2</v>
      </c>
      <c r="J99" s="371">
        <f t="shared" si="12"/>
        <v>1.1657824404643184E-2</v>
      </c>
      <c r="K99" s="371">
        <f t="shared" si="12"/>
        <v>1.1039530894730544E-2</v>
      </c>
      <c r="L99" s="371">
        <f t="shared" si="12"/>
        <v>6.2427699549244082E-3</v>
      </c>
      <c r="M99" s="371">
        <f t="shared" si="12"/>
        <v>5.1497865890143206E-2</v>
      </c>
      <c r="N99" s="371">
        <f t="shared" si="12"/>
        <v>1.8229686066456578E-2</v>
      </c>
      <c r="O99" s="371">
        <f t="shared" si="12"/>
        <v>7.9779807730663375E-3</v>
      </c>
      <c r="P99" s="371">
        <f t="shared" si="12"/>
        <v>2.5330088954485619E-3</v>
      </c>
      <c r="Q99" s="371">
        <f t="shared" si="12"/>
        <v>7.2400175515577011E-3</v>
      </c>
      <c r="R99" s="371">
        <f t="shared" si="12"/>
        <v>4.1286050500618293E-3</v>
      </c>
      <c r="S99" s="371">
        <f t="shared" si="12"/>
        <v>1.0261677769356575E-2</v>
      </c>
      <c r="T99" s="371">
        <f t="shared" si="12"/>
        <v>3.3407794487215286E-3</v>
      </c>
      <c r="U99" s="371">
        <f t="shared" si="12"/>
        <v>2.304639195819538E-2</v>
      </c>
      <c r="V99" s="371">
        <f t="shared" si="12"/>
        <v>2.0234153735689497E-2</v>
      </c>
      <c r="W99" s="371">
        <f t="shared" si="12"/>
        <v>2.4632015636842315E-2</v>
      </c>
      <c r="X99" s="371">
        <f t="shared" si="12"/>
        <v>1.355259483824644E-2</v>
      </c>
      <c r="Y99" s="371">
        <f t="shared" si="12"/>
        <v>1.3333200366987116E-2</v>
      </c>
      <c r="Z99" s="371">
        <f t="shared" si="12"/>
        <v>7.5092744026486894E-3</v>
      </c>
      <c r="AA99" s="371">
        <f t="shared" si="12"/>
        <v>1.3831824165303762E-2</v>
      </c>
      <c r="AB99" s="371">
        <f t="shared" si="12"/>
        <v>1.9486218038214528E-2</v>
      </c>
      <c r="AC99" s="371">
        <f t="shared" si="12"/>
        <v>1.7990346643264588E-2</v>
      </c>
      <c r="AD99" s="371">
        <f t="shared" si="12"/>
        <v>6.8211735609717177E-3</v>
      </c>
      <c r="AE99" s="371">
        <f t="shared" si="12"/>
        <v>1.6424667916550322E-2</v>
      </c>
      <c r="AF99" s="371">
        <f t="shared" si="12"/>
        <v>5.6244764450117677E-3</v>
      </c>
      <c r="AG99" s="371">
        <f t="shared" si="12"/>
        <v>2.2976584626431051E-2</v>
      </c>
      <c r="AH99" s="371">
        <f t="shared" si="12"/>
        <v>1.1488292313215525E-2</v>
      </c>
      <c r="AI99" s="371">
        <f t="shared" ref="AI99:BR99" si="13">AI97/$BS97</f>
        <v>3.8623399417607403E-2</v>
      </c>
      <c r="AJ99" s="371">
        <f t="shared" si="13"/>
        <v>4.058797718297499E-3</v>
      </c>
      <c r="AK99" s="371">
        <f t="shared" si="13"/>
        <v>7.4394670708843591E-3</v>
      </c>
      <c r="AL99" s="371">
        <f t="shared" si="13"/>
        <v>4.6541545334875742E-2</v>
      </c>
      <c r="AM99" s="371">
        <f t="shared" si="13"/>
        <v>4.5873389445131437E-3</v>
      </c>
      <c r="AN99" s="371">
        <f t="shared" si="13"/>
        <v>7.6788064940763491E-3</v>
      </c>
      <c r="AO99" s="371">
        <f t="shared" si="13"/>
        <v>5.3542223463241452E-2</v>
      </c>
      <c r="AP99" s="371">
        <f t="shared" si="13"/>
        <v>2.6237584267421916E-2</v>
      </c>
      <c r="AQ99" s="371">
        <f t="shared" si="13"/>
        <v>3.3088675256292631E-2</v>
      </c>
      <c r="AR99" s="371">
        <f t="shared" si="13"/>
        <v>2.1530575611312778E-2</v>
      </c>
      <c r="AS99" s="371">
        <f t="shared" si="13"/>
        <v>8.1674578164266619E-3</v>
      </c>
      <c r="AT99" s="371">
        <f t="shared" si="13"/>
        <v>3.2480354222346325E-2</v>
      </c>
      <c r="AU99" s="371">
        <f t="shared" si="13"/>
        <v>1.0112090629861582E-2</v>
      </c>
      <c r="AV99" s="371">
        <f t="shared" si="13"/>
        <v>8.3669073357533208E-3</v>
      </c>
      <c r="AW99" s="371">
        <f t="shared" si="13"/>
        <v>2.0593162870477483E-2</v>
      </c>
      <c r="AX99" s="371">
        <f t="shared" si="13"/>
        <v>1.3343172842953449E-2</v>
      </c>
      <c r="AY99" s="371">
        <f t="shared" si="13"/>
        <v>7.7386413498743466E-3</v>
      </c>
      <c r="AZ99" s="371">
        <f t="shared" si="13"/>
        <v>9.4040448362519447E-3</v>
      </c>
      <c r="BA99" s="371">
        <f t="shared" si="13"/>
        <v>1.0161953009693246E-2</v>
      </c>
      <c r="BB99" s="371">
        <f t="shared" si="13"/>
        <v>1.8000319119230921E-2</v>
      </c>
      <c r="BC99" s="371">
        <f t="shared" si="13"/>
        <v>7.5192468786150221E-3</v>
      </c>
      <c r="BD99" s="371">
        <f t="shared" si="13"/>
        <v>9.194622840958953E-3</v>
      </c>
      <c r="BE99" s="371">
        <f t="shared" si="13"/>
        <v>7.1103753639953724E-3</v>
      </c>
      <c r="BF99" s="371">
        <f t="shared" si="13"/>
        <v>6.1131277673620804E-3</v>
      </c>
      <c r="BG99" s="371">
        <f t="shared" si="13"/>
        <v>3.1154014918824045E-2</v>
      </c>
      <c r="BH99" s="371">
        <f t="shared" si="13"/>
        <v>5.4250269256851088E-3</v>
      </c>
      <c r="BI99" s="371">
        <f t="shared" si="13"/>
        <v>1.5367585464119031E-2</v>
      </c>
      <c r="BJ99" s="371">
        <f t="shared" si="13"/>
        <v>2.8551198691611154E-2</v>
      </c>
      <c r="BK99" s="371">
        <f t="shared" si="13"/>
        <v>1.2016833539431169E-2</v>
      </c>
      <c r="BL99" s="371">
        <f t="shared" si="13"/>
        <v>2.4432566117515656E-3</v>
      </c>
      <c r="BM99" s="371">
        <f t="shared" si="13"/>
        <v>6.7114763253420563E-3</v>
      </c>
      <c r="BN99" s="371">
        <f t="shared" si="13"/>
        <v>8.9652558937332958E-3</v>
      </c>
      <c r="BO99" s="371">
        <f t="shared" si="13"/>
        <v>1.3163668275559455E-2</v>
      </c>
      <c r="BP99" s="371">
        <f t="shared" si="13"/>
        <v>6.4821093781163991E-3</v>
      </c>
      <c r="BQ99" s="371">
        <f t="shared" si="13"/>
        <v>1.9246878615022539E-3</v>
      </c>
      <c r="BR99" s="371">
        <f t="shared" si="13"/>
        <v>0</v>
      </c>
    </row>
    <row r="101" spans="4:73" x14ac:dyDescent="0.2">
      <c r="D101" s="403"/>
      <c r="E101" s="403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03"/>
      <c r="Y101" s="403"/>
      <c r="Z101" s="403"/>
      <c r="AA101" s="403"/>
      <c r="AB101" s="403"/>
      <c r="AC101" s="403"/>
      <c r="AD101" s="403"/>
      <c r="AE101" s="403"/>
      <c r="AF101" s="403"/>
      <c r="AG101" s="403"/>
      <c r="AH101" s="403"/>
      <c r="AI101" s="403"/>
      <c r="AJ101" s="403"/>
      <c r="AK101" s="403"/>
      <c r="AL101" s="403"/>
      <c r="AM101" s="403"/>
      <c r="AN101" s="403"/>
      <c r="AO101" s="403"/>
      <c r="AP101" s="403"/>
      <c r="AQ101" s="403"/>
      <c r="AR101" s="351"/>
      <c r="AS101" s="351"/>
      <c r="AT101" s="351"/>
      <c r="AU101" s="351"/>
      <c r="AV101" s="351"/>
      <c r="AW101" s="351"/>
      <c r="AX101" s="351"/>
      <c r="AY101" s="351"/>
      <c r="AZ101" s="351"/>
      <c r="BA101" s="351"/>
      <c r="BB101" s="351"/>
      <c r="BC101" s="351"/>
      <c r="BD101" s="351"/>
      <c r="BE101" s="351"/>
      <c r="BF101" s="351"/>
      <c r="BG101" s="351"/>
      <c r="BH101" s="351"/>
      <c r="BI101" s="351"/>
      <c r="BJ101" s="351"/>
      <c r="BK101" s="351"/>
      <c r="BL101" s="351"/>
      <c r="BM101" s="351"/>
      <c r="BN101" s="351"/>
      <c r="BO101" s="351"/>
      <c r="BP101" s="351"/>
      <c r="BQ101" s="351"/>
    </row>
    <row r="102" spans="4:73" x14ac:dyDescent="0.2">
      <c r="F102" s="403"/>
    </row>
    <row r="104" spans="4:73" x14ac:dyDescent="0.2">
      <c r="F104" s="402"/>
    </row>
    <row r="105" spans="4:73" x14ac:dyDescent="0.2">
      <c r="F105" s="403"/>
      <c r="U105" s="402"/>
    </row>
    <row r="106" spans="4:73" x14ac:dyDescent="0.2">
      <c r="U106" s="403"/>
    </row>
    <row r="107" spans="4:73" x14ac:dyDescent="0.2">
      <c r="U107" s="402"/>
    </row>
  </sheetData>
  <mergeCells count="17">
    <mergeCell ref="BP2:BQ2"/>
    <mergeCell ref="BK2:BO2"/>
    <mergeCell ref="BG2:BJ2"/>
    <mergeCell ref="BA2:BE2"/>
    <mergeCell ref="AV2:AZ2"/>
    <mergeCell ref="AB2:AF2"/>
    <mergeCell ref="AR2:AT2"/>
    <mergeCell ref="AO2:AP2"/>
    <mergeCell ref="AL2:AN2"/>
    <mergeCell ref="AH2:AK2"/>
    <mergeCell ref="D2:H2"/>
    <mergeCell ref="A2:C2"/>
    <mergeCell ref="Y2:AA2"/>
    <mergeCell ref="W2:X2"/>
    <mergeCell ref="S2:V2"/>
    <mergeCell ref="N2:Q2"/>
    <mergeCell ref="I2:L2"/>
  </mergeCells>
  <phoneticPr fontId="7" type="noConversion"/>
  <printOptions horizontalCentered="1"/>
  <pageMargins left="0.25" right="0.25" top="0.75" bottom="0.75" header="0.3" footer="0.3"/>
  <pageSetup scale="72" fitToWidth="0" orientation="landscape" r:id="rId1"/>
  <headerFooter alignWithMargins="0"/>
  <colBreaks count="13" manualBreakCount="13">
    <brk id="8" max="52" man="1"/>
    <brk id="13" max="52" man="1"/>
    <brk id="18" max="52" man="1"/>
    <brk id="22" max="52" man="1"/>
    <brk id="27" max="52" man="1"/>
    <brk id="32" max="52" man="1"/>
    <brk id="37" max="52" man="1"/>
    <brk id="42" max="52" man="1"/>
    <brk id="47" max="52" man="1"/>
    <brk id="52" max="52" man="1"/>
    <brk id="57" max="52" man="1"/>
    <brk id="62" max="52" man="1"/>
    <brk id="67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I88" sqref="I88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7" t="s">
        <v>0</v>
      </c>
      <c r="B1" s="281"/>
      <c r="C1" s="281"/>
      <c r="D1" s="282"/>
      <c r="E1" s="473" t="s">
        <v>98</v>
      </c>
      <c r="F1" s="474"/>
      <c r="G1" s="485" t="s">
        <v>255</v>
      </c>
      <c r="H1" s="486"/>
      <c r="I1" s="481" t="s">
        <v>258</v>
      </c>
      <c r="J1" s="482"/>
      <c r="K1" s="481" t="s">
        <v>260</v>
      </c>
      <c r="L1" s="482"/>
      <c r="M1" s="333"/>
      <c r="N1" s="334"/>
      <c r="O1" s="333"/>
      <c r="P1" s="334"/>
      <c r="Q1" s="357" t="s">
        <v>0</v>
      </c>
      <c r="R1" s="281"/>
      <c r="S1" s="281"/>
      <c r="T1" s="282"/>
      <c r="U1" s="473" t="s">
        <v>98</v>
      </c>
      <c r="V1" s="474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73" t="s">
        <v>98</v>
      </c>
      <c r="AJ1" s="474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475"/>
      <c r="F2" s="476"/>
      <c r="G2" s="487" t="s">
        <v>256</v>
      </c>
      <c r="H2" s="488"/>
      <c r="I2" s="483" t="s">
        <v>259</v>
      </c>
      <c r="J2" s="484"/>
      <c r="K2" s="483" t="s">
        <v>261</v>
      </c>
      <c r="L2" s="490"/>
      <c r="M2" s="368"/>
      <c r="N2" s="336"/>
      <c r="O2" s="368"/>
      <c r="P2" s="336"/>
      <c r="Q2" s="192" t="s">
        <v>12</v>
      </c>
      <c r="R2" s="283"/>
      <c r="S2" s="283"/>
      <c r="T2" s="284"/>
      <c r="U2" s="475"/>
      <c r="V2" s="476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475"/>
      <c r="AJ2" s="476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254</v>
      </c>
      <c r="B3" s="283"/>
      <c r="C3" s="283"/>
      <c r="D3" s="284"/>
      <c r="E3" s="475"/>
      <c r="F3" s="476"/>
      <c r="G3" s="487" t="s">
        <v>257</v>
      </c>
      <c r="H3" s="489"/>
      <c r="I3" s="483" t="s">
        <v>257</v>
      </c>
      <c r="J3" s="484"/>
      <c r="K3" s="483" t="s">
        <v>257</v>
      </c>
      <c r="L3" s="484"/>
      <c r="M3" s="368"/>
      <c r="N3" s="336"/>
      <c r="O3" s="368"/>
      <c r="P3" s="336"/>
      <c r="Q3" s="192" t="s">
        <v>135</v>
      </c>
      <c r="R3" s="283"/>
      <c r="S3" s="283"/>
      <c r="T3" s="284"/>
      <c r="U3" s="475"/>
      <c r="V3" s="476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475"/>
      <c r="AJ3" s="476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262</v>
      </c>
      <c r="B4" s="283"/>
      <c r="C4" s="283"/>
      <c r="D4" s="284"/>
      <c r="E4" s="285"/>
      <c r="F4" s="286"/>
      <c r="G4" s="479"/>
      <c r="H4" s="480"/>
      <c r="I4" s="477"/>
      <c r="J4" s="478"/>
      <c r="K4" s="477"/>
      <c r="L4" s="491"/>
      <c r="M4" s="368"/>
      <c r="N4" s="336"/>
      <c r="O4" s="368"/>
      <c r="P4" s="336"/>
      <c r="Q4" s="192" t="s">
        <v>137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List'!BS4),0,'Item List'!BS4)</f>
        <v>140</v>
      </c>
      <c r="E6" s="145">
        <f>IF(ISBLANK('Item List'!BT4),0,'Item List'!BT4)</f>
        <v>25</v>
      </c>
      <c r="F6" s="145">
        <f>IF(AND(ISNUMBER($D6),ISNUMBER(E6)),$D6*E6,0)</f>
        <v>3500</v>
      </c>
      <c r="G6" s="167">
        <v>30.97</v>
      </c>
      <c r="H6" s="102">
        <f>IF(AND(ISNUMBER($D6),ISNUMBER(G6)),$D6*G6,0)</f>
        <v>4335.8</v>
      </c>
      <c r="I6" s="168">
        <v>27</v>
      </c>
      <c r="J6" s="102">
        <f t="shared" ref="J6:J29" si="0">IF(AND(ISNUMBER($D6),ISNUMBER(I6)),$D6*I6,0)</f>
        <v>3780</v>
      </c>
      <c r="K6" s="168">
        <v>71.709999999999994</v>
      </c>
      <c r="L6" s="102">
        <f t="shared" ref="L6:L29" si="1">IF(AND(ISNUMBER($D6),ISNUMBER(K6)),$D6*K6,0)</f>
        <v>10039.4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List'!BS4),0,'Item List'!BS4)</f>
        <v>140</v>
      </c>
      <c r="U6" s="145">
        <f>IF(ISBLANK('Item List'!BT4),0,'Item List'!BT4)</f>
        <v>25</v>
      </c>
      <c r="V6" s="145">
        <f t="shared" ref="V6:V29" si="4">IF(AND(ISNUMBER($D6),ISNUMBER(U6)),$D6*U6,0)</f>
        <v>3500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List'!BS4),0,'Item List'!BS4)</f>
        <v>140</v>
      </c>
      <c r="AI6" s="145">
        <f>IF(ISBLANK('Item List'!BT4),0,'Item List'!BT4)</f>
        <v>25</v>
      </c>
      <c r="AJ6" s="145">
        <f>IF(AND(ISNUMBER($D6),ISNUMBER(AI6)),$D6*AI6,0)</f>
        <v>3500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List'!BS5),0,'Item List'!BS5)</f>
        <v>1</v>
      </c>
      <c r="E7" s="145">
        <f>IF(ISBLANK('Item List'!BT5),0,'Item List'!BT5)</f>
        <v>50000</v>
      </c>
      <c r="F7" s="145">
        <f t="shared" ref="F7:F29" si="14">IF(AND(ISNUMBER($D7),ISNUMBER(E7)),$D7*E7,0)</f>
        <v>50000</v>
      </c>
      <c r="G7" s="167">
        <v>44823.79</v>
      </c>
      <c r="H7" s="102">
        <v>44823.79</v>
      </c>
      <c r="I7" s="168">
        <v>50000</v>
      </c>
      <c r="J7" s="102">
        <v>50000</v>
      </c>
      <c r="K7" s="168">
        <v>48480</v>
      </c>
      <c r="L7" s="102">
        <v>48480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List'!BS5),0,'Item List'!BS5)</f>
        <v>1</v>
      </c>
      <c r="U7" s="145">
        <f>IF(ISBLANK('Item List'!BT5),0,'Item List'!BT5)</f>
        <v>50000</v>
      </c>
      <c r="V7" s="145">
        <f t="shared" si="4"/>
        <v>50000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List'!BS5),0,'Item List'!BS5)</f>
        <v>1</v>
      </c>
      <c r="AI7" s="145">
        <f>IF(ISBLANK('Item List'!BT5),0,'Item List'!BT5)</f>
        <v>50000</v>
      </c>
      <c r="AJ7" s="145">
        <f t="shared" ref="AJ7:AJ29" si="15">IF(AND(ISNUMBER($D7),ISNUMBER(AI7)),$D7*AI7,0)</f>
        <v>50000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6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List'!BS6),0,'Item List'!BS6)</f>
        <v>127</v>
      </c>
      <c r="E8" s="145">
        <f>IF(ISBLANK('Item List'!BT6),0,'Item List'!BT6)</f>
        <v>60</v>
      </c>
      <c r="F8" s="145">
        <f t="shared" si="14"/>
        <v>7620</v>
      </c>
      <c r="G8" s="167">
        <v>57.76</v>
      </c>
      <c r="H8" s="102">
        <f t="shared" ref="H8:H29" si="17">IF(AND(ISNUMBER($D8),ISNUMBER(G8)),$D8*G8,0)</f>
        <v>7335.5199999999995</v>
      </c>
      <c r="I8" s="168">
        <v>65</v>
      </c>
      <c r="J8" s="102">
        <f t="shared" si="0"/>
        <v>8255</v>
      </c>
      <c r="K8" s="168">
        <v>68.680000000000007</v>
      </c>
      <c r="L8" s="102">
        <f t="shared" si="1"/>
        <v>8722.36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List'!BS6),0,'Item List'!BS6)</f>
        <v>127</v>
      </c>
      <c r="U8" s="145">
        <f>IF(ISBLANK('Item List'!BT6),0,'Item List'!BT6)</f>
        <v>60</v>
      </c>
      <c r="V8" s="145">
        <f t="shared" si="4"/>
        <v>7620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List'!BS6),0,'Item List'!BS6)</f>
        <v>127</v>
      </c>
      <c r="AI8" s="145">
        <f>IF(ISBLANK('Item List'!BT6),0,'Item List'!BT6)</f>
        <v>60</v>
      </c>
      <c r="AJ8" s="145">
        <f t="shared" si="15"/>
        <v>7620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6"/>
        <v>4</v>
      </c>
      <c r="B9" s="287" t="str">
        <f>IF(ISBLANK('Item List'!B7),"",'Item List'!B7)</f>
        <v>Subbase Granular Material, Type B, CA-2, 6"</v>
      </c>
      <c r="C9" s="287" t="str">
        <f>IF(ISBLANK('Item List'!C7),"",'Item List'!C7)</f>
        <v>Tons</v>
      </c>
      <c r="D9" s="288">
        <f>IF(ISBLANK('Item List'!BS7),0,'Item List'!BS7)</f>
        <v>50</v>
      </c>
      <c r="E9" s="145">
        <f>IF(ISBLANK('Item List'!BT7),0,'Item List'!BT7)</f>
        <v>25</v>
      </c>
      <c r="F9" s="145">
        <f t="shared" si="14"/>
        <v>1250</v>
      </c>
      <c r="G9" s="167">
        <v>23.24</v>
      </c>
      <c r="H9" s="102">
        <f t="shared" si="17"/>
        <v>1162</v>
      </c>
      <c r="I9" s="168">
        <v>30</v>
      </c>
      <c r="J9" s="102">
        <f t="shared" si="0"/>
        <v>1500</v>
      </c>
      <c r="K9" s="168">
        <v>27.27</v>
      </c>
      <c r="L9" s="102">
        <f t="shared" si="1"/>
        <v>1363.5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Subbase Granular Material, Type B, CA-2, 6"</v>
      </c>
      <c r="S9" s="287" t="str">
        <f>IF(ISBLANK('Item List'!C7),"",'Item List'!C7)</f>
        <v>Tons</v>
      </c>
      <c r="T9" s="288">
        <f>IF(ISBLANK('Item List'!BS7),0,'Item List'!BS7)</f>
        <v>50</v>
      </c>
      <c r="U9" s="145">
        <f>IF(ISBLANK('Item List'!BT7),0,'Item List'!BT7)</f>
        <v>25</v>
      </c>
      <c r="V9" s="145">
        <f t="shared" si="4"/>
        <v>1250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Subbase Granular Material, Type B, CA-2, 6"</v>
      </c>
      <c r="AG9" s="287" t="str">
        <f>IF(ISBLANK('Item List'!C7),"",'Item List'!C7)</f>
        <v>Tons</v>
      </c>
      <c r="AH9" s="288">
        <f>IF(ISBLANK('Item List'!BS7),0,'Item List'!BS7)</f>
        <v>50</v>
      </c>
      <c r="AI9" s="145">
        <f>IF(ISBLANK('Item List'!BT7),0,'Item List'!BT7)</f>
        <v>25</v>
      </c>
      <c r="AJ9" s="145">
        <f t="shared" si="15"/>
        <v>1250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Aggregate Base Course, Type B, CA-6, 6"</v>
      </c>
      <c r="C10" s="287" t="str">
        <f>IF(ISBLANK('Item List'!C8),"",'Item List'!C8)</f>
        <v>Tons</v>
      </c>
      <c r="D10" s="288">
        <f>IF(ISBLANK('Item List'!BS8),0,'Item List'!BS8)</f>
        <v>50</v>
      </c>
      <c r="E10" s="145">
        <f>IF(ISBLANK('Item List'!BT8),0,'Item List'!BT8)</f>
        <v>25</v>
      </c>
      <c r="F10" s="145">
        <f t="shared" si="14"/>
        <v>1250</v>
      </c>
      <c r="G10" s="167">
        <v>29.68</v>
      </c>
      <c r="H10" s="102">
        <f t="shared" si="17"/>
        <v>1484</v>
      </c>
      <c r="I10" s="168">
        <v>30</v>
      </c>
      <c r="J10" s="102">
        <f t="shared" si="0"/>
        <v>1500</v>
      </c>
      <c r="K10" s="168">
        <v>27.27</v>
      </c>
      <c r="L10" s="102">
        <f t="shared" si="1"/>
        <v>1363.5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Aggregate Base Course, Type B, CA-6, 6"</v>
      </c>
      <c r="S10" s="287" t="str">
        <f>IF(ISBLANK('Item List'!C8),"",'Item List'!C8)</f>
        <v>Tons</v>
      </c>
      <c r="T10" s="288">
        <f>IF(ISBLANK('Item List'!BS8),0,'Item List'!BS8)</f>
        <v>50</v>
      </c>
      <c r="U10" s="145">
        <f>IF(ISBLANK('Item List'!BT8),0,'Item List'!BT8)</f>
        <v>25</v>
      </c>
      <c r="V10" s="145">
        <f t="shared" si="4"/>
        <v>1250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Aggregate Base Course, Type B, CA-6, 6"</v>
      </c>
      <c r="AG10" s="287" t="str">
        <f>IF(ISBLANK('Item List'!C8),"",'Item List'!C8)</f>
        <v>Tons</v>
      </c>
      <c r="AH10" s="288">
        <f>IF(ISBLANK('Item List'!BS8),0,'Item List'!BS8)</f>
        <v>50</v>
      </c>
      <c r="AI10" s="145">
        <f>IF(ISBLANK('Item List'!BT8),0,'Item List'!BT8)</f>
        <v>25</v>
      </c>
      <c r="AJ10" s="145">
        <f t="shared" si="15"/>
        <v>1250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6"/>
        <v>6</v>
      </c>
      <c r="B11" s="287" t="str">
        <f>IF(ISBLANK('Item List'!B9),"",'Item List'!B9)</f>
        <v>Aggregate Base Repair, 10"</v>
      </c>
      <c r="C11" s="287" t="str">
        <f>IF(ISBLANK('Item List'!C9),"",'Item List'!C9)</f>
        <v>S.Y.</v>
      </c>
      <c r="D11" s="288">
        <f>IF(ISBLANK('Item List'!BS9),0,'Item List'!BS9)</f>
        <v>1396</v>
      </c>
      <c r="E11" s="145">
        <f>IF(ISBLANK('Item List'!BT9),0,'Item List'!BT9)</f>
        <v>20</v>
      </c>
      <c r="F11" s="145">
        <f t="shared" si="14"/>
        <v>27920</v>
      </c>
      <c r="G11" s="167">
        <v>0.01</v>
      </c>
      <c r="H11" s="102">
        <f t="shared" si="17"/>
        <v>13.96</v>
      </c>
      <c r="I11" s="168">
        <v>20</v>
      </c>
      <c r="J11" s="102">
        <f t="shared" si="0"/>
        <v>27920</v>
      </c>
      <c r="K11" s="168">
        <v>20.2</v>
      </c>
      <c r="L11" s="102">
        <f t="shared" si="1"/>
        <v>28199.200000000001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Base Repair, 10"</v>
      </c>
      <c r="S11" s="287" t="str">
        <f>IF(ISBLANK('Item List'!C9),"",'Item List'!C9)</f>
        <v>S.Y.</v>
      </c>
      <c r="T11" s="288">
        <f>IF(ISBLANK('Item List'!BS9),0,'Item List'!BS9)</f>
        <v>1396</v>
      </c>
      <c r="U11" s="145">
        <f>IF(ISBLANK('Item List'!BT9),0,'Item List'!BT9)</f>
        <v>20</v>
      </c>
      <c r="V11" s="145">
        <f t="shared" si="4"/>
        <v>27920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Base Repair, 10"</v>
      </c>
      <c r="AG11" s="287" t="str">
        <f>IF(ISBLANK('Item List'!C9),"",'Item List'!C9)</f>
        <v>S.Y.</v>
      </c>
      <c r="AH11" s="288">
        <f>IF(ISBLANK('Item List'!BS9),0,'Item List'!BS9)</f>
        <v>1396</v>
      </c>
      <c r="AI11" s="145">
        <f>IF(ISBLANK('Item List'!BT9),0,'Item List'!BT9)</f>
        <v>20</v>
      </c>
      <c r="AJ11" s="145">
        <f t="shared" si="15"/>
        <v>27920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6"/>
        <v>7</v>
      </c>
      <c r="B12" s="287" t="str">
        <f>IF(ISBLANK('Item List'!B10),"",'Item List'!B10)</f>
        <v>Bituminous Materials (Prime Coat)</v>
      </c>
      <c r="C12" s="287" t="str">
        <f>IF(ISBLANK('Item List'!C10),"",'Item List'!C10)</f>
        <v>Gal</v>
      </c>
      <c r="D12" s="288">
        <f>IF(ISBLANK('Item List'!BS10),0,'Item List'!BS10)</f>
        <v>14117</v>
      </c>
      <c r="E12" s="145">
        <f>IF(ISBLANK('Item List'!BT10),0,'Item List'!BT10)</f>
        <v>3</v>
      </c>
      <c r="F12" s="145">
        <f t="shared" si="14"/>
        <v>42351</v>
      </c>
      <c r="G12" s="167">
        <v>1.66</v>
      </c>
      <c r="H12" s="102">
        <f t="shared" si="17"/>
        <v>23434.219999999998</v>
      </c>
      <c r="I12" s="168">
        <v>2.8</v>
      </c>
      <c r="J12" s="102">
        <f t="shared" si="0"/>
        <v>39527.599999999999</v>
      </c>
      <c r="K12" s="168">
        <v>0.01</v>
      </c>
      <c r="L12" s="102">
        <f t="shared" si="1"/>
        <v>141.17000000000002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Bituminous Materials (Prime Coat)</v>
      </c>
      <c r="S12" s="287" t="str">
        <f>IF(ISBLANK('Item List'!C10),"",'Item List'!C10)</f>
        <v>Gal</v>
      </c>
      <c r="T12" s="288">
        <f>IF(ISBLANK('Item List'!BS10),0,'Item List'!BS10)</f>
        <v>14117</v>
      </c>
      <c r="U12" s="145">
        <f>IF(ISBLANK('Item List'!BT10),0,'Item List'!BT10)</f>
        <v>3</v>
      </c>
      <c r="V12" s="145">
        <f t="shared" si="4"/>
        <v>42351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Bituminous Materials (Prime Coat)</v>
      </c>
      <c r="AG12" s="287" t="str">
        <f>IF(ISBLANK('Item List'!C10),"",'Item List'!C10)</f>
        <v>Gal</v>
      </c>
      <c r="AH12" s="288">
        <f>IF(ISBLANK('Item List'!BS10),0,'Item List'!BS10)</f>
        <v>14117</v>
      </c>
      <c r="AI12" s="145">
        <f>IF(ISBLANK('Item List'!BT10),0,'Item List'!BT10)</f>
        <v>3</v>
      </c>
      <c r="AJ12" s="145">
        <f t="shared" si="15"/>
        <v>42351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6"/>
        <v>8</v>
      </c>
      <c r="B13" s="287" t="str">
        <f>IF(ISBLANK('Item List'!B11),"",'Item List'!B11)</f>
        <v>Aggregate (Prime Coat)</v>
      </c>
      <c r="C13" s="287" t="str">
        <f>IF(ISBLANK('Item List'!C11),"",'Item List'!C11)</f>
        <v>Tons</v>
      </c>
      <c r="D13" s="288">
        <f>IF(ISBLANK('Item List'!BS11),0,'Item List'!BS11)</f>
        <v>715</v>
      </c>
      <c r="E13" s="145">
        <f>IF(ISBLANK('Item List'!BT11),0,'Item List'!BT11)</f>
        <v>10</v>
      </c>
      <c r="F13" s="145">
        <f t="shared" si="14"/>
        <v>7150</v>
      </c>
      <c r="G13" s="167">
        <v>0.01</v>
      </c>
      <c r="H13" s="102">
        <f t="shared" si="17"/>
        <v>7.15</v>
      </c>
      <c r="I13" s="168">
        <v>0.01</v>
      </c>
      <c r="J13" s="102">
        <f t="shared" si="0"/>
        <v>7.15</v>
      </c>
      <c r="K13" s="168">
        <v>0.01</v>
      </c>
      <c r="L13" s="102">
        <f t="shared" si="1"/>
        <v>7.15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Aggregate (Prime Coat)</v>
      </c>
      <c r="S13" s="287" t="str">
        <f>IF(ISBLANK('Item List'!C11),"",'Item List'!C11)</f>
        <v>Tons</v>
      </c>
      <c r="T13" s="288">
        <f>IF(ISBLANK('Item List'!BS11),0,'Item List'!BS11)</f>
        <v>715</v>
      </c>
      <c r="U13" s="145">
        <f>IF(ISBLANK('Item List'!BT11),0,'Item List'!BT11)</f>
        <v>10</v>
      </c>
      <c r="V13" s="145">
        <f t="shared" si="4"/>
        <v>7150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Aggregate (Prime Coat)</v>
      </c>
      <c r="AG13" s="287" t="str">
        <f>IF(ISBLANK('Item List'!C11),"",'Item List'!C11)</f>
        <v>Tons</v>
      </c>
      <c r="AH13" s="288">
        <f>IF(ISBLANK('Item List'!BS11),0,'Item List'!BS11)</f>
        <v>715</v>
      </c>
      <c r="AI13" s="145">
        <f>IF(ISBLANK('Item List'!BT11),0,'Item List'!BT11)</f>
        <v>10</v>
      </c>
      <c r="AJ13" s="145">
        <f t="shared" si="15"/>
        <v>7150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6"/>
        <v>9</v>
      </c>
      <c r="B14" s="287" t="str">
        <f>IF(ISBLANK('Item List'!B12),"",'Item List'!B12)</f>
        <v>Polymerized Leveling Binder, IL-4.75, N50, 0.5"</v>
      </c>
      <c r="C14" s="287" t="str">
        <f>IF(ISBLANK('Item List'!C12),"",'Item List'!C12)</f>
        <v>Tons</v>
      </c>
      <c r="D14" s="288">
        <f>IF(ISBLANK('Item List'!BS12),0,'Item List'!BS12)</f>
        <v>50</v>
      </c>
      <c r="E14" s="145">
        <f>IF(ISBLANK('Item List'!BT12),0,'Item List'!BT12)</f>
        <v>80</v>
      </c>
      <c r="F14" s="145">
        <f t="shared" si="14"/>
        <v>4000</v>
      </c>
      <c r="G14" s="167">
        <v>104.04</v>
      </c>
      <c r="H14" s="102">
        <f t="shared" si="17"/>
        <v>5202</v>
      </c>
      <c r="I14" s="168">
        <v>97.5</v>
      </c>
      <c r="J14" s="102">
        <f t="shared" si="0"/>
        <v>4875</v>
      </c>
      <c r="K14" s="168">
        <v>89</v>
      </c>
      <c r="L14" s="102">
        <f t="shared" si="1"/>
        <v>4450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Polymerized Leveling Binder, IL-4.75, N50, 0.5"</v>
      </c>
      <c r="S14" s="287" t="str">
        <f>IF(ISBLANK('Item List'!C12),"",'Item List'!C12)</f>
        <v>Tons</v>
      </c>
      <c r="T14" s="288">
        <f>IF(ISBLANK('Item List'!BS12),0,'Item List'!BS12)</f>
        <v>50</v>
      </c>
      <c r="U14" s="145">
        <f>IF(ISBLANK('Item List'!BT12),0,'Item List'!BT12)</f>
        <v>80</v>
      </c>
      <c r="V14" s="145">
        <f t="shared" si="4"/>
        <v>4000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Polymerized Leveling Binder, IL-4.75, N50, 0.5"</v>
      </c>
      <c r="AG14" s="287" t="str">
        <f>IF(ISBLANK('Item List'!C12),"",'Item List'!C12)</f>
        <v>Tons</v>
      </c>
      <c r="AH14" s="288">
        <f>IF(ISBLANK('Item List'!BS12),0,'Item List'!BS12)</f>
        <v>50</v>
      </c>
      <c r="AI14" s="145">
        <f>IF(ISBLANK('Item List'!BT12),0,'Item List'!BT12)</f>
        <v>80</v>
      </c>
      <c r="AJ14" s="145">
        <f t="shared" si="15"/>
        <v>4000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6"/>
        <v>10</v>
      </c>
      <c r="B15" s="287" t="str">
        <f>IF(ISBLANK('Item List'!B13),"",'Item List'!B13)</f>
        <v>Hot-Mix Asphalt Binder Course, IL-19.0, N50, 2.5"</v>
      </c>
      <c r="C15" s="287" t="str">
        <f>IF(ISBLANK('Item List'!C13),"",'Item List'!C13)</f>
        <v>Tons</v>
      </c>
      <c r="D15" s="288">
        <f>IF(ISBLANK('Item List'!BS13),0,'Item List'!BS13)</f>
        <v>100</v>
      </c>
      <c r="E15" s="145">
        <f>IF(ISBLANK('Item List'!BT13),0,'Item List'!BT13)</f>
        <v>65</v>
      </c>
      <c r="F15" s="145">
        <f t="shared" si="14"/>
        <v>6500</v>
      </c>
      <c r="G15" s="167">
        <v>55.66</v>
      </c>
      <c r="H15" s="102">
        <f t="shared" si="17"/>
        <v>5566</v>
      </c>
      <c r="I15" s="168">
        <v>64</v>
      </c>
      <c r="J15" s="102">
        <f t="shared" si="0"/>
        <v>6400</v>
      </c>
      <c r="K15" s="168">
        <v>65</v>
      </c>
      <c r="L15" s="102">
        <f t="shared" si="1"/>
        <v>6500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 Binder Course, IL-19.0, N50, 2.5"</v>
      </c>
      <c r="S15" s="287" t="str">
        <f>IF(ISBLANK('Item List'!C13),"",'Item List'!C13)</f>
        <v>Tons</v>
      </c>
      <c r="T15" s="288">
        <f>IF(ISBLANK('Item List'!BS13),0,'Item List'!BS13)</f>
        <v>100</v>
      </c>
      <c r="U15" s="145">
        <f>IF(ISBLANK('Item List'!BT13),0,'Item List'!BT13)</f>
        <v>65</v>
      </c>
      <c r="V15" s="145">
        <f t="shared" si="4"/>
        <v>6500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 Binder Course, IL-19.0, N50, 2.5"</v>
      </c>
      <c r="AG15" s="287" t="str">
        <f>IF(ISBLANK('Item List'!C13),"",'Item List'!C13)</f>
        <v>Tons</v>
      </c>
      <c r="AH15" s="288">
        <f>IF(ISBLANK('Item List'!BS13),0,'Item List'!BS13)</f>
        <v>100</v>
      </c>
      <c r="AI15" s="145">
        <f>IF(ISBLANK('Item List'!BT13),0,'Item List'!BT13)</f>
        <v>65</v>
      </c>
      <c r="AJ15" s="145">
        <f t="shared" si="15"/>
        <v>6500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6"/>
        <v>11</v>
      </c>
      <c r="B16" s="287" t="str">
        <f>IF(ISBLANK('Item List'!B14),"",'Item List'!B14)</f>
        <v>Hot-Mix Asphalt Surface Course, Mix "D", N50, 1.25"</v>
      </c>
      <c r="C16" s="287" t="str">
        <f>IF(ISBLANK('Item List'!C14),"",'Item List'!C14)</f>
        <v>Tons</v>
      </c>
      <c r="D16" s="288">
        <f>IF(ISBLANK('Item List'!BS14),0,'Item List'!BS14)</f>
        <v>1325</v>
      </c>
      <c r="E16" s="145">
        <f>IF(ISBLANK('Item List'!BT14),0,'Item List'!BT14)</f>
        <v>65</v>
      </c>
      <c r="F16" s="145">
        <f t="shared" si="14"/>
        <v>86125</v>
      </c>
      <c r="G16" s="167">
        <v>58.34</v>
      </c>
      <c r="H16" s="102">
        <f t="shared" si="17"/>
        <v>77300.5</v>
      </c>
      <c r="I16" s="169">
        <v>62.5</v>
      </c>
      <c r="J16" s="102">
        <f t="shared" si="0"/>
        <v>82812.5</v>
      </c>
      <c r="K16" s="169">
        <v>63</v>
      </c>
      <c r="L16" s="102">
        <f t="shared" si="1"/>
        <v>83475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Hot-Mix Asphalt Surface Course, Mix "D", N50, 1.25"</v>
      </c>
      <c r="S16" s="287" t="str">
        <f>IF(ISBLANK('Item List'!C14),"",'Item List'!C14)</f>
        <v>Tons</v>
      </c>
      <c r="T16" s="288">
        <f>IF(ISBLANK('Item List'!BS14),0,'Item List'!BS14)</f>
        <v>1325</v>
      </c>
      <c r="U16" s="145">
        <f>IF(ISBLANK('Item List'!BT14),0,'Item List'!BT14)</f>
        <v>65</v>
      </c>
      <c r="V16" s="145">
        <f t="shared" si="4"/>
        <v>86125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Hot-Mix Asphalt Surface Course, Mix "D", N50, 1.25"</v>
      </c>
      <c r="AG16" s="287" t="str">
        <f>IF(ISBLANK('Item List'!C14),"",'Item List'!C14)</f>
        <v>Tons</v>
      </c>
      <c r="AH16" s="288">
        <f>IF(ISBLANK('Item List'!BS14),0,'Item List'!BS14)</f>
        <v>1325</v>
      </c>
      <c r="AI16" s="145">
        <f>IF(ISBLANK('Item List'!BT14),0,'Item List'!BT14)</f>
        <v>65</v>
      </c>
      <c r="AJ16" s="145">
        <f t="shared" si="15"/>
        <v>86125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6"/>
        <v>12</v>
      </c>
      <c r="B17" s="287" t="str">
        <f>IF(ISBLANK('Item List'!B15),"",'Item List'!B15)</f>
        <v>Hot-Mix Asphalt Surface Course, Mix "D", N50, 1.5"</v>
      </c>
      <c r="C17" s="287" t="str">
        <f>IF(ISBLANK('Item List'!C15),"",'Item List'!C15)</f>
        <v>Tons</v>
      </c>
      <c r="D17" s="288">
        <f>IF(ISBLANK('Item List'!BS15),0,'Item List'!BS15)</f>
        <v>100</v>
      </c>
      <c r="E17" s="145">
        <f>IF(ISBLANK('Item List'!BT15),0,'Item List'!BT15)</f>
        <v>60</v>
      </c>
      <c r="F17" s="145">
        <f t="shared" si="14"/>
        <v>6000</v>
      </c>
      <c r="G17" s="167">
        <v>63.34</v>
      </c>
      <c r="H17" s="102">
        <f t="shared" si="17"/>
        <v>6334</v>
      </c>
      <c r="I17" s="169">
        <v>64</v>
      </c>
      <c r="J17" s="102">
        <f t="shared" si="0"/>
        <v>6400</v>
      </c>
      <c r="K17" s="169">
        <v>63</v>
      </c>
      <c r="L17" s="102">
        <f t="shared" si="1"/>
        <v>6300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Hot-Mix Asphalt Surface Course, Mix "D", N50, 1.5"</v>
      </c>
      <c r="S17" s="287" t="str">
        <f>IF(ISBLANK('Item List'!C15),"",'Item List'!C15)</f>
        <v>Tons</v>
      </c>
      <c r="T17" s="288">
        <f>IF(ISBLANK('Item List'!BS15),0,'Item List'!BS15)</f>
        <v>100</v>
      </c>
      <c r="U17" s="145">
        <f>IF(ISBLANK('Item List'!BT15),0,'Item List'!BT15)</f>
        <v>60</v>
      </c>
      <c r="V17" s="145">
        <f t="shared" si="4"/>
        <v>6000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Hot-Mix Asphalt Surface Course, Mix "D", N50, 1.5"</v>
      </c>
      <c r="AG17" s="287" t="str">
        <f>IF(ISBLANK('Item List'!C15),"",'Item List'!C15)</f>
        <v>Tons</v>
      </c>
      <c r="AH17" s="288">
        <f>IF(ISBLANK('Item List'!BS15),0,'Item List'!BS15)</f>
        <v>100</v>
      </c>
      <c r="AI17" s="145">
        <f>IF(ISBLANK('Item List'!BT15),0,'Item List'!BT15)</f>
        <v>60</v>
      </c>
      <c r="AJ17" s="145">
        <f t="shared" si="15"/>
        <v>6000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6"/>
        <v>13</v>
      </c>
      <c r="B18" s="287" t="str">
        <f>IF(ISBLANK('Item List'!B16),"",'Item List'!B16)</f>
        <v>Hot-Mix Asphalt Surface Course, Mix "D", N50, 2"</v>
      </c>
      <c r="C18" s="287" t="str">
        <f>IF(ISBLANK('Item List'!C16),"",'Item List'!C16)</f>
        <v>Tons</v>
      </c>
      <c r="D18" s="288">
        <f>IF(ISBLANK('Item List'!BS16),0,'Item List'!BS16)</f>
        <v>16325</v>
      </c>
      <c r="E18" s="145">
        <f>IF(ISBLANK('Item List'!BT16),0,'Item List'!BT16)</f>
        <v>60</v>
      </c>
      <c r="F18" s="145">
        <f t="shared" si="14"/>
        <v>979500</v>
      </c>
      <c r="G18" s="167">
        <v>58.39</v>
      </c>
      <c r="H18" s="102">
        <f t="shared" si="17"/>
        <v>953216.75</v>
      </c>
      <c r="I18" s="169">
        <v>63</v>
      </c>
      <c r="J18" s="102">
        <f t="shared" si="0"/>
        <v>1028475</v>
      </c>
      <c r="K18" s="169">
        <v>63</v>
      </c>
      <c r="L18" s="102">
        <f t="shared" si="1"/>
        <v>1028475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Hot-Mix Asphalt Surface Course, Mix "D", N50, 2"</v>
      </c>
      <c r="S18" s="287" t="str">
        <f>IF(ISBLANK('Item List'!C16),"",'Item List'!C16)</f>
        <v>Tons</v>
      </c>
      <c r="T18" s="288">
        <f>IF(ISBLANK('Item List'!BS16),0,'Item List'!BS16)</f>
        <v>16325</v>
      </c>
      <c r="U18" s="145">
        <f>IF(ISBLANK('Item List'!BT16),0,'Item List'!BT16)</f>
        <v>60</v>
      </c>
      <c r="V18" s="145">
        <f t="shared" si="4"/>
        <v>979500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Hot-Mix Asphalt Surface Course, Mix "D", N50, 2"</v>
      </c>
      <c r="AG18" s="287" t="str">
        <f>IF(ISBLANK('Item List'!C16),"",'Item List'!C16)</f>
        <v>Tons</v>
      </c>
      <c r="AH18" s="288">
        <f>IF(ISBLANK('Item List'!BS16),0,'Item List'!BS16)</f>
        <v>16325</v>
      </c>
      <c r="AI18" s="145">
        <f>IF(ISBLANK('Item List'!BT16),0,'Item List'!BT16)</f>
        <v>60</v>
      </c>
      <c r="AJ18" s="145">
        <f t="shared" si="15"/>
        <v>979500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6"/>
        <v>14</v>
      </c>
      <c r="B19" s="287" t="str">
        <f>IF(ISBLANK('Item List'!B17),"",'Item List'!B17)</f>
        <v>Hot-Mix Asphalt, Hand Method</v>
      </c>
      <c r="C19" s="287" t="str">
        <f>IF(ISBLANK('Item List'!C17),"",'Item List'!C17)</f>
        <v>Tons</v>
      </c>
      <c r="D19" s="288">
        <f>IF(ISBLANK('Item List'!BS17),0,'Item List'!BS17)</f>
        <v>60</v>
      </c>
      <c r="E19" s="145">
        <f>IF(ISBLANK('Item List'!BT17),0,'Item List'!BT17)</f>
        <v>300</v>
      </c>
      <c r="F19" s="145">
        <f t="shared" si="14"/>
        <v>18000</v>
      </c>
      <c r="G19" s="167">
        <v>158.66999999999999</v>
      </c>
      <c r="H19" s="102">
        <f t="shared" si="17"/>
        <v>9520.1999999999989</v>
      </c>
      <c r="I19" s="169">
        <v>240</v>
      </c>
      <c r="J19" s="102">
        <f t="shared" si="0"/>
        <v>14400</v>
      </c>
      <c r="K19" s="169">
        <v>64</v>
      </c>
      <c r="L19" s="102">
        <f t="shared" si="1"/>
        <v>3840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Hot-Mix Asphalt, Hand Method</v>
      </c>
      <c r="S19" s="287" t="str">
        <f>IF(ISBLANK('Item List'!C17),"",'Item List'!C17)</f>
        <v>Tons</v>
      </c>
      <c r="T19" s="288">
        <f>IF(ISBLANK('Item List'!BS17),0,'Item List'!BS17)</f>
        <v>60</v>
      </c>
      <c r="U19" s="145">
        <f>IF(ISBLANK('Item List'!BT17),0,'Item List'!BT17)</f>
        <v>300</v>
      </c>
      <c r="V19" s="145">
        <f t="shared" si="4"/>
        <v>18000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Hot-Mix Asphalt, Hand Method</v>
      </c>
      <c r="AG19" s="287" t="str">
        <f>IF(ISBLANK('Item List'!C17),"",'Item List'!C17)</f>
        <v>Tons</v>
      </c>
      <c r="AH19" s="288">
        <f>IF(ISBLANK('Item List'!BS17),0,'Item List'!BS17)</f>
        <v>60</v>
      </c>
      <c r="AI19" s="145">
        <f>IF(ISBLANK('Item List'!BT17),0,'Item List'!BT17)</f>
        <v>300</v>
      </c>
      <c r="AJ19" s="145">
        <f t="shared" si="15"/>
        <v>18000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6"/>
        <v>15</v>
      </c>
      <c r="B20" s="287" t="str">
        <f>IF(ISBLANK('Item List'!B18),"",'Item List'!B18)</f>
        <v>P.C.C. Approach Pavement, 6"</v>
      </c>
      <c r="C20" s="287" t="str">
        <f>IF(ISBLANK('Item List'!C18),"",'Item List'!C18)</f>
        <v>S.Y.</v>
      </c>
      <c r="D20" s="288">
        <f>IF(ISBLANK('Item List'!BS18),0,'Item List'!BS18)</f>
        <v>532</v>
      </c>
      <c r="E20" s="145">
        <f>IF(ISBLANK('Item List'!BT18),0,'Item List'!BT18)</f>
        <v>60</v>
      </c>
      <c r="F20" s="145">
        <f t="shared" si="14"/>
        <v>31920</v>
      </c>
      <c r="G20" s="167">
        <v>78.81</v>
      </c>
      <c r="H20" s="102">
        <f t="shared" si="17"/>
        <v>41926.92</v>
      </c>
      <c r="I20" s="169">
        <v>60</v>
      </c>
      <c r="J20" s="102">
        <f t="shared" si="0"/>
        <v>31920</v>
      </c>
      <c r="K20" s="169">
        <v>68.17</v>
      </c>
      <c r="L20" s="102">
        <f t="shared" si="1"/>
        <v>36266.44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P.C.C. Approach Pavement, 6"</v>
      </c>
      <c r="S20" s="287" t="str">
        <f>IF(ISBLANK('Item List'!C18),"",'Item List'!C18)</f>
        <v>S.Y.</v>
      </c>
      <c r="T20" s="288">
        <f>IF(ISBLANK('Item List'!BS18),0,'Item List'!BS18)</f>
        <v>532</v>
      </c>
      <c r="U20" s="145">
        <f>IF(ISBLANK('Item List'!BT18),0,'Item List'!BT18)</f>
        <v>60</v>
      </c>
      <c r="V20" s="145">
        <f t="shared" si="4"/>
        <v>31920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P.C.C. Approach Pavement, 6"</v>
      </c>
      <c r="AG20" s="287" t="str">
        <f>IF(ISBLANK('Item List'!C18),"",'Item List'!C18)</f>
        <v>S.Y.</v>
      </c>
      <c r="AH20" s="288">
        <f>IF(ISBLANK('Item List'!BS18),0,'Item List'!BS18)</f>
        <v>532</v>
      </c>
      <c r="AI20" s="145">
        <f>IF(ISBLANK('Item List'!BT18),0,'Item List'!BT18)</f>
        <v>60</v>
      </c>
      <c r="AJ20" s="145">
        <f t="shared" si="15"/>
        <v>31920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6"/>
        <v>16</v>
      </c>
      <c r="B21" s="287" t="str">
        <f>IF(ISBLANK('Item List'!B19),"",'Item List'!B19)</f>
        <v>P.C.C. Approach Pavement, 8"</v>
      </c>
      <c r="C21" s="287" t="str">
        <f>IF(ISBLANK('Item List'!C19),"",'Item List'!C19)</f>
        <v>S.Y.</v>
      </c>
      <c r="D21" s="288">
        <f>IF(ISBLANK('Item List'!BS19),0,'Item List'!BS19)</f>
        <v>76</v>
      </c>
      <c r="E21" s="145">
        <f>IF(ISBLANK('Item List'!BT19),0,'Item List'!BT19)</f>
        <v>75</v>
      </c>
      <c r="F21" s="145">
        <f t="shared" si="14"/>
        <v>5700</v>
      </c>
      <c r="G21" s="167">
        <v>80.89</v>
      </c>
      <c r="H21" s="102">
        <f t="shared" si="17"/>
        <v>6147.64</v>
      </c>
      <c r="I21" s="169">
        <v>75</v>
      </c>
      <c r="J21" s="102">
        <f t="shared" si="0"/>
        <v>5700</v>
      </c>
      <c r="K21" s="169">
        <v>76.25</v>
      </c>
      <c r="L21" s="102">
        <f t="shared" si="1"/>
        <v>5795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P.C.C. Approach Pavement, 8"</v>
      </c>
      <c r="S21" s="287" t="str">
        <f>IF(ISBLANK('Item List'!C19),"",'Item List'!C19)</f>
        <v>S.Y.</v>
      </c>
      <c r="T21" s="288">
        <f>IF(ISBLANK('Item List'!BS19),0,'Item List'!BS19)</f>
        <v>76</v>
      </c>
      <c r="U21" s="145">
        <f>IF(ISBLANK('Item List'!BT19),0,'Item List'!BT19)</f>
        <v>75</v>
      </c>
      <c r="V21" s="145">
        <f t="shared" si="4"/>
        <v>5700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P.C.C. Approach Pavement, 8"</v>
      </c>
      <c r="AG21" s="287" t="str">
        <f>IF(ISBLANK('Item List'!C19),"",'Item List'!C19)</f>
        <v>S.Y.</v>
      </c>
      <c r="AH21" s="288">
        <f>IF(ISBLANK('Item List'!BS19),0,'Item List'!BS19)</f>
        <v>76</v>
      </c>
      <c r="AI21" s="145">
        <f>IF(ISBLANK('Item List'!BT19),0,'Item List'!BT19)</f>
        <v>75</v>
      </c>
      <c r="AJ21" s="145">
        <f t="shared" si="15"/>
        <v>5700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6"/>
        <v>17</v>
      </c>
      <c r="B22" s="287" t="str">
        <f>IF(ISBLANK('Item List'!B20),"",'Item List'!B20)</f>
        <v>P.C.C. Sidewalk, 4"</v>
      </c>
      <c r="C22" s="287" t="str">
        <f>IF(ISBLANK('Item List'!C20),"",'Item List'!C20)</f>
        <v>S.F.</v>
      </c>
      <c r="D22" s="288">
        <f>IF(ISBLANK('Item List'!BS20),0,'Item List'!BS20)</f>
        <v>32200</v>
      </c>
      <c r="E22" s="145">
        <f>IF(ISBLANK('Item List'!BT20),0,'Item List'!BT20)</f>
        <v>6</v>
      </c>
      <c r="F22" s="145">
        <f t="shared" si="14"/>
        <v>193200</v>
      </c>
      <c r="G22" s="167">
        <v>6.24</v>
      </c>
      <c r="H22" s="102">
        <f t="shared" si="17"/>
        <v>200928</v>
      </c>
      <c r="I22" s="169">
        <v>5.25</v>
      </c>
      <c r="J22" s="102">
        <f t="shared" si="0"/>
        <v>169050</v>
      </c>
      <c r="K22" s="169">
        <v>6.92</v>
      </c>
      <c r="L22" s="102">
        <f t="shared" si="1"/>
        <v>222824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P.C.C. Sidewalk, 4"</v>
      </c>
      <c r="S22" s="287" t="str">
        <f>IF(ISBLANK('Item List'!C20),"",'Item List'!C20)</f>
        <v>S.F.</v>
      </c>
      <c r="T22" s="288">
        <f>IF(ISBLANK('Item List'!BS20),0,'Item List'!BS20)</f>
        <v>32200</v>
      </c>
      <c r="U22" s="145">
        <f>IF(ISBLANK('Item List'!BT20),0,'Item List'!BT20)</f>
        <v>6</v>
      </c>
      <c r="V22" s="145">
        <f t="shared" si="4"/>
        <v>193200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P.C.C. Sidewalk, 4"</v>
      </c>
      <c r="AG22" s="287" t="str">
        <f>IF(ISBLANK('Item List'!C20),"",'Item List'!C20)</f>
        <v>S.F.</v>
      </c>
      <c r="AH22" s="288">
        <f>IF(ISBLANK('Item List'!BS20),0,'Item List'!BS20)</f>
        <v>32200</v>
      </c>
      <c r="AI22" s="145">
        <f>IF(ISBLANK('Item List'!BT20),0,'Item List'!BT20)</f>
        <v>6</v>
      </c>
      <c r="AJ22" s="145">
        <f t="shared" si="15"/>
        <v>193200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6"/>
        <v>18</v>
      </c>
      <c r="B23" s="287" t="str">
        <f>IF(ISBLANK('Item List'!B21),"",'Item List'!B21)</f>
        <v>Detectable Warnings, ADA Ramps</v>
      </c>
      <c r="C23" s="287" t="str">
        <f>IF(ISBLANK('Item List'!C21),"",'Item List'!C21)</f>
        <v>S.F.</v>
      </c>
      <c r="D23" s="288">
        <f>IF(ISBLANK('Item List'!BS21),0,'Item List'!BS21)</f>
        <v>650</v>
      </c>
      <c r="E23" s="145">
        <f>IF(ISBLANK('Item List'!BT21),0,'Item List'!BT21)</f>
        <v>25</v>
      </c>
      <c r="F23" s="145">
        <f t="shared" si="14"/>
        <v>16250</v>
      </c>
      <c r="G23" s="167">
        <v>19.190000000000001</v>
      </c>
      <c r="H23" s="102">
        <f t="shared" si="17"/>
        <v>12473.5</v>
      </c>
      <c r="I23" s="169">
        <v>29</v>
      </c>
      <c r="J23" s="102">
        <f t="shared" si="0"/>
        <v>18850</v>
      </c>
      <c r="K23" s="168">
        <v>31.31</v>
      </c>
      <c r="L23" s="102">
        <f t="shared" si="1"/>
        <v>20351.5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Detectable Warnings, ADA Ramps</v>
      </c>
      <c r="S23" s="287" t="str">
        <f>IF(ISBLANK('Item List'!C21),"",'Item List'!C21)</f>
        <v>S.F.</v>
      </c>
      <c r="T23" s="288">
        <f>IF(ISBLANK('Item List'!BS21),0,'Item List'!BS21)</f>
        <v>650</v>
      </c>
      <c r="U23" s="145">
        <f>IF(ISBLANK('Item List'!BT21),0,'Item List'!BT21)</f>
        <v>25</v>
      </c>
      <c r="V23" s="145">
        <f t="shared" si="4"/>
        <v>16250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Detectable Warnings, ADA Ramps</v>
      </c>
      <c r="AG23" s="287" t="str">
        <f>IF(ISBLANK('Item List'!C21),"",'Item List'!C21)</f>
        <v>S.F.</v>
      </c>
      <c r="AH23" s="288">
        <f>IF(ISBLANK('Item List'!BS21),0,'Item List'!BS21)</f>
        <v>650</v>
      </c>
      <c r="AI23" s="145">
        <f>IF(ISBLANK('Item List'!BT21),0,'Item List'!BT21)</f>
        <v>25</v>
      </c>
      <c r="AJ23" s="145">
        <f t="shared" si="15"/>
        <v>16250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6"/>
        <v>19</v>
      </c>
      <c r="B24" s="287" t="str">
        <f>IF(ISBLANK('Item List'!B22),"",'Item List'!B22)</f>
        <v>Combination Curb and Gutter Removal</v>
      </c>
      <c r="C24" s="287" t="str">
        <f>IF(ISBLANK('Item List'!C22),"",'Item List'!C22)</f>
        <v>L.F.</v>
      </c>
      <c r="D24" s="288">
        <f>IF(ISBLANK('Item List'!BS22),0,'Item List'!BS22)</f>
        <v>3960</v>
      </c>
      <c r="E24" s="145">
        <f>IF(ISBLANK('Item List'!BT22),0,'Item List'!BT22)</f>
        <v>20</v>
      </c>
      <c r="F24" s="145">
        <f t="shared" si="14"/>
        <v>79200</v>
      </c>
      <c r="G24" s="167">
        <v>17.12</v>
      </c>
      <c r="H24" s="102">
        <f t="shared" si="17"/>
        <v>67795.199999999997</v>
      </c>
      <c r="I24" s="169">
        <v>12</v>
      </c>
      <c r="J24" s="102">
        <f t="shared" si="0"/>
        <v>47520</v>
      </c>
      <c r="K24" s="169">
        <v>16.16</v>
      </c>
      <c r="L24" s="102">
        <f t="shared" si="1"/>
        <v>63993.599999999999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Combination Curb and Gutter Removal</v>
      </c>
      <c r="S24" s="287" t="str">
        <f>IF(ISBLANK('Item List'!C22),"",'Item List'!C22)</f>
        <v>L.F.</v>
      </c>
      <c r="T24" s="288">
        <f>IF(ISBLANK('Item List'!BS22),0,'Item List'!BS22)</f>
        <v>3960</v>
      </c>
      <c r="U24" s="145">
        <f>IF(ISBLANK('Item List'!BT22),0,'Item List'!BT22)</f>
        <v>20</v>
      </c>
      <c r="V24" s="145">
        <f t="shared" si="4"/>
        <v>79200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Combination Curb and Gutter Removal</v>
      </c>
      <c r="AG24" s="287" t="str">
        <f>IF(ISBLANK('Item List'!C22),"",'Item List'!C22)</f>
        <v>L.F.</v>
      </c>
      <c r="AH24" s="288">
        <f>IF(ISBLANK('Item List'!BS22),0,'Item List'!BS22)</f>
        <v>3960</v>
      </c>
      <c r="AI24" s="145">
        <f>IF(ISBLANK('Item List'!BT22),0,'Item List'!BT22)</f>
        <v>20</v>
      </c>
      <c r="AJ24" s="145">
        <f t="shared" si="15"/>
        <v>79200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6"/>
        <v>20</v>
      </c>
      <c r="B25" s="287" t="str">
        <f>IF(ISBLANK('Item List'!B23),"",'Item List'!B23)</f>
        <v>Sidewalk Removal</v>
      </c>
      <c r="C25" s="287" t="str">
        <f>IF(ISBLANK('Item List'!C23),"",'Item List'!C23)</f>
        <v>S.F.</v>
      </c>
      <c r="D25" s="288">
        <f>IF(ISBLANK('Item List'!BS23),0,'Item List'!BS23)</f>
        <v>31425</v>
      </c>
      <c r="E25" s="145">
        <f>IF(ISBLANK('Item List'!BT23),0,'Item List'!BT23)</f>
        <v>2</v>
      </c>
      <c r="F25" s="145">
        <f t="shared" si="14"/>
        <v>62850</v>
      </c>
      <c r="G25" s="167">
        <v>2.52</v>
      </c>
      <c r="H25" s="102">
        <f t="shared" si="17"/>
        <v>79191</v>
      </c>
      <c r="I25" s="169">
        <v>2.25</v>
      </c>
      <c r="J25" s="102">
        <f t="shared" si="0"/>
        <v>70706.25</v>
      </c>
      <c r="K25" s="169">
        <v>2.27</v>
      </c>
      <c r="L25" s="102">
        <f t="shared" si="1"/>
        <v>71334.75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Sidewalk Removal</v>
      </c>
      <c r="S25" s="287" t="str">
        <f>IF(ISBLANK('Item List'!C23),"",'Item List'!C23)</f>
        <v>S.F.</v>
      </c>
      <c r="T25" s="288">
        <f>IF(ISBLANK('Item List'!BS23),0,'Item List'!BS23)</f>
        <v>31425</v>
      </c>
      <c r="U25" s="145">
        <f>IF(ISBLANK('Item List'!BT23),0,'Item List'!BT23)</f>
        <v>2</v>
      </c>
      <c r="V25" s="145">
        <f t="shared" si="4"/>
        <v>62850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Sidewalk Removal</v>
      </c>
      <c r="AG25" s="287" t="str">
        <f>IF(ISBLANK('Item List'!C23),"",'Item List'!C23)</f>
        <v>S.F.</v>
      </c>
      <c r="AH25" s="288">
        <f>IF(ISBLANK('Item List'!BS23),0,'Item List'!BS23)</f>
        <v>31425</v>
      </c>
      <c r="AI25" s="145">
        <f>IF(ISBLANK('Item List'!BT23),0,'Item List'!BT23)</f>
        <v>2</v>
      </c>
      <c r="AJ25" s="145">
        <f t="shared" si="15"/>
        <v>62850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6"/>
        <v>21</v>
      </c>
      <c r="B26" s="287" t="str">
        <f>IF(ISBLANK('Item List'!B24),"",'Item List'!B24)</f>
        <v>Approach Pavement Removal</v>
      </c>
      <c r="C26" s="287" t="str">
        <f>IF(ISBLANK('Item List'!C24),"",'Item List'!C24)</f>
        <v>S.Y.</v>
      </c>
      <c r="D26" s="288">
        <f>IF(ISBLANK('Item List'!BS24),0,'Item List'!BS24)</f>
        <v>608</v>
      </c>
      <c r="E26" s="145">
        <f>IF(ISBLANK('Item List'!BT24),0,'Item List'!BT24)</f>
        <v>40</v>
      </c>
      <c r="F26" s="145">
        <f t="shared" si="14"/>
        <v>24320</v>
      </c>
      <c r="G26" s="167">
        <v>42.5</v>
      </c>
      <c r="H26" s="102">
        <f t="shared" si="17"/>
        <v>25840</v>
      </c>
      <c r="I26" s="169">
        <v>20</v>
      </c>
      <c r="J26" s="102">
        <f t="shared" si="0"/>
        <v>12160</v>
      </c>
      <c r="K26" s="169">
        <v>22.22</v>
      </c>
      <c r="L26" s="102">
        <f t="shared" si="1"/>
        <v>13509.759999999998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Approach Pavement Removal</v>
      </c>
      <c r="S26" s="287" t="str">
        <f>IF(ISBLANK('Item List'!C24),"",'Item List'!C24)</f>
        <v>S.Y.</v>
      </c>
      <c r="T26" s="288">
        <f>IF(ISBLANK('Item List'!BS24),0,'Item List'!BS24)</f>
        <v>608</v>
      </c>
      <c r="U26" s="145">
        <f>IF(ISBLANK('Item List'!BT24),0,'Item List'!BT24)</f>
        <v>40</v>
      </c>
      <c r="V26" s="145">
        <f t="shared" si="4"/>
        <v>24320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Approach Pavement Removal</v>
      </c>
      <c r="AG26" s="287" t="str">
        <f>IF(ISBLANK('Item List'!C24),"",'Item List'!C24)</f>
        <v>S.Y.</v>
      </c>
      <c r="AH26" s="288">
        <f>IF(ISBLANK('Item List'!BS24),0,'Item List'!BS24)</f>
        <v>608</v>
      </c>
      <c r="AI26" s="145">
        <f>IF(ISBLANK('Item List'!BT24),0,'Item List'!BT24)</f>
        <v>40</v>
      </c>
      <c r="AJ26" s="145">
        <f t="shared" si="15"/>
        <v>24320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6"/>
        <v>22</v>
      </c>
      <c r="B27" s="287" t="str">
        <f>IF(ISBLANK('Item List'!B25),"",'Item List'!B25)</f>
        <v>Surface Removal, 1.25"</v>
      </c>
      <c r="C27" s="287" t="str">
        <f>IF(ISBLANK('Item List'!C25),"",'Item List'!C25)</f>
        <v>S.Y.</v>
      </c>
      <c r="D27" s="288">
        <f>IF(ISBLANK('Item List'!BS25),0,'Item List'!BS25)</f>
        <v>10500</v>
      </c>
      <c r="E27" s="145">
        <f>IF(ISBLANK('Item List'!BT25),0,'Item List'!BT25)</f>
        <v>2.5</v>
      </c>
      <c r="F27" s="145">
        <f t="shared" si="14"/>
        <v>26250</v>
      </c>
      <c r="G27" s="167">
        <v>2.4</v>
      </c>
      <c r="H27" s="102">
        <f t="shared" si="17"/>
        <v>25200</v>
      </c>
      <c r="I27" s="169">
        <v>1.6</v>
      </c>
      <c r="J27" s="102">
        <f t="shared" si="0"/>
        <v>16800</v>
      </c>
      <c r="K27" s="169">
        <v>2.14</v>
      </c>
      <c r="L27" s="102">
        <f t="shared" si="1"/>
        <v>22470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Surface Removal, 1.25"</v>
      </c>
      <c r="S27" s="287" t="str">
        <f>IF(ISBLANK('Item List'!C25),"",'Item List'!C25)</f>
        <v>S.Y.</v>
      </c>
      <c r="T27" s="288">
        <f>IF(ISBLANK('Item List'!BS25),0,'Item List'!BS25)</f>
        <v>10500</v>
      </c>
      <c r="U27" s="145">
        <f>IF(ISBLANK('Item List'!BT25),0,'Item List'!BT25)</f>
        <v>2.5</v>
      </c>
      <c r="V27" s="145">
        <f t="shared" si="4"/>
        <v>26250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Surface Removal, 1.25"</v>
      </c>
      <c r="AG27" s="287" t="str">
        <f>IF(ISBLANK('Item List'!C25),"",'Item List'!C25)</f>
        <v>S.Y.</v>
      </c>
      <c r="AH27" s="288">
        <f>IF(ISBLANK('Item List'!BS25),0,'Item List'!BS25)</f>
        <v>10500</v>
      </c>
      <c r="AI27" s="145">
        <f>IF(ISBLANK('Item List'!BT25),0,'Item List'!BT25)</f>
        <v>2.5</v>
      </c>
      <c r="AJ27" s="145">
        <f t="shared" si="15"/>
        <v>26250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6"/>
        <v>23</v>
      </c>
      <c r="B28" s="287" t="str">
        <f>IF(ISBLANK('Item List'!B26),"",'Item List'!B26)</f>
        <v>Surface Removal, 2"</v>
      </c>
      <c r="C28" s="287" t="str">
        <f>IF(ISBLANK('Item List'!C26),"",'Item List'!C26)</f>
        <v>S.Y.</v>
      </c>
      <c r="D28" s="288">
        <f>IF(ISBLANK('Item List'!BS26),0,'Item List'!BS26)</f>
        <v>119525</v>
      </c>
      <c r="E28" s="145">
        <f>IF(ISBLANK('Item List'!BT26),0,'Item List'!BT26)</f>
        <v>3</v>
      </c>
      <c r="F28" s="145">
        <f t="shared" si="14"/>
        <v>358575</v>
      </c>
      <c r="G28" s="167">
        <v>2.35</v>
      </c>
      <c r="H28" s="102">
        <f t="shared" si="17"/>
        <v>280883.75</v>
      </c>
      <c r="I28" s="168">
        <v>2.2999999999999998</v>
      </c>
      <c r="J28" s="102">
        <f t="shared" si="0"/>
        <v>274907.5</v>
      </c>
      <c r="K28" s="169">
        <v>2</v>
      </c>
      <c r="L28" s="102">
        <f t="shared" si="1"/>
        <v>239050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Surface Removal, 2"</v>
      </c>
      <c r="S28" s="287" t="str">
        <f>IF(ISBLANK('Item List'!C26),"",'Item List'!C26)</f>
        <v>S.Y.</v>
      </c>
      <c r="T28" s="288">
        <f>IF(ISBLANK('Item List'!BS26),0,'Item List'!BS26)</f>
        <v>119525</v>
      </c>
      <c r="U28" s="145">
        <f>IF(ISBLANK('Item List'!BT26),0,'Item List'!BT26)</f>
        <v>3</v>
      </c>
      <c r="V28" s="145">
        <f t="shared" si="4"/>
        <v>358575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Surface Removal, 2"</v>
      </c>
      <c r="AG28" s="287" t="str">
        <f>IF(ISBLANK('Item List'!C26),"",'Item List'!C26)</f>
        <v>S.Y.</v>
      </c>
      <c r="AH28" s="288">
        <f>IF(ISBLANK('Item List'!BS26),0,'Item List'!BS26)</f>
        <v>119525</v>
      </c>
      <c r="AI28" s="145">
        <f>IF(ISBLANK('Item List'!BT26),0,'Item List'!BT26)</f>
        <v>3</v>
      </c>
      <c r="AJ28" s="145">
        <f t="shared" si="15"/>
        <v>358575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6"/>
        <v>24</v>
      </c>
      <c r="B29" s="287" t="str">
        <f>IF(ISBLANK('Item List'!B27),"",'Item List'!B27)</f>
        <v>Surface Removal, Butt Joints</v>
      </c>
      <c r="C29" s="287" t="str">
        <f>IF(ISBLANK('Item List'!C27),"",'Item List'!C27)</f>
        <v>S.Y.</v>
      </c>
      <c r="D29" s="288">
        <f>IF(ISBLANK('Item List'!BS27),0,'Item List'!BS27)</f>
        <v>1145</v>
      </c>
      <c r="E29" s="145">
        <f>IF(ISBLANK('Item List'!BT27),0,'Item List'!BT27)</f>
        <v>5</v>
      </c>
      <c r="F29" s="145">
        <f t="shared" si="14"/>
        <v>5725</v>
      </c>
      <c r="G29" s="167">
        <v>11.33</v>
      </c>
      <c r="H29" s="102">
        <f t="shared" si="17"/>
        <v>12972.85</v>
      </c>
      <c r="I29" s="169">
        <v>16</v>
      </c>
      <c r="J29" s="102">
        <f t="shared" si="0"/>
        <v>18320</v>
      </c>
      <c r="K29" s="169">
        <v>11.51</v>
      </c>
      <c r="L29" s="102">
        <f t="shared" si="1"/>
        <v>13178.949999999999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Surface Removal, Butt Joints</v>
      </c>
      <c r="S29" s="287" t="str">
        <f>IF(ISBLANK('Item List'!C27),"",'Item List'!C27)</f>
        <v>S.Y.</v>
      </c>
      <c r="T29" s="288">
        <f>IF(ISBLANK('Item List'!BS27),0,'Item List'!BS27)</f>
        <v>1145</v>
      </c>
      <c r="U29" s="145">
        <f>IF(ISBLANK('Item List'!BT27),0,'Item List'!BT27)</f>
        <v>5</v>
      </c>
      <c r="V29" s="145">
        <f t="shared" si="4"/>
        <v>5725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Surface Removal, Butt Joints</v>
      </c>
      <c r="AG29" s="287" t="str">
        <f>IF(ISBLANK('Item List'!C27),"",'Item List'!C27)</f>
        <v>S.Y.</v>
      </c>
      <c r="AH29" s="288">
        <f>IF(ISBLANK('Item List'!BS27),0,'Item List'!BS27)</f>
        <v>1145</v>
      </c>
      <c r="AI29" s="145">
        <f>IF(ISBLANK('Item List'!BT27),0,'Item List'!BT27)</f>
        <v>5</v>
      </c>
      <c r="AJ29" s="145">
        <f t="shared" si="15"/>
        <v>5725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2045156</v>
      </c>
      <c r="G30" s="109"/>
      <c r="H30" s="103">
        <f>IF(SUM(H6:H29)=0,"",SUM(H6:H29))</f>
        <v>1893094.7499999998</v>
      </c>
      <c r="I30" s="109"/>
      <c r="J30" s="103">
        <f>IF(SUM(J6:J29)=0,"",SUM(J6:J29))</f>
        <v>1941786</v>
      </c>
      <c r="K30" s="109"/>
      <c r="L30" s="103">
        <f>IF(SUM(L6:L29)=0,"",SUM(L6:L29))</f>
        <v>1940130.28</v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8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2045156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2045156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William Charles Construction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2045156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1893094.7499999998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1941786</v>
      </c>
      <c r="K31" s="108"/>
      <c r="L31" s="104">
        <f>IF(SUM(L6:L29)=0,"",SUM($D6*K6,$D7*K7,$D8*K8,$D9*K9,$D10*K10,$D11*K11,$D12*K12,$D13*K13,$D14*K14,$D15*K15,$D16*K16,$D17*K17,$D18*K18,$D19*K19,$D20*K20,$D21*K21,$D22*K22,$D23*K23,$D24*K24,$D25*K25,$D26*K26,$D27*K27,$D28*K28,$D29*K29))</f>
        <v>1940130.28</v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William Charles Construction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2045156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William Charles Construction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2045156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Concrete Surface Removal, 1.25"</v>
      </c>
      <c r="C32" s="287" t="str">
        <f>IF(ISBLANK('Item List'!C28),"",'Item List'!C28)</f>
        <v>S.Y.</v>
      </c>
      <c r="D32" s="288">
        <f>IF(ISBLANK('Item List'!BS28),0,'Item List'!BS28)</f>
        <v>1050</v>
      </c>
      <c r="E32" s="145">
        <f>IF(ISBLANK('Item List'!BT28),0,'Item List'!BT28)</f>
        <v>4</v>
      </c>
      <c r="F32" s="145">
        <f t="shared" ref="F32:F55" si="20">IF(AND(ISNUMBER($D32),ISNUMBER(E32)),$D32*E32,0)</f>
        <v>4200</v>
      </c>
      <c r="G32" s="167">
        <v>5.86</v>
      </c>
      <c r="H32" s="102">
        <f t="shared" ref="H32:H55" si="21">IF(AND(ISNUMBER($D32),ISNUMBER(G32)),$D32*G32,0)</f>
        <v>6153</v>
      </c>
      <c r="I32" s="168">
        <v>3</v>
      </c>
      <c r="J32" s="102">
        <f>IF(AND(ISNUMBER($D32),ISNUMBER(I32)),$D32*I32,0)</f>
        <v>3150</v>
      </c>
      <c r="K32" s="168">
        <v>5.57</v>
      </c>
      <c r="L32" s="102">
        <f>IF(AND(ISNUMBER($D32),ISNUMBER(K32)),$D32*K32,0)</f>
        <v>5848.5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Concrete Surface Removal, 1.25"</v>
      </c>
      <c r="S32" s="287" t="str">
        <f>IF(ISBLANK('Item List'!C28),"",'Item List'!C28)</f>
        <v>S.Y.</v>
      </c>
      <c r="T32" s="288">
        <f>IF(ISBLANK('Item List'!BS28),0,'Item List'!BS28)</f>
        <v>1050</v>
      </c>
      <c r="U32" s="145">
        <f>IF(ISBLANK('Item List'!BT28),0,'Item List'!BT28)</f>
        <v>4</v>
      </c>
      <c r="V32" s="145">
        <f>IF(AND(ISNUMBER($D32),ISNUMBER(U32)),$D32*U32,0)</f>
        <v>4200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Concrete Surface Removal, 1.25"</v>
      </c>
      <c r="AG32" s="287" t="str">
        <f>IF(ISBLANK('Item List'!C28),"",'Item List'!C28)</f>
        <v>S.Y.</v>
      </c>
      <c r="AH32" s="288">
        <f>IF(ISBLANK('Item List'!BS28),0,'Item List'!BS28)</f>
        <v>1050</v>
      </c>
      <c r="AI32" s="145">
        <f>IF(ISBLANK('Item List'!BT28),0,'Item List'!BT28)</f>
        <v>4</v>
      </c>
      <c r="AJ32" s="145">
        <f t="shared" ref="AJ32:AJ55" si="24">IF(AND(ISNUMBER($D32),ISNUMBER(AI32)),$D32*AI32,0)</f>
        <v>4200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Concrete Surface Removal, 1.5"</v>
      </c>
      <c r="C33" s="287" t="str">
        <f>IF(ISBLANK('Item List'!C29),"",'Item List'!C29)</f>
        <v>S.Y.</v>
      </c>
      <c r="D33" s="288">
        <f>IF(ISBLANK('Item List'!BS29),0,'Item List'!BS29)</f>
        <v>915</v>
      </c>
      <c r="E33" s="145">
        <f>IF(ISBLANK('Item List'!BT29),0,'Item List'!BT29)</f>
        <v>4</v>
      </c>
      <c r="F33" s="145">
        <f t="shared" si="20"/>
        <v>3660</v>
      </c>
      <c r="G33" s="167">
        <v>4.97</v>
      </c>
      <c r="H33" s="102">
        <f t="shared" si="21"/>
        <v>4547.55</v>
      </c>
      <c r="I33" s="168">
        <v>3.5</v>
      </c>
      <c r="J33" s="102">
        <f t="shared" ref="J33:J55" si="31">IF(AND(ISNUMBER($D33),ISNUMBER(I33)),$D33*I33,0)</f>
        <v>3202.5</v>
      </c>
      <c r="K33" s="168">
        <v>5.74</v>
      </c>
      <c r="L33" s="102">
        <f t="shared" ref="L33:L55" si="32">IF(AND(ISNUMBER($D33),ISNUMBER(K33)),$D33*K33,0)</f>
        <v>5252.1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Concrete Surface Removal, 1.5"</v>
      </c>
      <c r="S33" s="287" t="str">
        <f>IF(ISBLANK('Item List'!C29),"",'Item List'!C29)</f>
        <v>S.Y.</v>
      </c>
      <c r="T33" s="288">
        <f>IF(ISBLANK('Item List'!BS29),0,'Item List'!BS29)</f>
        <v>915</v>
      </c>
      <c r="U33" s="145">
        <f>IF(ISBLANK('Item List'!BT29),0,'Item List'!BT29)</f>
        <v>4</v>
      </c>
      <c r="V33" s="145">
        <f t="shared" ref="V33:V55" si="35">IF(AND(ISNUMBER($D33),ISNUMBER(U33)),$D33*U33,0)</f>
        <v>3660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Concrete Surface Removal, 1.5"</v>
      </c>
      <c r="AG33" s="287" t="str">
        <f>IF(ISBLANK('Item List'!C29),"",'Item List'!C29)</f>
        <v>S.Y.</v>
      </c>
      <c r="AH33" s="288">
        <f>IF(ISBLANK('Item List'!BS29),0,'Item List'!BS29)</f>
        <v>915</v>
      </c>
      <c r="AI33" s="145">
        <f>IF(ISBLANK('Item List'!BT29),0,'Item List'!BT29)</f>
        <v>4</v>
      </c>
      <c r="AJ33" s="145">
        <f t="shared" si="24"/>
        <v>3660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Aggregate Shoulder</v>
      </c>
      <c r="C34" s="287" t="str">
        <f>IF(ISBLANK('Item List'!C30),"",'Item List'!C30)</f>
        <v>Tons</v>
      </c>
      <c r="D34" s="288">
        <f>IF(ISBLANK('Item List'!BS30),0,'Item List'!BS30)</f>
        <v>410</v>
      </c>
      <c r="E34" s="145">
        <f>IF(ISBLANK('Item List'!BT30),0,'Item List'!BT30)</f>
        <v>35</v>
      </c>
      <c r="F34" s="145">
        <f t="shared" si="20"/>
        <v>14350</v>
      </c>
      <c r="G34" s="167">
        <v>0.01</v>
      </c>
      <c r="H34" s="102">
        <f t="shared" si="21"/>
        <v>4.0999999999999996</v>
      </c>
      <c r="I34" s="168">
        <v>19</v>
      </c>
      <c r="J34" s="102">
        <f t="shared" si="31"/>
        <v>7790</v>
      </c>
      <c r="K34" s="168">
        <v>21.56</v>
      </c>
      <c r="L34" s="102">
        <f t="shared" si="32"/>
        <v>8839.6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Aggregate Shoulder</v>
      </c>
      <c r="S34" s="287" t="str">
        <f>IF(ISBLANK('Item List'!C30),"",'Item List'!C30)</f>
        <v>Tons</v>
      </c>
      <c r="T34" s="288">
        <f>IF(ISBLANK('Item List'!BS30),0,'Item List'!BS30)</f>
        <v>410</v>
      </c>
      <c r="U34" s="145">
        <f>IF(ISBLANK('Item List'!BT30),0,'Item List'!BT30)</f>
        <v>35</v>
      </c>
      <c r="V34" s="145">
        <f t="shared" si="35"/>
        <v>14350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Aggregate Shoulder</v>
      </c>
      <c r="AG34" s="287" t="str">
        <f>IF(ISBLANK('Item List'!C30),"",'Item List'!C30)</f>
        <v>Tons</v>
      </c>
      <c r="AH34" s="288">
        <f>IF(ISBLANK('Item List'!BS30),0,'Item List'!BS30)</f>
        <v>410</v>
      </c>
      <c r="AI34" s="145">
        <f>IF(ISBLANK('Item List'!BT30),0,'Item List'!BT30)</f>
        <v>35</v>
      </c>
      <c r="AJ34" s="145">
        <f t="shared" si="24"/>
        <v>14350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Remove Existing CMP Storm Pipe</v>
      </c>
      <c r="C35" s="287" t="str">
        <f>IF(ISBLANK('Item List'!C31),"",'Item List'!C31)</f>
        <v>L.F.</v>
      </c>
      <c r="D35" s="288">
        <f>IF(ISBLANK('Item List'!BS31),0,'Item List'!BS31)</f>
        <v>45</v>
      </c>
      <c r="E35" s="145">
        <f>IF(ISBLANK('Item List'!BT31),0,'Item List'!BT31)</f>
        <v>20</v>
      </c>
      <c r="F35" s="145">
        <f t="shared" si="20"/>
        <v>900</v>
      </c>
      <c r="G35" s="167">
        <v>17.329999999999998</v>
      </c>
      <c r="H35" s="102">
        <f t="shared" si="21"/>
        <v>779.84999999999991</v>
      </c>
      <c r="I35" s="168">
        <v>20</v>
      </c>
      <c r="J35" s="102">
        <f t="shared" si="31"/>
        <v>900</v>
      </c>
      <c r="K35" s="168">
        <v>18.18</v>
      </c>
      <c r="L35" s="102">
        <f t="shared" si="32"/>
        <v>818.1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Remove Existing CMP Storm Pipe</v>
      </c>
      <c r="S35" s="287" t="str">
        <f>IF(ISBLANK('Item List'!C31),"",'Item List'!C31)</f>
        <v>L.F.</v>
      </c>
      <c r="T35" s="288">
        <f>IF(ISBLANK('Item List'!BS31),0,'Item List'!BS31)</f>
        <v>45</v>
      </c>
      <c r="U35" s="145">
        <f>IF(ISBLANK('Item List'!BT31),0,'Item List'!BT31)</f>
        <v>20</v>
      </c>
      <c r="V35" s="145">
        <f t="shared" si="35"/>
        <v>900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Remove Existing CMP Storm Pipe</v>
      </c>
      <c r="AG35" s="287" t="str">
        <f>IF(ISBLANK('Item List'!C31),"",'Item List'!C31)</f>
        <v>L.F.</v>
      </c>
      <c r="AH35" s="288">
        <f>IF(ISBLANK('Item List'!BS31),0,'Item List'!BS31)</f>
        <v>45</v>
      </c>
      <c r="AI35" s="145">
        <f>IF(ISBLANK('Item List'!BT31),0,'Item List'!BT31)</f>
        <v>20</v>
      </c>
      <c r="AJ35" s="145">
        <f t="shared" si="24"/>
        <v>900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Storm Sewers, PVC, 10"</v>
      </c>
      <c r="C36" s="287" t="str">
        <f>IF(ISBLANK('Item List'!C32),"",'Item List'!C32)</f>
        <v>L.F.</v>
      </c>
      <c r="D36" s="288">
        <f>IF(ISBLANK('Item List'!BS32),0,'Item List'!BS32)</f>
        <v>150</v>
      </c>
      <c r="E36" s="145">
        <f>IF(ISBLANK('Item List'!BT32),0,'Item List'!BT32)</f>
        <v>75</v>
      </c>
      <c r="F36" s="145">
        <f t="shared" si="20"/>
        <v>11250</v>
      </c>
      <c r="G36" s="167">
        <v>55.72</v>
      </c>
      <c r="H36" s="102">
        <f t="shared" si="21"/>
        <v>8358</v>
      </c>
      <c r="I36" s="168">
        <v>68</v>
      </c>
      <c r="J36" s="102">
        <f t="shared" si="31"/>
        <v>10200</v>
      </c>
      <c r="K36" s="168">
        <v>75.75</v>
      </c>
      <c r="L36" s="102">
        <f t="shared" si="32"/>
        <v>11362.5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Storm Sewers, PVC, 10"</v>
      </c>
      <c r="S36" s="287" t="str">
        <f>IF(ISBLANK('Item List'!C32),"",'Item List'!C32)</f>
        <v>L.F.</v>
      </c>
      <c r="T36" s="288">
        <f>IF(ISBLANK('Item List'!BS32),0,'Item List'!BS32)</f>
        <v>150</v>
      </c>
      <c r="U36" s="145">
        <f>IF(ISBLANK('Item List'!BT32),0,'Item List'!BT32)</f>
        <v>75</v>
      </c>
      <c r="V36" s="145">
        <f t="shared" si="35"/>
        <v>11250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Storm Sewers, PVC, 10"</v>
      </c>
      <c r="AG36" s="287" t="str">
        <f>IF(ISBLANK('Item List'!C32),"",'Item List'!C32)</f>
        <v>L.F.</v>
      </c>
      <c r="AH36" s="288">
        <f>IF(ISBLANK('Item List'!BS32),0,'Item List'!BS32)</f>
        <v>150</v>
      </c>
      <c r="AI36" s="145">
        <f>IF(ISBLANK('Item List'!BT32),0,'Item List'!BT32)</f>
        <v>75</v>
      </c>
      <c r="AJ36" s="145">
        <f t="shared" si="24"/>
        <v>11250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>Storm Sewers, RCP, 12"</v>
      </c>
      <c r="C37" s="287" t="str">
        <f>IF(ISBLANK('Item List'!C33),"",'Item List'!C33)</f>
        <v>L.F.</v>
      </c>
      <c r="D37" s="288">
        <f>IF(ISBLANK('Item List'!BS33),0,'Item List'!BS33)</f>
        <v>45</v>
      </c>
      <c r="E37" s="145">
        <f>IF(ISBLANK('Item List'!BT33),0,'Item List'!BT33)</f>
        <v>100</v>
      </c>
      <c r="F37" s="145">
        <f t="shared" si="20"/>
        <v>4500</v>
      </c>
      <c r="G37" s="167">
        <v>75.37</v>
      </c>
      <c r="H37" s="102">
        <f t="shared" si="21"/>
        <v>3391.65</v>
      </c>
      <c r="I37" s="168">
        <v>68</v>
      </c>
      <c r="J37" s="102">
        <f t="shared" si="31"/>
        <v>3060</v>
      </c>
      <c r="K37" s="168">
        <v>90.9</v>
      </c>
      <c r="L37" s="102">
        <f t="shared" si="32"/>
        <v>4090.5000000000005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>Storm Sewers, RCP, 12"</v>
      </c>
      <c r="S37" s="287" t="str">
        <f>IF(ISBLANK('Item List'!C33),"",'Item List'!C33)</f>
        <v>L.F.</v>
      </c>
      <c r="T37" s="288">
        <f>IF(ISBLANK('Item List'!BS33),0,'Item List'!BS33)</f>
        <v>45</v>
      </c>
      <c r="U37" s="145">
        <f>IF(ISBLANK('Item List'!BT33),0,'Item List'!BT33)</f>
        <v>100</v>
      </c>
      <c r="V37" s="145">
        <f t="shared" si="35"/>
        <v>4500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>Storm Sewers, RCP, 12"</v>
      </c>
      <c r="AG37" s="287" t="str">
        <f>IF(ISBLANK('Item List'!C33),"",'Item List'!C33)</f>
        <v>L.F.</v>
      </c>
      <c r="AH37" s="288">
        <f>IF(ISBLANK('Item List'!BS33),0,'Item List'!BS33)</f>
        <v>45</v>
      </c>
      <c r="AI37" s="145">
        <f>IF(ISBLANK('Item List'!BT33),0,'Item List'!BT33)</f>
        <v>100</v>
      </c>
      <c r="AJ37" s="145">
        <f t="shared" si="24"/>
        <v>4500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Storm Manhole, Type A, 4' Diameter, Open Lid</v>
      </c>
      <c r="C38" s="287" t="str">
        <f>IF(ISBLANK('Item List'!C34),"",'Item List'!C34)</f>
        <v>Each</v>
      </c>
      <c r="D38" s="288">
        <f>IF(ISBLANK('Item List'!BS34),0,'Item List'!BS34)</f>
        <v>1</v>
      </c>
      <c r="E38" s="145">
        <f>IF(ISBLANK('Item List'!BT34),0,'Item List'!BT34)</f>
        <v>5000</v>
      </c>
      <c r="F38" s="145">
        <f t="shared" si="20"/>
        <v>5000</v>
      </c>
      <c r="G38" s="167">
        <v>2155.58</v>
      </c>
      <c r="H38" s="102">
        <f t="shared" si="21"/>
        <v>2155.58</v>
      </c>
      <c r="I38" s="168">
        <v>2100</v>
      </c>
      <c r="J38" s="102">
        <f t="shared" si="31"/>
        <v>2100</v>
      </c>
      <c r="K38" s="168">
        <v>2525</v>
      </c>
      <c r="L38" s="102">
        <f t="shared" si="32"/>
        <v>2525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Storm Manhole, Type A, 4' Diameter, Open Lid</v>
      </c>
      <c r="S38" s="287" t="str">
        <f>IF(ISBLANK('Item List'!C34),"",'Item List'!C34)</f>
        <v>Each</v>
      </c>
      <c r="T38" s="288">
        <f>IF(ISBLANK('Item List'!BS34),0,'Item List'!BS34)</f>
        <v>1</v>
      </c>
      <c r="U38" s="145">
        <f>IF(ISBLANK('Item List'!BT34),0,'Item List'!BT34)</f>
        <v>5000</v>
      </c>
      <c r="V38" s="145">
        <f t="shared" si="35"/>
        <v>5000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Storm Manhole, Type A, 4' Diameter, Open Lid</v>
      </c>
      <c r="AG38" s="287" t="str">
        <f>IF(ISBLANK('Item List'!C34),"",'Item List'!C34)</f>
        <v>Each</v>
      </c>
      <c r="AH38" s="288">
        <f>IF(ISBLANK('Item List'!BS34),0,'Item List'!BS34)</f>
        <v>1</v>
      </c>
      <c r="AI38" s="145">
        <f>IF(ISBLANK('Item List'!BT34),0,'Item List'!BT34)</f>
        <v>5000</v>
      </c>
      <c r="AJ38" s="145">
        <f t="shared" si="24"/>
        <v>5000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Storm Inlet, Type 700</v>
      </c>
      <c r="C39" s="287" t="str">
        <f>IF(ISBLANK('Item List'!C35),"",'Item List'!C35)</f>
        <v>Each</v>
      </c>
      <c r="D39" s="288">
        <f>IF(ISBLANK('Item List'!BS35),0,'Item List'!BS35)</f>
        <v>1</v>
      </c>
      <c r="E39" s="145">
        <f>IF(ISBLANK('Item List'!BT35),0,'Item List'!BT35)</f>
        <v>3000</v>
      </c>
      <c r="F39" s="145">
        <f t="shared" si="20"/>
        <v>3000</v>
      </c>
      <c r="G39" s="167">
        <v>1925.64</v>
      </c>
      <c r="H39" s="102">
        <f t="shared" si="21"/>
        <v>1925.64</v>
      </c>
      <c r="I39" s="168">
        <v>2100</v>
      </c>
      <c r="J39" s="102">
        <f t="shared" si="31"/>
        <v>2100</v>
      </c>
      <c r="K39" s="168">
        <v>2171.5</v>
      </c>
      <c r="L39" s="102">
        <f t="shared" si="32"/>
        <v>2171.5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Storm Inlet, Type 700</v>
      </c>
      <c r="S39" s="287" t="str">
        <f>IF(ISBLANK('Item List'!C35),"",'Item List'!C35)</f>
        <v>Each</v>
      </c>
      <c r="T39" s="288">
        <f>IF(ISBLANK('Item List'!BS35),0,'Item List'!BS35)</f>
        <v>1</v>
      </c>
      <c r="U39" s="145">
        <f>IF(ISBLANK('Item List'!BT35),0,'Item List'!BT35)</f>
        <v>3000</v>
      </c>
      <c r="V39" s="145">
        <f t="shared" si="35"/>
        <v>3000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Storm Inlet, Type 700</v>
      </c>
      <c r="AG39" s="287" t="str">
        <f>IF(ISBLANK('Item List'!C35),"",'Item List'!C35)</f>
        <v>Each</v>
      </c>
      <c r="AH39" s="288">
        <f>IF(ISBLANK('Item List'!BS35),0,'Item List'!BS35)</f>
        <v>1</v>
      </c>
      <c r="AI39" s="145">
        <f>IF(ISBLANK('Item List'!BT35),0,'Item List'!BT35)</f>
        <v>3000</v>
      </c>
      <c r="AJ39" s="145">
        <f t="shared" si="24"/>
        <v>3000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Sanitary Riser/Valve Boxes to be Adjusted</v>
      </c>
      <c r="C40" s="287" t="str">
        <f>IF(ISBLANK('Item List'!C36),"",'Item List'!C36)</f>
        <v>Each</v>
      </c>
      <c r="D40" s="288">
        <f>IF(ISBLANK('Item List'!BS36),0,'Item List'!BS36)</f>
        <v>4</v>
      </c>
      <c r="E40" s="145">
        <f>IF(ISBLANK('Item List'!BT36),0,'Item List'!BT36)</f>
        <v>300</v>
      </c>
      <c r="F40" s="145">
        <f t="shared" si="20"/>
        <v>1200</v>
      </c>
      <c r="G40" s="167">
        <v>262.62</v>
      </c>
      <c r="H40" s="102">
        <f t="shared" si="21"/>
        <v>1050.48</v>
      </c>
      <c r="I40" s="168">
        <v>500</v>
      </c>
      <c r="J40" s="102">
        <f t="shared" si="31"/>
        <v>2000</v>
      </c>
      <c r="K40" s="168">
        <v>343.4</v>
      </c>
      <c r="L40" s="102">
        <f t="shared" si="32"/>
        <v>1373.6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Sanitary Riser/Valve Boxes to be Adjusted</v>
      </c>
      <c r="S40" s="287" t="str">
        <f>IF(ISBLANK('Item List'!C36),"",'Item List'!C36)</f>
        <v>Each</v>
      </c>
      <c r="T40" s="288">
        <f>IF(ISBLANK('Item List'!BS36),0,'Item List'!BS36)</f>
        <v>4</v>
      </c>
      <c r="U40" s="145">
        <f>IF(ISBLANK('Item List'!BT36),0,'Item List'!BT36)</f>
        <v>300</v>
      </c>
      <c r="V40" s="145">
        <f t="shared" si="35"/>
        <v>1200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Sanitary Riser/Valve Boxes to be Adjusted</v>
      </c>
      <c r="AG40" s="287" t="str">
        <f>IF(ISBLANK('Item List'!C36),"",'Item List'!C36)</f>
        <v>Each</v>
      </c>
      <c r="AH40" s="288">
        <f>IF(ISBLANK('Item List'!BS36),0,'Item List'!BS36)</f>
        <v>4</v>
      </c>
      <c r="AI40" s="145">
        <f>IF(ISBLANK('Item List'!BT36),0,'Item List'!BT36)</f>
        <v>300</v>
      </c>
      <c r="AJ40" s="145">
        <f t="shared" si="24"/>
        <v>1200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Manholes to be Adjusted</v>
      </c>
      <c r="C41" s="287" t="str">
        <f>IF(ISBLANK('Item List'!C37),"",'Item List'!C37)</f>
        <v>Each</v>
      </c>
      <c r="D41" s="288">
        <f>IF(ISBLANK('Item List'!BS37),0,'Item List'!BS37)</f>
        <v>140</v>
      </c>
      <c r="E41" s="145">
        <f>IF(ISBLANK('Item List'!BT37),0,'Item List'!BT37)</f>
        <v>550</v>
      </c>
      <c r="F41" s="145">
        <f t="shared" si="20"/>
        <v>77000</v>
      </c>
      <c r="G41" s="167">
        <v>531.83000000000004</v>
      </c>
      <c r="H41" s="102">
        <f t="shared" si="21"/>
        <v>74456.200000000012</v>
      </c>
      <c r="I41" s="168">
        <v>575</v>
      </c>
      <c r="J41" s="102">
        <f t="shared" si="31"/>
        <v>80500</v>
      </c>
      <c r="K41" s="168">
        <v>530.25</v>
      </c>
      <c r="L41" s="102">
        <f t="shared" si="32"/>
        <v>74235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Manholes to be Adjusted</v>
      </c>
      <c r="S41" s="287" t="str">
        <f>IF(ISBLANK('Item List'!C37),"",'Item List'!C37)</f>
        <v>Each</v>
      </c>
      <c r="T41" s="288">
        <f>IF(ISBLANK('Item List'!BS37),0,'Item List'!BS37)</f>
        <v>140</v>
      </c>
      <c r="U41" s="145">
        <f>IF(ISBLANK('Item List'!BT37),0,'Item List'!BT37)</f>
        <v>550</v>
      </c>
      <c r="V41" s="145">
        <f t="shared" si="35"/>
        <v>77000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Manholes to be Adjusted</v>
      </c>
      <c r="AG41" s="287" t="str">
        <f>IF(ISBLANK('Item List'!C37),"",'Item List'!C37)</f>
        <v>Each</v>
      </c>
      <c r="AH41" s="288">
        <f>IF(ISBLANK('Item List'!BS37),0,'Item List'!BS37)</f>
        <v>140</v>
      </c>
      <c r="AI41" s="145">
        <f>IF(ISBLANK('Item List'!BT37),0,'Item List'!BT37)</f>
        <v>550</v>
      </c>
      <c r="AJ41" s="145">
        <f t="shared" si="24"/>
        <v>77000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>Manholes to be Adjusted with New Frame and Lid</v>
      </c>
      <c r="C42" s="287" t="str">
        <f>IF(ISBLANK('Item List'!C38),"",'Item List'!C38)</f>
        <v>Each</v>
      </c>
      <c r="D42" s="288">
        <f>IF(ISBLANK('Item List'!BS38),0,'Item List'!BS38)</f>
        <v>48</v>
      </c>
      <c r="E42" s="145">
        <f>IF(ISBLANK('Item List'!BT38),0,'Item List'!BT38)</f>
        <v>800</v>
      </c>
      <c r="F42" s="145">
        <f t="shared" si="20"/>
        <v>38400</v>
      </c>
      <c r="G42" s="167">
        <v>798.42</v>
      </c>
      <c r="H42" s="102">
        <f t="shared" si="21"/>
        <v>38324.159999999996</v>
      </c>
      <c r="I42" s="169">
        <v>875</v>
      </c>
      <c r="J42" s="102">
        <f t="shared" si="31"/>
        <v>42000</v>
      </c>
      <c r="K42" s="169">
        <v>656.5</v>
      </c>
      <c r="L42" s="102">
        <f t="shared" si="32"/>
        <v>31512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>Manholes to be Adjusted with New Frame and Lid</v>
      </c>
      <c r="S42" s="287" t="str">
        <f>IF(ISBLANK('Item List'!C38),"",'Item List'!C38)</f>
        <v>Each</v>
      </c>
      <c r="T42" s="288">
        <f>IF(ISBLANK('Item List'!BS38),0,'Item List'!BS38)</f>
        <v>48</v>
      </c>
      <c r="U42" s="145">
        <f>IF(ISBLANK('Item List'!BT38),0,'Item List'!BT38)</f>
        <v>800</v>
      </c>
      <c r="V42" s="145">
        <f t="shared" si="35"/>
        <v>38400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>Manholes to be Adjusted with New Frame and Lid</v>
      </c>
      <c r="AG42" s="287" t="str">
        <f>IF(ISBLANK('Item List'!C38),"",'Item List'!C38)</f>
        <v>Each</v>
      </c>
      <c r="AH42" s="288">
        <f>IF(ISBLANK('Item List'!BS38),0,'Item List'!BS38)</f>
        <v>48</v>
      </c>
      <c r="AI42" s="145">
        <f>IF(ISBLANK('Item List'!BT38),0,'Item List'!BT38)</f>
        <v>800</v>
      </c>
      <c r="AJ42" s="145">
        <f t="shared" si="24"/>
        <v>38400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Manholes to be Reconstructed</v>
      </c>
      <c r="C43" s="287" t="str">
        <f>IF(ISBLANK('Item List'!C39),"",'Item List'!C39)</f>
        <v>Each</v>
      </c>
      <c r="D43" s="288">
        <f>IF(ISBLANK('Item List'!BS39),0,'Item List'!BS39)</f>
        <v>1</v>
      </c>
      <c r="E43" s="145">
        <f>IF(ISBLANK('Item List'!BT39),0,'Item List'!BT39)</f>
        <v>1000</v>
      </c>
      <c r="F43" s="145">
        <f t="shared" si="20"/>
        <v>1000</v>
      </c>
      <c r="G43" s="167">
        <v>1041.72</v>
      </c>
      <c r="H43" s="102">
        <f t="shared" si="21"/>
        <v>1041.72</v>
      </c>
      <c r="I43" s="169">
        <v>1100</v>
      </c>
      <c r="J43" s="102">
        <f t="shared" si="31"/>
        <v>1100</v>
      </c>
      <c r="K43" s="169">
        <v>909</v>
      </c>
      <c r="L43" s="102">
        <f t="shared" si="32"/>
        <v>909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Manholes to be Reconstructed</v>
      </c>
      <c r="S43" s="287" t="str">
        <f>IF(ISBLANK('Item List'!C39),"",'Item List'!C39)</f>
        <v>Each</v>
      </c>
      <c r="T43" s="288">
        <f>IF(ISBLANK('Item List'!BS39),0,'Item List'!BS39)</f>
        <v>1</v>
      </c>
      <c r="U43" s="145">
        <f>IF(ISBLANK('Item List'!BT39),0,'Item List'!BT39)</f>
        <v>1000</v>
      </c>
      <c r="V43" s="145">
        <f t="shared" si="35"/>
        <v>1000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Manholes to be Reconstructed</v>
      </c>
      <c r="AG43" s="287" t="str">
        <f>IF(ISBLANK('Item List'!C39),"",'Item List'!C39)</f>
        <v>Each</v>
      </c>
      <c r="AH43" s="288">
        <f>IF(ISBLANK('Item List'!BS39),0,'Item List'!BS39)</f>
        <v>1</v>
      </c>
      <c r="AI43" s="145">
        <f>IF(ISBLANK('Item List'!BT39),0,'Item List'!BT39)</f>
        <v>1000</v>
      </c>
      <c r="AJ43" s="145">
        <f t="shared" si="24"/>
        <v>1000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Manholes to be Reconstructed with New Frame and Lid</v>
      </c>
      <c r="C44" s="287" t="str">
        <f>IF(ISBLANK('Item List'!C40),"",'Item List'!C40)</f>
        <v>Each</v>
      </c>
      <c r="D44" s="288">
        <f>IF(ISBLANK('Item List'!BS40),0,'Item List'!BS40)</f>
        <v>1</v>
      </c>
      <c r="E44" s="145">
        <f>IF(ISBLANK('Item List'!BT40),0,'Item List'!BT40)</f>
        <v>1500</v>
      </c>
      <c r="F44" s="145">
        <f t="shared" si="20"/>
        <v>1500</v>
      </c>
      <c r="G44" s="167">
        <v>1308.33</v>
      </c>
      <c r="H44" s="102">
        <f t="shared" si="21"/>
        <v>1308.33</v>
      </c>
      <c r="I44" s="169">
        <v>1400</v>
      </c>
      <c r="J44" s="102">
        <f t="shared" si="31"/>
        <v>1400</v>
      </c>
      <c r="K44" s="169">
        <v>1111</v>
      </c>
      <c r="L44" s="102">
        <f t="shared" si="32"/>
        <v>1111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Manholes to be Reconstructed with New Frame and Lid</v>
      </c>
      <c r="S44" s="287" t="str">
        <f>IF(ISBLANK('Item List'!C40),"",'Item List'!C40)</f>
        <v>Each</v>
      </c>
      <c r="T44" s="288">
        <f>IF(ISBLANK('Item List'!BS40),0,'Item List'!BS40)</f>
        <v>1</v>
      </c>
      <c r="U44" s="145">
        <f>IF(ISBLANK('Item List'!BT40),0,'Item List'!BT40)</f>
        <v>1500</v>
      </c>
      <c r="V44" s="145">
        <f t="shared" si="35"/>
        <v>1500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Manholes to be Reconstructed with New Frame and Lid</v>
      </c>
      <c r="AG44" s="287" t="str">
        <f>IF(ISBLANK('Item List'!C40),"",'Item List'!C40)</f>
        <v>Each</v>
      </c>
      <c r="AH44" s="288">
        <f>IF(ISBLANK('Item List'!BS40),0,'Item List'!BS40)</f>
        <v>1</v>
      </c>
      <c r="AI44" s="145">
        <f>IF(ISBLANK('Item List'!BT40),0,'Item List'!BT40)</f>
        <v>1500</v>
      </c>
      <c r="AJ44" s="145">
        <f t="shared" si="24"/>
        <v>1500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>
        <f t="shared" si="37"/>
        <v>38</v>
      </c>
      <c r="B45" s="287" t="str">
        <f>IF(ISBLANK('Item List'!B41),"",'Item List'!B41)</f>
        <v xml:space="preserve">Inlets to be Adjusted </v>
      </c>
      <c r="C45" s="287" t="str">
        <f>IF(ISBLANK('Item List'!C41),"",'Item List'!C41)</f>
        <v>Each</v>
      </c>
      <c r="D45" s="288">
        <f>IF(ISBLANK('Item List'!BS41),0,'Item List'!BS41)</f>
        <v>23</v>
      </c>
      <c r="E45" s="145">
        <f>IF(ISBLANK('Item List'!BT41),0,'Item List'!BT41)</f>
        <v>1000</v>
      </c>
      <c r="F45" s="145">
        <f t="shared" si="20"/>
        <v>23000</v>
      </c>
      <c r="G45" s="167">
        <v>1001.16</v>
      </c>
      <c r="H45" s="102">
        <f t="shared" si="21"/>
        <v>23026.68</v>
      </c>
      <c r="I45" s="169">
        <v>975</v>
      </c>
      <c r="J45" s="102">
        <f t="shared" si="31"/>
        <v>22425</v>
      </c>
      <c r="K45" s="169">
        <v>1164.53</v>
      </c>
      <c r="L45" s="102">
        <f t="shared" si="32"/>
        <v>26784.19</v>
      </c>
      <c r="M45" s="169"/>
      <c r="N45" s="102">
        <f t="shared" si="33"/>
        <v>0</v>
      </c>
      <c r="O45" s="169"/>
      <c r="P45" s="102">
        <f t="shared" si="34"/>
        <v>0</v>
      </c>
      <c r="Q45" s="144">
        <f t="shared" si="38"/>
        <v>38</v>
      </c>
      <c r="R45" s="287" t="str">
        <f>IF(ISBLANK('Item List'!B41),"",'Item List'!B41)</f>
        <v xml:space="preserve">Inlets to be Adjusted </v>
      </c>
      <c r="S45" s="287" t="str">
        <f>IF(ISBLANK('Item List'!C41),"",'Item List'!C41)</f>
        <v>Each</v>
      </c>
      <c r="T45" s="288">
        <f>IF(ISBLANK('Item List'!BS41),0,'Item List'!BS41)</f>
        <v>23</v>
      </c>
      <c r="U45" s="145">
        <f>IF(ISBLANK('Item List'!BT41),0,'Item List'!BT41)</f>
        <v>1000</v>
      </c>
      <c r="V45" s="145">
        <f t="shared" si="35"/>
        <v>23000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>
        <f t="shared" si="39"/>
        <v>38</v>
      </c>
      <c r="AF45" s="287" t="str">
        <f>IF(ISBLANK('Item List'!B41),"",'Item List'!B41)</f>
        <v xml:space="preserve">Inlets to be Adjusted </v>
      </c>
      <c r="AG45" s="287" t="str">
        <f>IF(ISBLANK('Item List'!C41),"",'Item List'!C41)</f>
        <v>Each</v>
      </c>
      <c r="AH45" s="288">
        <f>IF(ISBLANK('Item List'!BS41),0,'Item List'!BS41)</f>
        <v>23</v>
      </c>
      <c r="AI45" s="145">
        <f>IF(ISBLANK('Item List'!BT41),0,'Item List'!BT41)</f>
        <v>1000</v>
      </c>
      <c r="AJ45" s="145">
        <f t="shared" si="24"/>
        <v>23000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>
        <f t="shared" si="37"/>
        <v>39</v>
      </c>
      <c r="B46" s="287" t="str">
        <f>IF(ISBLANK('Item List'!B42),"",'Item List'!B42)</f>
        <v>Inlets to be Adjusted with New Frame and Grate</v>
      </c>
      <c r="C46" s="287" t="str">
        <f>IF(ISBLANK('Item List'!C42),"",'Item List'!C42)</f>
        <v>Each</v>
      </c>
      <c r="D46" s="288">
        <f>IF(ISBLANK('Item List'!BS42),0,'Item List'!BS42)</f>
        <v>22</v>
      </c>
      <c r="E46" s="145">
        <f>IF(ISBLANK('Item List'!BT42),0,'Item List'!BT42)</f>
        <v>1400</v>
      </c>
      <c r="F46" s="145">
        <f t="shared" si="20"/>
        <v>30800</v>
      </c>
      <c r="G46" s="167">
        <v>1369.07</v>
      </c>
      <c r="H46" s="102">
        <f t="shared" si="21"/>
        <v>30119.539999999997</v>
      </c>
      <c r="I46" s="169">
        <v>1400</v>
      </c>
      <c r="J46" s="102">
        <f t="shared" si="31"/>
        <v>30800</v>
      </c>
      <c r="K46" s="169">
        <v>1518.03</v>
      </c>
      <c r="L46" s="102">
        <f t="shared" si="32"/>
        <v>33396.659999999996</v>
      </c>
      <c r="M46" s="169"/>
      <c r="N46" s="102">
        <f t="shared" si="33"/>
        <v>0</v>
      </c>
      <c r="O46" s="169"/>
      <c r="P46" s="102">
        <f t="shared" si="34"/>
        <v>0</v>
      </c>
      <c r="Q46" s="144">
        <f t="shared" si="38"/>
        <v>39</v>
      </c>
      <c r="R46" s="287" t="str">
        <f>IF(ISBLANK('Item List'!B42),"",'Item List'!B42)</f>
        <v>Inlets to be Adjusted with New Frame and Grate</v>
      </c>
      <c r="S46" s="287" t="str">
        <f>IF(ISBLANK('Item List'!C42),"",'Item List'!C42)</f>
        <v>Each</v>
      </c>
      <c r="T46" s="288">
        <f>IF(ISBLANK('Item List'!BS42),0,'Item List'!BS42)</f>
        <v>22</v>
      </c>
      <c r="U46" s="145">
        <f>IF(ISBLANK('Item List'!BT42),0,'Item List'!BT42)</f>
        <v>1400</v>
      </c>
      <c r="V46" s="145">
        <f t="shared" si="35"/>
        <v>30800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>
        <f t="shared" si="39"/>
        <v>39</v>
      </c>
      <c r="AF46" s="287" t="str">
        <f>IF(ISBLANK('Item List'!B42),"",'Item List'!B42)</f>
        <v>Inlets to be Adjusted with New Frame and Grate</v>
      </c>
      <c r="AG46" s="287" t="str">
        <f>IF(ISBLANK('Item List'!C42),"",'Item List'!C42)</f>
        <v>Each</v>
      </c>
      <c r="AH46" s="288">
        <f>IF(ISBLANK('Item List'!BS42),0,'Item List'!BS42)</f>
        <v>22</v>
      </c>
      <c r="AI46" s="145">
        <f>IF(ISBLANK('Item List'!BT42),0,'Item List'!BT42)</f>
        <v>1400</v>
      </c>
      <c r="AJ46" s="145">
        <f t="shared" si="24"/>
        <v>30800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>
        <f t="shared" si="37"/>
        <v>40</v>
      </c>
      <c r="B47" s="287" t="str">
        <f>IF(ISBLANK('Item List'!B43),"",'Item List'!B43)</f>
        <v>Inlets to be Reconstructed</v>
      </c>
      <c r="C47" s="287" t="str">
        <f>IF(ISBLANK('Item List'!C43),"",'Item List'!C43)</f>
        <v>Each</v>
      </c>
      <c r="D47" s="288">
        <f>IF(ISBLANK('Item List'!BS43),0,'Item List'!BS43)</f>
        <v>2</v>
      </c>
      <c r="E47" s="145">
        <f>IF(ISBLANK('Item List'!BT43),0,'Item List'!BT43)</f>
        <v>1500</v>
      </c>
      <c r="F47" s="145">
        <f t="shared" si="20"/>
        <v>3000</v>
      </c>
      <c r="G47" s="167">
        <v>1041.4100000000001</v>
      </c>
      <c r="H47" s="102">
        <f t="shared" si="21"/>
        <v>2082.8200000000002</v>
      </c>
      <c r="I47" s="169">
        <v>1250</v>
      </c>
      <c r="J47" s="102">
        <f t="shared" si="31"/>
        <v>2500</v>
      </c>
      <c r="K47" s="169">
        <v>1442.28</v>
      </c>
      <c r="L47" s="102">
        <f t="shared" si="32"/>
        <v>2884.56</v>
      </c>
      <c r="M47" s="169"/>
      <c r="N47" s="102">
        <f t="shared" si="33"/>
        <v>0</v>
      </c>
      <c r="O47" s="169"/>
      <c r="P47" s="102">
        <f t="shared" si="34"/>
        <v>0</v>
      </c>
      <c r="Q47" s="144">
        <f t="shared" si="38"/>
        <v>40</v>
      </c>
      <c r="R47" s="287" t="str">
        <f>IF(ISBLANK('Item List'!B43),"",'Item List'!B43)</f>
        <v>Inlets to be Reconstructed</v>
      </c>
      <c r="S47" s="287" t="str">
        <f>IF(ISBLANK('Item List'!C43),"",'Item List'!C43)</f>
        <v>Each</v>
      </c>
      <c r="T47" s="288">
        <f>IF(ISBLANK('Item List'!BS43),0,'Item List'!BS43)</f>
        <v>2</v>
      </c>
      <c r="U47" s="145">
        <f>IF(ISBLANK('Item List'!BT43),0,'Item List'!BT43)</f>
        <v>1500</v>
      </c>
      <c r="V47" s="145">
        <f t="shared" si="35"/>
        <v>3000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>
        <f t="shared" si="39"/>
        <v>40</v>
      </c>
      <c r="AF47" s="287" t="str">
        <f>IF(ISBLANK('Item List'!B43),"",'Item List'!B43)</f>
        <v>Inlets to be Reconstructed</v>
      </c>
      <c r="AG47" s="287" t="str">
        <f>IF(ISBLANK('Item List'!C43),"",'Item List'!C43)</f>
        <v>Each</v>
      </c>
      <c r="AH47" s="288">
        <f>IF(ISBLANK('Item List'!BS43),0,'Item List'!BS43)</f>
        <v>2</v>
      </c>
      <c r="AI47" s="145">
        <f>IF(ISBLANK('Item List'!BT43),0,'Item List'!BT43)</f>
        <v>1500</v>
      </c>
      <c r="AJ47" s="145">
        <f t="shared" si="24"/>
        <v>3000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>
        <f t="shared" si="37"/>
        <v>41</v>
      </c>
      <c r="B48" s="287" t="str">
        <f>IF(ISBLANK('Item List'!B44),"",'Item List'!B44)</f>
        <v>Inlets to be Reconstructed with New Frame and Grate</v>
      </c>
      <c r="C48" s="287" t="str">
        <f>IF(ISBLANK('Item List'!C44),"",'Item List'!C44)</f>
        <v>Each</v>
      </c>
      <c r="D48" s="288">
        <f>IF(ISBLANK('Item List'!BS44),0,'Item List'!BS44)</f>
        <v>7</v>
      </c>
      <c r="E48" s="145">
        <f>IF(ISBLANK('Item List'!BT44),0,'Item List'!BT44)</f>
        <v>1900</v>
      </c>
      <c r="F48" s="145">
        <f t="shared" si="20"/>
        <v>13300</v>
      </c>
      <c r="G48" s="167">
        <v>1424.71</v>
      </c>
      <c r="H48" s="102">
        <f t="shared" si="21"/>
        <v>9972.9700000000012</v>
      </c>
      <c r="I48" s="169">
        <v>1750</v>
      </c>
      <c r="J48" s="102">
        <f t="shared" si="31"/>
        <v>12250</v>
      </c>
      <c r="K48" s="169">
        <v>1795.78</v>
      </c>
      <c r="L48" s="102">
        <f t="shared" si="32"/>
        <v>12570.46</v>
      </c>
      <c r="M48" s="169"/>
      <c r="N48" s="102">
        <f t="shared" si="33"/>
        <v>0</v>
      </c>
      <c r="O48" s="169"/>
      <c r="P48" s="102">
        <f t="shared" si="34"/>
        <v>0</v>
      </c>
      <c r="Q48" s="144">
        <f t="shared" si="38"/>
        <v>41</v>
      </c>
      <c r="R48" s="287" t="str">
        <f>IF(ISBLANK('Item List'!B44),"",'Item List'!B44)</f>
        <v>Inlets to be Reconstructed with New Frame and Grate</v>
      </c>
      <c r="S48" s="287" t="str">
        <f>IF(ISBLANK('Item List'!C44),"",'Item List'!C44)</f>
        <v>Each</v>
      </c>
      <c r="T48" s="288">
        <f>IF(ISBLANK('Item List'!BS44),0,'Item List'!BS44)</f>
        <v>7</v>
      </c>
      <c r="U48" s="145">
        <f>IF(ISBLANK('Item List'!BT44),0,'Item List'!BT44)</f>
        <v>1900</v>
      </c>
      <c r="V48" s="145">
        <f t="shared" si="35"/>
        <v>13300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>
        <f t="shared" si="39"/>
        <v>41</v>
      </c>
      <c r="AF48" s="287" t="str">
        <f>IF(ISBLANK('Item List'!B44),"",'Item List'!B44)</f>
        <v>Inlets to be Reconstructed with New Frame and Grate</v>
      </c>
      <c r="AG48" s="287" t="str">
        <f>IF(ISBLANK('Item List'!C44),"",'Item List'!C44)</f>
        <v>Each</v>
      </c>
      <c r="AH48" s="288">
        <f>IF(ISBLANK('Item List'!BS44),0,'Item List'!BS44)</f>
        <v>7</v>
      </c>
      <c r="AI48" s="145">
        <f>IF(ISBLANK('Item List'!BT44),0,'Item List'!BT44)</f>
        <v>1900</v>
      </c>
      <c r="AJ48" s="145">
        <f t="shared" si="24"/>
        <v>13300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>
        <f t="shared" si="37"/>
        <v>42</v>
      </c>
      <c r="B49" s="287" t="str">
        <f>IF(ISBLANK('Item List'!B45),"",'Item List'!B45)</f>
        <v>Inlet Speicals to be Repaired</v>
      </c>
      <c r="C49" s="287" t="str">
        <f>IF(ISBLANK('Item List'!C45),"",'Item List'!C45)</f>
        <v>Each</v>
      </c>
      <c r="D49" s="288">
        <f>IF(ISBLANK('Item List'!BS45),0,'Item List'!BS45)</f>
        <v>6</v>
      </c>
      <c r="E49" s="145">
        <f>IF(ISBLANK('Item List'!BT45),0,'Item List'!BT45)</f>
        <v>2200</v>
      </c>
      <c r="F49" s="145">
        <f t="shared" si="20"/>
        <v>13200</v>
      </c>
      <c r="G49" s="167">
        <v>1956.21</v>
      </c>
      <c r="H49" s="102">
        <f t="shared" si="21"/>
        <v>11737.26</v>
      </c>
      <c r="I49" s="169">
        <v>1900</v>
      </c>
      <c r="J49" s="102">
        <f t="shared" si="31"/>
        <v>11400</v>
      </c>
      <c r="K49" s="169">
        <v>2452.2800000000002</v>
      </c>
      <c r="L49" s="102">
        <f t="shared" si="32"/>
        <v>14713.68</v>
      </c>
      <c r="M49" s="169"/>
      <c r="N49" s="102">
        <f t="shared" si="33"/>
        <v>0</v>
      </c>
      <c r="O49" s="169"/>
      <c r="P49" s="102">
        <f t="shared" si="34"/>
        <v>0</v>
      </c>
      <c r="Q49" s="144">
        <f t="shared" si="38"/>
        <v>42</v>
      </c>
      <c r="R49" s="287" t="str">
        <f>IF(ISBLANK('Item List'!B45),"",'Item List'!B45)</f>
        <v>Inlet Speicals to be Repaired</v>
      </c>
      <c r="S49" s="287" t="str">
        <f>IF(ISBLANK('Item List'!C45),"",'Item List'!C45)</f>
        <v>Each</v>
      </c>
      <c r="T49" s="288">
        <f>IF(ISBLANK('Item List'!BS45),0,'Item List'!BS45)</f>
        <v>6</v>
      </c>
      <c r="U49" s="145">
        <f>IF(ISBLANK('Item List'!BT45),0,'Item List'!BT45)</f>
        <v>2200</v>
      </c>
      <c r="V49" s="145">
        <f t="shared" si="35"/>
        <v>13200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>
        <f t="shared" si="39"/>
        <v>42</v>
      </c>
      <c r="AF49" s="287" t="str">
        <f>IF(ISBLANK('Item List'!B45),"",'Item List'!B45)</f>
        <v>Inlet Speicals to be Repaired</v>
      </c>
      <c r="AG49" s="287" t="str">
        <f>IF(ISBLANK('Item List'!C45),"",'Item List'!C45)</f>
        <v>Each</v>
      </c>
      <c r="AH49" s="288">
        <f>IF(ISBLANK('Item List'!BS45),0,'Item List'!BS45)</f>
        <v>6</v>
      </c>
      <c r="AI49" s="145">
        <f>IF(ISBLANK('Item List'!BT45),0,'Item List'!BT45)</f>
        <v>2200</v>
      </c>
      <c r="AJ49" s="145">
        <f t="shared" si="24"/>
        <v>13200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>
        <f t="shared" si="37"/>
        <v>43</v>
      </c>
      <c r="B50" s="287" t="str">
        <f>IF(ISBLANK('Item List'!B46),"",'Item List'!B46)</f>
        <v>Combination Concrete Curb and Gutter, Type M-6.18 (Modified)</v>
      </c>
      <c r="C50" s="287" t="str">
        <f>IF(ISBLANK('Item List'!C46),"",'Item List'!C46)</f>
        <v>L.F.</v>
      </c>
      <c r="D50" s="288">
        <f>IF(ISBLANK('Item List'!BS46),0,'Item List'!BS46)</f>
        <v>4050</v>
      </c>
      <c r="E50" s="145">
        <f>IF(ISBLANK('Item List'!BT46),0,'Item List'!BT46)</f>
        <v>30</v>
      </c>
      <c r="F50" s="145">
        <f t="shared" si="20"/>
        <v>121500</v>
      </c>
      <c r="G50" s="167">
        <v>27.79</v>
      </c>
      <c r="H50" s="102">
        <f t="shared" si="21"/>
        <v>112549.5</v>
      </c>
      <c r="I50" s="169">
        <v>30</v>
      </c>
      <c r="J50" s="102">
        <f t="shared" si="31"/>
        <v>121500</v>
      </c>
      <c r="K50" s="169">
        <v>33.83</v>
      </c>
      <c r="L50" s="102">
        <f t="shared" si="32"/>
        <v>137011.5</v>
      </c>
      <c r="M50" s="169"/>
      <c r="N50" s="102">
        <f t="shared" si="33"/>
        <v>0</v>
      </c>
      <c r="O50" s="169"/>
      <c r="P50" s="102">
        <f t="shared" si="34"/>
        <v>0</v>
      </c>
      <c r="Q50" s="144">
        <f t="shared" si="38"/>
        <v>43</v>
      </c>
      <c r="R50" s="287" t="str">
        <f>IF(ISBLANK('Item List'!B46),"",'Item List'!B46)</f>
        <v>Combination Concrete Curb and Gutter, Type M-6.18 (Modified)</v>
      </c>
      <c r="S50" s="287" t="str">
        <f>IF(ISBLANK('Item List'!C46),"",'Item List'!C46)</f>
        <v>L.F.</v>
      </c>
      <c r="T50" s="288">
        <f>IF(ISBLANK('Item List'!BS46),0,'Item List'!BS46)</f>
        <v>4050</v>
      </c>
      <c r="U50" s="145">
        <f>IF(ISBLANK('Item List'!BT46),0,'Item List'!BT46)</f>
        <v>30</v>
      </c>
      <c r="V50" s="145">
        <f t="shared" si="35"/>
        <v>121500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>
        <f t="shared" si="39"/>
        <v>43</v>
      </c>
      <c r="AF50" s="287" t="str">
        <f>IF(ISBLANK('Item List'!B46),"",'Item List'!B46)</f>
        <v>Combination Concrete Curb and Gutter, Type M-6.18 (Modified)</v>
      </c>
      <c r="AG50" s="287" t="str">
        <f>IF(ISBLANK('Item List'!C46),"",'Item List'!C46)</f>
        <v>L.F.</v>
      </c>
      <c r="AH50" s="288">
        <f>IF(ISBLANK('Item List'!BS46),0,'Item List'!BS46)</f>
        <v>4050</v>
      </c>
      <c r="AI50" s="145">
        <f>IF(ISBLANK('Item List'!BT46),0,'Item List'!BT46)</f>
        <v>30</v>
      </c>
      <c r="AJ50" s="145">
        <f t="shared" si="24"/>
        <v>121500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>
        <f t="shared" si="37"/>
        <v>44</v>
      </c>
      <c r="B51" s="287" t="str">
        <f>IF(ISBLANK('Item List'!B47),"",'Item List'!B47)</f>
        <v>Traffic Control and Protection</v>
      </c>
      <c r="C51" s="287" t="str">
        <f>IF(ISBLANK('Item List'!C47),"",'Item List'!C47)</f>
        <v>Lsum</v>
      </c>
      <c r="D51" s="288">
        <f>IF(ISBLANK('Item List'!BS47),0,'Item List'!BS47)</f>
        <v>1.0000000000000007</v>
      </c>
      <c r="E51" s="145">
        <f>IF(ISBLANK('Item List'!BT47),0,'Item List'!BT47)</f>
        <v>50000</v>
      </c>
      <c r="F51" s="145">
        <f t="shared" si="20"/>
        <v>50000.000000000036</v>
      </c>
      <c r="G51" s="167">
        <v>52333.85</v>
      </c>
      <c r="H51" s="102">
        <f t="shared" si="21"/>
        <v>52333.850000000035</v>
      </c>
      <c r="I51" s="169">
        <v>55125</v>
      </c>
      <c r="J51" s="102">
        <f t="shared" si="31"/>
        <v>55125.000000000036</v>
      </c>
      <c r="K51" s="169">
        <v>29290</v>
      </c>
      <c r="L51" s="102">
        <f t="shared" si="32"/>
        <v>29290.000000000018</v>
      </c>
      <c r="M51" s="169"/>
      <c r="N51" s="102">
        <f t="shared" si="33"/>
        <v>0</v>
      </c>
      <c r="O51" s="169"/>
      <c r="P51" s="102">
        <f t="shared" si="34"/>
        <v>0</v>
      </c>
      <c r="Q51" s="144">
        <f t="shared" si="38"/>
        <v>44</v>
      </c>
      <c r="R51" s="287" t="str">
        <f>IF(ISBLANK('Item List'!B47),"",'Item List'!B47)</f>
        <v>Traffic Control and Protection</v>
      </c>
      <c r="S51" s="287" t="str">
        <f>IF(ISBLANK('Item List'!C47),"",'Item List'!C47)</f>
        <v>Lsum</v>
      </c>
      <c r="T51" s="288">
        <f>IF(ISBLANK('Item List'!BS47),0,'Item List'!BS47)</f>
        <v>1.0000000000000007</v>
      </c>
      <c r="U51" s="145">
        <f>IF(ISBLANK('Item List'!BT47),0,'Item List'!BT47)</f>
        <v>50000</v>
      </c>
      <c r="V51" s="145">
        <f t="shared" si="35"/>
        <v>50000.000000000036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>
        <f t="shared" si="39"/>
        <v>44</v>
      </c>
      <c r="AF51" s="287" t="str">
        <f>IF(ISBLANK('Item List'!B47),"",'Item List'!B47)</f>
        <v>Traffic Control and Protection</v>
      </c>
      <c r="AG51" s="287" t="str">
        <f>IF(ISBLANK('Item List'!C47),"",'Item List'!C47)</f>
        <v>Lsum</v>
      </c>
      <c r="AH51" s="288">
        <f>IF(ISBLANK('Item List'!BS47),0,'Item List'!BS47)</f>
        <v>1.0000000000000007</v>
      </c>
      <c r="AI51" s="145">
        <f>IF(ISBLANK('Item List'!BT47),0,'Item List'!BT47)</f>
        <v>50000</v>
      </c>
      <c r="AJ51" s="145">
        <f t="shared" si="24"/>
        <v>50000.000000000036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>
        <f t="shared" si="37"/>
        <v>45</v>
      </c>
      <c r="B52" s="287" t="str">
        <f>IF(ISBLANK('Item List'!B48),"",'Item List'!B48)</f>
        <v>Thermoplastic Pavement Markings, 4"</v>
      </c>
      <c r="C52" s="287" t="str">
        <f>IF(ISBLANK('Item List'!C48),"",'Item List'!C48)</f>
        <v>L.F.</v>
      </c>
      <c r="D52" s="288">
        <f>IF(ISBLANK('Item List'!BS48),0,'Item List'!BS48)</f>
        <v>5520</v>
      </c>
      <c r="E52" s="145">
        <f>IF(ISBLANK('Item List'!BT48),0,'Item List'!BT48)</f>
        <v>1.5</v>
      </c>
      <c r="F52" s="145">
        <f t="shared" si="20"/>
        <v>8280</v>
      </c>
      <c r="G52" s="167">
        <v>0.91</v>
      </c>
      <c r="H52" s="102">
        <f t="shared" si="21"/>
        <v>5023.2</v>
      </c>
      <c r="I52" s="169">
        <v>0.9</v>
      </c>
      <c r="J52" s="102">
        <f t="shared" si="31"/>
        <v>4968</v>
      </c>
      <c r="K52" s="169">
        <v>0.83</v>
      </c>
      <c r="L52" s="102">
        <f t="shared" si="32"/>
        <v>4581.5999999999995</v>
      </c>
      <c r="M52" s="169"/>
      <c r="N52" s="102">
        <f t="shared" si="33"/>
        <v>0</v>
      </c>
      <c r="O52" s="169"/>
      <c r="P52" s="102">
        <f t="shared" si="34"/>
        <v>0</v>
      </c>
      <c r="Q52" s="144">
        <f t="shared" si="38"/>
        <v>45</v>
      </c>
      <c r="R52" s="287" t="str">
        <f>IF(ISBLANK('Item List'!B48),"",'Item List'!B48)</f>
        <v>Thermoplastic Pavement Markings, 4"</v>
      </c>
      <c r="S52" s="287" t="str">
        <f>IF(ISBLANK('Item List'!C48),"",'Item List'!C48)</f>
        <v>L.F.</v>
      </c>
      <c r="T52" s="288">
        <f>IF(ISBLANK('Item List'!BS48),0,'Item List'!BS48)</f>
        <v>5520</v>
      </c>
      <c r="U52" s="145">
        <f>IF(ISBLANK('Item List'!BT48),0,'Item List'!BT48)</f>
        <v>1.5</v>
      </c>
      <c r="V52" s="145">
        <f t="shared" si="35"/>
        <v>8280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>
        <f t="shared" si="39"/>
        <v>45</v>
      </c>
      <c r="AF52" s="287" t="str">
        <f>IF(ISBLANK('Item List'!B48),"",'Item List'!B48)</f>
        <v>Thermoplastic Pavement Markings, 4"</v>
      </c>
      <c r="AG52" s="287" t="str">
        <f>IF(ISBLANK('Item List'!C48),"",'Item List'!C48)</f>
        <v>L.F.</v>
      </c>
      <c r="AH52" s="288">
        <f>IF(ISBLANK('Item List'!BS48),0,'Item List'!BS48)</f>
        <v>5520</v>
      </c>
      <c r="AI52" s="145">
        <f>IF(ISBLANK('Item List'!BT48),0,'Item List'!BT48)</f>
        <v>1.5</v>
      </c>
      <c r="AJ52" s="145">
        <f t="shared" si="24"/>
        <v>8280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>
        <f t="shared" si="37"/>
        <v>46</v>
      </c>
      <c r="B53" s="287" t="str">
        <f>IF(ISBLANK('Item List'!B49),"",'Item List'!B49)</f>
        <v>Thermoplastic Pavement Markings, 6"</v>
      </c>
      <c r="C53" s="287" t="str">
        <f>IF(ISBLANK('Item List'!C49),"",'Item List'!C49)</f>
        <v>L.F.</v>
      </c>
      <c r="D53" s="288">
        <f>IF(ISBLANK('Item List'!BS49),0,'Item List'!BS49)</f>
        <v>870</v>
      </c>
      <c r="E53" s="145">
        <f>IF(ISBLANK('Item List'!BT49),0,'Item List'!BT49)</f>
        <v>2</v>
      </c>
      <c r="F53" s="145">
        <f t="shared" si="20"/>
        <v>1740</v>
      </c>
      <c r="G53" s="167">
        <v>1.36</v>
      </c>
      <c r="H53" s="102">
        <f t="shared" si="21"/>
        <v>1183.2</v>
      </c>
      <c r="I53" s="169">
        <v>1.35</v>
      </c>
      <c r="J53" s="102">
        <f t="shared" si="31"/>
        <v>1174.5</v>
      </c>
      <c r="K53" s="169">
        <v>1.51</v>
      </c>
      <c r="L53" s="102">
        <f t="shared" si="32"/>
        <v>1313.7</v>
      </c>
      <c r="M53" s="169"/>
      <c r="N53" s="102">
        <f t="shared" si="33"/>
        <v>0</v>
      </c>
      <c r="O53" s="169"/>
      <c r="P53" s="102">
        <f t="shared" si="34"/>
        <v>0</v>
      </c>
      <c r="Q53" s="144">
        <f t="shared" si="38"/>
        <v>46</v>
      </c>
      <c r="R53" s="287" t="str">
        <f>IF(ISBLANK('Item List'!B49),"",'Item List'!B49)</f>
        <v>Thermoplastic Pavement Markings, 6"</v>
      </c>
      <c r="S53" s="287" t="str">
        <f>IF(ISBLANK('Item List'!C49),"",'Item List'!C49)</f>
        <v>L.F.</v>
      </c>
      <c r="T53" s="288">
        <f>IF(ISBLANK('Item List'!BS49),0,'Item List'!BS49)</f>
        <v>870</v>
      </c>
      <c r="U53" s="145">
        <f>IF(ISBLANK('Item List'!BT49),0,'Item List'!BT49)</f>
        <v>2</v>
      </c>
      <c r="V53" s="145">
        <f t="shared" si="35"/>
        <v>1740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>
        <f t="shared" si="39"/>
        <v>46</v>
      </c>
      <c r="AF53" s="287" t="str">
        <f>IF(ISBLANK('Item List'!B49),"",'Item List'!B49)</f>
        <v>Thermoplastic Pavement Markings, 6"</v>
      </c>
      <c r="AG53" s="287" t="str">
        <f>IF(ISBLANK('Item List'!C49),"",'Item List'!C49)</f>
        <v>L.F.</v>
      </c>
      <c r="AH53" s="288">
        <f>IF(ISBLANK('Item List'!BS49),0,'Item List'!BS49)</f>
        <v>870</v>
      </c>
      <c r="AI53" s="145">
        <f>IF(ISBLANK('Item List'!BT49),0,'Item List'!BT49)</f>
        <v>2</v>
      </c>
      <c r="AJ53" s="145">
        <f t="shared" si="24"/>
        <v>1740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>
        <f t="shared" si="37"/>
        <v>47</v>
      </c>
      <c r="B54" s="287" t="str">
        <f>IF(ISBLANK('Item List'!B50),"",'Item List'!B50)</f>
        <v>Thermoplastic Pavement Markings, 12"</v>
      </c>
      <c r="C54" s="287" t="str">
        <f>IF(ISBLANK('Item List'!C50),"",'Item List'!C50)</f>
        <v>L.F.</v>
      </c>
      <c r="D54" s="288">
        <f>IF(ISBLANK('Item List'!BS50),0,'Item List'!BS50)</f>
        <v>424</v>
      </c>
      <c r="E54" s="145">
        <f>IF(ISBLANK('Item List'!BT50),0,'Item List'!BT50)</f>
        <v>4</v>
      </c>
      <c r="F54" s="145">
        <f t="shared" si="20"/>
        <v>1696</v>
      </c>
      <c r="G54" s="167">
        <v>2.73</v>
      </c>
      <c r="H54" s="102">
        <f t="shared" si="21"/>
        <v>1157.52</v>
      </c>
      <c r="I54" s="169">
        <v>2.7</v>
      </c>
      <c r="J54" s="102">
        <f t="shared" si="31"/>
        <v>1144.8000000000002</v>
      </c>
      <c r="K54" s="169">
        <v>2.52</v>
      </c>
      <c r="L54" s="102">
        <f t="shared" si="32"/>
        <v>1068.48</v>
      </c>
      <c r="M54" s="169"/>
      <c r="N54" s="102">
        <f t="shared" si="33"/>
        <v>0</v>
      </c>
      <c r="O54" s="169"/>
      <c r="P54" s="102">
        <f t="shared" si="34"/>
        <v>0</v>
      </c>
      <c r="Q54" s="144">
        <f t="shared" si="38"/>
        <v>47</v>
      </c>
      <c r="R54" s="287" t="str">
        <f>IF(ISBLANK('Item List'!B50),"",'Item List'!B50)</f>
        <v>Thermoplastic Pavement Markings, 12"</v>
      </c>
      <c r="S54" s="287" t="str">
        <f>IF(ISBLANK('Item List'!C50),"",'Item List'!C50)</f>
        <v>L.F.</v>
      </c>
      <c r="T54" s="288">
        <f>IF(ISBLANK('Item List'!BS50),0,'Item List'!BS50)</f>
        <v>424</v>
      </c>
      <c r="U54" s="145">
        <f>IF(ISBLANK('Item List'!BT50),0,'Item List'!BT50)</f>
        <v>4</v>
      </c>
      <c r="V54" s="145">
        <f t="shared" si="35"/>
        <v>1696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>
        <f t="shared" si="39"/>
        <v>47</v>
      </c>
      <c r="AF54" s="287" t="str">
        <f>IF(ISBLANK('Item List'!B50),"",'Item List'!B50)</f>
        <v>Thermoplastic Pavement Markings, 12"</v>
      </c>
      <c r="AG54" s="287" t="str">
        <f>IF(ISBLANK('Item List'!C50),"",'Item List'!C50)</f>
        <v>L.F.</v>
      </c>
      <c r="AH54" s="288">
        <f>IF(ISBLANK('Item List'!BS50),0,'Item List'!BS50)</f>
        <v>424</v>
      </c>
      <c r="AI54" s="145">
        <f>IF(ISBLANK('Item List'!BT50),0,'Item List'!BT50)</f>
        <v>4</v>
      </c>
      <c r="AJ54" s="145">
        <f t="shared" si="24"/>
        <v>1696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>
        <f t="shared" si="37"/>
        <v>48</v>
      </c>
      <c r="B55" s="287" t="str">
        <f>IF(ISBLANK('Item List'!B51),"",'Item List'!B51)</f>
        <v>Thermoplastic Pavement Markings, 24"</v>
      </c>
      <c r="C55" s="287" t="str">
        <f>IF(ISBLANK('Item List'!C51),"",'Item List'!C51)</f>
        <v>L.F.</v>
      </c>
      <c r="D55" s="288">
        <f>IF(ISBLANK('Item List'!BS51),0,'Item List'!BS51)</f>
        <v>138</v>
      </c>
      <c r="E55" s="145">
        <f>IF(ISBLANK('Item List'!BT51),0,'Item List'!BT51)</f>
        <v>6</v>
      </c>
      <c r="F55" s="145">
        <f t="shared" si="20"/>
        <v>828</v>
      </c>
      <c r="G55" s="167">
        <v>5.45</v>
      </c>
      <c r="H55" s="102">
        <f t="shared" si="21"/>
        <v>752.1</v>
      </c>
      <c r="I55" s="169">
        <v>5.4</v>
      </c>
      <c r="J55" s="102">
        <f t="shared" si="31"/>
        <v>745.2</v>
      </c>
      <c r="K55" s="169">
        <v>5.05</v>
      </c>
      <c r="L55" s="102">
        <f t="shared" si="32"/>
        <v>696.9</v>
      </c>
      <c r="M55" s="169"/>
      <c r="N55" s="102">
        <f t="shared" si="33"/>
        <v>0</v>
      </c>
      <c r="O55" s="169"/>
      <c r="P55" s="102">
        <f t="shared" si="34"/>
        <v>0</v>
      </c>
      <c r="Q55" s="144">
        <f t="shared" si="38"/>
        <v>48</v>
      </c>
      <c r="R55" s="287" t="str">
        <f>IF(ISBLANK('Item List'!B51),"",'Item List'!B51)</f>
        <v>Thermoplastic Pavement Markings, 24"</v>
      </c>
      <c r="S55" s="287" t="str">
        <f>IF(ISBLANK('Item List'!C51),"",'Item List'!C51)</f>
        <v>L.F.</v>
      </c>
      <c r="T55" s="288">
        <f>IF(ISBLANK('Item List'!BS51),0,'Item List'!BS51)</f>
        <v>138</v>
      </c>
      <c r="U55" s="145">
        <f>IF(ISBLANK('Item List'!BT51),0,'Item List'!BT51)</f>
        <v>6</v>
      </c>
      <c r="V55" s="145">
        <f t="shared" si="35"/>
        <v>828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>
        <f t="shared" si="39"/>
        <v>48</v>
      </c>
      <c r="AF55" s="287" t="str">
        <f>IF(ISBLANK('Item List'!B51),"",'Item List'!B51)</f>
        <v>Thermoplastic Pavement Markings, 24"</v>
      </c>
      <c r="AG55" s="287" t="str">
        <f>IF(ISBLANK('Item List'!C51),"",'Item List'!C51)</f>
        <v>L.F.</v>
      </c>
      <c r="AH55" s="288">
        <f>IF(ISBLANK('Item List'!BS51),0,'Item List'!BS51)</f>
        <v>138</v>
      </c>
      <c r="AI55" s="145">
        <f>IF(ISBLANK('Item List'!BT51),0,'Item List'!BT51)</f>
        <v>6</v>
      </c>
      <c r="AJ55" s="145">
        <f t="shared" si="24"/>
        <v>828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Sub</v>
      </c>
      <c r="D56" s="289"/>
      <c r="E56" s="148" t="s">
        <v>8</v>
      </c>
      <c r="F56" s="149">
        <f>IF(SUM(F32:F55)=0,"",SUM(F32:F55)+F30)</f>
        <v>2478460</v>
      </c>
      <c r="G56" s="149"/>
      <c r="H56" s="149">
        <f>IF(SUM(H32:H55)=0,"",SUM(H32:H55)+H30)</f>
        <v>2286529.65</v>
      </c>
      <c r="I56" s="149"/>
      <c r="J56" s="149">
        <f>IF(SUM(J32:J55)=0,"",SUM(J32:J55)+J30)</f>
        <v>2365321</v>
      </c>
      <c r="K56" s="109"/>
      <c r="L56" s="103">
        <f>IF(SUM(L32:L55)=0,"",SUM(L32:L55)+L30)</f>
        <v>2354490.41</v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8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2478460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2478460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William Charles Construction</v>
      </c>
      <c r="C57" s="152" t="str">
        <f>IF(NOT(ISNUMBER(A58)),"Bid","Total")</f>
        <v>Total</v>
      </c>
      <c r="D57" s="153"/>
      <c r="E57" s="154" t="s">
        <v>9</v>
      </c>
      <c r="F57" s="155"/>
      <c r="G57" s="108"/>
      <c r="H57" s="104">
        <f>H56</f>
        <v>2286529.65</v>
      </c>
      <c r="I57" s="104">
        <f>I56</f>
        <v>0</v>
      </c>
      <c r="J57" s="104">
        <f>J56</f>
        <v>2365321</v>
      </c>
      <c r="K57" s="104">
        <f>K56</f>
        <v>0</v>
      </c>
      <c r="L57" s="104">
        <f>L56</f>
        <v>2354490.41</v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William Charles Construction</v>
      </c>
      <c r="S57" s="152" t="str">
        <f>IF(NOT(ISNUMBER(Q58)),"Bid","Total")</f>
        <v>Bid</v>
      </c>
      <c r="T57" s="153"/>
      <c r="U57" s="154" t="s">
        <v>9</v>
      </c>
      <c r="V57" s="155">
        <f>IF(SUM(V32:V55)=0,"",SUM($D32*U32,$D33*U33,$D34*U34,$D35*U35,$D36*U36,$D37*U37,$D38*U38,$D39*U39,$D40*U40,$D41*U41,$D42*U42,$D43*U43,$D44*U44,$D45*U45,$D46*U46,$D47*U47,$D48*U48,$D49*U49,$D50*U50,$D51*U51,$D52*U52,$D53*U53,$D54*U54,$D55*U55,V31))</f>
        <v>2478460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William Charles Construction</v>
      </c>
      <c r="AG57" s="152" t="str">
        <f>IF(NOT(ISNUMBER(AE58)),"Bid","Total")</f>
        <v>Bid</v>
      </c>
      <c r="AH57" s="153"/>
      <c r="AI57" s="154" t="s">
        <v>9</v>
      </c>
      <c r="AJ57" s="155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2478460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>
        <f>IF(B58="","",A55+1)</f>
        <v>49</v>
      </c>
      <c r="B58" s="287" t="str">
        <f>IF(ISBLANK('Item List'!B52),"",'Item List'!B52)</f>
        <v>Thermoplastic Pavement Markings, Letters and Symbols</v>
      </c>
      <c r="C58" s="287" t="str">
        <f>IF(ISBLANK('Item List'!C52),"",'Item List'!C52)</f>
        <v>S.F.</v>
      </c>
      <c r="D58" s="288">
        <f>IF(ISBLANK('Item List'!BS52),0,'Item List'!BS52)</f>
        <v>307</v>
      </c>
      <c r="E58" s="145">
        <f>IF(ISBLANK('Item List'!BT52),0,'Item List'!BT52)</f>
        <v>8</v>
      </c>
      <c r="F58" s="145">
        <f t="shared" ref="F58:F81" si="40">IF(AND(ISNUMBER($D58),ISNUMBER(E58)),$D58*E58,0)</f>
        <v>2456</v>
      </c>
      <c r="G58" s="468">
        <v>5.45</v>
      </c>
      <c r="H58" s="102">
        <f t="shared" ref="H58:H81" si="41">IF(AND(ISNUMBER($D58),ISNUMBER(G58)),$D58*G58,0)</f>
        <v>1673.15</v>
      </c>
      <c r="I58" s="168">
        <v>5.4</v>
      </c>
      <c r="J58" s="102">
        <f>IF(AND(ISNUMBER($D58),ISNUMBER(I58)),$D58*I58,0)</f>
        <v>1657.8000000000002</v>
      </c>
      <c r="K58" s="168">
        <v>5.05</v>
      </c>
      <c r="L58" s="102">
        <f>IF(AND(ISNUMBER($D58),ISNUMBER(K58)),$D58*K58,0)</f>
        <v>1550.35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List'!CG46),"",'Item List'!CG46)</f>
        <v/>
      </c>
      <c r="S58" s="287" t="str">
        <f>IF(ISBLANK('Item List'!CH46),"",'Item List'!CH46)</f>
        <v/>
      </c>
      <c r="T58" s="288">
        <f>IF(ISBLANK('Item List'!CI46),0,'Item List'!CI46)</f>
        <v>0</v>
      </c>
      <c r="U58" s="145">
        <f>IF(ISBLANK('Item List'!CJ46),0,'Item List'!CJ46)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List'!CU46),"",'Item List'!CU46)</f>
        <v/>
      </c>
      <c r="AG58" s="287" t="str">
        <f>IF(ISBLANK('Item List'!CV46),"",'Item List'!CV46)</f>
        <v/>
      </c>
      <c r="AH58" s="288">
        <f>IF(ISBLANK('Item List'!CW46),0,'Item List'!CW46)</f>
        <v>0</v>
      </c>
      <c r="AI58" s="145">
        <f>IF(ISBLANK('Item List'!CX46),0,'Item List'!CX46)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>
        <f>IF(B59="","",A58+1)</f>
        <v>50</v>
      </c>
      <c r="B59" s="287" t="str">
        <f>IF(ISBLANK('Item List'!B53),"",'Item List'!B53)</f>
        <v>Detector Loops</v>
      </c>
      <c r="C59" s="287" t="str">
        <f>IF(ISBLANK('Item List'!C53),"",'Item List'!C53)</f>
        <v>L.F.</v>
      </c>
      <c r="D59" s="288">
        <f>IF(ISBLANK('Item List'!BS53),0,'Item List'!BS53)</f>
        <v>50</v>
      </c>
      <c r="E59" s="145">
        <f>IF(ISBLANK('Item List'!BT53),0,'Item List'!BT53)</f>
        <v>30</v>
      </c>
      <c r="F59" s="145">
        <f t="shared" si="40"/>
        <v>1500</v>
      </c>
      <c r="G59" s="468">
        <v>28.23</v>
      </c>
      <c r="H59" s="102">
        <f t="shared" si="41"/>
        <v>1411.5</v>
      </c>
      <c r="I59" s="168">
        <v>60</v>
      </c>
      <c r="J59" s="102">
        <f t="shared" ref="J59:J81" si="52">IF(AND(ISNUMBER($D59),ISNUMBER(I59)),$D59*I59,0)</f>
        <v>3000</v>
      </c>
      <c r="K59" s="168">
        <v>39.14</v>
      </c>
      <c r="L59" s="102">
        <f t="shared" ref="L59:L81" si="53">IF(AND(ISNUMBER($D59),ISNUMBER(K59)),$D59*K59,0)</f>
        <v>1957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List'!CG47),"",'Item List'!CG47)</f>
        <v/>
      </c>
      <c r="S59" s="287" t="str">
        <f>IF(ISBLANK('Item List'!CH47),"",'Item List'!CH47)</f>
        <v/>
      </c>
      <c r="T59" s="288">
        <f>IF(ISBLANK('Item List'!CI47),0,'Item List'!CI47)</f>
        <v>0</v>
      </c>
      <c r="U59" s="145">
        <f>IF(ISBLANK('Item List'!CJ47),0,'Item List'!CJ47)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List'!CU47),"",'Item List'!CU47)</f>
        <v/>
      </c>
      <c r="AG59" s="287" t="str">
        <f>IF(ISBLANK('Item List'!CV47),"",'Item List'!CV47)</f>
        <v/>
      </c>
      <c r="AH59" s="288">
        <f>IF(ISBLANK('Item List'!CW47),0,'Item List'!CW47)</f>
        <v>0</v>
      </c>
      <c r="AI59" s="145">
        <f>IF(ISBLANK('Item List'!CX47),0,'Item List'!CX47)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List'!BS54),0,'Item List'!BS54)</f>
        <v/>
      </c>
      <c r="E60" s="145">
        <f>IF(ISBLANK('Item List'!BT54),0,'Item List'!BT54)</f>
        <v>0</v>
      </c>
      <c r="F60" s="145">
        <f t="shared" si="40"/>
        <v>0</v>
      </c>
      <c r="G60" s="389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List'!CG48),"",'Item List'!CG48)</f>
        <v/>
      </c>
      <c r="S60" s="287" t="str">
        <f>IF(ISBLANK('Item List'!CH48),"",'Item List'!CH48)</f>
        <v/>
      </c>
      <c r="T60" s="288">
        <f>IF(ISBLANK('Item List'!CI48),0,'Item List'!CI48)</f>
        <v>0</v>
      </c>
      <c r="U60" s="145">
        <f>IF(ISBLANK('Item List'!CJ48),0,'Item List'!CJ48)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List'!CU48),"",'Item List'!CU48)</f>
        <v/>
      </c>
      <c r="AG60" s="287" t="str">
        <f>IF(ISBLANK('Item List'!CV48),"",'Item List'!CV48)</f>
        <v/>
      </c>
      <c r="AH60" s="288">
        <f>IF(ISBLANK('Item List'!CW48),0,'Item List'!CW48)</f>
        <v>0</v>
      </c>
      <c r="AI60" s="145">
        <f>IF(ISBLANK('Item List'!CX48),0,'Item List'!CX48)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List'!BS55),0,'Item List'!BS55)</f>
        <v/>
      </c>
      <c r="E61" s="145">
        <f>IF(ISBLANK('Item List'!BT55),0,'Item List'!BT55)</f>
        <v>0</v>
      </c>
      <c r="F61" s="145">
        <f t="shared" si="40"/>
        <v>0</v>
      </c>
      <c r="G61" s="389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List'!CG49),"",'Item List'!CG49)</f>
        <v/>
      </c>
      <c r="S61" s="287" t="str">
        <f>IF(ISBLANK('Item List'!CH49),"",'Item List'!CH49)</f>
        <v/>
      </c>
      <c r="T61" s="288">
        <f>IF(ISBLANK('Item List'!CI49),0,'Item List'!CI49)</f>
        <v>0</v>
      </c>
      <c r="U61" s="145">
        <f>IF(ISBLANK('Item List'!CJ49),0,'Item List'!CJ49)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List'!CU49),"",'Item List'!CU49)</f>
        <v/>
      </c>
      <c r="AG61" s="287" t="str">
        <f>IF(ISBLANK('Item List'!CV49),"",'Item List'!CV49)</f>
        <v/>
      </c>
      <c r="AH61" s="288">
        <f>IF(ISBLANK('Item List'!CW49),0,'Item List'!CW49)</f>
        <v>0</v>
      </c>
      <c r="AI61" s="145">
        <f>IF(ISBLANK('Item List'!CX49),0,'Item List'!CX49)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List'!BS56),0,'Item List'!BS56)</f>
        <v/>
      </c>
      <c r="E62" s="145">
        <f>IF(ISBLANK('Item List'!BT56),0,'Item List'!BT56)</f>
        <v>0</v>
      </c>
      <c r="F62" s="145">
        <f t="shared" si="40"/>
        <v>0</v>
      </c>
      <c r="G62" s="389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List'!CG50),"",'Item List'!CG50)</f>
        <v/>
      </c>
      <c r="S62" s="287" t="str">
        <f>IF(ISBLANK('Item List'!CH50),"",'Item List'!CH50)</f>
        <v/>
      </c>
      <c r="T62" s="288">
        <f>IF(ISBLANK('Item List'!CI50),0,'Item List'!CI50)</f>
        <v>0</v>
      </c>
      <c r="U62" s="145">
        <f>IF(ISBLANK('Item List'!CJ50),0,'Item List'!CJ50)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List'!CU50),"",'Item List'!CU50)</f>
        <v/>
      </c>
      <c r="AG62" s="287" t="str">
        <f>IF(ISBLANK('Item List'!CV50),"",'Item List'!CV50)</f>
        <v/>
      </c>
      <c r="AH62" s="288">
        <f>IF(ISBLANK('Item List'!CW50),0,'Item List'!CW50)</f>
        <v>0</v>
      </c>
      <c r="AI62" s="145">
        <f>IF(ISBLANK('Item List'!CX50),0,'Item List'!CX50)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List'!BS57),0,'Item List'!BS57)</f>
        <v/>
      </c>
      <c r="E63" s="145">
        <f>IF(ISBLANK('Item List'!BT57),0,'Item List'!BT57)</f>
        <v>0</v>
      </c>
      <c r="F63" s="145">
        <f t="shared" si="40"/>
        <v>0</v>
      </c>
      <c r="G63" s="389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List'!CG51),"",'Item List'!CG51)</f>
        <v/>
      </c>
      <c r="S63" s="287" t="str">
        <f>IF(ISBLANK('Item List'!CH51),"",'Item List'!CH51)</f>
        <v/>
      </c>
      <c r="T63" s="288">
        <f>IF(ISBLANK('Item List'!CI51),0,'Item List'!CI51)</f>
        <v>0</v>
      </c>
      <c r="U63" s="145">
        <f>IF(ISBLANK('Item List'!CJ51),0,'Item List'!CJ51)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List'!CU51),"",'Item List'!CU51)</f>
        <v/>
      </c>
      <c r="AG63" s="287" t="str">
        <f>IF(ISBLANK('Item List'!CV51),"",'Item List'!CV51)</f>
        <v/>
      </c>
      <c r="AH63" s="288">
        <f>IF(ISBLANK('Item List'!CW51),0,'Item List'!CW51)</f>
        <v>0</v>
      </c>
      <c r="AI63" s="145">
        <f>IF(ISBLANK('Item List'!CX51),0,'Item List'!CX51)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List'!BS58),0,'Item List'!BS58)</f>
        <v/>
      </c>
      <c r="E64" s="145">
        <f>IF(ISBLANK('Item List'!BT58),0,'Item List'!BT58)</f>
        <v>0</v>
      </c>
      <c r="F64" s="145">
        <f t="shared" si="40"/>
        <v>0</v>
      </c>
      <c r="G64" s="389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List'!CG52),"",'Item List'!CG52)</f>
        <v/>
      </c>
      <c r="S64" s="287" t="str">
        <f>IF(ISBLANK('Item List'!CH52),"",'Item List'!CH52)</f>
        <v/>
      </c>
      <c r="T64" s="288">
        <f>IF(ISBLANK('Item List'!CI52),0,'Item List'!CI52)</f>
        <v>0</v>
      </c>
      <c r="U64" s="145">
        <f>IF(ISBLANK('Item List'!CJ52),0,'Item List'!CJ52)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List'!CU52),"",'Item List'!CU52)</f>
        <v/>
      </c>
      <c r="AG64" s="287" t="str">
        <f>IF(ISBLANK('Item List'!CV52),"",'Item List'!CV52)</f>
        <v/>
      </c>
      <c r="AH64" s="288">
        <f>IF(ISBLANK('Item List'!CW52),0,'Item List'!CW52)</f>
        <v>0</v>
      </c>
      <c r="AI64" s="145">
        <f>IF(ISBLANK('Item List'!CX52),0,'Item List'!CX52)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List'!BS59),0,'Item List'!BS59)</f>
        <v/>
      </c>
      <c r="E65" s="145">
        <f>IF(ISBLANK('Item List'!BT59),0,'Item List'!BT59)</f>
        <v>0</v>
      </c>
      <c r="F65" s="145">
        <f t="shared" si="40"/>
        <v>0</v>
      </c>
      <c r="G65" s="389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List'!CG53),"",'Item List'!CG53)</f>
        <v/>
      </c>
      <c r="S65" s="287" t="str">
        <f>IF(ISBLANK('Item List'!CH53),"",'Item List'!CH53)</f>
        <v/>
      </c>
      <c r="T65" s="288">
        <f>IF(ISBLANK('Item List'!CI53),0,'Item List'!CI53)</f>
        <v>0</v>
      </c>
      <c r="U65" s="145">
        <f>IF(ISBLANK('Item List'!CJ53),0,'Item List'!CJ53)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List'!CU53),"",'Item List'!CU53)</f>
        <v/>
      </c>
      <c r="AG65" s="287" t="str">
        <f>IF(ISBLANK('Item List'!CV53),"",'Item List'!CV53)</f>
        <v/>
      </c>
      <c r="AH65" s="288">
        <f>IF(ISBLANK('Item List'!CW53),0,'Item List'!CW53)</f>
        <v>0</v>
      </c>
      <c r="AI65" s="145">
        <f>IF(ISBLANK('Item List'!CX53),0,'Item List'!CX53)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List'!BS60),0,'Item List'!BS60)</f>
        <v/>
      </c>
      <c r="E66" s="145">
        <f>IF(ISBLANK('Item List'!BT60),0,'Item List'!BT60)</f>
        <v>0</v>
      </c>
      <c r="F66" s="145">
        <f t="shared" si="40"/>
        <v>0</v>
      </c>
      <c r="G66" s="389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List'!CG54),"",'Item List'!CG54)</f>
        <v/>
      </c>
      <c r="S66" s="287" t="str">
        <f>IF(ISBLANK('Item List'!CH54),"",'Item List'!CH54)</f>
        <v/>
      </c>
      <c r="T66" s="288">
        <f>IF(ISBLANK('Item List'!CI54),0,'Item List'!CI54)</f>
        <v>0</v>
      </c>
      <c r="U66" s="145">
        <f>IF(ISBLANK('Item List'!CJ54),0,'Item List'!CJ54)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List'!CU54),"",'Item List'!CU54)</f>
        <v/>
      </c>
      <c r="AG66" s="287" t="str">
        <f>IF(ISBLANK('Item List'!CV54),"",'Item List'!CV54)</f>
        <v/>
      </c>
      <c r="AH66" s="288">
        <f>IF(ISBLANK('Item List'!CW54),0,'Item List'!CW54)</f>
        <v>0</v>
      </c>
      <c r="AI66" s="145">
        <f>IF(ISBLANK('Item List'!CX54),0,'Item List'!CX54)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List'!BS61),0,'Item List'!BS61)</f>
        <v/>
      </c>
      <c r="E67" s="145">
        <f>IF(ISBLANK('Item List'!BT61),0,'Item List'!BT61)</f>
        <v>0</v>
      </c>
      <c r="F67" s="145">
        <f t="shared" si="40"/>
        <v>0</v>
      </c>
      <c r="G67" s="389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List'!CG55),"",'Item List'!CG55)</f>
        <v/>
      </c>
      <c r="S67" s="287" t="str">
        <f>IF(ISBLANK('Item List'!CH55),"",'Item List'!CH55)</f>
        <v/>
      </c>
      <c r="T67" s="288">
        <f>IF(ISBLANK('Item List'!CI55),0,'Item List'!CI55)</f>
        <v>0</v>
      </c>
      <c r="U67" s="145">
        <f>IF(ISBLANK('Item List'!CJ55),0,'Item List'!CJ55)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List'!CU55),"",'Item List'!CU55)</f>
        <v/>
      </c>
      <c r="AG67" s="287" t="str">
        <f>IF(ISBLANK('Item List'!CV55),"",'Item List'!CV55)</f>
        <v/>
      </c>
      <c r="AH67" s="288">
        <f>IF(ISBLANK('Item List'!CW55),0,'Item List'!CW55)</f>
        <v>0</v>
      </c>
      <c r="AI67" s="145">
        <f>IF(ISBLANK('Item List'!CX55),0,'Item List'!CX55)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List'!BS62),0,'Item List'!BS62)</f>
        <v/>
      </c>
      <c r="E68" s="145">
        <f>IF(ISBLANK('Item List'!BT62),0,'Item List'!BT62)</f>
        <v>0</v>
      </c>
      <c r="F68" s="145">
        <f t="shared" si="40"/>
        <v>0</v>
      </c>
      <c r="G68" s="389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List'!CG56),"",'Item List'!CG56)</f>
        <v/>
      </c>
      <c r="S68" s="287" t="str">
        <f>IF(ISBLANK('Item List'!CH56),"",'Item List'!CH56)</f>
        <v/>
      </c>
      <c r="T68" s="288">
        <f>IF(ISBLANK('Item List'!CI56),0,'Item List'!CI56)</f>
        <v>0</v>
      </c>
      <c r="U68" s="145">
        <f>IF(ISBLANK('Item List'!CJ56),0,'Item List'!CJ56)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List'!CU56),"",'Item List'!CU56)</f>
        <v/>
      </c>
      <c r="AG68" s="287" t="str">
        <f>IF(ISBLANK('Item List'!CV56),"",'Item List'!CV56)</f>
        <v/>
      </c>
      <c r="AH68" s="288">
        <f>IF(ISBLANK('Item List'!CW56),0,'Item List'!CW56)</f>
        <v>0</v>
      </c>
      <c r="AI68" s="145">
        <f>IF(ISBLANK('Item List'!CX56),0,'Item List'!CX56)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List'!BS63),0,'Item List'!BS63)</f>
        <v/>
      </c>
      <c r="E69" s="145">
        <f>IF(ISBLANK('Item List'!BT63),0,'Item List'!BT63)</f>
        <v>0</v>
      </c>
      <c r="F69" s="145">
        <f t="shared" si="40"/>
        <v>0</v>
      </c>
      <c r="G69" s="389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List'!CG57),"",'Item List'!CG57)</f>
        <v/>
      </c>
      <c r="S69" s="287" t="str">
        <f>IF(ISBLANK('Item List'!CH57),"",'Item List'!CH57)</f>
        <v/>
      </c>
      <c r="T69" s="288">
        <f>IF(ISBLANK('Item List'!CI57),0,'Item List'!CI57)</f>
        <v>0</v>
      </c>
      <c r="U69" s="145">
        <f>IF(ISBLANK('Item List'!CJ57),0,'Item List'!CJ57)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List'!CU57),"",'Item List'!CU57)</f>
        <v/>
      </c>
      <c r="AG69" s="287" t="str">
        <f>IF(ISBLANK('Item List'!CV57),"",'Item List'!CV57)</f>
        <v/>
      </c>
      <c r="AH69" s="288">
        <f>IF(ISBLANK('Item List'!CW57),0,'Item List'!CW57)</f>
        <v>0</v>
      </c>
      <c r="AI69" s="145">
        <f>IF(ISBLANK('Item List'!CX57),0,'Item List'!CX57)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List'!BS64),0,'Item List'!BS64)</f>
        <v>0</v>
      </c>
      <c r="E70" s="145">
        <f>IF(ISBLANK('Item List'!BT64),0,'Item List'!BT64)</f>
        <v>0</v>
      </c>
      <c r="F70" s="145">
        <f t="shared" si="40"/>
        <v>0</v>
      </c>
      <c r="G70" s="389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List'!CG58),"",'Item List'!CG58)</f>
        <v/>
      </c>
      <c r="S70" s="287" t="str">
        <f>IF(ISBLANK('Item List'!CH58),"",'Item List'!CH58)</f>
        <v/>
      </c>
      <c r="T70" s="288">
        <f>IF(ISBLANK('Item List'!CI58),0,'Item List'!CI58)</f>
        <v>0</v>
      </c>
      <c r="U70" s="145">
        <f>IF(ISBLANK('Item List'!CJ58),0,'Item List'!CJ58)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List'!CU58),"",'Item List'!CU58)</f>
        <v/>
      </c>
      <c r="AG70" s="287" t="str">
        <f>IF(ISBLANK('Item List'!CV58),"",'Item List'!CV58)</f>
        <v/>
      </c>
      <c r="AH70" s="288">
        <f>IF(ISBLANK('Item List'!CW58),0,'Item List'!CW58)</f>
        <v>0</v>
      </c>
      <c r="AI70" s="145">
        <f>IF(ISBLANK('Item List'!CX58),0,'Item List'!CX58)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List'!BS65),0,'Item List'!BS65)</f>
        <v>0</v>
      </c>
      <c r="E71" s="145">
        <f>IF(ISBLANK('Item List'!BT65),0,'Item List'!BT65)</f>
        <v>0</v>
      </c>
      <c r="F71" s="145">
        <f t="shared" si="40"/>
        <v>0</v>
      </c>
      <c r="G71" s="389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List'!CG59),"",'Item List'!CG59)</f>
        <v/>
      </c>
      <c r="S71" s="287" t="str">
        <f>IF(ISBLANK('Item List'!CH59),"",'Item List'!CH59)</f>
        <v/>
      </c>
      <c r="T71" s="288">
        <f>IF(ISBLANK('Item List'!CI59),0,'Item List'!CI59)</f>
        <v>0</v>
      </c>
      <c r="U71" s="145">
        <f>IF(ISBLANK('Item List'!CJ59),0,'Item List'!CJ59)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List'!CU59),"",'Item List'!CU59)</f>
        <v/>
      </c>
      <c r="AG71" s="287" t="str">
        <f>IF(ISBLANK('Item List'!CV59),"",'Item List'!CV59)</f>
        <v/>
      </c>
      <c r="AH71" s="288">
        <f>IF(ISBLANK('Item List'!CW59),0,'Item List'!CW59)</f>
        <v>0</v>
      </c>
      <c r="AI71" s="145">
        <f>IF(ISBLANK('Item List'!CX59),0,'Item List'!CX59)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List'!BS66),0,'Item List'!BS66)</f>
        <v>0</v>
      </c>
      <c r="E72" s="145">
        <f>IF(ISBLANK('Item List'!BT66),0,'Item List'!BT66)</f>
        <v>0</v>
      </c>
      <c r="F72" s="145">
        <f t="shared" si="40"/>
        <v>0</v>
      </c>
      <c r="G72" s="389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List'!CG60),"",'Item List'!CG60)</f>
        <v/>
      </c>
      <c r="S72" s="287" t="str">
        <f>IF(ISBLANK('Item List'!CH60),"",'Item List'!CH60)</f>
        <v/>
      </c>
      <c r="T72" s="288">
        <f>IF(ISBLANK('Item List'!CI60),0,'Item List'!CI60)</f>
        <v>0</v>
      </c>
      <c r="U72" s="145">
        <f>IF(ISBLANK('Item List'!CJ60),0,'Item List'!CJ60)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List'!CU60),"",'Item List'!CU60)</f>
        <v/>
      </c>
      <c r="AG72" s="287" t="str">
        <f>IF(ISBLANK('Item List'!CV60),"",'Item List'!CV60)</f>
        <v/>
      </c>
      <c r="AH72" s="288">
        <f>IF(ISBLANK('Item List'!CW60),0,'Item List'!CW60)</f>
        <v>0</v>
      </c>
      <c r="AI72" s="145">
        <f>IF(ISBLANK('Item List'!CX60),0,'Item List'!CX60)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List'!BS67),0,'Item List'!BS67)</f>
        <v>0</v>
      </c>
      <c r="E73" s="145">
        <f>IF(ISBLANK('Item List'!BT67),0,'Item List'!BT67)</f>
        <v>0</v>
      </c>
      <c r="F73" s="145">
        <f t="shared" si="40"/>
        <v>0</v>
      </c>
      <c r="G73" s="389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List'!CG61),"",'Item List'!CG61)</f>
        <v/>
      </c>
      <c r="S73" s="287" t="str">
        <f>IF(ISBLANK('Item List'!CH61),"",'Item List'!CH61)</f>
        <v/>
      </c>
      <c r="T73" s="288">
        <f>IF(ISBLANK('Item List'!CI61),0,'Item List'!CI61)</f>
        <v>0</v>
      </c>
      <c r="U73" s="145">
        <f>IF(ISBLANK('Item List'!CJ61),0,'Item List'!CJ61)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List'!CU61),"",'Item List'!CU61)</f>
        <v/>
      </c>
      <c r="AG73" s="287" t="str">
        <f>IF(ISBLANK('Item List'!CV61),"",'Item List'!CV61)</f>
        <v/>
      </c>
      <c r="AH73" s="288">
        <f>IF(ISBLANK('Item List'!CW61),0,'Item List'!CW61)</f>
        <v>0</v>
      </c>
      <c r="AI73" s="145">
        <f>IF(ISBLANK('Item List'!CX61),0,'Item List'!CX61)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List'!BS68),0,'Item List'!BS68)</f>
        <v>0</v>
      </c>
      <c r="E74" s="145">
        <f>IF(ISBLANK('Item List'!BT68),0,'Item List'!BT68)</f>
        <v>0</v>
      </c>
      <c r="F74" s="145">
        <f t="shared" si="40"/>
        <v>0</v>
      </c>
      <c r="G74" s="389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List'!CG62),"",'Item List'!CG62)</f>
        <v/>
      </c>
      <c r="S74" s="287" t="str">
        <f>IF(ISBLANK('Item List'!CH62),"",'Item List'!CH62)</f>
        <v/>
      </c>
      <c r="T74" s="288">
        <f>IF(ISBLANK('Item List'!CI62),0,'Item List'!CI62)</f>
        <v>0</v>
      </c>
      <c r="U74" s="145">
        <f>IF(ISBLANK('Item List'!CJ62),0,'Item List'!CJ62)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List'!CU62),"",'Item List'!CU62)</f>
        <v/>
      </c>
      <c r="AG74" s="287" t="str">
        <f>IF(ISBLANK('Item List'!CV62),"",'Item List'!CV62)</f>
        <v/>
      </c>
      <c r="AH74" s="288">
        <f>IF(ISBLANK('Item List'!CW62),0,'Item List'!CW62)</f>
        <v>0</v>
      </c>
      <c r="AI74" s="145">
        <f>IF(ISBLANK('Item List'!CX62),0,'Item List'!CX62)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List'!BS69),0,'Item List'!BS69)</f>
        <v>0</v>
      </c>
      <c r="E75" s="145">
        <f>IF(ISBLANK('Item List'!BT69),0,'Item List'!BT69)</f>
        <v>0</v>
      </c>
      <c r="F75" s="145">
        <f t="shared" si="40"/>
        <v>0</v>
      </c>
      <c r="G75" s="389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List'!CG63),"",'Item List'!CG63)</f>
        <v/>
      </c>
      <c r="S75" s="287" t="str">
        <f>IF(ISBLANK('Item List'!CH63),"",'Item List'!CH63)</f>
        <v/>
      </c>
      <c r="T75" s="288">
        <f>IF(ISBLANK('Item List'!CI63),0,'Item List'!CI63)</f>
        <v>0</v>
      </c>
      <c r="U75" s="145">
        <f>IF(ISBLANK('Item List'!CJ63),0,'Item List'!CJ63)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List'!CU63),"",'Item List'!CU63)</f>
        <v/>
      </c>
      <c r="AG75" s="287" t="str">
        <f>IF(ISBLANK('Item List'!CV63),"",'Item List'!CV63)</f>
        <v/>
      </c>
      <c r="AH75" s="288">
        <f>IF(ISBLANK('Item List'!CW63),0,'Item List'!CW63)</f>
        <v>0</v>
      </c>
      <c r="AI75" s="145">
        <f>IF(ISBLANK('Item List'!CX63),0,'Item List'!CX63)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List'!BS70),0,'Item List'!BS70)</f>
        <v>0</v>
      </c>
      <c r="E76" s="145">
        <f>IF(ISBLANK('Item List'!BT70),0,'Item List'!BT70)</f>
        <v>0</v>
      </c>
      <c r="F76" s="145">
        <f t="shared" si="40"/>
        <v>0</v>
      </c>
      <c r="G76" s="389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List'!CG64),"",'Item List'!CG64)</f>
        <v/>
      </c>
      <c r="S76" s="287" t="str">
        <f>IF(ISBLANK('Item List'!CH64),"",'Item List'!CH64)</f>
        <v/>
      </c>
      <c r="T76" s="288">
        <f>IF(ISBLANK('Item List'!CI64),0,'Item List'!CI64)</f>
        <v>0</v>
      </c>
      <c r="U76" s="145">
        <f>IF(ISBLANK('Item List'!CJ64),0,'Item List'!CJ64)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List'!CU64),"",'Item List'!CU64)</f>
        <v/>
      </c>
      <c r="AG76" s="287" t="str">
        <f>IF(ISBLANK('Item List'!CV64),"",'Item List'!CV64)</f>
        <v/>
      </c>
      <c r="AH76" s="288">
        <f>IF(ISBLANK('Item List'!CW64),0,'Item List'!CW64)</f>
        <v>0</v>
      </c>
      <c r="AI76" s="145">
        <f>IF(ISBLANK('Item List'!CX64),0,'Item List'!CX64)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List'!BS71),0,'Item List'!BS71)</f>
        <v>0</v>
      </c>
      <c r="E77" s="145">
        <f>IF(ISBLANK('Item List'!BT71),0,'Item List'!BT71)</f>
        <v>0</v>
      </c>
      <c r="F77" s="145">
        <f t="shared" si="40"/>
        <v>0</v>
      </c>
      <c r="G77" s="389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List'!CG65),"",'Item List'!CG65)</f>
        <v/>
      </c>
      <c r="S77" s="287" t="str">
        <f>IF(ISBLANK('Item List'!CH65),"",'Item List'!CH65)</f>
        <v/>
      </c>
      <c r="T77" s="288">
        <f>IF(ISBLANK('Item List'!CI65),0,'Item List'!CI65)</f>
        <v>0</v>
      </c>
      <c r="U77" s="145">
        <f>IF(ISBLANK('Item List'!CJ65),0,'Item List'!CJ65)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List'!CU65),"",'Item List'!CU65)</f>
        <v/>
      </c>
      <c r="AG77" s="287" t="str">
        <f>IF(ISBLANK('Item List'!CV65),"",'Item List'!CV65)</f>
        <v/>
      </c>
      <c r="AH77" s="288">
        <f>IF(ISBLANK('Item List'!CW65),0,'Item List'!CW65)</f>
        <v>0</v>
      </c>
      <c r="AI77" s="145">
        <f>IF(ISBLANK('Item List'!CX65),0,'Item List'!CX65)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List'!BS72),0,'Item List'!BS72)</f>
        <v>0</v>
      </c>
      <c r="E78" s="145">
        <f>IF(ISBLANK('Item List'!BT72),0,'Item List'!BT72)</f>
        <v>0</v>
      </c>
      <c r="F78" s="145">
        <f t="shared" si="40"/>
        <v>0</v>
      </c>
      <c r="G78" s="389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List'!CG66),"",'Item List'!CG66)</f>
        <v/>
      </c>
      <c r="S78" s="287" t="str">
        <f>IF(ISBLANK('Item List'!CH66),"",'Item List'!CH66)</f>
        <v/>
      </c>
      <c r="T78" s="288">
        <f>IF(ISBLANK('Item List'!CI66),0,'Item List'!CI66)</f>
        <v>0</v>
      </c>
      <c r="U78" s="145">
        <f>IF(ISBLANK('Item List'!CJ66),0,'Item List'!CJ66)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List'!CU66),"",'Item List'!CU66)</f>
        <v/>
      </c>
      <c r="AG78" s="287" t="str">
        <f>IF(ISBLANK('Item List'!CV66),"",'Item List'!CV66)</f>
        <v/>
      </c>
      <c r="AH78" s="288">
        <f>IF(ISBLANK('Item List'!CW66),0,'Item List'!CW66)</f>
        <v>0</v>
      </c>
      <c r="AI78" s="145">
        <f>IF(ISBLANK('Item List'!CX66),0,'Item List'!CX66)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List'!BS73),0,'Item List'!BS73)</f>
        <v>0</v>
      </c>
      <c r="E79" s="145">
        <f>IF(ISBLANK('Item List'!BT73),0,'Item List'!BT73)</f>
        <v>0</v>
      </c>
      <c r="F79" s="145">
        <f t="shared" si="40"/>
        <v>0</v>
      </c>
      <c r="G79" s="389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List'!CG67),"",'Item List'!CG67)</f>
        <v/>
      </c>
      <c r="S79" s="287" t="str">
        <f>IF(ISBLANK('Item List'!CH67),"",'Item List'!CH67)</f>
        <v/>
      </c>
      <c r="T79" s="288">
        <f>IF(ISBLANK('Item List'!CI67),0,'Item List'!CI67)</f>
        <v>0</v>
      </c>
      <c r="U79" s="145">
        <f>IF(ISBLANK('Item List'!CJ67),0,'Item List'!CJ67)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List'!CU67),"",'Item List'!CU67)</f>
        <v/>
      </c>
      <c r="AG79" s="287" t="str">
        <f>IF(ISBLANK('Item List'!CV67),"",'Item List'!CV67)</f>
        <v/>
      </c>
      <c r="AH79" s="288">
        <f>IF(ISBLANK('Item List'!CW67),0,'Item List'!CW67)</f>
        <v>0</v>
      </c>
      <c r="AI79" s="145">
        <f>IF(ISBLANK('Item List'!CX67),0,'Item List'!CX67)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List'!BS74),0,'Item List'!BS74)</f>
        <v>0</v>
      </c>
      <c r="E80" s="145">
        <f>IF(ISBLANK('Item List'!BT74),0,'Item List'!BT74)</f>
        <v>0</v>
      </c>
      <c r="F80" s="145">
        <f t="shared" si="40"/>
        <v>0</v>
      </c>
      <c r="G80" s="389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List'!CG68),"",'Item List'!CG68)</f>
        <v/>
      </c>
      <c r="S80" s="287" t="str">
        <f>IF(ISBLANK('Item List'!CH68),"",'Item List'!CH68)</f>
        <v/>
      </c>
      <c r="T80" s="288">
        <f>IF(ISBLANK('Item List'!CI68),0,'Item List'!CI68)</f>
        <v>0</v>
      </c>
      <c r="U80" s="145">
        <f>IF(ISBLANK('Item List'!CJ68),0,'Item List'!CJ68)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List'!CU68),"",'Item List'!CU68)</f>
        <v/>
      </c>
      <c r="AG80" s="287" t="str">
        <f>IF(ISBLANK('Item List'!CV68),"",'Item List'!CV68)</f>
        <v/>
      </c>
      <c r="AH80" s="288">
        <f>IF(ISBLANK('Item List'!CW68),0,'Item List'!CW68)</f>
        <v>0</v>
      </c>
      <c r="AI80" s="145">
        <f>IF(ISBLANK('Item List'!CX68),0,'Item List'!CX68)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List'!BS75),0,'Item List'!BS75)</f>
        <v>0</v>
      </c>
      <c r="E81" s="145">
        <f>IF(ISBLANK('Item List'!BT75),0,'Item List'!BT75)</f>
        <v>0</v>
      </c>
      <c r="F81" s="145">
        <f t="shared" si="40"/>
        <v>0</v>
      </c>
      <c r="G81" s="389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List'!CG69),"",'Item List'!CG69)</f>
        <v/>
      </c>
      <c r="S81" s="287" t="str">
        <f>IF(ISBLANK('Item List'!CH69),"",'Item List'!CH69)</f>
        <v/>
      </c>
      <c r="T81" s="288">
        <f>IF(ISBLANK('Item List'!CI69),0,'Item List'!CI69)</f>
        <v>0</v>
      </c>
      <c r="U81" s="145">
        <f>IF(ISBLANK('Item List'!CJ69),0,'Item List'!CJ69)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List'!CU69),"",'Item List'!CU69)</f>
        <v/>
      </c>
      <c r="AG81" s="287" t="str">
        <f>IF(ISBLANK('Item List'!CV69),"",'Item List'!CV69)</f>
        <v/>
      </c>
      <c r="AH81" s="288">
        <f>IF(ISBLANK('Item List'!CW69),0,'Item List'!CW69)</f>
        <v>0</v>
      </c>
      <c r="AI81" s="145">
        <f>IF(ISBLANK('Item List'!CX69),0,'Item List'!CX69)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>
        <f>IF(SUM(F58:F81)=0,"",SUM(F58:F81)+F56)</f>
        <v>2482416</v>
      </c>
      <c r="G82" s="109"/>
      <c r="H82" s="103">
        <f>IF(SUM(H58:H81)=0,"",SUM(H58:H81)+H56)</f>
        <v>2289614.2999999998</v>
      </c>
      <c r="I82" s="216"/>
      <c r="J82" s="103">
        <f>IF(SUM(J58:J81)=0,"",SUM(J58:J81)+J56)</f>
        <v>2369978.7999999998</v>
      </c>
      <c r="K82" s="109"/>
      <c r="L82" s="103">
        <f>IF(SUM(L58:L81)=0,"",SUM(L58:L81)+L56)</f>
        <v>2357997.7600000002</v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William Charles Construction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/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William Charles Construction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William Charles Construction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List'!BT70),0,'Item List'!BT70)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List'!CG70),"",'Item List'!CG70)</f>
        <v/>
      </c>
      <c r="S84" s="287" t="str">
        <f>IF(ISBLANK('Item List'!CH70),"",'Item List'!CH70)</f>
        <v/>
      </c>
      <c r="T84" s="288">
        <f>IF(ISBLANK('Item List'!CI70),0,'Item List'!CI70)</f>
        <v>0</v>
      </c>
      <c r="U84" s="145">
        <f>IF(ISBLANK('Item List'!CJ70),0,'Item List'!CJ70)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List'!CU70),"",'Item List'!CU70)</f>
        <v/>
      </c>
      <c r="AG84" s="287" t="str">
        <f>IF(ISBLANK('Item List'!CV70),"",'Item List'!CV70)</f>
        <v/>
      </c>
      <c r="AH84" s="288">
        <f>IF(ISBLANK('Item List'!CW70),0,'Item List'!CW70)</f>
        <v>0</v>
      </c>
      <c r="AI84" s="145">
        <f>IF(ISBLANK('Item List'!CX70),0,'Item List'!CX70)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List'!BT71),0,'Item List'!BT71)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List'!CG71),"",'Item List'!CG71)</f>
        <v/>
      </c>
      <c r="S85" s="287" t="str">
        <f>IF(ISBLANK('Item List'!CH71),"",'Item List'!CH71)</f>
        <v/>
      </c>
      <c r="T85" s="288">
        <f>IF(ISBLANK('Item List'!CI71),0,'Item List'!CI71)</f>
        <v>0</v>
      </c>
      <c r="U85" s="145">
        <f>IF(ISBLANK('Item List'!CJ71),0,'Item List'!CJ71)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List'!CU71),"",'Item List'!CU71)</f>
        <v/>
      </c>
      <c r="AG85" s="287" t="str">
        <f>IF(ISBLANK('Item List'!CV71),"",'Item List'!CV71)</f>
        <v/>
      </c>
      <c r="AH85" s="288">
        <f>IF(ISBLANK('Item List'!CW71),0,'Item List'!CW71)</f>
        <v>0</v>
      </c>
      <c r="AI85" s="145">
        <f>IF(ISBLANK('Item List'!CX71),0,'Item List'!CX71)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List'!BT72),0,'Item List'!BT72)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List'!CG72),"",'Item List'!CG72)</f>
        <v/>
      </c>
      <c r="S86" s="287" t="str">
        <f>IF(ISBLANK('Item List'!CH72),"",'Item List'!CH72)</f>
        <v/>
      </c>
      <c r="T86" s="288">
        <f>IF(ISBLANK('Item List'!CI72),0,'Item List'!CI72)</f>
        <v>0</v>
      </c>
      <c r="U86" s="145">
        <f>IF(ISBLANK('Item List'!CJ72),0,'Item List'!CJ72)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List'!CU72),"",'Item List'!CU72)</f>
        <v/>
      </c>
      <c r="AG86" s="287" t="str">
        <f>IF(ISBLANK('Item List'!CV72),"",'Item List'!CV72)</f>
        <v/>
      </c>
      <c r="AH86" s="288">
        <f>IF(ISBLANK('Item List'!CW72),0,'Item List'!CW72)</f>
        <v>0</v>
      </c>
      <c r="AI86" s="145">
        <f>IF(ISBLANK('Item List'!CX72),0,'Item List'!CX72)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List'!BT73),0,'Item List'!BT73)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List'!CG73),"",'Item List'!CG73)</f>
        <v/>
      </c>
      <c r="S87" s="287" t="str">
        <f>IF(ISBLANK('Item List'!CH73),"",'Item List'!CH73)</f>
        <v/>
      </c>
      <c r="T87" s="288">
        <f>IF(ISBLANK('Item List'!CI73),0,'Item List'!CI73)</f>
        <v>0</v>
      </c>
      <c r="U87" s="145">
        <f>IF(ISBLANK('Item List'!CJ73),0,'Item List'!CJ73)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List'!CU73),"",'Item List'!CU73)</f>
        <v/>
      </c>
      <c r="AG87" s="287" t="str">
        <f>IF(ISBLANK('Item List'!CV73),"",'Item List'!CV73)</f>
        <v/>
      </c>
      <c r="AH87" s="288">
        <f>IF(ISBLANK('Item List'!CW73),0,'Item List'!CW73)</f>
        <v>0</v>
      </c>
      <c r="AI87" s="145">
        <f>IF(ISBLANK('Item List'!CX73),0,'Item List'!CX73)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List'!BT74),0,'Item List'!BT74)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List'!CG74),"",'Item List'!CG74)</f>
        <v/>
      </c>
      <c r="S88" s="287" t="str">
        <f>IF(ISBLANK('Item List'!CH74),"",'Item List'!CH74)</f>
        <v/>
      </c>
      <c r="T88" s="288">
        <f>IF(ISBLANK('Item List'!CI74),0,'Item List'!CI74)</f>
        <v>0</v>
      </c>
      <c r="U88" s="145">
        <f>IF(ISBLANK('Item List'!CJ74),0,'Item List'!CJ74)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List'!CU74),"",'Item List'!CU74)</f>
        <v/>
      </c>
      <c r="AG88" s="287" t="str">
        <f>IF(ISBLANK('Item List'!CV74),"",'Item List'!CV74)</f>
        <v/>
      </c>
      <c r="AH88" s="288">
        <f>IF(ISBLANK('Item List'!CW74),0,'Item List'!CW74)</f>
        <v>0</v>
      </c>
      <c r="AI88" s="145">
        <f>IF(ISBLANK('Item List'!CX74),0,'Item List'!CX74)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List'!BT75),0,'Item List'!BT75)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List'!CG75),"",'Item List'!CG75)</f>
        <v/>
      </c>
      <c r="S89" s="287" t="str">
        <f>IF(ISBLANK('Item List'!CH75),"",'Item List'!CH75)</f>
        <v/>
      </c>
      <c r="T89" s="288">
        <f>IF(ISBLANK('Item List'!CI75),0,'Item List'!CI75)</f>
        <v>0</v>
      </c>
      <c r="U89" s="145">
        <f>IF(ISBLANK('Item List'!CJ75),0,'Item List'!CJ75)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List'!CU75),"",'Item List'!CU75)</f>
        <v/>
      </c>
      <c r="AG89" s="287" t="str">
        <f>IF(ISBLANK('Item List'!CV75),"",'Item List'!CV75)</f>
        <v/>
      </c>
      <c r="AH89" s="288">
        <f>IF(ISBLANK('Item List'!CW75),0,'Item List'!CW75)</f>
        <v>0</v>
      </c>
      <c r="AI89" s="145">
        <f>IF(ISBLANK('Item List'!CX75),0,'Item List'!CX75)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List'!BT76),0,'Item List'!BT76)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List'!CG76),"",'Item List'!CG76)</f>
        <v/>
      </c>
      <c r="S90" s="287" t="str">
        <f>IF(ISBLANK('Item List'!CH76),"",'Item List'!CH76)</f>
        <v/>
      </c>
      <c r="T90" s="288">
        <f>IF(ISBLANK('Item List'!CI76),0,'Item List'!CI76)</f>
        <v>0</v>
      </c>
      <c r="U90" s="145">
        <f>IF(ISBLANK('Item List'!CJ76),0,'Item List'!CJ76)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List'!CU76),"",'Item List'!CU76)</f>
        <v/>
      </c>
      <c r="AG90" s="287" t="str">
        <f>IF(ISBLANK('Item List'!CV76),"",'Item List'!CV76)</f>
        <v/>
      </c>
      <c r="AH90" s="288">
        <f>IF(ISBLANK('Item List'!CW76),0,'Item List'!CW76)</f>
        <v>0</v>
      </c>
      <c r="AI90" s="145">
        <f>IF(ISBLANK('Item List'!CX76),0,'Item List'!CX76)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List'!BT77),0,'Item List'!BT77)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List'!CG77),"",'Item List'!CG77)</f>
        <v/>
      </c>
      <c r="S91" s="287" t="str">
        <f>IF(ISBLANK('Item List'!CH77),"",'Item List'!CH77)</f>
        <v/>
      </c>
      <c r="T91" s="288">
        <f>IF(ISBLANK('Item List'!CI77),0,'Item List'!CI77)</f>
        <v>0</v>
      </c>
      <c r="U91" s="145">
        <f>IF(ISBLANK('Item List'!CJ77),0,'Item List'!CJ77)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List'!CU77),"",'Item List'!CU77)</f>
        <v/>
      </c>
      <c r="AG91" s="287" t="str">
        <f>IF(ISBLANK('Item List'!CV77),"",'Item List'!CV77)</f>
        <v/>
      </c>
      <c r="AH91" s="288">
        <f>IF(ISBLANK('Item List'!CW77),0,'Item List'!CW77)</f>
        <v>0</v>
      </c>
      <c r="AI91" s="145">
        <f>IF(ISBLANK('Item List'!CX77),0,'Item List'!CX77)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List'!BT78),0,'Item List'!BT78)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List'!CG78),"",'Item List'!CG78)</f>
        <v/>
      </c>
      <c r="S92" s="287" t="str">
        <f>IF(ISBLANK('Item List'!CH78),"",'Item List'!CH78)</f>
        <v/>
      </c>
      <c r="T92" s="288">
        <f>IF(ISBLANK('Item List'!CI78),0,'Item List'!CI78)</f>
        <v>0</v>
      </c>
      <c r="U92" s="145">
        <f>IF(ISBLANK('Item List'!CJ78),0,'Item List'!CJ78)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List'!CU78),"",'Item List'!CU78)</f>
        <v/>
      </c>
      <c r="AG92" s="287" t="str">
        <f>IF(ISBLANK('Item List'!CV78),"",'Item List'!CV78)</f>
        <v/>
      </c>
      <c r="AH92" s="288">
        <f>IF(ISBLANK('Item List'!CW78),0,'Item List'!CW78)</f>
        <v>0</v>
      </c>
      <c r="AI92" s="145">
        <f>IF(ISBLANK('Item List'!CX78),0,'Item List'!CX78)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List'!BT79),0,'Item List'!BT79)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List'!CG79),"",'Item List'!CG79)</f>
        <v/>
      </c>
      <c r="S93" s="287" t="str">
        <f>IF(ISBLANK('Item List'!CH79),"",'Item List'!CH79)</f>
        <v/>
      </c>
      <c r="T93" s="288">
        <f>IF(ISBLANK('Item List'!CI79),0,'Item List'!CI79)</f>
        <v>0</v>
      </c>
      <c r="U93" s="145">
        <f>IF(ISBLANK('Item List'!CJ79),0,'Item List'!CJ79)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List'!CU79),"",'Item List'!CU79)</f>
        <v/>
      </c>
      <c r="AG93" s="287" t="str">
        <f>IF(ISBLANK('Item List'!CV79),"",'Item List'!CV79)</f>
        <v/>
      </c>
      <c r="AH93" s="288">
        <f>IF(ISBLANK('Item List'!CW79),0,'Item List'!CW79)</f>
        <v>0</v>
      </c>
      <c r="AI93" s="145">
        <f>IF(ISBLANK('Item List'!CX79),0,'Item List'!CX79)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List'!BT80),0,'Item List'!BT80)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List'!CG80),"",'Item List'!CG80)</f>
        <v/>
      </c>
      <c r="S94" s="287" t="str">
        <f>IF(ISBLANK('Item List'!CH80),"",'Item List'!CH80)</f>
        <v/>
      </c>
      <c r="T94" s="288">
        <f>IF(ISBLANK('Item List'!CI80),0,'Item List'!CI80)</f>
        <v>0</v>
      </c>
      <c r="U94" s="145">
        <f>IF(ISBLANK('Item List'!CJ80),0,'Item List'!CJ80)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List'!CU80),"",'Item List'!CU80)</f>
        <v/>
      </c>
      <c r="AG94" s="287" t="str">
        <f>IF(ISBLANK('Item List'!CV80),"",'Item List'!CV80)</f>
        <v/>
      </c>
      <c r="AH94" s="288">
        <f>IF(ISBLANK('Item List'!CW80),0,'Item List'!CW80)</f>
        <v>0</v>
      </c>
      <c r="AI94" s="145">
        <f>IF(ISBLANK('Item List'!CX80),0,'Item List'!CX80)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List'!BT81),0,'Item List'!BT81)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List'!CG81),"",'Item List'!CG81)</f>
        <v/>
      </c>
      <c r="S95" s="287" t="str">
        <f>IF(ISBLANK('Item List'!CH81),"",'Item List'!CH81)</f>
        <v/>
      </c>
      <c r="T95" s="288">
        <f>IF(ISBLANK('Item List'!CI81),0,'Item List'!CI81)</f>
        <v>0</v>
      </c>
      <c r="U95" s="145">
        <f>IF(ISBLANK('Item List'!CJ81),0,'Item List'!CJ81)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List'!CU81),"",'Item List'!CU81)</f>
        <v/>
      </c>
      <c r="AG95" s="287" t="str">
        <f>IF(ISBLANK('Item List'!CV81),"",'Item List'!CV81)</f>
        <v/>
      </c>
      <c r="AH95" s="288">
        <f>IF(ISBLANK('Item List'!CW81),0,'Item List'!CW81)</f>
        <v>0</v>
      </c>
      <c r="AI95" s="145">
        <f>IF(ISBLANK('Item List'!CX81),0,'Item List'!CX81)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List'!BT82),0,'Item List'!BT82)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List'!CG82),"",'Item List'!CG82)</f>
        <v/>
      </c>
      <c r="S96" s="287" t="str">
        <f>IF(ISBLANK('Item List'!CH82),"",'Item List'!CH82)</f>
        <v/>
      </c>
      <c r="T96" s="288">
        <f>IF(ISBLANK('Item List'!CI82),0,'Item List'!CI82)</f>
        <v>0</v>
      </c>
      <c r="U96" s="145">
        <f>IF(ISBLANK('Item List'!CJ82),0,'Item List'!CJ82)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List'!CU82),"",'Item List'!CU82)</f>
        <v/>
      </c>
      <c r="AG96" s="287" t="str">
        <f>IF(ISBLANK('Item List'!CV82),"",'Item List'!CV82)</f>
        <v/>
      </c>
      <c r="AH96" s="288">
        <f>IF(ISBLANK('Item List'!CW82),0,'Item List'!CW82)</f>
        <v>0</v>
      </c>
      <c r="AI96" s="145">
        <f>IF(ISBLANK('Item List'!CX82),0,'Item List'!CX82)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List'!BT83),0,'Item List'!BT83)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List'!CG83),"",'Item List'!CG83)</f>
        <v/>
      </c>
      <c r="S97" s="287" t="str">
        <f>IF(ISBLANK('Item List'!CH83),"",'Item List'!CH83)</f>
        <v/>
      </c>
      <c r="T97" s="288">
        <f>IF(ISBLANK('Item List'!CI83),0,'Item List'!CI83)</f>
        <v>0</v>
      </c>
      <c r="U97" s="145">
        <f>IF(ISBLANK('Item List'!CJ83),0,'Item List'!CJ83)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List'!CU83),"",'Item List'!CU83)</f>
        <v/>
      </c>
      <c r="AG97" s="287" t="str">
        <f>IF(ISBLANK('Item List'!CV83),"",'Item List'!CV83)</f>
        <v/>
      </c>
      <c r="AH97" s="288">
        <f>IF(ISBLANK('Item List'!CW83),0,'Item List'!CW83)</f>
        <v>0</v>
      </c>
      <c r="AI97" s="145">
        <f>IF(ISBLANK('Item List'!CX83),0,'Item List'!CX83)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List'!BT84),0,'Item List'!BT84)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List'!CG84),"",'Item List'!CG84)</f>
        <v/>
      </c>
      <c r="S98" s="287" t="str">
        <f>IF(ISBLANK('Item List'!CH84),"",'Item List'!CH84)</f>
        <v/>
      </c>
      <c r="T98" s="288">
        <f>IF(ISBLANK('Item List'!CI84),0,'Item List'!CI84)</f>
        <v>0</v>
      </c>
      <c r="U98" s="145">
        <f>IF(ISBLANK('Item List'!CJ84),0,'Item List'!CJ84)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List'!CU84),"",'Item List'!CU84)</f>
        <v/>
      </c>
      <c r="AG98" s="287" t="str">
        <f>IF(ISBLANK('Item List'!CV84),"",'Item List'!CV84)</f>
        <v/>
      </c>
      <c r="AH98" s="288">
        <f>IF(ISBLANK('Item List'!CW84),0,'Item List'!CW84)</f>
        <v>0</v>
      </c>
      <c r="AI98" s="145">
        <f>IF(ISBLANK('Item List'!CX84),0,'Item List'!CX84)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List'!BT85),0,'Item List'!BT85)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List'!CG85),"",'Item List'!CG85)</f>
        <v/>
      </c>
      <c r="S99" s="287" t="str">
        <f>IF(ISBLANK('Item List'!CH85),"",'Item List'!CH85)</f>
        <v/>
      </c>
      <c r="T99" s="288">
        <f>IF(ISBLANK('Item List'!CI85),0,'Item List'!CI85)</f>
        <v>0</v>
      </c>
      <c r="U99" s="145">
        <f>IF(ISBLANK('Item List'!CJ85),0,'Item List'!CJ85)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List'!CU85),"",'Item List'!CU85)</f>
        <v/>
      </c>
      <c r="AG99" s="287" t="str">
        <f>IF(ISBLANK('Item List'!CV85),"",'Item List'!CV85)</f>
        <v/>
      </c>
      <c r="AH99" s="288">
        <f>IF(ISBLANK('Item List'!CW85),0,'Item List'!CW85)</f>
        <v>0</v>
      </c>
      <c r="AI99" s="145">
        <f>IF(ISBLANK('Item List'!CX85),0,'Item List'!CX85)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List'!BT86),0,'Item List'!BT86)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List'!CG86),"",'Item List'!CG86)</f>
        <v/>
      </c>
      <c r="S100" s="287" t="str">
        <f>IF(ISBLANK('Item List'!CH86),"",'Item List'!CH86)</f>
        <v/>
      </c>
      <c r="T100" s="288">
        <f>IF(ISBLANK('Item List'!CI86),0,'Item List'!CI86)</f>
        <v>0</v>
      </c>
      <c r="U100" s="145">
        <f>IF(ISBLANK('Item List'!CJ86),0,'Item List'!CJ86)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List'!CU86),"",'Item List'!CU86)</f>
        <v/>
      </c>
      <c r="AG100" s="287" t="str">
        <f>IF(ISBLANK('Item List'!CV86),"",'Item List'!CV86)</f>
        <v/>
      </c>
      <c r="AH100" s="288">
        <f>IF(ISBLANK('Item List'!CW86),0,'Item List'!CW86)</f>
        <v>0</v>
      </c>
      <c r="AI100" s="145">
        <f>IF(ISBLANK('Item List'!CX86),0,'Item List'!CX86)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List'!BT87),0,'Item List'!BT87)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List'!CG87),"",'Item List'!CG87)</f>
        <v/>
      </c>
      <c r="S101" s="287" t="str">
        <f>IF(ISBLANK('Item List'!CH87),"",'Item List'!CH87)</f>
        <v/>
      </c>
      <c r="T101" s="288">
        <f>IF(ISBLANK('Item List'!CI87),0,'Item List'!CI87)</f>
        <v>0</v>
      </c>
      <c r="U101" s="145">
        <f>IF(ISBLANK('Item List'!CJ87),0,'Item List'!CJ87)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List'!CU87),"",'Item List'!CU87)</f>
        <v/>
      </c>
      <c r="AG101" s="287" t="str">
        <f>IF(ISBLANK('Item List'!CV87),"",'Item List'!CV87)</f>
        <v/>
      </c>
      <c r="AH101" s="288">
        <f>IF(ISBLANK('Item List'!CW87),0,'Item List'!CW87)</f>
        <v>0</v>
      </c>
      <c r="AI101" s="145">
        <f>IF(ISBLANK('Item List'!CX87),0,'Item List'!CX87)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List'!BT88),0,'Item List'!BT88)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List'!CG88),"",'Item List'!CG88)</f>
        <v/>
      </c>
      <c r="S102" s="287" t="str">
        <f>IF(ISBLANK('Item List'!CH88),"",'Item List'!CH88)</f>
        <v/>
      </c>
      <c r="T102" s="288">
        <f>IF(ISBLANK('Item List'!CI88),0,'Item List'!CI88)</f>
        <v>0</v>
      </c>
      <c r="U102" s="145">
        <f>IF(ISBLANK('Item List'!CJ88),0,'Item List'!CJ88)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List'!CU88),"",'Item List'!CU88)</f>
        <v/>
      </c>
      <c r="AG102" s="287" t="str">
        <f>IF(ISBLANK('Item List'!CV88),"",'Item List'!CV88)</f>
        <v/>
      </c>
      <c r="AH102" s="288">
        <f>IF(ISBLANK('Item List'!CW88),0,'Item List'!CW88)</f>
        <v>0</v>
      </c>
      <c r="AI102" s="145">
        <f>IF(ISBLANK('Item List'!CX88),0,'Item List'!CX88)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List'!BT89),0,'Item List'!BT89)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List'!CG89),"",'Item List'!CG89)</f>
        <v/>
      </c>
      <c r="S103" s="287" t="str">
        <f>IF(ISBLANK('Item List'!CH89),"",'Item List'!CH89)</f>
        <v/>
      </c>
      <c r="T103" s="288">
        <f>IF(ISBLANK('Item List'!CI89),0,'Item List'!CI89)</f>
        <v>0</v>
      </c>
      <c r="U103" s="145">
        <f>IF(ISBLANK('Item List'!CJ89),0,'Item List'!CJ89)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List'!CU89),"",'Item List'!CU89)</f>
        <v/>
      </c>
      <c r="AG103" s="287" t="str">
        <f>IF(ISBLANK('Item List'!CV89),"",'Item List'!CV89)</f>
        <v/>
      </c>
      <c r="AH103" s="288">
        <f>IF(ISBLANK('Item List'!CW89),0,'Item List'!CW89)</f>
        <v>0</v>
      </c>
      <c r="AI103" s="145">
        <f>IF(ISBLANK('Item List'!CX89),0,'Item List'!CX89)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List'!BT90),0,'Item List'!BT90)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List'!CG90),"",'Item List'!CG90)</f>
        <v/>
      </c>
      <c r="S104" s="287" t="str">
        <f>IF(ISBLANK('Item List'!CH90),"",'Item List'!CH90)</f>
        <v/>
      </c>
      <c r="T104" s="288">
        <f>IF(ISBLANK('Item List'!CI90),0,'Item List'!CI90)</f>
        <v>0</v>
      </c>
      <c r="U104" s="145">
        <f>IF(ISBLANK('Item List'!CJ90),0,'Item List'!CJ90)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List'!CU90),"",'Item List'!CU90)</f>
        <v/>
      </c>
      <c r="AG104" s="287" t="str">
        <f>IF(ISBLANK('Item List'!CV90),"",'Item List'!CV90)</f>
        <v/>
      </c>
      <c r="AH104" s="288">
        <f>IF(ISBLANK('Item List'!CW90),0,'Item List'!CW90)</f>
        <v>0</v>
      </c>
      <c r="AI104" s="145">
        <f>IF(ISBLANK('Item List'!CX90),0,'Item List'!CX90)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List'!BT91),0,'Item List'!BT91)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List'!CG91),"",'Item List'!CG91)</f>
        <v/>
      </c>
      <c r="S105" s="287" t="str">
        <f>IF(ISBLANK('Item List'!CH91),"",'Item List'!CH91)</f>
        <v/>
      </c>
      <c r="T105" s="288">
        <f>IF(ISBLANK('Item List'!CI91),0,'Item List'!CI91)</f>
        <v>0</v>
      </c>
      <c r="U105" s="145">
        <f>IF(ISBLANK('Item List'!CJ91),0,'Item List'!CJ91)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List'!CU91),"",'Item List'!CU91)</f>
        <v/>
      </c>
      <c r="AG105" s="287" t="str">
        <f>IF(ISBLANK('Item List'!CV91),"",'Item List'!CV91)</f>
        <v/>
      </c>
      <c r="AH105" s="288">
        <f>IF(ISBLANK('Item List'!CW91),0,'Item List'!CW91)</f>
        <v>0</v>
      </c>
      <c r="AI105" s="145">
        <f>IF(ISBLANK('Item List'!CX91),0,'Item List'!CX91)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List'!BT92),0,'Item List'!BT92)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List'!CG92),"",'Item List'!CG92)</f>
        <v/>
      </c>
      <c r="S106" s="287" t="str">
        <f>IF(ISBLANK('Item List'!CH92),"",'Item List'!CH92)</f>
        <v/>
      </c>
      <c r="T106" s="288">
        <f>IF(ISBLANK('Item List'!CI92),0,'Item List'!CI92)</f>
        <v>0</v>
      </c>
      <c r="U106" s="145">
        <f>IF(ISBLANK('Item List'!CJ92),0,'Item List'!CJ92)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List'!CU92),"",'Item List'!CU92)</f>
        <v/>
      </c>
      <c r="AG106" s="287" t="str">
        <f>IF(ISBLANK('Item List'!CV92),"",'Item List'!CV92)</f>
        <v/>
      </c>
      <c r="AH106" s="288">
        <f>IF(ISBLANK('Item List'!CW92),0,'Item List'!CW92)</f>
        <v>0</v>
      </c>
      <c r="AI106" s="145">
        <f>IF(ISBLANK('Item List'!CX92),0,'Item List'!CX92)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List'!BT93),0,'Item List'!BT93)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List'!CG93),"",'Item List'!CG93)</f>
        <v/>
      </c>
      <c r="S107" s="287" t="str">
        <f>IF(ISBLANK('Item List'!CH93),"",'Item List'!CH93)</f>
        <v/>
      </c>
      <c r="T107" s="288">
        <f>IF(ISBLANK('Item List'!CI93),0,'Item List'!CI93)</f>
        <v>0</v>
      </c>
      <c r="U107" s="145">
        <f>IF(ISBLANK('Item List'!CJ93),0,'Item List'!CJ93)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List'!CU93),"",'Item List'!CU93)</f>
        <v/>
      </c>
      <c r="AG107" s="287" t="str">
        <f>IF(ISBLANK('Item List'!CV93),"",'Item List'!CV93)</f>
        <v/>
      </c>
      <c r="AH107" s="288">
        <f>IF(ISBLANK('Item List'!CW93),0,'Item List'!CW93)</f>
        <v>0</v>
      </c>
      <c r="AI107" s="145">
        <f>IF(ISBLANK('Item List'!CX93),0,'Item List'!CX93)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William Charles Construction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William Charles Construction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William Charles Construction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D6" sqref="D6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1 - 2021 (Residential)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140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127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Subbase Granular Material, Type B, CA-2, 6"</v>
      </c>
      <c r="C8" s="144" t="str">
        <f>'Tabulation of Bids'!C9</f>
        <v>Tons</v>
      </c>
      <c r="D8" s="329">
        <f>'Tabulation of Bids'!D9</f>
        <v>50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Base Course, Type B, CA-6, 6"</v>
      </c>
      <c r="C9" s="144" t="str">
        <f>'Tabulation of Bids'!C10</f>
        <v>Tons</v>
      </c>
      <c r="D9" s="329">
        <f>'Tabulation of Bids'!D10</f>
        <v>50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Base Repair, 10"</v>
      </c>
      <c r="C10" s="144" t="str">
        <f>'Tabulation of Bids'!C11</f>
        <v>S.Y.</v>
      </c>
      <c r="D10" s="329">
        <f>'Tabulation of Bids'!D11</f>
        <v>1396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Bituminous Materials (Prime Coat)</v>
      </c>
      <c r="C11" s="144" t="str">
        <f>'Tabulation of Bids'!C12</f>
        <v>Gal</v>
      </c>
      <c r="D11" s="329">
        <f>'Tabulation of Bids'!D12</f>
        <v>14117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Aggregate (Prime Coat)</v>
      </c>
      <c r="C12" s="144" t="str">
        <f>'Tabulation of Bids'!C13</f>
        <v>Tons</v>
      </c>
      <c r="D12" s="329">
        <f>'Tabulation of Bids'!D13</f>
        <v>715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Polymerized Leveling Binder, IL-4.75, N50, 0.5"</v>
      </c>
      <c r="C13" s="144" t="str">
        <f>'Tabulation of Bids'!C14</f>
        <v>Tons</v>
      </c>
      <c r="D13" s="329">
        <f>'Tabulation of Bids'!D14</f>
        <v>50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Binder Course, IL-19.0, N50, 2.5"</v>
      </c>
      <c r="C14" s="144" t="str">
        <f>'Tabulation of Bids'!C15</f>
        <v>Tons</v>
      </c>
      <c r="D14" s="329">
        <f>'Tabulation of Bids'!D15</f>
        <v>100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 Surface Course, Mix "D", N50, 1.25"</v>
      </c>
      <c r="C15" s="144" t="str">
        <f>'Tabulation of Bids'!C16</f>
        <v>Tons</v>
      </c>
      <c r="D15" s="329">
        <f>'Tabulation of Bids'!D16</f>
        <v>1325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Hot-Mix Asphalt Surface Course, Mix "D", N50, 1.5"</v>
      </c>
      <c r="C16" s="144" t="str">
        <f>'Tabulation of Bids'!C17</f>
        <v>Tons</v>
      </c>
      <c r="D16" s="329">
        <f>'Tabulation of Bids'!D17</f>
        <v>100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Hot-Mix Asphalt Surface Course, Mix "D", N50, 2"</v>
      </c>
      <c r="C17" s="144" t="str">
        <f>'Tabulation of Bids'!C18</f>
        <v>Tons</v>
      </c>
      <c r="D17" s="329">
        <f>'Tabulation of Bids'!D18</f>
        <v>16325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Hot-Mix Asphalt, Hand Method</v>
      </c>
      <c r="C18" s="144" t="str">
        <f>'Tabulation of Bids'!C19</f>
        <v>Tons</v>
      </c>
      <c r="D18" s="329">
        <f>'Tabulation of Bids'!D19</f>
        <v>60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P.C.C. Approach Pavement, 6"</v>
      </c>
      <c r="C19" s="144" t="str">
        <f>'Tabulation of Bids'!C20</f>
        <v>S.Y.</v>
      </c>
      <c r="D19" s="329">
        <f>'Tabulation of Bids'!D20</f>
        <v>532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P.C.C. Approach Pavement, 8"</v>
      </c>
      <c r="C20" s="144" t="str">
        <f>'Tabulation of Bids'!C21</f>
        <v>S.Y.</v>
      </c>
      <c r="D20" s="329">
        <f>'Tabulation of Bids'!D21</f>
        <v>76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P.C.C. Sidewalk, 4"</v>
      </c>
      <c r="C21" s="144" t="str">
        <f>'Tabulation of Bids'!C22</f>
        <v>S.F.</v>
      </c>
      <c r="D21" s="329">
        <f>'Tabulation of Bids'!D22</f>
        <v>32200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Detectable Warnings, ADA Ramps</v>
      </c>
      <c r="C22" s="144" t="str">
        <f>'Tabulation of Bids'!C23</f>
        <v>S.F.</v>
      </c>
      <c r="D22" s="329">
        <f>'Tabulation of Bids'!D23</f>
        <v>650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Combination Curb and Gutter Removal</v>
      </c>
      <c r="C23" s="144" t="str">
        <f>'Tabulation of Bids'!C24</f>
        <v>L.F.</v>
      </c>
      <c r="D23" s="329">
        <f>'Tabulation of Bids'!D24</f>
        <v>3960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Sidewalk Removal</v>
      </c>
      <c r="C24" s="144" t="str">
        <f>'Tabulation of Bids'!C25</f>
        <v>S.F.</v>
      </c>
      <c r="D24" s="329">
        <f>'Tabulation of Bids'!D25</f>
        <v>31425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Approach Pavement Removal</v>
      </c>
      <c r="C25" s="144" t="str">
        <f>'Tabulation of Bids'!C26</f>
        <v>S.Y.</v>
      </c>
      <c r="D25" s="329">
        <f>'Tabulation of Bids'!D26</f>
        <v>608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Surface Removal, 1.25"</v>
      </c>
      <c r="C26" s="144" t="str">
        <f>'Tabulation of Bids'!C27</f>
        <v>S.Y.</v>
      </c>
      <c r="D26" s="329">
        <f>'Tabulation of Bids'!D27</f>
        <v>10500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Surface Removal, 2"</v>
      </c>
      <c r="C27" s="144" t="str">
        <f>'Tabulation of Bids'!C28</f>
        <v>S.Y.</v>
      </c>
      <c r="D27" s="329">
        <f>'Tabulation of Bids'!D28</f>
        <v>119525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Surface Removal, Butt Joints</v>
      </c>
      <c r="C28" s="144" t="str">
        <f>'Tabulation of Bids'!C29</f>
        <v>S.Y.</v>
      </c>
      <c r="D28" s="329">
        <f>'Tabulation of Bids'!D29</f>
        <v>1145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Concrete Surface Removal, 1.25"</v>
      </c>
      <c r="C31" s="144" t="str">
        <f>'Tabulation of Bids'!C32</f>
        <v>S.Y.</v>
      </c>
      <c r="D31" s="144">
        <f>'Tabulation of Bids'!D32</f>
        <v>1050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Concrete Surface Removal, 1.5"</v>
      </c>
      <c r="C32" s="144" t="str">
        <f>'Tabulation of Bids'!C33</f>
        <v>S.Y.</v>
      </c>
      <c r="D32" s="144">
        <f>'Tabulation of Bids'!D33</f>
        <v>915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Aggregate Shoulder</v>
      </c>
      <c r="C33" s="144" t="str">
        <f>'Tabulation of Bids'!C34</f>
        <v>Tons</v>
      </c>
      <c r="D33" s="144">
        <f>'Tabulation of Bids'!D34</f>
        <v>410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Remove Existing CMP Storm Pipe</v>
      </c>
      <c r="C34" s="144" t="str">
        <f>'Tabulation of Bids'!C35</f>
        <v>L.F.</v>
      </c>
      <c r="D34" s="144">
        <f>'Tabulation of Bids'!D35</f>
        <v>45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Storm Sewers, PVC, 10"</v>
      </c>
      <c r="C35" s="144" t="str">
        <f>'Tabulation of Bids'!C36</f>
        <v>L.F.</v>
      </c>
      <c r="D35" s="144">
        <f>'Tabulation of Bids'!D36</f>
        <v>150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Storm Sewers, RCP, 12"</v>
      </c>
      <c r="C36" s="144" t="str">
        <f>'Tabulation of Bids'!C37</f>
        <v>L.F.</v>
      </c>
      <c r="D36" s="144">
        <f>'Tabulation of Bids'!D37</f>
        <v>45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Storm Manhole, Type A, 4' Diameter, Open Lid</v>
      </c>
      <c r="C37" s="144" t="str">
        <f>'Tabulation of Bids'!C38</f>
        <v>Each</v>
      </c>
      <c r="D37" s="144">
        <f>'Tabulation of Bids'!D38</f>
        <v>1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Storm Inlet, Type 700</v>
      </c>
      <c r="C38" s="144" t="str">
        <f>'Tabulation of Bids'!C39</f>
        <v>Each</v>
      </c>
      <c r="D38" s="144">
        <f>'Tabulation of Bids'!D39</f>
        <v>1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Sanitary Riser/Valve Boxes to be Adjusted</v>
      </c>
      <c r="C39" s="144" t="str">
        <f>'Tabulation of Bids'!C40</f>
        <v>Each</v>
      </c>
      <c r="D39" s="144">
        <f>'Tabulation of Bids'!D40</f>
        <v>4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Manholes to be Adjusted</v>
      </c>
      <c r="C40" s="144" t="str">
        <f>'Tabulation of Bids'!C41</f>
        <v>Each</v>
      </c>
      <c r="D40" s="144">
        <f>'Tabulation of Bids'!D41</f>
        <v>140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Manholes to be Adjusted with New Frame and Lid</v>
      </c>
      <c r="C41" s="144" t="str">
        <f>'Tabulation of Bids'!C42</f>
        <v>Each</v>
      </c>
      <c r="D41" s="144">
        <f>'Tabulation of Bids'!D42</f>
        <v>48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Manholes to be Reconstructed</v>
      </c>
      <c r="C42" s="144" t="str">
        <f>'Tabulation of Bids'!C43</f>
        <v>Each</v>
      </c>
      <c r="D42" s="144">
        <f>'Tabulation of Bids'!D43</f>
        <v>1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Manholes to be Reconstructed with New Frame and Lid</v>
      </c>
      <c r="C43" s="144" t="str">
        <f>'Tabulation of Bids'!C44</f>
        <v>Each</v>
      </c>
      <c r="D43" s="144">
        <f>'Tabulation of Bids'!D44</f>
        <v>1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 xml:space="preserve">Inlets to be Adjusted </v>
      </c>
      <c r="C44" s="144" t="str">
        <f>'Tabulation of Bids'!C45</f>
        <v>Each</v>
      </c>
      <c r="D44" s="144">
        <f>'Tabulation of Bids'!D45</f>
        <v>23</v>
      </c>
      <c r="E44" s="145"/>
      <c r="F44" s="145"/>
    </row>
    <row r="45" spans="1:6" ht="20.45" customHeight="1" x14ac:dyDescent="0.2">
      <c r="A45" s="144">
        <f>'Tabulation of Bids'!A46</f>
        <v>39</v>
      </c>
      <c r="B45" s="159" t="str">
        <f>'Tabulation of Bids'!B46</f>
        <v>Inlets to be Adjusted with New Frame and Grate</v>
      </c>
      <c r="C45" s="144" t="str">
        <f>'Tabulation of Bids'!C46</f>
        <v>Each</v>
      </c>
      <c r="D45" s="144">
        <f>'Tabulation of Bids'!D46</f>
        <v>22</v>
      </c>
      <c r="E45" s="145"/>
      <c r="F45" s="145"/>
    </row>
    <row r="46" spans="1:6" ht="20.45" customHeight="1" x14ac:dyDescent="0.2">
      <c r="A46" s="144">
        <f>'Tabulation of Bids'!A47</f>
        <v>40</v>
      </c>
      <c r="B46" s="159" t="str">
        <f>'Tabulation of Bids'!B47</f>
        <v>Inlets to be Reconstructed</v>
      </c>
      <c r="C46" s="144" t="str">
        <f>'Tabulation of Bids'!C47</f>
        <v>Each</v>
      </c>
      <c r="D46" s="144">
        <f>'Tabulation of Bids'!D47</f>
        <v>2</v>
      </c>
      <c r="E46" s="145"/>
      <c r="F46" s="145"/>
    </row>
    <row r="47" spans="1:6" ht="20.45" customHeight="1" x14ac:dyDescent="0.2">
      <c r="A47" s="144">
        <f>'Tabulation of Bids'!A48</f>
        <v>41</v>
      </c>
      <c r="B47" s="159" t="str">
        <f>'Tabulation of Bids'!B48</f>
        <v>Inlets to be Reconstructed with New Frame and Grate</v>
      </c>
      <c r="C47" s="144" t="str">
        <f>'Tabulation of Bids'!C48</f>
        <v>Each</v>
      </c>
      <c r="D47" s="144">
        <f>'Tabulation of Bids'!D48</f>
        <v>7</v>
      </c>
      <c r="E47" s="145"/>
      <c r="F47" s="145"/>
    </row>
    <row r="48" spans="1:6" ht="20.45" customHeight="1" x14ac:dyDescent="0.2">
      <c r="A48" s="144">
        <f>'Tabulation of Bids'!A49</f>
        <v>42</v>
      </c>
      <c r="B48" s="159" t="str">
        <f>'Tabulation of Bids'!B49</f>
        <v>Inlet Speicals to be Repaired</v>
      </c>
      <c r="C48" s="144" t="str">
        <f>'Tabulation of Bids'!C49</f>
        <v>Each</v>
      </c>
      <c r="D48" s="144">
        <f>'Tabulation of Bids'!D49</f>
        <v>6</v>
      </c>
      <c r="E48" s="145"/>
      <c r="F48" s="145"/>
    </row>
    <row r="49" spans="1:6" ht="20.45" customHeight="1" x14ac:dyDescent="0.2">
      <c r="A49" s="144">
        <f>'Tabulation of Bids'!A50</f>
        <v>43</v>
      </c>
      <c r="B49" s="159" t="str">
        <f>'Tabulation of Bids'!B50</f>
        <v>Combination Concrete Curb and Gutter, Type M-6.18 (Modified)</v>
      </c>
      <c r="C49" s="144" t="str">
        <f>'Tabulation of Bids'!C50</f>
        <v>L.F.</v>
      </c>
      <c r="D49" s="144">
        <f>'Tabulation of Bids'!D50</f>
        <v>4050</v>
      </c>
      <c r="E49" s="145"/>
      <c r="F49" s="145"/>
    </row>
    <row r="50" spans="1:6" ht="20.45" customHeight="1" x14ac:dyDescent="0.2">
      <c r="A50" s="144">
        <f>'Tabulation of Bids'!A51</f>
        <v>44</v>
      </c>
      <c r="B50" s="159" t="str">
        <f>'Tabulation of Bids'!B51</f>
        <v>Traffic Control and Protection</v>
      </c>
      <c r="C50" s="144" t="str">
        <f>'Tabulation of Bids'!C51</f>
        <v>Lsum</v>
      </c>
      <c r="D50" s="144">
        <f>'Tabulation of Bids'!D51</f>
        <v>1.0000000000000007</v>
      </c>
      <c r="E50" s="145"/>
      <c r="F50" s="145"/>
    </row>
    <row r="51" spans="1:6" ht="20.45" customHeight="1" x14ac:dyDescent="0.2">
      <c r="A51" s="144">
        <f>'Tabulation of Bids'!A52</f>
        <v>45</v>
      </c>
      <c r="B51" s="159" t="str">
        <f>'Tabulation of Bids'!B52</f>
        <v>Thermoplastic Pavement Markings, 4"</v>
      </c>
      <c r="C51" s="144" t="str">
        <f>'Tabulation of Bids'!C52</f>
        <v>L.F.</v>
      </c>
      <c r="D51" s="144">
        <f>'Tabulation of Bids'!D52</f>
        <v>5520</v>
      </c>
      <c r="E51" s="145"/>
      <c r="F51" s="145"/>
    </row>
    <row r="52" spans="1:6" ht="20.45" customHeight="1" x14ac:dyDescent="0.2">
      <c r="A52" s="144">
        <f>'Tabulation of Bids'!A53</f>
        <v>46</v>
      </c>
      <c r="B52" s="159" t="str">
        <f>'Tabulation of Bids'!B53</f>
        <v>Thermoplastic Pavement Markings, 6"</v>
      </c>
      <c r="C52" s="144" t="str">
        <f>'Tabulation of Bids'!C53</f>
        <v>L.F.</v>
      </c>
      <c r="D52" s="144">
        <f>'Tabulation of Bids'!D53</f>
        <v>870</v>
      </c>
      <c r="E52" s="145"/>
      <c r="F52" s="145"/>
    </row>
    <row r="53" spans="1:6" ht="20.45" customHeight="1" x14ac:dyDescent="0.2">
      <c r="A53" s="144">
        <f>'Tabulation of Bids'!A54</f>
        <v>47</v>
      </c>
      <c r="B53" s="159" t="str">
        <f>'Tabulation of Bids'!B54</f>
        <v>Thermoplastic Pavement Markings, 12"</v>
      </c>
      <c r="C53" s="144" t="str">
        <f>'Tabulation of Bids'!C54</f>
        <v>L.F.</v>
      </c>
      <c r="D53" s="144">
        <f>'Tabulation of Bids'!D54</f>
        <v>424</v>
      </c>
      <c r="E53" s="145"/>
      <c r="F53" s="145"/>
    </row>
    <row r="54" spans="1:6" ht="20.25" customHeight="1" thickBot="1" x14ac:dyDescent="0.25">
      <c r="A54" s="144">
        <f>'Tabulation of Bids'!A55</f>
        <v>48</v>
      </c>
      <c r="B54" s="159" t="str">
        <f>'Tabulation of Bids'!B55</f>
        <v>Thermoplastic Pavement Markings, 24"</v>
      </c>
      <c r="C54" s="144" t="str">
        <f>'Tabulation of Bids'!C55</f>
        <v>L.F.</v>
      </c>
      <c r="D54" s="144">
        <f>'Tabulation of Bids'!D55</f>
        <v>138</v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Sub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Total</v>
      </c>
      <c r="D56" s="153"/>
      <c r="E56" s="154" t="s">
        <v>9</v>
      </c>
      <c r="F56" s="155"/>
    </row>
    <row r="57" spans="1:6" ht="20.25" customHeight="1" x14ac:dyDescent="0.2">
      <c r="A57" s="144">
        <f>'Tabulation of Bids'!A58</f>
        <v>49</v>
      </c>
      <c r="B57" s="159" t="str">
        <f>'Tabulation of Bids'!B58</f>
        <v>Thermoplastic Pavement Markings, Letters and Symbols</v>
      </c>
      <c r="C57" s="144" t="str">
        <f>'Tabulation of Bids'!C58</f>
        <v>S.F.</v>
      </c>
      <c r="D57" s="144">
        <f>'Tabulation of Bids'!D58</f>
        <v>307</v>
      </c>
      <c r="E57" s="145"/>
      <c r="F57" s="145"/>
    </row>
    <row r="58" spans="1:6" ht="20.25" customHeight="1" x14ac:dyDescent="0.2">
      <c r="A58" s="144">
        <f>'Tabulation of Bids'!A59</f>
        <v>50</v>
      </c>
      <c r="B58" s="159" t="str">
        <f>'Tabulation of Bids'!B59</f>
        <v>Detector Loops</v>
      </c>
      <c r="C58" s="144" t="str">
        <f>'Tabulation of Bids'!C59</f>
        <v>L.F.</v>
      </c>
      <c r="D58" s="144">
        <f>'Tabulation of Bids'!D59</f>
        <v>50</v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/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/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/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/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/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/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ref="F69:F84" si="2">+D69*E69</f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>
        <f>SUM(F57:F80)+F55</f>
        <v>0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J27" sqref="J27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496"/>
      <c r="F2" s="497"/>
    </row>
    <row r="3" spans="1:6" s="97" customFormat="1" ht="15.75" customHeight="1" x14ac:dyDescent="0.2">
      <c r="A3" s="122"/>
      <c r="B3" s="125"/>
      <c r="C3" s="124" t="s">
        <v>14</v>
      </c>
      <c r="D3" s="498" t="s">
        <v>15</v>
      </c>
      <c r="E3" s="498"/>
      <c r="F3" s="499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494" t="str">
        <f>'Tabulation of Bids'!$A$3</f>
        <v>Bid On: City-Wide Street Repairs Group No. 1 - 2021 (Residential)</v>
      </c>
      <c r="E4" s="494"/>
      <c r="F4" s="495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140</v>
      </c>
      <c r="E16" s="240">
        <f>'Tabulation of Bids'!$E6</f>
        <v>25</v>
      </c>
      <c r="F16" s="318">
        <f>D16*E16</f>
        <v>3500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</v>
      </c>
      <c r="E17" s="235">
        <f>'Tabulation of Bids'!$E7</f>
        <v>50000</v>
      </c>
      <c r="F17" s="319">
        <f t="shared" ref="F17:F32" si="0">D17*E17</f>
        <v>50000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127</v>
      </c>
      <c r="E18" s="235">
        <f>'Tabulation of Bids'!$E8</f>
        <v>60</v>
      </c>
      <c r="F18" s="319">
        <f t="shared" si="0"/>
        <v>7620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Subbase Granular Material, Type B, CA-2, 6"</v>
      </c>
      <c r="C19" s="95" t="str">
        <f>'Tabulation of Bids'!$C9</f>
        <v>Tons</v>
      </c>
      <c r="D19" s="96">
        <f>'Tabulation of Bids'!$D9</f>
        <v>50</v>
      </c>
      <c r="E19" s="235">
        <f>'Tabulation of Bids'!$E9</f>
        <v>25</v>
      </c>
      <c r="F19" s="319">
        <f t="shared" si="0"/>
        <v>1250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Base Course, Type B, CA-6, 6"</v>
      </c>
      <c r="C20" s="95" t="str">
        <f>'Tabulation of Bids'!$C10</f>
        <v>Tons</v>
      </c>
      <c r="D20" s="96">
        <f>'Tabulation of Bids'!$D10</f>
        <v>50</v>
      </c>
      <c r="E20" s="235">
        <f>'Tabulation of Bids'!$E10</f>
        <v>25</v>
      </c>
      <c r="F20" s="319">
        <f t="shared" si="0"/>
        <v>1250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Base Repair, 10"</v>
      </c>
      <c r="C21" s="95" t="str">
        <f>'Tabulation of Bids'!$C11</f>
        <v>S.Y.</v>
      </c>
      <c r="D21" s="96">
        <f>'Tabulation of Bids'!$D11</f>
        <v>1396</v>
      </c>
      <c r="E21" s="235">
        <f>'Tabulation of Bids'!$E11</f>
        <v>20</v>
      </c>
      <c r="F21" s="319">
        <f t="shared" si="0"/>
        <v>27920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Bituminous Materials (Prime Coat)</v>
      </c>
      <c r="C22" s="95" t="str">
        <f>'Tabulation of Bids'!$C12</f>
        <v>Gal</v>
      </c>
      <c r="D22" s="96">
        <f>'Tabulation of Bids'!$D12</f>
        <v>14117</v>
      </c>
      <c r="E22" s="235">
        <f>'Tabulation of Bids'!$E12</f>
        <v>3</v>
      </c>
      <c r="F22" s="319">
        <f t="shared" si="0"/>
        <v>42351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Aggregate (Prime Coat)</v>
      </c>
      <c r="C23" s="95" t="str">
        <f>'Tabulation of Bids'!$C13</f>
        <v>Tons</v>
      </c>
      <c r="D23" s="96">
        <f>'Tabulation of Bids'!$D13</f>
        <v>715</v>
      </c>
      <c r="E23" s="235">
        <f>'Tabulation of Bids'!$E13</f>
        <v>10</v>
      </c>
      <c r="F23" s="319">
        <f t="shared" si="0"/>
        <v>7150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Polymerized Leveling Binder, IL-4.75, N50, 0.5"</v>
      </c>
      <c r="C24" s="95" t="str">
        <f>'Tabulation of Bids'!$C14</f>
        <v>Tons</v>
      </c>
      <c r="D24" s="96">
        <f>'Tabulation of Bids'!$D14</f>
        <v>50</v>
      </c>
      <c r="E24" s="235">
        <f>'Tabulation of Bids'!$E14</f>
        <v>80</v>
      </c>
      <c r="F24" s="319">
        <f t="shared" si="0"/>
        <v>4000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Binder Course, IL-19.0, N50, 2.5"</v>
      </c>
      <c r="C25" s="95" t="str">
        <f>'Tabulation of Bids'!$C15</f>
        <v>Tons</v>
      </c>
      <c r="D25" s="96">
        <f>'Tabulation of Bids'!$D15</f>
        <v>100</v>
      </c>
      <c r="E25" s="235">
        <f>'Tabulation of Bids'!$E15</f>
        <v>65</v>
      </c>
      <c r="F25" s="319">
        <f t="shared" si="0"/>
        <v>6500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 Surface Course, Mix "D", N50, 1.25"</v>
      </c>
      <c r="C26" s="95" t="str">
        <f>'Tabulation of Bids'!$C16</f>
        <v>Tons</v>
      </c>
      <c r="D26" s="96">
        <f>'Tabulation of Bids'!$D16</f>
        <v>1325</v>
      </c>
      <c r="E26" s="235">
        <f>'Tabulation of Bids'!$E16</f>
        <v>65</v>
      </c>
      <c r="F26" s="319">
        <f t="shared" si="0"/>
        <v>86125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Hot-Mix Asphalt Surface Course, Mix "D", N50, 1.5"</v>
      </c>
      <c r="C27" s="95" t="str">
        <f>'Tabulation of Bids'!$C17</f>
        <v>Tons</v>
      </c>
      <c r="D27" s="96">
        <f>'Tabulation of Bids'!$D17</f>
        <v>100</v>
      </c>
      <c r="E27" s="235">
        <f>'Tabulation of Bids'!$E17</f>
        <v>60</v>
      </c>
      <c r="F27" s="319">
        <f t="shared" si="0"/>
        <v>6000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Hot-Mix Asphalt Surface Course, Mix "D", N50, 2"</v>
      </c>
      <c r="C28" s="95" t="str">
        <f>'Tabulation of Bids'!$C18</f>
        <v>Tons</v>
      </c>
      <c r="D28" s="96">
        <f>'Tabulation of Bids'!$D18</f>
        <v>16325</v>
      </c>
      <c r="E28" s="235">
        <f>'Tabulation of Bids'!$E18</f>
        <v>60</v>
      </c>
      <c r="F28" s="319">
        <f t="shared" si="0"/>
        <v>979500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Hot-Mix Asphalt, Hand Method</v>
      </c>
      <c r="C29" s="95" t="str">
        <f>'Tabulation of Bids'!$C19</f>
        <v>Tons</v>
      </c>
      <c r="D29" s="96">
        <f>'Tabulation of Bids'!$D19</f>
        <v>60</v>
      </c>
      <c r="E29" s="235">
        <f>'Tabulation of Bids'!$E19</f>
        <v>300</v>
      </c>
      <c r="F29" s="319">
        <f t="shared" si="0"/>
        <v>18000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P.C.C. Approach Pavement, 6"</v>
      </c>
      <c r="C30" s="95" t="str">
        <f>'Tabulation of Bids'!$C20</f>
        <v>S.Y.</v>
      </c>
      <c r="D30" s="96">
        <f>'Tabulation of Bids'!$D20</f>
        <v>532</v>
      </c>
      <c r="E30" s="235">
        <f>'Tabulation of Bids'!$E20</f>
        <v>60</v>
      </c>
      <c r="F30" s="319">
        <f t="shared" si="0"/>
        <v>31920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P.C.C. Approach Pavement, 8"</v>
      </c>
      <c r="C31" s="95" t="str">
        <f>'Tabulation of Bids'!$C21</f>
        <v>S.Y.</v>
      </c>
      <c r="D31" s="96">
        <f>'Tabulation of Bids'!$D21</f>
        <v>76</v>
      </c>
      <c r="E31" s="235">
        <f>'Tabulation of Bids'!$E21</f>
        <v>75</v>
      </c>
      <c r="F31" s="319">
        <f t="shared" si="0"/>
        <v>5700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P.C.C. Sidewalk, 4"</v>
      </c>
      <c r="C32" s="95" t="str">
        <f>'Tabulation of Bids'!$C22</f>
        <v>S.F.</v>
      </c>
      <c r="D32" s="96">
        <f>'Tabulation of Bids'!$D22</f>
        <v>32200</v>
      </c>
      <c r="E32" s="235">
        <f>'Tabulation of Bids'!$E22</f>
        <v>6</v>
      </c>
      <c r="F32" s="319">
        <f t="shared" si="0"/>
        <v>193200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Detectable Warnings, ADA Ramps</v>
      </c>
      <c r="C33" s="98" t="str">
        <f>'Tabulation of Bids'!$C23</f>
        <v>S.F.</v>
      </c>
      <c r="D33" s="96">
        <f>'Tabulation of Bids'!$D23</f>
        <v>650</v>
      </c>
      <c r="E33" s="235">
        <f>'Tabulation of Bids'!$E23</f>
        <v>25</v>
      </c>
      <c r="F33" s="319">
        <f t="shared" ref="F33:F39" si="1">D33*E33</f>
        <v>16250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Combination Curb and Gutter Removal</v>
      </c>
      <c r="C34" s="95" t="str">
        <f>'Tabulation of Bids'!$C24</f>
        <v>L.F.</v>
      </c>
      <c r="D34" s="96">
        <f>'Tabulation of Bids'!$D24</f>
        <v>3960</v>
      </c>
      <c r="E34" s="235">
        <f>'Tabulation of Bids'!$E24</f>
        <v>20</v>
      </c>
      <c r="F34" s="319">
        <f t="shared" si="1"/>
        <v>79200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Sidewalk Removal</v>
      </c>
      <c r="C35" s="95" t="str">
        <f>'Tabulation of Bids'!$C25</f>
        <v>S.F.</v>
      </c>
      <c r="D35" s="96">
        <f>'Tabulation of Bids'!$D25</f>
        <v>31425</v>
      </c>
      <c r="E35" s="235">
        <f>'Tabulation of Bids'!$E25</f>
        <v>2</v>
      </c>
      <c r="F35" s="319">
        <f t="shared" si="1"/>
        <v>62850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Approach Pavement Removal</v>
      </c>
      <c r="C36" s="95" t="str">
        <f>'Tabulation of Bids'!$C26</f>
        <v>S.Y.</v>
      </c>
      <c r="D36" s="96">
        <f>'Tabulation of Bids'!$D26</f>
        <v>608</v>
      </c>
      <c r="E36" s="235">
        <f>'Tabulation of Bids'!$E26</f>
        <v>40</v>
      </c>
      <c r="F36" s="319">
        <f t="shared" si="1"/>
        <v>24320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Surface Removal, 1.25"</v>
      </c>
      <c r="C37" s="95" t="str">
        <f>'Tabulation of Bids'!$C27</f>
        <v>S.Y.</v>
      </c>
      <c r="D37" s="96">
        <f>'Tabulation of Bids'!$D27</f>
        <v>10500</v>
      </c>
      <c r="E37" s="235">
        <f>'Tabulation of Bids'!$E27</f>
        <v>2.5</v>
      </c>
      <c r="F37" s="319">
        <f t="shared" si="1"/>
        <v>26250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Surface Removal, 2"</v>
      </c>
      <c r="C38" s="95" t="str">
        <f>'Tabulation of Bids'!$C28</f>
        <v>S.Y.</v>
      </c>
      <c r="D38" s="96">
        <f>'Tabulation of Bids'!$D28</f>
        <v>119525</v>
      </c>
      <c r="E38" s="235">
        <f>'Tabulation of Bids'!$E28</f>
        <v>3</v>
      </c>
      <c r="F38" s="319">
        <f t="shared" si="1"/>
        <v>358575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Surface Removal, Butt Joints</v>
      </c>
      <c r="C39" s="241" t="str">
        <f>'Tabulation of Bids'!$C29</f>
        <v>S.Y.</v>
      </c>
      <c r="D39" s="238">
        <f>'Tabulation of Bids'!$D29</f>
        <v>1145</v>
      </c>
      <c r="E39" s="239">
        <f>'Tabulation of Bids'!$E29</f>
        <v>5</v>
      </c>
      <c r="F39" s="320">
        <f t="shared" si="1"/>
        <v>5725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2045156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492">
        <f>E2</f>
        <v>0</v>
      </c>
      <c r="F47" s="493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494" t="str">
        <f>D4</f>
        <v>Bid On: City-Wide Street Repairs Group No. 1 - 2021 (Residential)</v>
      </c>
      <c r="E49" s="494"/>
      <c r="F49" s="495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Concrete Surface Removal, 1.25"</v>
      </c>
      <c r="C61" s="95" t="str">
        <f>'Tabulation of Bids'!$C32</f>
        <v>S.Y.</v>
      </c>
      <c r="D61" s="209">
        <f>'Tabulation of Bids'!$D32</f>
        <v>1050</v>
      </c>
      <c r="E61" s="240">
        <f>'Tabulation of Bids'!$E32</f>
        <v>4</v>
      </c>
      <c r="F61" s="318">
        <f>D61*E61</f>
        <v>4200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Concrete Surface Removal, 1.5"</v>
      </c>
      <c r="C62" s="95" t="str">
        <f>'Tabulation of Bids'!$C33</f>
        <v>S.Y.</v>
      </c>
      <c r="D62" s="96">
        <f>'Tabulation of Bids'!$D33</f>
        <v>915</v>
      </c>
      <c r="E62" s="235">
        <f>'Tabulation of Bids'!$E33</f>
        <v>4</v>
      </c>
      <c r="F62" s="319">
        <f t="shared" ref="F62:F84" si="3">D62*E62</f>
        <v>3660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Aggregate Shoulder</v>
      </c>
      <c r="C63" s="95" t="str">
        <f>'Tabulation of Bids'!$C34</f>
        <v>Tons</v>
      </c>
      <c r="D63" s="96">
        <f>'Tabulation of Bids'!$D34</f>
        <v>410</v>
      </c>
      <c r="E63" s="235">
        <f>'Tabulation of Bids'!$E34</f>
        <v>35</v>
      </c>
      <c r="F63" s="319">
        <f t="shared" si="3"/>
        <v>14350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Remove Existing CMP Storm Pipe</v>
      </c>
      <c r="C64" s="95" t="str">
        <f>'Tabulation of Bids'!$C35</f>
        <v>L.F.</v>
      </c>
      <c r="D64" s="96">
        <f>'Tabulation of Bids'!$D35</f>
        <v>45</v>
      </c>
      <c r="E64" s="235">
        <f>'Tabulation of Bids'!$E35</f>
        <v>20</v>
      </c>
      <c r="F64" s="319">
        <f t="shared" si="3"/>
        <v>900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Storm Sewers, PVC, 10"</v>
      </c>
      <c r="C65" s="95" t="str">
        <f>'Tabulation of Bids'!$C36</f>
        <v>L.F.</v>
      </c>
      <c r="D65" s="96">
        <f>'Tabulation of Bids'!$D36</f>
        <v>150</v>
      </c>
      <c r="E65" s="235">
        <f>'Tabulation of Bids'!$E36</f>
        <v>75</v>
      </c>
      <c r="F65" s="319">
        <f t="shared" si="3"/>
        <v>11250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Storm Sewers, RCP, 12"</v>
      </c>
      <c r="C66" s="95" t="str">
        <f>'Tabulation of Bids'!$C37</f>
        <v>L.F.</v>
      </c>
      <c r="D66" s="96">
        <f>'Tabulation of Bids'!$D37</f>
        <v>45</v>
      </c>
      <c r="E66" s="235">
        <f>'Tabulation of Bids'!$E37</f>
        <v>100</v>
      </c>
      <c r="F66" s="319">
        <f t="shared" si="3"/>
        <v>4500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Storm Manhole, Type A, 4' Diameter, Open Lid</v>
      </c>
      <c r="C67" s="95" t="str">
        <f>'Tabulation of Bids'!$C38</f>
        <v>Each</v>
      </c>
      <c r="D67" s="96">
        <f>'Tabulation of Bids'!$D38</f>
        <v>1</v>
      </c>
      <c r="E67" s="235">
        <f>'Tabulation of Bids'!$E38</f>
        <v>5000</v>
      </c>
      <c r="F67" s="319">
        <f t="shared" si="3"/>
        <v>5000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Storm Inlet, Type 700</v>
      </c>
      <c r="C68" s="95" t="str">
        <f>'Tabulation of Bids'!$C39</f>
        <v>Each</v>
      </c>
      <c r="D68" s="96">
        <f>'Tabulation of Bids'!$D39</f>
        <v>1</v>
      </c>
      <c r="E68" s="235">
        <f>'Tabulation of Bids'!$E39</f>
        <v>3000</v>
      </c>
      <c r="F68" s="319">
        <f t="shared" si="3"/>
        <v>3000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Sanitary Riser/Valve Boxes to be Adjusted</v>
      </c>
      <c r="C69" s="95" t="str">
        <f>'Tabulation of Bids'!$C40</f>
        <v>Each</v>
      </c>
      <c r="D69" s="96">
        <f>'Tabulation of Bids'!$D40</f>
        <v>4</v>
      </c>
      <c r="E69" s="235">
        <f>'Tabulation of Bids'!$E40</f>
        <v>300</v>
      </c>
      <c r="F69" s="319">
        <f t="shared" si="3"/>
        <v>1200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Manholes to be Adjusted</v>
      </c>
      <c r="C70" s="95" t="str">
        <f>'Tabulation of Bids'!$C41</f>
        <v>Each</v>
      </c>
      <c r="D70" s="96">
        <f>'Tabulation of Bids'!$D41</f>
        <v>140</v>
      </c>
      <c r="E70" s="235">
        <f>'Tabulation of Bids'!$E41</f>
        <v>550</v>
      </c>
      <c r="F70" s="319">
        <f t="shared" si="3"/>
        <v>77000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Manholes to be Adjusted with New Frame and Lid</v>
      </c>
      <c r="C71" s="95" t="str">
        <f>'Tabulation of Bids'!$C42</f>
        <v>Each</v>
      </c>
      <c r="D71" s="96">
        <f>'Tabulation of Bids'!$D42</f>
        <v>48</v>
      </c>
      <c r="E71" s="235">
        <f>'Tabulation of Bids'!$E42</f>
        <v>800</v>
      </c>
      <c r="F71" s="319">
        <f t="shared" si="3"/>
        <v>38400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Manholes to be Reconstructed</v>
      </c>
      <c r="C72" s="95" t="str">
        <f>'Tabulation of Bids'!$C43</f>
        <v>Each</v>
      </c>
      <c r="D72" s="96">
        <f>'Tabulation of Bids'!$D43</f>
        <v>1</v>
      </c>
      <c r="E72" s="235">
        <f>'Tabulation of Bids'!$E43</f>
        <v>1000</v>
      </c>
      <c r="F72" s="319">
        <f t="shared" si="3"/>
        <v>1000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Manholes to be Reconstructed with New Frame and Lid</v>
      </c>
      <c r="C73" s="95" t="str">
        <f>'Tabulation of Bids'!$C44</f>
        <v>Each</v>
      </c>
      <c r="D73" s="96">
        <f>'Tabulation of Bids'!$D44</f>
        <v>1</v>
      </c>
      <c r="E73" s="235">
        <f>'Tabulation of Bids'!$E44</f>
        <v>1500</v>
      </c>
      <c r="F73" s="319">
        <f t="shared" si="3"/>
        <v>1500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 xml:space="preserve">Inlets to be Adjusted </v>
      </c>
      <c r="C74" s="95" t="str">
        <f>'Tabulation of Bids'!$C45</f>
        <v>Each</v>
      </c>
      <c r="D74" s="96">
        <f>'Tabulation of Bids'!$D45</f>
        <v>23</v>
      </c>
      <c r="E74" s="235">
        <f>'Tabulation of Bids'!$E45</f>
        <v>1000</v>
      </c>
      <c r="F74" s="319">
        <f t="shared" si="3"/>
        <v>23000</v>
      </c>
    </row>
    <row r="75" spans="1:6" ht="20.25" customHeight="1" x14ac:dyDescent="0.2">
      <c r="A75" s="94">
        <f>'Tabulation of Bids'!$A46</f>
        <v>39</v>
      </c>
      <c r="B75" s="105" t="str">
        <f>'Tabulation of Bids'!$B46</f>
        <v>Inlets to be Adjusted with New Frame and Grate</v>
      </c>
      <c r="C75" s="95" t="str">
        <f>'Tabulation of Bids'!$C46</f>
        <v>Each</v>
      </c>
      <c r="D75" s="96">
        <f>'Tabulation of Bids'!$D46</f>
        <v>22</v>
      </c>
      <c r="E75" s="235">
        <f>'Tabulation of Bids'!$E46</f>
        <v>1400</v>
      </c>
      <c r="F75" s="319">
        <f t="shared" si="3"/>
        <v>30800</v>
      </c>
    </row>
    <row r="76" spans="1:6" ht="20.25" customHeight="1" x14ac:dyDescent="0.2">
      <c r="A76" s="94">
        <f>'Tabulation of Bids'!$A47</f>
        <v>40</v>
      </c>
      <c r="B76" s="105" t="str">
        <f>'Tabulation of Bids'!$B47</f>
        <v>Inlets to be Reconstructed</v>
      </c>
      <c r="C76" s="95" t="str">
        <f>'Tabulation of Bids'!$C47</f>
        <v>Each</v>
      </c>
      <c r="D76" s="96">
        <f>'Tabulation of Bids'!$D47</f>
        <v>2</v>
      </c>
      <c r="E76" s="235">
        <f>'Tabulation of Bids'!$E47</f>
        <v>1500</v>
      </c>
      <c r="F76" s="319">
        <f t="shared" si="3"/>
        <v>3000</v>
      </c>
    </row>
    <row r="77" spans="1:6" ht="20.25" customHeight="1" x14ac:dyDescent="0.2">
      <c r="A77" s="94">
        <f>'Tabulation of Bids'!$A48</f>
        <v>41</v>
      </c>
      <c r="B77" s="105" t="str">
        <f>'Tabulation of Bids'!$B48</f>
        <v>Inlets to be Reconstructed with New Frame and Grate</v>
      </c>
      <c r="C77" s="95" t="str">
        <f>'Tabulation of Bids'!$C48</f>
        <v>Each</v>
      </c>
      <c r="D77" s="96">
        <f>'Tabulation of Bids'!$D48</f>
        <v>7</v>
      </c>
      <c r="E77" s="235">
        <f>'Tabulation of Bids'!$E48</f>
        <v>1900</v>
      </c>
      <c r="F77" s="319">
        <f t="shared" si="3"/>
        <v>13300</v>
      </c>
    </row>
    <row r="78" spans="1:6" ht="20.25" customHeight="1" x14ac:dyDescent="0.2">
      <c r="A78" s="94">
        <f>'Tabulation of Bids'!$A49</f>
        <v>42</v>
      </c>
      <c r="B78" s="105" t="str">
        <f>'Tabulation of Bids'!$B49</f>
        <v>Inlet Speicals to be Repaired</v>
      </c>
      <c r="C78" s="98" t="str">
        <f>'Tabulation of Bids'!$C49</f>
        <v>Each</v>
      </c>
      <c r="D78" s="96">
        <f>'Tabulation of Bids'!$D49</f>
        <v>6</v>
      </c>
      <c r="E78" s="235">
        <f>'Tabulation of Bids'!$E49</f>
        <v>2200</v>
      </c>
      <c r="F78" s="319">
        <f t="shared" si="3"/>
        <v>13200</v>
      </c>
    </row>
    <row r="79" spans="1:6" ht="20.25" customHeight="1" x14ac:dyDescent="0.2">
      <c r="A79" s="94">
        <f>'Tabulation of Bids'!$A50</f>
        <v>43</v>
      </c>
      <c r="B79" s="105" t="str">
        <f>'Tabulation of Bids'!$B50</f>
        <v>Combination Concrete Curb and Gutter, Type M-6.18 (Modified)</v>
      </c>
      <c r="C79" s="95" t="str">
        <f>'Tabulation of Bids'!$C50</f>
        <v>L.F.</v>
      </c>
      <c r="D79" s="96">
        <f>'Tabulation of Bids'!$D50</f>
        <v>4050</v>
      </c>
      <c r="E79" s="235">
        <f>'Tabulation of Bids'!$E50</f>
        <v>30</v>
      </c>
      <c r="F79" s="319">
        <f t="shared" si="3"/>
        <v>121500</v>
      </c>
    </row>
    <row r="80" spans="1:6" ht="20.25" customHeight="1" x14ac:dyDescent="0.2">
      <c r="A80" s="94">
        <f>'Tabulation of Bids'!$A51</f>
        <v>44</v>
      </c>
      <c r="B80" s="105" t="str">
        <f>'Tabulation of Bids'!$B51</f>
        <v>Traffic Control and Protection</v>
      </c>
      <c r="C80" s="95" t="str">
        <f>'Tabulation of Bids'!$C51</f>
        <v>Lsum</v>
      </c>
      <c r="D80" s="96">
        <f>'Tabulation of Bids'!$D51</f>
        <v>1.0000000000000007</v>
      </c>
      <c r="E80" s="235">
        <f>'Tabulation of Bids'!$E51</f>
        <v>50000</v>
      </c>
      <c r="F80" s="319">
        <f t="shared" si="3"/>
        <v>50000.000000000036</v>
      </c>
    </row>
    <row r="81" spans="1:6" ht="20.25" customHeight="1" x14ac:dyDescent="0.2">
      <c r="A81" s="94">
        <f>'Tabulation of Bids'!$A52</f>
        <v>45</v>
      </c>
      <c r="B81" s="105" t="str">
        <f>'Tabulation of Bids'!$B52</f>
        <v>Thermoplastic Pavement Markings, 4"</v>
      </c>
      <c r="C81" s="95" t="str">
        <f>'Tabulation of Bids'!$C52</f>
        <v>L.F.</v>
      </c>
      <c r="D81" s="96">
        <f>'Tabulation of Bids'!$D52</f>
        <v>5520</v>
      </c>
      <c r="E81" s="235">
        <f>'Tabulation of Bids'!$E52</f>
        <v>1.5</v>
      </c>
      <c r="F81" s="319">
        <f t="shared" si="3"/>
        <v>8280</v>
      </c>
    </row>
    <row r="82" spans="1:6" ht="20.25" customHeight="1" x14ac:dyDescent="0.2">
      <c r="A82" s="94">
        <f>'Tabulation of Bids'!$A53</f>
        <v>46</v>
      </c>
      <c r="B82" s="105" t="str">
        <f>'Tabulation of Bids'!$B53</f>
        <v>Thermoplastic Pavement Markings, 6"</v>
      </c>
      <c r="C82" s="95" t="str">
        <f>'Tabulation of Bids'!$C53</f>
        <v>L.F.</v>
      </c>
      <c r="D82" s="96">
        <f>'Tabulation of Bids'!$D53</f>
        <v>870</v>
      </c>
      <c r="E82" s="235">
        <f>'Tabulation of Bids'!$E53</f>
        <v>2</v>
      </c>
      <c r="F82" s="319">
        <f t="shared" si="3"/>
        <v>1740</v>
      </c>
    </row>
    <row r="83" spans="1:6" ht="20.25" customHeight="1" x14ac:dyDescent="0.2">
      <c r="A83" s="94">
        <f>'Tabulation of Bids'!$A54</f>
        <v>47</v>
      </c>
      <c r="B83" s="105" t="str">
        <f>'Tabulation of Bids'!$B54</f>
        <v>Thermoplastic Pavement Markings, 12"</v>
      </c>
      <c r="C83" s="95" t="str">
        <f>'Tabulation of Bids'!$C54</f>
        <v>L.F.</v>
      </c>
      <c r="D83" s="96">
        <f>'Tabulation of Bids'!$D54</f>
        <v>424</v>
      </c>
      <c r="E83" s="235">
        <f>'Tabulation of Bids'!$E54</f>
        <v>4</v>
      </c>
      <c r="F83" s="319">
        <f t="shared" si="3"/>
        <v>1696</v>
      </c>
    </row>
    <row r="84" spans="1:6" ht="20.25" customHeight="1" thickBot="1" x14ac:dyDescent="0.25">
      <c r="A84" s="236">
        <f>'Tabulation of Bids'!$A55</f>
        <v>48</v>
      </c>
      <c r="B84" s="237" t="str">
        <f>'Tabulation of Bids'!$B55</f>
        <v>Thermoplastic Pavement Markings, 24"</v>
      </c>
      <c r="C84" s="241" t="str">
        <f>'Tabulation of Bids'!$C55</f>
        <v>L.F.</v>
      </c>
      <c r="D84" s="238">
        <f>'Tabulation of Bids'!$D55</f>
        <v>138</v>
      </c>
      <c r="E84" s="239">
        <f>'Tabulation of Bids'!$E55</f>
        <v>6</v>
      </c>
      <c r="F84" s="320">
        <f t="shared" si="3"/>
        <v>828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Sub Total </v>
      </c>
      <c r="F85" s="321">
        <f>SUM(F61:F84)+F40</f>
        <v>2478460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492">
        <f>E47</f>
        <v>0</v>
      </c>
      <c r="F92" s="493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494" t="str">
        <f>D49</f>
        <v>Bid On: City-Wide Street Repairs Group No. 1 - 2021 (Residential)</v>
      </c>
      <c r="E94" s="494"/>
      <c r="F94" s="495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>
        <f>'Tabulation of Bids'!$A58</f>
        <v>49</v>
      </c>
      <c r="B106" s="248" t="str">
        <f>'Tabulation of Bids'!$B58</f>
        <v>Thermoplastic Pavement Markings, Letters and Symbols</v>
      </c>
      <c r="C106" s="249" t="str">
        <f>'Tabulation of Bids'!$C58</f>
        <v>S.F.</v>
      </c>
      <c r="D106" s="250">
        <f>'Tabulation of Bids'!$D58</f>
        <v>307</v>
      </c>
      <c r="E106" s="251">
        <f>'Tabulation of Bids'!$E58</f>
        <v>8</v>
      </c>
      <c r="F106" s="318">
        <f>D106*E106</f>
        <v>2456</v>
      </c>
    </row>
    <row r="107" spans="1:6" ht="20.25" customHeight="1" x14ac:dyDescent="0.2">
      <c r="A107" s="207">
        <f>'Tabulation of Bids'!$A59</f>
        <v>50</v>
      </c>
      <c r="B107" s="208" t="str">
        <f>'Tabulation of Bids'!$B59</f>
        <v>Detector Loops</v>
      </c>
      <c r="C107" s="218" t="str">
        <f>'Tabulation of Bids'!$C59</f>
        <v>L.F.</v>
      </c>
      <c r="D107" s="209">
        <f>'Tabulation of Bids'!$D59</f>
        <v>50</v>
      </c>
      <c r="E107" s="240">
        <f>'Tabulation of Bids'!$E59</f>
        <v>30</v>
      </c>
      <c r="F107" s="319">
        <f t="shared" ref="F107:F129" si="5">D107*E107</f>
        <v>1500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492">
        <f>E92</f>
        <v>0</v>
      </c>
      <c r="F137" s="493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494" t="str">
        <f>D94</f>
        <v>Bid On: City-Wide Street Repairs Group No. 1 - 2021 (Residential)</v>
      </c>
      <c r="E139" s="494"/>
      <c r="F139" s="495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00" t="s">
        <v>15</v>
      </c>
      <c r="J1" s="500"/>
      <c r="K1" s="50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10"/>
      <c r="I2" s="15"/>
      <c r="J2" s="359"/>
      <c r="K2" s="35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159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William Charles Construction</v>
      </c>
      <c r="C4" s="92" t="s">
        <v>160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501" t="str">
        <f>'Tabulation of Bids'!$A$3</f>
        <v>Bid On: City-Wide Street Repairs Group No. 1 - 2021 (Residential)</v>
      </c>
      <c r="J5" s="501"/>
      <c r="K5" s="50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140</v>
      </c>
      <c r="D8" s="296" t="str">
        <f>IF(ISBLANK('Tabulation of Bids'!C6),"",'Tabulation of Bids'!C6)</f>
        <v>C.Y.</v>
      </c>
      <c r="E8" s="257">
        <f>IF(J8 = "","",J8*C8)</f>
        <v>4335.8</v>
      </c>
      <c r="F8" s="258" t="str">
        <f t="shared" ref="F8:F31" si="0">IF((H8&gt;C8),H8-C8,"")</f>
        <v/>
      </c>
      <c r="G8" s="288">
        <f>IF($K$52="BLR 6303",IF(C8&gt;H8,C8-H8,""),"")</f>
        <v>140</v>
      </c>
      <c r="H8" s="166"/>
      <c r="I8" s="135" t="str">
        <f>IF(ISBLANK(H8),"",D8)</f>
        <v/>
      </c>
      <c r="J8" s="133">
        <f>IF(ISBLANK('Tabulation of Bids'!G6),"",'Tabulation of Bids'!G6)</f>
        <v>30.97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</v>
      </c>
      <c r="D9" s="299" t="str">
        <f>IF(ISBLANK('Tabulation of Bids'!C7),"",'Tabulation of Bids'!C7)</f>
        <v>Lsum</v>
      </c>
      <c r="E9" s="261">
        <f t="shared" ref="E9:E31" si="1">IF(J9 = "","",J9*C9)</f>
        <v>44823.79</v>
      </c>
      <c r="F9" s="262" t="str">
        <f t="shared" si="0"/>
        <v/>
      </c>
      <c r="G9" s="288">
        <f t="shared" ref="G9:G31" si="2">IF($K$52="BLR 6303",IF(C9&gt;H9,C9-H9,""),"")</f>
        <v>1</v>
      </c>
      <c r="H9" s="166"/>
      <c r="I9" s="135" t="str">
        <f t="shared" ref="I9:I31" si="3">IF(ISBLANK(H9),"",D9)</f>
        <v/>
      </c>
      <c r="J9" s="133">
        <f>IF(ISBLANK('Tabulation of Bids'!G7),"",'Tabulation of Bids'!G7)</f>
        <v>44823.79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127</v>
      </c>
      <c r="D10" s="299" t="str">
        <f>IF(ISBLANK('Tabulation of Bids'!C8),"",'Tabulation of Bids'!C8)</f>
        <v>Each</v>
      </c>
      <c r="E10" s="261">
        <f t="shared" si="1"/>
        <v>7335.5199999999995</v>
      </c>
      <c r="F10" s="262" t="str">
        <f t="shared" si="0"/>
        <v/>
      </c>
      <c r="G10" s="288">
        <f t="shared" si="2"/>
        <v>92</v>
      </c>
      <c r="H10" s="166">
        <v>35</v>
      </c>
      <c r="I10" s="135" t="str">
        <f t="shared" si="3"/>
        <v>Each</v>
      </c>
      <c r="J10" s="133">
        <f>IF(ISBLANK('Tabulation of Bids'!G8),"",'Tabulation of Bids'!G8)</f>
        <v>57.76</v>
      </c>
      <c r="K10" s="133">
        <f t="shared" si="4"/>
        <v>2021.6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Subbase Granular Material, Type B, CA-2, 6"</v>
      </c>
      <c r="C11" s="295">
        <f>IF('Tabulation of Bids'!D9=0,"",'Tabulation of Bids'!D9)</f>
        <v>50</v>
      </c>
      <c r="D11" s="299" t="str">
        <f>IF(ISBLANK('Tabulation of Bids'!C9),"",'Tabulation of Bids'!C9)</f>
        <v>Tons</v>
      </c>
      <c r="E11" s="261">
        <f t="shared" si="1"/>
        <v>1162</v>
      </c>
      <c r="F11" s="262" t="str">
        <f t="shared" si="0"/>
        <v/>
      </c>
      <c r="G11" s="288">
        <f t="shared" si="2"/>
        <v>50</v>
      </c>
      <c r="H11" s="166"/>
      <c r="I11" s="135" t="str">
        <f t="shared" si="3"/>
        <v/>
      </c>
      <c r="J11" s="133">
        <f>IF(ISBLANK('Tabulation of Bids'!G9),"",'Tabulation of Bids'!G9)</f>
        <v>23.24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Aggregate Base Course, Type B, CA-6, 6"</v>
      </c>
      <c r="C12" s="295">
        <f>IF('Tabulation of Bids'!D10=0,"",'Tabulation of Bids'!D10)</f>
        <v>50</v>
      </c>
      <c r="D12" s="299" t="str">
        <f>IF(ISBLANK('Tabulation of Bids'!C10),"",'Tabulation of Bids'!C10)</f>
        <v>Tons</v>
      </c>
      <c r="E12" s="261">
        <f t="shared" si="1"/>
        <v>1484</v>
      </c>
      <c r="F12" s="262" t="str">
        <f t="shared" si="0"/>
        <v/>
      </c>
      <c r="G12" s="288">
        <f t="shared" si="2"/>
        <v>50</v>
      </c>
      <c r="H12" s="166"/>
      <c r="I12" s="135" t="str">
        <f t="shared" si="3"/>
        <v/>
      </c>
      <c r="J12" s="133">
        <f>IF(ISBLANK('Tabulation of Bids'!G10),"",'Tabulation of Bids'!G10)</f>
        <v>29.68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Base Repair, 10"</v>
      </c>
      <c r="C13" s="295">
        <f>IF('Tabulation of Bids'!D11=0,"",'Tabulation of Bids'!D11)</f>
        <v>1396</v>
      </c>
      <c r="D13" s="299" t="str">
        <f>IF(ISBLANK('Tabulation of Bids'!C11),"",'Tabulation of Bids'!C11)</f>
        <v>S.Y.</v>
      </c>
      <c r="E13" s="261">
        <f t="shared" si="1"/>
        <v>13.96</v>
      </c>
      <c r="F13" s="262" t="str">
        <f t="shared" si="0"/>
        <v/>
      </c>
      <c r="G13" s="288">
        <f t="shared" si="2"/>
        <v>1396</v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Bituminous Materials (Prime Coat)</v>
      </c>
      <c r="C14" s="295">
        <f>IF('Tabulation of Bids'!D12=0,"",'Tabulation of Bids'!D12)</f>
        <v>14117</v>
      </c>
      <c r="D14" s="299" t="str">
        <f>IF(ISBLANK('Tabulation of Bids'!C12),"",'Tabulation of Bids'!C12)</f>
        <v>Gal</v>
      </c>
      <c r="E14" s="261">
        <f t="shared" si="1"/>
        <v>23434.219999999998</v>
      </c>
      <c r="F14" s="262" t="str">
        <f t="shared" si="0"/>
        <v/>
      </c>
      <c r="G14" s="288">
        <f t="shared" si="2"/>
        <v>14117</v>
      </c>
      <c r="H14" s="166"/>
      <c r="I14" s="135" t="str">
        <f t="shared" si="3"/>
        <v/>
      </c>
      <c r="J14" s="133">
        <f>IF(ISBLANK('Tabulation of Bids'!G12),"",'Tabulation of Bids'!G12)</f>
        <v>1.66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Aggregate (Prime Coat)</v>
      </c>
      <c r="C15" s="295">
        <f>IF('Tabulation of Bids'!D13=0,"",'Tabulation of Bids'!D13)</f>
        <v>715</v>
      </c>
      <c r="D15" s="299" t="str">
        <f>IF(ISBLANK('Tabulation of Bids'!C13),"",'Tabulation of Bids'!C13)</f>
        <v>Tons</v>
      </c>
      <c r="E15" s="261">
        <f t="shared" si="1"/>
        <v>7.15</v>
      </c>
      <c r="F15" s="262" t="str">
        <f t="shared" si="0"/>
        <v/>
      </c>
      <c r="G15" s="288">
        <f t="shared" si="2"/>
        <v>715</v>
      </c>
      <c r="H15" s="166"/>
      <c r="I15" s="135" t="str">
        <f t="shared" si="3"/>
        <v/>
      </c>
      <c r="J15" s="133">
        <f>IF(ISBLANK('Tabulation of Bids'!G13),"",'Tabulation of Bids'!G13)</f>
        <v>0.01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Polymerized Leveling Binder, IL-4.75, N50, 0.5"</v>
      </c>
      <c r="C16" s="295">
        <f>IF('Tabulation of Bids'!D14=0,"",'Tabulation of Bids'!D14)</f>
        <v>50</v>
      </c>
      <c r="D16" s="299" t="str">
        <f>IF(ISBLANK('Tabulation of Bids'!C14),"",'Tabulation of Bids'!C14)</f>
        <v>Tons</v>
      </c>
      <c r="E16" s="261">
        <f t="shared" si="1"/>
        <v>5202</v>
      </c>
      <c r="F16" s="262" t="str">
        <f t="shared" si="0"/>
        <v/>
      </c>
      <c r="G16" s="288">
        <f t="shared" si="2"/>
        <v>50</v>
      </c>
      <c r="H16" s="166"/>
      <c r="I16" s="135" t="str">
        <f t="shared" si="3"/>
        <v/>
      </c>
      <c r="J16" s="133">
        <f>IF(ISBLANK('Tabulation of Bids'!G14),"",'Tabulation of Bids'!G14)</f>
        <v>104.04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 Binder Course, IL-19.0, N50, 2.5"</v>
      </c>
      <c r="C17" s="295">
        <f>IF('Tabulation of Bids'!D15=0,"",'Tabulation of Bids'!D15)</f>
        <v>100</v>
      </c>
      <c r="D17" s="299" t="str">
        <f>IF(ISBLANK('Tabulation of Bids'!C15),"",'Tabulation of Bids'!C15)</f>
        <v>Tons</v>
      </c>
      <c r="E17" s="261">
        <f t="shared" si="1"/>
        <v>5566</v>
      </c>
      <c r="F17" s="262">
        <f t="shared" si="0"/>
        <v>1300</v>
      </c>
      <c r="G17" s="288" t="str">
        <f t="shared" si="2"/>
        <v/>
      </c>
      <c r="H17" s="166">
        <v>1400</v>
      </c>
      <c r="I17" s="135" t="str">
        <f t="shared" si="3"/>
        <v>Tons</v>
      </c>
      <c r="J17" s="133">
        <f>IF(ISBLANK('Tabulation of Bids'!G15),"",'Tabulation of Bids'!G15)</f>
        <v>55.66</v>
      </c>
      <c r="K17" s="133">
        <f t="shared" si="4"/>
        <v>77924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Hot-Mix Asphalt Surface Course, Mix "D", N50, 1.25"</v>
      </c>
      <c r="C18" s="295">
        <f>IF('Tabulation of Bids'!D16=0,"",'Tabulation of Bids'!D16)</f>
        <v>1325</v>
      </c>
      <c r="D18" s="299" t="str">
        <f>IF(ISBLANK('Tabulation of Bids'!C16),"",'Tabulation of Bids'!C16)</f>
        <v>Tons</v>
      </c>
      <c r="E18" s="261">
        <f t="shared" si="1"/>
        <v>77300.5</v>
      </c>
      <c r="F18" s="262" t="str">
        <f t="shared" si="0"/>
        <v/>
      </c>
      <c r="G18" s="288">
        <f t="shared" si="2"/>
        <v>1325</v>
      </c>
      <c r="H18" s="166"/>
      <c r="I18" s="135" t="str">
        <f t="shared" si="3"/>
        <v/>
      </c>
      <c r="J18" s="133">
        <f>IF(ISBLANK('Tabulation of Bids'!G16),"",'Tabulation of Bids'!G16)</f>
        <v>58.34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Hot-Mix Asphalt Surface Course, Mix "D", N50, 1.5"</v>
      </c>
      <c r="C19" s="295">
        <f>IF('Tabulation of Bids'!D17=0,"",'Tabulation of Bids'!D17)</f>
        <v>100</v>
      </c>
      <c r="D19" s="299" t="str">
        <f>IF(ISBLANK('Tabulation of Bids'!C17),"",'Tabulation of Bids'!C17)</f>
        <v>Tons</v>
      </c>
      <c r="E19" s="261">
        <f t="shared" si="1"/>
        <v>6334</v>
      </c>
      <c r="F19" s="262" t="str">
        <f t="shared" si="0"/>
        <v/>
      </c>
      <c r="G19" s="288">
        <f t="shared" si="2"/>
        <v>100</v>
      </c>
      <c r="H19" s="166"/>
      <c r="I19" s="135" t="str">
        <f t="shared" si="3"/>
        <v/>
      </c>
      <c r="J19" s="133">
        <f>IF(ISBLANK('Tabulation of Bids'!G17),"",'Tabulation of Bids'!G17)</f>
        <v>63.34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Hot-Mix Asphalt Surface Course, Mix "D", N50, 2"</v>
      </c>
      <c r="C20" s="295">
        <f>IF('Tabulation of Bids'!D18=0,"",'Tabulation of Bids'!D18)</f>
        <v>16325</v>
      </c>
      <c r="D20" s="299" t="str">
        <f>IF(ISBLANK('Tabulation of Bids'!C18),"",'Tabulation of Bids'!C18)</f>
        <v>Tons</v>
      </c>
      <c r="E20" s="261">
        <f t="shared" si="1"/>
        <v>953216.75</v>
      </c>
      <c r="F20" s="262" t="str">
        <f t="shared" si="0"/>
        <v/>
      </c>
      <c r="G20" s="288">
        <f t="shared" si="2"/>
        <v>14295</v>
      </c>
      <c r="H20" s="166">
        <v>2030</v>
      </c>
      <c r="I20" s="135" t="str">
        <f t="shared" si="3"/>
        <v>Tons</v>
      </c>
      <c r="J20" s="133">
        <f>IF(ISBLANK('Tabulation of Bids'!G18),"",'Tabulation of Bids'!G18)</f>
        <v>58.39</v>
      </c>
      <c r="K20" s="133">
        <f t="shared" si="4"/>
        <v>118531.7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Hot-Mix Asphalt, Hand Method</v>
      </c>
      <c r="C21" s="295">
        <f>IF('Tabulation of Bids'!D19=0,"",'Tabulation of Bids'!D19)</f>
        <v>60</v>
      </c>
      <c r="D21" s="299" t="str">
        <f>IF(ISBLANK('Tabulation of Bids'!C19),"",'Tabulation of Bids'!C19)</f>
        <v>Tons</v>
      </c>
      <c r="E21" s="261">
        <f t="shared" si="1"/>
        <v>9520.1999999999989</v>
      </c>
      <c r="F21" s="262" t="str">
        <f t="shared" si="0"/>
        <v/>
      </c>
      <c r="G21" s="288">
        <f t="shared" si="2"/>
        <v>60</v>
      </c>
      <c r="H21" s="166"/>
      <c r="I21" s="135" t="str">
        <f t="shared" si="3"/>
        <v/>
      </c>
      <c r="J21" s="133">
        <f>IF(ISBLANK('Tabulation of Bids'!G19),"",'Tabulation of Bids'!G19)</f>
        <v>158.66999999999999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P.C.C. Approach Pavement, 6"</v>
      </c>
      <c r="C22" s="295">
        <f>IF('Tabulation of Bids'!D20=0,"",'Tabulation of Bids'!D20)</f>
        <v>532</v>
      </c>
      <c r="D22" s="299" t="str">
        <f>IF(ISBLANK('Tabulation of Bids'!C20),"",'Tabulation of Bids'!C20)</f>
        <v>S.Y.</v>
      </c>
      <c r="E22" s="261">
        <f t="shared" si="1"/>
        <v>41926.92</v>
      </c>
      <c r="F22" s="262" t="str">
        <f t="shared" si="0"/>
        <v/>
      </c>
      <c r="G22" s="288">
        <f t="shared" si="2"/>
        <v>240</v>
      </c>
      <c r="H22" s="166">
        <v>292</v>
      </c>
      <c r="I22" s="135" t="str">
        <f t="shared" si="3"/>
        <v>S.Y.</v>
      </c>
      <c r="J22" s="133">
        <f>IF(ISBLANK('Tabulation of Bids'!G20),"",'Tabulation of Bids'!G20)</f>
        <v>78.81</v>
      </c>
      <c r="K22" s="133">
        <f t="shared" si="4"/>
        <v>23012.52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P.C.C. Approach Pavement, 8"</v>
      </c>
      <c r="C23" s="295">
        <f>IF('Tabulation of Bids'!D21=0,"",'Tabulation of Bids'!D21)</f>
        <v>76</v>
      </c>
      <c r="D23" s="299" t="str">
        <f>IF(ISBLANK('Tabulation of Bids'!C21),"",'Tabulation of Bids'!C21)</f>
        <v>S.Y.</v>
      </c>
      <c r="E23" s="261">
        <f t="shared" si="1"/>
        <v>6147.64</v>
      </c>
      <c r="F23" s="262" t="str">
        <f t="shared" si="0"/>
        <v/>
      </c>
      <c r="G23" s="288">
        <f t="shared" si="2"/>
        <v>76</v>
      </c>
      <c r="H23" s="166"/>
      <c r="I23" s="135" t="str">
        <f t="shared" si="3"/>
        <v/>
      </c>
      <c r="J23" s="133">
        <f>IF(ISBLANK('Tabulation of Bids'!G21),"",'Tabulation of Bids'!G21)</f>
        <v>80.89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P.C.C. Sidewalk, 4"</v>
      </c>
      <c r="C24" s="295">
        <f>IF('Tabulation of Bids'!D22=0,"",'Tabulation of Bids'!D22)</f>
        <v>32200</v>
      </c>
      <c r="D24" s="299" t="str">
        <f>IF(ISBLANK('Tabulation of Bids'!C22),"",'Tabulation of Bids'!C22)</f>
        <v>S.F.</v>
      </c>
      <c r="E24" s="261">
        <f t="shared" si="1"/>
        <v>200928</v>
      </c>
      <c r="F24" s="262" t="str">
        <f t="shared" si="0"/>
        <v/>
      </c>
      <c r="G24" s="288">
        <f t="shared" si="2"/>
        <v>17106</v>
      </c>
      <c r="H24" s="166">
        <v>15094</v>
      </c>
      <c r="I24" s="135" t="str">
        <f t="shared" si="3"/>
        <v>S.F.</v>
      </c>
      <c r="J24" s="133">
        <f>IF(ISBLANK('Tabulation of Bids'!G22),"",'Tabulation of Bids'!G22)</f>
        <v>6.24</v>
      </c>
      <c r="K24" s="133">
        <f t="shared" si="4"/>
        <v>94186.559999999998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Detectable Warnings, ADA Ramps</v>
      </c>
      <c r="C25" s="295">
        <f>IF('Tabulation of Bids'!D23=0,"",'Tabulation of Bids'!D23)</f>
        <v>650</v>
      </c>
      <c r="D25" s="299" t="str">
        <f>IF(ISBLANK('Tabulation of Bids'!C23),"",'Tabulation of Bids'!C23)</f>
        <v>S.F.</v>
      </c>
      <c r="E25" s="261">
        <f t="shared" si="1"/>
        <v>12473.5</v>
      </c>
      <c r="F25" s="262" t="str">
        <f t="shared" si="0"/>
        <v/>
      </c>
      <c r="G25" s="288">
        <f t="shared" si="2"/>
        <v>150</v>
      </c>
      <c r="H25" s="166">
        <v>500</v>
      </c>
      <c r="I25" s="135" t="str">
        <f t="shared" si="3"/>
        <v>S.F.</v>
      </c>
      <c r="J25" s="133">
        <f>IF(ISBLANK('Tabulation of Bids'!G23),"",'Tabulation of Bids'!G23)</f>
        <v>19.190000000000001</v>
      </c>
      <c r="K25" s="133">
        <f t="shared" si="4"/>
        <v>9595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Combination Curb and Gutter Removal</v>
      </c>
      <c r="C26" s="295">
        <f>IF('Tabulation of Bids'!D24=0,"",'Tabulation of Bids'!D24)</f>
        <v>3960</v>
      </c>
      <c r="D26" s="299" t="str">
        <f>IF(ISBLANK('Tabulation of Bids'!C24),"",'Tabulation of Bids'!C24)</f>
        <v>L.F.</v>
      </c>
      <c r="E26" s="261">
        <f t="shared" si="1"/>
        <v>67795.199999999997</v>
      </c>
      <c r="F26" s="262" t="str">
        <f t="shared" si="0"/>
        <v/>
      </c>
      <c r="G26" s="288">
        <f t="shared" si="2"/>
        <v>2462</v>
      </c>
      <c r="H26" s="166">
        <v>1498</v>
      </c>
      <c r="I26" s="135" t="str">
        <f t="shared" si="3"/>
        <v>L.F.</v>
      </c>
      <c r="J26" s="133">
        <f>IF(ISBLANK('Tabulation of Bids'!G24),"",'Tabulation of Bids'!G24)</f>
        <v>17.12</v>
      </c>
      <c r="K26" s="133">
        <f t="shared" si="4"/>
        <v>25645.760000000002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Sidewalk Removal</v>
      </c>
      <c r="C27" s="295">
        <f>IF('Tabulation of Bids'!D25=0,"",'Tabulation of Bids'!D25)</f>
        <v>31425</v>
      </c>
      <c r="D27" s="299" t="str">
        <f>IF(ISBLANK('Tabulation of Bids'!C25),"",'Tabulation of Bids'!C25)</f>
        <v>S.F.</v>
      </c>
      <c r="E27" s="261">
        <f t="shared" si="1"/>
        <v>79191</v>
      </c>
      <c r="F27" s="262" t="str">
        <f t="shared" si="0"/>
        <v/>
      </c>
      <c r="G27" s="288">
        <f t="shared" si="2"/>
        <v>16181</v>
      </c>
      <c r="H27" s="166">
        <v>15244</v>
      </c>
      <c r="I27" s="135" t="str">
        <f t="shared" si="3"/>
        <v>S.F.</v>
      </c>
      <c r="J27" s="133">
        <f>IF(ISBLANK('Tabulation of Bids'!G25),"",'Tabulation of Bids'!G25)</f>
        <v>2.52</v>
      </c>
      <c r="K27" s="133">
        <f t="shared" si="4"/>
        <v>38414.879999999997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Approach Pavement Removal</v>
      </c>
      <c r="C28" s="295">
        <f>IF('Tabulation of Bids'!D26=0,"",'Tabulation of Bids'!D26)</f>
        <v>608</v>
      </c>
      <c r="D28" s="299" t="str">
        <f>IF(ISBLANK('Tabulation of Bids'!C26),"",'Tabulation of Bids'!C26)</f>
        <v>S.Y.</v>
      </c>
      <c r="E28" s="261">
        <f t="shared" si="1"/>
        <v>25840</v>
      </c>
      <c r="F28" s="262" t="str">
        <f t="shared" si="0"/>
        <v/>
      </c>
      <c r="G28" s="288">
        <f t="shared" si="2"/>
        <v>316</v>
      </c>
      <c r="H28" s="166">
        <v>292</v>
      </c>
      <c r="I28" s="135" t="str">
        <f t="shared" si="3"/>
        <v>S.Y.</v>
      </c>
      <c r="J28" s="133">
        <f>IF(ISBLANK('Tabulation of Bids'!G26),"",'Tabulation of Bids'!G26)</f>
        <v>42.5</v>
      </c>
      <c r="K28" s="133">
        <f t="shared" si="4"/>
        <v>12410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Surface Removal, 1.25"</v>
      </c>
      <c r="C29" s="295">
        <f>IF('Tabulation of Bids'!D27=0,"",'Tabulation of Bids'!D27)</f>
        <v>10500</v>
      </c>
      <c r="D29" s="299" t="str">
        <f>IF(ISBLANK('Tabulation of Bids'!C27),"",'Tabulation of Bids'!C27)</f>
        <v>S.Y.</v>
      </c>
      <c r="E29" s="261">
        <f t="shared" si="1"/>
        <v>25200</v>
      </c>
      <c r="F29" s="262" t="str">
        <f t="shared" si="0"/>
        <v/>
      </c>
      <c r="G29" s="288">
        <f t="shared" si="2"/>
        <v>10500</v>
      </c>
      <c r="H29" s="166"/>
      <c r="I29" s="135" t="str">
        <f t="shared" si="3"/>
        <v/>
      </c>
      <c r="J29" s="133">
        <f>IF(ISBLANK('Tabulation of Bids'!G27),"",'Tabulation of Bids'!G27)</f>
        <v>2.4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Surface Removal, 2"</v>
      </c>
      <c r="C30" s="295">
        <f>IF('Tabulation of Bids'!D28=0,"",'Tabulation of Bids'!D28)</f>
        <v>119525</v>
      </c>
      <c r="D30" s="299" t="str">
        <f>IF(ISBLANK('Tabulation of Bids'!C28),"",'Tabulation of Bids'!C28)</f>
        <v>S.Y.</v>
      </c>
      <c r="E30" s="261">
        <f t="shared" si="1"/>
        <v>280883.75</v>
      </c>
      <c r="F30" s="262" t="str">
        <f t="shared" si="0"/>
        <v/>
      </c>
      <c r="G30" s="288">
        <f t="shared" si="2"/>
        <v>101320</v>
      </c>
      <c r="H30" s="166">
        <v>18205</v>
      </c>
      <c r="I30" s="135" t="str">
        <f t="shared" si="3"/>
        <v>S.Y.</v>
      </c>
      <c r="J30" s="133">
        <f>IF(ISBLANK('Tabulation of Bids'!G28),"",'Tabulation of Bids'!G28)</f>
        <v>2.35</v>
      </c>
      <c r="K30" s="133">
        <f t="shared" si="4"/>
        <v>42781.75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Surface Removal, Butt Joints</v>
      </c>
      <c r="C31" s="295">
        <f>IF('Tabulation of Bids'!D29=0,"",'Tabulation of Bids'!D29)</f>
        <v>1145</v>
      </c>
      <c r="D31" s="302" t="str">
        <f>IF(ISBLANK('Tabulation of Bids'!C29),"",'Tabulation of Bids'!C29)</f>
        <v>S.Y.</v>
      </c>
      <c r="E31" s="263">
        <f t="shared" si="1"/>
        <v>12972.85</v>
      </c>
      <c r="F31" s="264" t="str">
        <f t="shared" si="0"/>
        <v/>
      </c>
      <c r="G31" s="288">
        <f t="shared" si="2"/>
        <v>432</v>
      </c>
      <c r="H31" s="166">
        <v>713</v>
      </c>
      <c r="I31" s="135" t="str">
        <f t="shared" si="3"/>
        <v>S.Y.</v>
      </c>
      <c r="J31" s="133">
        <f>IF(ISBLANK('Tabulation of Bids'!G29),"",'Tabulation of Bids'!G29)</f>
        <v>11.33</v>
      </c>
      <c r="K31" s="133">
        <f t="shared" si="4"/>
        <v>8078.29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1893094.7499999998</v>
      </c>
      <c r="F32" s="26"/>
      <c r="G32" s="35"/>
      <c r="H32" s="45"/>
      <c r="I32" s="35"/>
      <c r="J32" s="25"/>
      <c r="K32" s="25">
        <f>IF(ISNUMBER(E32),SUM(K8:K31),"")</f>
        <v>452602.06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161</v>
      </c>
      <c r="D48" s="359"/>
      <c r="E48" s="359"/>
      <c r="F48" s="359"/>
      <c r="G48" s="359"/>
      <c r="H48" s="359"/>
      <c r="I48" s="359"/>
      <c r="J48" s="359"/>
      <c r="K48" s="359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161</v>
      </c>
      <c r="D50" s="56"/>
      <c r="E50" s="359"/>
      <c r="F50" s="359"/>
      <c r="G50" s="359"/>
      <c r="H50" s="359"/>
      <c r="I50" s="359"/>
      <c r="J50" s="359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FINAL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9"/>
      <c r="K55" s="359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William Charles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501" t="str">
        <f>I5</f>
        <v>Bid On: City-Wide Street Repairs Group No. 1 - 2021 (Residential)</v>
      </c>
      <c r="J58" s="501"/>
      <c r="K58" s="501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Concrete Surface Removal, 1.25"</v>
      </c>
      <c r="C61" s="295">
        <f>IF('Tabulation of Bids'!D32=0,"",'Tabulation of Bids'!D32)</f>
        <v>1050</v>
      </c>
      <c r="D61" s="296" t="str">
        <f>IF(ISBLANK('Tabulation of Bids'!C32),"",'Tabulation of Bids'!C32)</f>
        <v>S.Y.</v>
      </c>
      <c r="E61" s="257">
        <f>IF(J61 = "","",J61*C61)</f>
        <v>6153</v>
      </c>
      <c r="F61" s="258" t="str">
        <f>IF((H61&gt;C61),H61-C61,"")</f>
        <v/>
      </c>
      <c r="G61" s="288">
        <f>IF(K106="BLR 6303",IF(C61&gt;H61,C61-H61,""),"")</f>
        <v>1050</v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5.86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Concrete Surface Removal, 1.5"</v>
      </c>
      <c r="C62" s="295">
        <f>IF('Tabulation of Bids'!D33=0,"",'Tabulation of Bids'!D33)</f>
        <v>915</v>
      </c>
      <c r="D62" s="299" t="str">
        <f>IF(ISBLANK('Tabulation of Bids'!C33),"",'Tabulation of Bids'!C33)</f>
        <v>S.Y.</v>
      </c>
      <c r="E62" s="133">
        <f t="shared" ref="E62:E84" si="7">IF(J62 = "","",J62*C62)</f>
        <v>4547.55</v>
      </c>
      <c r="F62" s="134" t="str">
        <f t="shared" ref="F62:F84" si="8">IF((H62&gt;C62),H62-C62,"")</f>
        <v/>
      </c>
      <c r="G62" s="288">
        <f t="shared" ref="G62:G84" si="9">IF($K$106="BLR 6303",IF(C62&gt;H62,C62-H62,""),"")</f>
        <v>915</v>
      </c>
      <c r="H62" s="166"/>
      <c r="I62" s="135" t="str">
        <f t="shared" si="5"/>
        <v/>
      </c>
      <c r="J62" s="133">
        <f>IF(ISBLANK('Tabulation of Bids'!G33),"",'Tabulation of Bids'!G33)</f>
        <v>4.97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Aggregate Shoulder</v>
      </c>
      <c r="C63" s="295">
        <f>IF('Tabulation of Bids'!D34=0,"",'Tabulation of Bids'!D34)</f>
        <v>410</v>
      </c>
      <c r="D63" s="299" t="str">
        <f>IF(ISBLANK('Tabulation of Bids'!C34),"",'Tabulation of Bids'!C34)</f>
        <v>Tons</v>
      </c>
      <c r="E63" s="133">
        <f t="shared" si="7"/>
        <v>4.0999999999999996</v>
      </c>
      <c r="F63" s="134" t="str">
        <f t="shared" si="8"/>
        <v/>
      </c>
      <c r="G63" s="288">
        <f t="shared" si="9"/>
        <v>410</v>
      </c>
      <c r="H63" s="166"/>
      <c r="I63" s="135" t="str">
        <f t="shared" si="5"/>
        <v/>
      </c>
      <c r="J63" s="133">
        <f>IF(ISBLANK('Tabulation of Bids'!G34),"",'Tabulation of Bids'!G34)</f>
        <v>0.01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Remove Existing CMP Storm Pipe</v>
      </c>
      <c r="C64" s="295">
        <f>IF('Tabulation of Bids'!D35=0,"",'Tabulation of Bids'!D35)</f>
        <v>45</v>
      </c>
      <c r="D64" s="299" t="str">
        <f>IF(ISBLANK('Tabulation of Bids'!C35),"",'Tabulation of Bids'!C35)</f>
        <v>L.F.</v>
      </c>
      <c r="E64" s="133">
        <f t="shared" si="7"/>
        <v>779.84999999999991</v>
      </c>
      <c r="F64" s="134" t="str">
        <f t="shared" si="8"/>
        <v/>
      </c>
      <c r="G64" s="288">
        <f t="shared" si="9"/>
        <v>45</v>
      </c>
      <c r="H64" s="166"/>
      <c r="I64" s="135" t="str">
        <f t="shared" si="5"/>
        <v/>
      </c>
      <c r="J64" s="133">
        <f>IF(ISBLANK('Tabulation of Bids'!G35),"",'Tabulation of Bids'!G35)</f>
        <v>17.329999999999998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Storm Sewers, PVC, 10"</v>
      </c>
      <c r="C65" s="295">
        <f>IF('Tabulation of Bids'!D36=0,"",'Tabulation of Bids'!D36)</f>
        <v>150</v>
      </c>
      <c r="D65" s="299" t="str">
        <f>IF(ISBLANK('Tabulation of Bids'!C36),"",'Tabulation of Bids'!C36)</f>
        <v>L.F.</v>
      </c>
      <c r="E65" s="133">
        <f t="shared" si="7"/>
        <v>8358</v>
      </c>
      <c r="F65" s="134" t="str">
        <f t="shared" si="8"/>
        <v/>
      </c>
      <c r="G65" s="288">
        <f t="shared" si="9"/>
        <v>150</v>
      </c>
      <c r="H65" s="166"/>
      <c r="I65" s="135" t="str">
        <f t="shared" si="5"/>
        <v/>
      </c>
      <c r="J65" s="133">
        <f>IF(ISBLANK('Tabulation of Bids'!G36),"",'Tabulation of Bids'!G36)</f>
        <v>55.72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Storm Sewers, RCP, 12"</v>
      </c>
      <c r="C66" s="295">
        <f>IF('Tabulation of Bids'!D37=0,"",'Tabulation of Bids'!D37)</f>
        <v>45</v>
      </c>
      <c r="D66" s="299" t="str">
        <f>IF(ISBLANK('Tabulation of Bids'!C37),"",'Tabulation of Bids'!C37)</f>
        <v>L.F.</v>
      </c>
      <c r="E66" s="133">
        <f t="shared" si="7"/>
        <v>3391.65</v>
      </c>
      <c r="F66" s="134" t="str">
        <f t="shared" si="8"/>
        <v/>
      </c>
      <c r="G66" s="288">
        <f t="shared" si="9"/>
        <v>35</v>
      </c>
      <c r="H66" s="166">
        <v>10</v>
      </c>
      <c r="I66" s="135" t="str">
        <f t="shared" si="5"/>
        <v>L.F.</v>
      </c>
      <c r="J66" s="133">
        <f>IF(ISBLANK('Tabulation of Bids'!G37),"",'Tabulation of Bids'!G37)</f>
        <v>75.37</v>
      </c>
      <c r="K66" s="133">
        <f t="shared" si="6"/>
        <v>753.7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Storm Manhole, Type A, 4' Diameter, Open Lid</v>
      </c>
      <c r="C67" s="295">
        <f>IF('Tabulation of Bids'!D38=0,"",'Tabulation of Bids'!D38)</f>
        <v>1</v>
      </c>
      <c r="D67" s="299" t="str">
        <f>IF(ISBLANK('Tabulation of Bids'!C38),"",'Tabulation of Bids'!C38)</f>
        <v>Each</v>
      </c>
      <c r="E67" s="133">
        <f t="shared" si="7"/>
        <v>2155.58</v>
      </c>
      <c r="F67" s="134" t="str">
        <f t="shared" si="8"/>
        <v/>
      </c>
      <c r="G67" s="288">
        <f t="shared" si="9"/>
        <v>1</v>
      </c>
      <c r="H67" s="166"/>
      <c r="I67" s="135" t="str">
        <f t="shared" si="5"/>
        <v/>
      </c>
      <c r="J67" s="133">
        <f>IF(ISBLANK('Tabulation of Bids'!G38),"",'Tabulation of Bids'!G38)</f>
        <v>2155.58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Storm Inlet, Type 700</v>
      </c>
      <c r="C68" s="295">
        <f>IF('Tabulation of Bids'!D39=0,"",'Tabulation of Bids'!D39)</f>
        <v>1</v>
      </c>
      <c r="D68" s="299" t="str">
        <f>IF(ISBLANK('Tabulation of Bids'!C39),"",'Tabulation of Bids'!C39)</f>
        <v>Each</v>
      </c>
      <c r="E68" s="133">
        <f t="shared" si="7"/>
        <v>1925.64</v>
      </c>
      <c r="F68" s="134" t="str">
        <f t="shared" si="8"/>
        <v/>
      </c>
      <c r="G68" s="288">
        <f t="shared" si="9"/>
        <v>1</v>
      </c>
      <c r="H68" s="166"/>
      <c r="I68" s="135" t="str">
        <f t="shared" si="5"/>
        <v/>
      </c>
      <c r="J68" s="133">
        <f>IF(ISBLANK('Tabulation of Bids'!G39),"",'Tabulation of Bids'!G39)</f>
        <v>1925.64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Sanitary Riser/Valve Boxes to be Adjusted</v>
      </c>
      <c r="C69" s="295">
        <f>IF('Tabulation of Bids'!D40=0,"",'Tabulation of Bids'!D40)</f>
        <v>4</v>
      </c>
      <c r="D69" s="299" t="str">
        <f>IF(ISBLANK('Tabulation of Bids'!C40),"",'Tabulation of Bids'!C40)</f>
        <v>Each</v>
      </c>
      <c r="E69" s="133">
        <f t="shared" si="7"/>
        <v>1050.48</v>
      </c>
      <c r="F69" s="134" t="str">
        <f t="shared" si="8"/>
        <v/>
      </c>
      <c r="G69" s="288">
        <f t="shared" si="9"/>
        <v>4</v>
      </c>
      <c r="H69" s="166"/>
      <c r="I69" s="135" t="str">
        <f t="shared" si="5"/>
        <v/>
      </c>
      <c r="J69" s="133">
        <f>IF(ISBLANK('Tabulation of Bids'!G40),"",'Tabulation of Bids'!G40)</f>
        <v>262.62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Manholes to be Adjusted</v>
      </c>
      <c r="C70" s="295">
        <f>IF('Tabulation of Bids'!D41=0,"",'Tabulation of Bids'!D41)</f>
        <v>140</v>
      </c>
      <c r="D70" s="299" t="str">
        <f>IF(ISBLANK('Tabulation of Bids'!C41),"",'Tabulation of Bids'!C41)</f>
        <v>Each</v>
      </c>
      <c r="E70" s="133">
        <f t="shared" si="7"/>
        <v>74456.200000000012</v>
      </c>
      <c r="F70" s="134" t="str">
        <f t="shared" si="8"/>
        <v/>
      </c>
      <c r="G70" s="288">
        <f t="shared" si="9"/>
        <v>132</v>
      </c>
      <c r="H70" s="166">
        <v>8</v>
      </c>
      <c r="I70" s="135" t="str">
        <f t="shared" si="5"/>
        <v>Each</v>
      </c>
      <c r="J70" s="133">
        <f>IF(ISBLANK('Tabulation of Bids'!G41),"",'Tabulation of Bids'!G41)</f>
        <v>531.83000000000004</v>
      </c>
      <c r="K70" s="133">
        <f t="shared" si="6"/>
        <v>4254.6400000000003</v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Manholes to be Adjusted with New Frame and Lid</v>
      </c>
      <c r="C71" s="295">
        <f>IF('Tabulation of Bids'!D42=0,"",'Tabulation of Bids'!D42)</f>
        <v>48</v>
      </c>
      <c r="D71" s="299" t="str">
        <f>IF(ISBLANK('Tabulation of Bids'!C42),"",'Tabulation of Bids'!C42)</f>
        <v>Each</v>
      </c>
      <c r="E71" s="133">
        <f t="shared" si="7"/>
        <v>38324.159999999996</v>
      </c>
      <c r="F71" s="134" t="str">
        <f t="shared" si="8"/>
        <v/>
      </c>
      <c r="G71" s="288">
        <f t="shared" si="9"/>
        <v>48</v>
      </c>
      <c r="H71" s="166"/>
      <c r="I71" s="135" t="str">
        <f t="shared" si="5"/>
        <v/>
      </c>
      <c r="J71" s="133">
        <f>IF(ISBLANK('Tabulation of Bids'!G42),"",'Tabulation of Bids'!G42)</f>
        <v>798.42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Manholes to be Reconstructed</v>
      </c>
      <c r="C72" s="295">
        <f>IF('Tabulation of Bids'!D43=0,"",'Tabulation of Bids'!D43)</f>
        <v>1</v>
      </c>
      <c r="D72" s="299" t="str">
        <f>IF(ISBLANK('Tabulation of Bids'!C43),"",'Tabulation of Bids'!C43)</f>
        <v>Each</v>
      </c>
      <c r="E72" s="133">
        <f t="shared" si="7"/>
        <v>1041.72</v>
      </c>
      <c r="F72" s="134" t="str">
        <f t="shared" si="8"/>
        <v/>
      </c>
      <c r="G72" s="288">
        <f t="shared" si="9"/>
        <v>1</v>
      </c>
      <c r="H72" s="166"/>
      <c r="I72" s="135" t="str">
        <f t="shared" si="5"/>
        <v/>
      </c>
      <c r="J72" s="133">
        <f>IF(ISBLANK('Tabulation of Bids'!G43),"",'Tabulation of Bids'!G43)</f>
        <v>1041.72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Manholes to be Reconstructed with New Frame and Lid</v>
      </c>
      <c r="C73" s="295">
        <f>IF('Tabulation of Bids'!D44=0,"",'Tabulation of Bids'!D44)</f>
        <v>1</v>
      </c>
      <c r="D73" s="299" t="str">
        <f>IF(ISBLANK('Tabulation of Bids'!C44),"",'Tabulation of Bids'!C44)</f>
        <v>Each</v>
      </c>
      <c r="E73" s="133">
        <f t="shared" si="7"/>
        <v>1308.33</v>
      </c>
      <c r="F73" s="134" t="str">
        <f t="shared" si="8"/>
        <v/>
      </c>
      <c r="G73" s="288">
        <f t="shared" si="9"/>
        <v>1</v>
      </c>
      <c r="H73" s="166"/>
      <c r="I73" s="135" t="str">
        <f t="shared" si="5"/>
        <v/>
      </c>
      <c r="J73" s="133">
        <f>IF(ISBLANK('Tabulation of Bids'!G44),"",'Tabulation of Bids'!G44)</f>
        <v>1308.33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 xml:space="preserve">Inlets to be Adjusted </v>
      </c>
      <c r="C74" s="295">
        <f>IF('Tabulation of Bids'!D45=0,"",'Tabulation of Bids'!D45)</f>
        <v>23</v>
      </c>
      <c r="D74" s="299" t="str">
        <f>IF(ISBLANK('Tabulation of Bids'!C45),"",'Tabulation of Bids'!C45)</f>
        <v>Each</v>
      </c>
      <c r="E74" s="133">
        <f t="shared" si="7"/>
        <v>23026.68</v>
      </c>
      <c r="F74" s="134" t="str">
        <f t="shared" si="8"/>
        <v/>
      </c>
      <c r="G74" s="288">
        <f t="shared" si="9"/>
        <v>22</v>
      </c>
      <c r="H74" s="166">
        <v>1</v>
      </c>
      <c r="I74" s="135" t="str">
        <f t="shared" si="5"/>
        <v>Each</v>
      </c>
      <c r="J74" s="133">
        <f>IF(ISBLANK('Tabulation of Bids'!G45),"",'Tabulation of Bids'!G45)</f>
        <v>1001.16</v>
      </c>
      <c r="K74" s="133">
        <f t="shared" si="6"/>
        <v>1001.16</v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Inlets to be Adjusted with New Frame and Grate</v>
      </c>
      <c r="C75" s="295">
        <f>IF('Tabulation of Bids'!D46=0,"",'Tabulation of Bids'!D46)</f>
        <v>22</v>
      </c>
      <c r="D75" s="299" t="str">
        <f>IF(ISBLANK('Tabulation of Bids'!C46),"",'Tabulation of Bids'!C46)</f>
        <v>Each</v>
      </c>
      <c r="E75" s="133">
        <f t="shared" si="7"/>
        <v>30119.539999999997</v>
      </c>
      <c r="F75" s="134">
        <f t="shared" si="8"/>
        <v>1296</v>
      </c>
      <c r="G75" s="288" t="str">
        <f t="shared" si="9"/>
        <v/>
      </c>
      <c r="H75" s="166">
        <v>1318</v>
      </c>
      <c r="I75" s="135" t="str">
        <f t="shared" si="5"/>
        <v>Each</v>
      </c>
      <c r="J75" s="133">
        <f>IF(ISBLANK('Tabulation of Bids'!G46),"",'Tabulation of Bids'!G46)</f>
        <v>1369.07</v>
      </c>
      <c r="K75" s="133">
        <f t="shared" si="6"/>
        <v>1804434.26</v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Inlets to be Reconstructed</v>
      </c>
      <c r="C76" s="295">
        <f>IF('Tabulation of Bids'!D47=0,"",'Tabulation of Bids'!D47)</f>
        <v>2</v>
      </c>
      <c r="D76" s="299" t="str">
        <f>IF(ISBLANK('Tabulation of Bids'!C47),"",'Tabulation of Bids'!C47)</f>
        <v>Each</v>
      </c>
      <c r="E76" s="133">
        <f t="shared" si="7"/>
        <v>2082.8200000000002</v>
      </c>
      <c r="F76" s="134" t="str">
        <f t="shared" si="8"/>
        <v/>
      </c>
      <c r="G76" s="288">
        <f t="shared" si="9"/>
        <v>1.5</v>
      </c>
      <c r="H76" s="166">
        <v>0.5</v>
      </c>
      <c r="I76" s="135" t="str">
        <f t="shared" si="5"/>
        <v>Each</v>
      </c>
      <c r="J76" s="133">
        <f>IF(ISBLANK('Tabulation of Bids'!G47),"",'Tabulation of Bids'!G47)</f>
        <v>1041.4100000000001</v>
      </c>
      <c r="K76" s="133">
        <f t="shared" si="6"/>
        <v>520.70500000000004</v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Inlets to be Reconstructed with New Frame and Grate</v>
      </c>
      <c r="C77" s="295">
        <f>IF('Tabulation of Bids'!D48=0,"",'Tabulation of Bids'!D48)</f>
        <v>7</v>
      </c>
      <c r="D77" s="299" t="str">
        <f>IF(ISBLANK('Tabulation of Bids'!C48),"",'Tabulation of Bids'!C48)</f>
        <v>Each</v>
      </c>
      <c r="E77" s="133">
        <f t="shared" si="7"/>
        <v>9972.9700000000012</v>
      </c>
      <c r="F77" s="134" t="str">
        <f t="shared" si="8"/>
        <v/>
      </c>
      <c r="G77" s="288">
        <f t="shared" si="9"/>
        <v>7</v>
      </c>
      <c r="H77" s="166"/>
      <c r="I77" s="135" t="str">
        <f t="shared" si="5"/>
        <v/>
      </c>
      <c r="J77" s="133">
        <f>IF(ISBLANK('Tabulation of Bids'!G48),"",'Tabulation of Bids'!G48)</f>
        <v>1424.71</v>
      </c>
      <c r="K77" s="133" t="str">
        <f t="shared" si="6"/>
        <v/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Inlet Speicals to be Repaired</v>
      </c>
      <c r="C78" s="295">
        <f>IF('Tabulation of Bids'!D49=0,"",'Tabulation of Bids'!D49)</f>
        <v>6</v>
      </c>
      <c r="D78" s="299" t="str">
        <f>IF(ISBLANK('Tabulation of Bids'!C49),"",'Tabulation of Bids'!C49)</f>
        <v>Each</v>
      </c>
      <c r="E78" s="133">
        <f t="shared" si="7"/>
        <v>11737.26</v>
      </c>
      <c r="F78" s="134" t="str">
        <f t="shared" si="8"/>
        <v/>
      </c>
      <c r="G78" s="288">
        <f t="shared" si="9"/>
        <v>6</v>
      </c>
      <c r="H78" s="166"/>
      <c r="I78" s="135" t="str">
        <f t="shared" si="5"/>
        <v/>
      </c>
      <c r="J78" s="133">
        <f>IF(ISBLANK('Tabulation of Bids'!G49),"",'Tabulation of Bids'!G49)</f>
        <v>1956.21</v>
      </c>
      <c r="K78" s="133" t="str">
        <f t="shared" si="6"/>
        <v/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Combination Concrete Curb and Gutter, Type M-6.18 (Modified)</v>
      </c>
      <c r="C79" s="295">
        <f>IF('Tabulation of Bids'!D50=0,"",'Tabulation of Bids'!D50)</f>
        <v>4050</v>
      </c>
      <c r="D79" s="299" t="str">
        <f>IF(ISBLANK('Tabulation of Bids'!C50),"",'Tabulation of Bids'!C50)</f>
        <v>L.F.</v>
      </c>
      <c r="E79" s="133">
        <f t="shared" si="7"/>
        <v>112549.5</v>
      </c>
      <c r="F79" s="134" t="str">
        <f t="shared" si="8"/>
        <v/>
      </c>
      <c r="G79" s="288">
        <f t="shared" si="9"/>
        <v>4050</v>
      </c>
      <c r="H79" s="166"/>
      <c r="I79" s="135" t="str">
        <f t="shared" si="5"/>
        <v/>
      </c>
      <c r="J79" s="133">
        <f>IF(ISBLANK('Tabulation of Bids'!G50),"",'Tabulation of Bids'!G50)</f>
        <v>27.79</v>
      </c>
      <c r="K79" s="133" t="str">
        <f t="shared" si="6"/>
        <v/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Traffic Control and Protection</v>
      </c>
      <c r="C80" s="295">
        <f>IF('Tabulation of Bids'!D51=0,"",'Tabulation of Bids'!D51)</f>
        <v>1.0000000000000007</v>
      </c>
      <c r="D80" s="299" t="str">
        <f>IF(ISBLANK('Tabulation of Bids'!C51),"",'Tabulation of Bids'!C51)</f>
        <v>Lsum</v>
      </c>
      <c r="E80" s="133">
        <f t="shared" si="7"/>
        <v>52333.850000000035</v>
      </c>
      <c r="F80" s="134" t="str">
        <f t="shared" si="8"/>
        <v/>
      </c>
      <c r="G80" s="288">
        <f t="shared" si="9"/>
        <v>1.0000000000000007</v>
      </c>
      <c r="H80" s="166"/>
      <c r="I80" s="135" t="str">
        <f t="shared" si="5"/>
        <v/>
      </c>
      <c r="J80" s="133">
        <f>IF(ISBLANK('Tabulation of Bids'!G51),"",'Tabulation of Bids'!G51)</f>
        <v>52333.85</v>
      </c>
      <c r="K80" s="133" t="str">
        <f t="shared" si="6"/>
        <v/>
      </c>
    </row>
    <row r="81" spans="1:11" ht="20.25" customHeight="1" x14ac:dyDescent="0.2">
      <c r="A81" s="306">
        <f>IF(ISBLANK('Tabulation of Bids'!A52),"",'Tabulation of Bids'!A52)</f>
        <v>45</v>
      </c>
      <c r="B81" s="307" t="str">
        <f>IF(ISBLANK('Tabulation of Bids'!B52),"",'Tabulation of Bids'!B52)</f>
        <v>Thermoplastic Pavement Markings, 4"</v>
      </c>
      <c r="C81" s="295">
        <f>IF('Tabulation of Bids'!D52=0,"",'Tabulation of Bids'!D52)</f>
        <v>5520</v>
      </c>
      <c r="D81" s="299" t="str">
        <f>IF(ISBLANK('Tabulation of Bids'!C52),"",'Tabulation of Bids'!C52)</f>
        <v>L.F.</v>
      </c>
      <c r="E81" s="133">
        <f t="shared" si="7"/>
        <v>5023.2</v>
      </c>
      <c r="F81" s="134" t="str">
        <f t="shared" si="8"/>
        <v/>
      </c>
      <c r="G81" s="288">
        <f t="shared" si="9"/>
        <v>5520</v>
      </c>
      <c r="H81" s="166"/>
      <c r="I81" s="135" t="str">
        <f t="shared" si="5"/>
        <v/>
      </c>
      <c r="J81" s="133">
        <f>IF(ISBLANK('Tabulation of Bids'!G52),"",'Tabulation of Bids'!G52)</f>
        <v>0.91</v>
      </c>
      <c r="K81" s="133" t="str">
        <f t="shared" si="6"/>
        <v/>
      </c>
    </row>
    <row r="82" spans="1:11" ht="20.25" customHeight="1" x14ac:dyDescent="0.2">
      <c r="A82" s="306">
        <f>IF(ISBLANK('Tabulation of Bids'!A53),"",'Tabulation of Bids'!A53)</f>
        <v>46</v>
      </c>
      <c r="B82" s="307" t="str">
        <f>IF(ISBLANK('Tabulation of Bids'!B53),"",'Tabulation of Bids'!B53)</f>
        <v>Thermoplastic Pavement Markings, 6"</v>
      </c>
      <c r="C82" s="295">
        <f>IF('Tabulation of Bids'!D53=0,"",'Tabulation of Bids'!D53)</f>
        <v>870</v>
      </c>
      <c r="D82" s="299" t="str">
        <f>IF(ISBLANK('Tabulation of Bids'!C53),"",'Tabulation of Bids'!C53)</f>
        <v>L.F.</v>
      </c>
      <c r="E82" s="133">
        <f t="shared" si="7"/>
        <v>1183.2</v>
      </c>
      <c r="F82" s="134" t="str">
        <f t="shared" si="8"/>
        <v/>
      </c>
      <c r="G82" s="288">
        <f t="shared" si="9"/>
        <v>870</v>
      </c>
      <c r="H82" s="166"/>
      <c r="I82" s="135" t="str">
        <f t="shared" si="5"/>
        <v/>
      </c>
      <c r="J82" s="133">
        <f>IF(ISBLANK('Tabulation of Bids'!G53),"",'Tabulation of Bids'!G53)</f>
        <v>1.36</v>
      </c>
      <c r="K82" s="133" t="str">
        <f t="shared" si="6"/>
        <v/>
      </c>
    </row>
    <row r="83" spans="1:11" ht="20.25" customHeight="1" x14ac:dyDescent="0.2">
      <c r="A83" s="306">
        <f>IF(ISBLANK('Tabulation of Bids'!A54),"",'Tabulation of Bids'!A54)</f>
        <v>47</v>
      </c>
      <c r="B83" s="307" t="str">
        <f>IF(ISBLANK('Tabulation of Bids'!B54),"",'Tabulation of Bids'!B54)</f>
        <v>Thermoplastic Pavement Markings, 12"</v>
      </c>
      <c r="C83" s="295">
        <f>IF('Tabulation of Bids'!D54=0,"",'Tabulation of Bids'!D54)</f>
        <v>424</v>
      </c>
      <c r="D83" s="299" t="str">
        <f>IF(ISBLANK('Tabulation of Bids'!C54),"",'Tabulation of Bids'!C54)</f>
        <v>L.F.</v>
      </c>
      <c r="E83" s="133">
        <f t="shared" si="7"/>
        <v>1157.52</v>
      </c>
      <c r="F83" s="134" t="str">
        <f t="shared" si="8"/>
        <v/>
      </c>
      <c r="G83" s="288">
        <f t="shared" si="9"/>
        <v>424</v>
      </c>
      <c r="H83" s="166"/>
      <c r="I83" s="135" t="str">
        <f t="shared" si="5"/>
        <v/>
      </c>
      <c r="J83" s="133">
        <f>IF(ISBLANK('Tabulation of Bids'!G54),"",'Tabulation of Bids'!G54)</f>
        <v>2.73</v>
      </c>
      <c r="K83" s="133" t="str">
        <f t="shared" si="6"/>
        <v/>
      </c>
    </row>
    <row r="84" spans="1:11" ht="20.25" customHeight="1" thickBot="1" x14ac:dyDescent="0.25">
      <c r="A84" s="308">
        <f>IF(ISBLANK('Tabulation of Bids'!A55),"",'Tabulation of Bids'!A55)</f>
        <v>48</v>
      </c>
      <c r="B84" s="309" t="str">
        <f>IF(ISBLANK('Tabulation of Bids'!B55),"",'Tabulation of Bids'!B55)</f>
        <v>Thermoplastic Pavement Markings, 24"</v>
      </c>
      <c r="C84" s="295">
        <f>IF('Tabulation of Bids'!D55=0,"",'Tabulation of Bids'!D55)</f>
        <v>138</v>
      </c>
      <c r="D84" s="302" t="str">
        <f>IF(ISBLANK('Tabulation of Bids'!C55),"",'Tabulation of Bids'!C55)</f>
        <v>L.F.</v>
      </c>
      <c r="E84" s="259">
        <f t="shared" si="7"/>
        <v>752.1</v>
      </c>
      <c r="F84" s="260" t="str">
        <f t="shared" si="8"/>
        <v/>
      </c>
      <c r="G84" s="288">
        <f t="shared" si="9"/>
        <v>138</v>
      </c>
      <c r="H84" s="166"/>
      <c r="I84" s="135" t="str">
        <f t="shared" si="5"/>
        <v/>
      </c>
      <c r="J84" s="133">
        <f>IF(ISBLANK('Tabulation of Bids'!G55),"",'Tabulation of Bids'!G55)</f>
        <v>5.45</v>
      </c>
      <c r="K84" s="133" t="str">
        <f t="shared" si="6"/>
        <v/>
      </c>
    </row>
    <row r="85" spans="1:11" ht="12" thickBot="1" x14ac:dyDescent="0.25">
      <c r="A85" s="131" t="str">
        <f>IF(A115="","Total","Sub Total")</f>
        <v>Sub Total</v>
      </c>
      <c r="B85" s="44"/>
      <c r="C85" s="45"/>
      <c r="D85" s="35"/>
      <c r="E85" s="230">
        <f>SUM(E61:E84)+SUM(E8:E31)</f>
        <v>2286529.65</v>
      </c>
      <c r="F85" s="26"/>
      <c r="G85" s="35"/>
      <c r="H85" s="45"/>
      <c r="I85" s="35"/>
      <c r="J85" s="25"/>
      <c r="K85" s="25">
        <f>IF(ISNUMBER(E85),SUM(K8:K31)+SUM(K61:K84),"")</f>
        <v>2263566.5249999999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str">
        <f>IF(A85="Sub Total","",SUM(K85:K92))</f>
        <v/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60">
        <v>0.1</v>
      </c>
      <c r="K94" s="275" t="e">
        <f>IF(ISNUMBER(K85),IF(ISNUMBER(J94),J94*K93,""),"")</f>
        <v>#VALUE!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str">
        <f>IF(ISNUMBER(K94),K93-K94,K93)</f>
        <v/>
      </c>
    </row>
    <row r="96" spans="1:11" x14ac:dyDescent="0.2">
      <c r="A96" s="363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4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4"/>
      <c r="B98" s="50"/>
      <c r="C98" s="32"/>
      <c r="D98" s="32"/>
      <c r="E98" s="32"/>
      <c r="F98" s="32"/>
      <c r="G98" s="32"/>
      <c r="H98" s="32"/>
      <c r="I98" s="362"/>
      <c r="J98" s="361"/>
      <c r="K98" s="271"/>
    </row>
    <row r="99" spans="1:31" ht="12" thickBot="1" x14ac:dyDescent="0.25">
      <c r="A99" s="365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str">
        <f>IF(ISNUMBER(K100),K95-K100,K95)</f>
        <v/>
      </c>
    </row>
    <row r="102" spans="1:31" s="2" customFormat="1" ht="18" customHeight="1" x14ac:dyDescent="0.2">
      <c r="A102" s="52"/>
      <c r="B102" s="52" t="s">
        <v>46</v>
      </c>
      <c r="C102" s="46" t="s">
        <v>161</v>
      </c>
      <c r="D102" s="359"/>
      <c r="E102" s="359"/>
      <c r="F102" s="359"/>
      <c r="G102" s="359"/>
      <c r="H102" s="359"/>
      <c r="I102" s="359"/>
      <c r="J102" s="359"/>
      <c r="K102" s="35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162</v>
      </c>
      <c r="D104" s="56"/>
      <c r="E104" s="359"/>
      <c r="F104" s="359"/>
      <c r="G104" s="359"/>
      <c r="H104" s="359"/>
      <c r="I104" s="359"/>
      <c r="J104" s="359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9"/>
      <c r="K109" s="359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William Charles Construction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Rockford, IL Bid Bond</v>
      </c>
      <c r="C112" s="12"/>
      <c r="D112" s="12"/>
      <c r="E112" s="12"/>
      <c r="F112" s="12"/>
      <c r="G112" s="12"/>
      <c r="H112" s="14" t="s">
        <v>32</v>
      </c>
      <c r="I112" s="501" t="str">
        <f>I58</f>
        <v>Bid On: City-Wide Street Repairs Group No. 1 - 2021 (Residential)</v>
      </c>
      <c r="J112" s="501"/>
      <c r="K112" s="501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>
        <f>IF(ISBLANK('Tabulation of Bids'!A58),"",'Tabulation of Bids'!A58)</f>
        <v>49</v>
      </c>
      <c r="B115" s="294" t="str">
        <f>IF(ISBLANK('Tabulation of Bids'!B58),"",'Tabulation of Bids'!B58)</f>
        <v>Thermoplastic Pavement Markings, Letters and Symbols</v>
      </c>
      <c r="C115" s="295">
        <f>IF('Tabulation of Bids'!D58=0,"",'Tabulation of Bids'!D58)</f>
        <v>307</v>
      </c>
      <c r="D115" s="296" t="str">
        <f>IF(ISBLANK('Tabulation of Bids'!C58),"",'Tabulation of Bids'!C58)</f>
        <v>S.F.</v>
      </c>
      <c r="E115" s="257">
        <f>IF(J115 = "","",J115*C115)</f>
        <v>1673.15</v>
      </c>
      <c r="F115" s="258" t="str">
        <f>IF((H115&gt;C115),H115-C115,"")</f>
        <v/>
      </c>
      <c r="G115" s="288">
        <f>IF($K$159="BLR 6303",IF(C115&gt;H115,C115-H115,""),"")</f>
        <v>307</v>
      </c>
      <c r="H115" s="166"/>
      <c r="I115" s="135" t="str">
        <f t="shared" ref="I115:I138" si="10">IF(ISBLANK(H115),"",D115)</f>
        <v/>
      </c>
      <c r="J115" s="133">
        <f>IF(ISBLANK('Tabulation of Bids'!G58),"",'Tabulation of Bids'!G58)</f>
        <v>5.45</v>
      </c>
      <c r="K115" s="133" t="str">
        <f t="shared" ref="K115:K138" si="11">IF(ISBLANK(H115),"",H115*J115)</f>
        <v/>
      </c>
    </row>
    <row r="116" spans="1:11" ht="20.25" customHeight="1" x14ac:dyDescent="0.2">
      <c r="A116" s="297">
        <f>IF(ISBLANK('Tabulation of Bids'!A59),"",'Tabulation of Bids'!A59)</f>
        <v>50</v>
      </c>
      <c r="B116" s="298" t="str">
        <f>IF(ISBLANK('Tabulation of Bids'!B59),"",'Tabulation of Bids'!B59)</f>
        <v>Detector Loops</v>
      </c>
      <c r="C116" s="295">
        <f>IF('Tabulation of Bids'!D59=0,"",'Tabulation of Bids'!D59)</f>
        <v>50</v>
      </c>
      <c r="D116" s="299" t="str">
        <f>IF(ISBLANK('Tabulation of Bids'!C59),"",'Tabulation of Bids'!C59)</f>
        <v>L.F.</v>
      </c>
      <c r="E116" s="261">
        <f t="shared" ref="E116:E138" si="12">IF(J116 = "","",J116*C116)</f>
        <v>1411.5</v>
      </c>
      <c r="F116" s="262" t="str">
        <f t="shared" ref="F116:F138" si="13">IF((H116&gt;C116),H116-C116,"")</f>
        <v/>
      </c>
      <c r="G116" s="288">
        <f t="shared" ref="G116:G138" si="14">IF($K$159="BLR 6303",IF(C116&gt;H116,C116-H116,""),"")</f>
        <v>50</v>
      </c>
      <c r="H116" s="166"/>
      <c r="I116" s="135" t="str">
        <f t="shared" si="10"/>
        <v/>
      </c>
      <c r="J116" s="133">
        <f>IF(ISBLANK('Tabulation of Bids'!G59),"",'Tabulation of Bids'!G59)</f>
        <v>28.23</v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2289614.2999999998</v>
      </c>
      <c r="F139" s="26"/>
      <c r="G139" s="35"/>
      <c r="H139" s="45"/>
      <c r="I139" s="35"/>
      <c r="J139" s="25"/>
      <c r="K139" s="25">
        <f>IF(ISNUMBER(E85),SUM(K8:K31)+SUM(K61:K84)+SUM(K115:K138),"")</f>
        <v>2263566.5249999999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2263566.5249999999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2263566.5249999999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2263566.5249999999</v>
      </c>
    </row>
    <row r="155" spans="1:11" ht="18" customHeight="1" x14ac:dyDescent="0.2">
      <c r="A155" s="52"/>
      <c r="B155" s="52" t="s">
        <v>46</v>
      </c>
      <c r="C155" s="46" t="s">
        <v>104</v>
      </c>
      <c r="D155" s="359"/>
      <c r="E155" s="359"/>
      <c r="F155" s="359"/>
      <c r="G155" s="359"/>
      <c r="H155" s="359"/>
      <c r="I155" s="359"/>
      <c r="J155" s="359"/>
      <c r="K155" s="359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9"/>
      <c r="F157" s="359"/>
      <c r="G157" s="359"/>
      <c r="H157" s="359"/>
      <c r="I157" s="359"/>
      <c r="J157" s="359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9"/>
      <c r="K162" s="359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William Charles Construction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Rockford, IL Bid Bond</v>
      </c>
      <c r="C165" s="12"/>
      <c r="D165" s="12"/>
      <c r="E165" s="12"/>
      <c r="F165" s="12"/>
      <c r="G165" s="12"/>
      <c r="H165" s="14" t="s">
        <v>32</v>
      </c>
      <c r="I165" s="501" t="str">
        <f>I112</f>
        <v>Bid On: City-Wide Street Repairs Group No. 1 - 2021 (Residential)</v>
      </c>
      <c r="J165" s="501"/>
      <c r="K165" s="501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2289614.2999999998</v>
      </c>
      <c r="F192" s="26"/>
      <c r="G192" s="35"/>
      <c r="H192" s="45"/>
      <c r="I192" s="35"/>
      <c r="J192" s="25"/>
      <c r="K192" s="25">
        <f>IF(ISNUMBER(E85),SUM(K8:K31)+SUM(K61:K84)+SUM(K115:K138)+SUM(K168:K191),"")</f>
        <v>2263566.5249999999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2263566.5249999999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2263566.5249999999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2263566.5249999999</v>
      </c>
    </row>
    <row r="208" spans="1:11" ht="18" customHeight="1" x14ac:dyDescent="0.2">
      <c r="A208" s="52"/>
      <c r="B208" s="52" t="s">
        <v>46</v>
      </c>
      <c r="C208" s="46" t="s">
        <v>104</v>
      </c>
      <c r="D208" s="359"/>
      <c r="E208" s="359"/>
      <c r="F208" s="359"/>
      <c r="G208" s="359"/>
      <c r="H208" s="359"/>
      <c r="I208" s="359"/>
      <c r="J208" s="359"/>
      <c r="K208" s="359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9"/>
      <c r="F210" s="359"/>
      <c r="G210" s="359"/>
      <c r="H210" s="359"/>
      <c r="I210" s="359"/>
      <c r="J210" s="359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496"/>
      <c r="G5" s="496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494" t="e">
        <f>#REF!</f>
        <v>#REF!</v>
      </c>
      <c r="G7" s="494"/>
    </row>
    <row r="8" spans="1:7" x14ac:dyDescent="0.2">
      <c r="A8" s="66" t="s">
        <v>56</v>
      </c>
      <c r="B8" s="66"/>
      <c r="C8" s="66"/>
      <c r="D8" s="66"/>
      <c r="E8" s="67" t="s">
        <v>57</v>
      </c>
      <c r="F8" s="496">
        <v>1</v>
      </c>
      <c r="G8" s="496"/>
    </row>
    <row r="9" spans="1:7" x14ac:dyDescent="0.2">
      <c r="A9" s="66"/>
      <c r="B9" s="66"/>
      <c r="C9" s="66"/>
      <c r="D9" s="66"/>
      <c r="E9" s="67" t="s">
        <v>25</v>
      </c>
      <c r="F9" s="504"/>
      <c r="G9" s="504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498" t="str">
        <f>'Tabulation of Bids'!G1</f>
        <v>William Charles Construction</v>
      </c>
      <c r="G10" s="498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05" t="s">
        <v>103</v>
      </c>
      <c r="B57" s="506"/>
      <c r="C57" s="506"/>
      <c r="D57" s="507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08"/>
      <c r="B58" s="509"/>
      <c r="C58" s="509"/>
      <c r="D58" s="510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02"/>
      <c r="B67" s="85" t="s">
        <v>71</v>
      </c>
      <c r="C67" s="85"/>
      <c r="D67" s="85"/>
      <c r="E67" s="85"/>
      <c r="F67" s="85"/>
      <c r="G67" s="85"/>
    </row>
    <row r="68" spans="1:7" x14ac:dyDescent="0.2">
      <c r="A68" s="503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02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03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02"/>
      <c r="B73" s="85" t="s">
        <v>74</v>
      </c>
      <c r="C73" s="85"/>
      <c r="D73" s="85"/>
      <c r="E73" s="85"/>
      <c r="F73" s="85"/>
      <c r="G73" s="85"/>
    </row>
    <row r="74" spans="1:7" x14ac:dyDescent="0.2">
      <c r="A74" s="503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2021-05-19T18:28:39Z</cp:lastPrinted>
  <dcterms:created xsi:type="dcterms:W3CDTF">2000-03-30T15:03:44Z</dcterms:created>
  <dcterms:modified xsi:type="dcterms:W3CDTF">2021-06-02T19:11:20Z</dcterms:modified>
</cp:coreProperties>
</file>