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CW Street 2021 Groups\City Wide Street Repairs Group No. 4 - 2021 (Residential)\BIDDING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List'!$A$1:$AB$47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Bids'!$A$1:$L$57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W94" i="16" l="1"/>
  <c r="AB46" i="16" l="1"/>
  <c r="K94" i="16" l="1"/>
  <c r="F94" i="16" l="1"/>
  <c r="G94" i="16"/>
  <c r="H94" i="16"/>
  <c r="U94" i="16" l="1"/>
  <c r="V94" i="16"/>
  <c r="X94" i="16"/>
  <c r="Y94" i="16"/>
  <c r="Z94" i="16"/>
  <c r="M94" i="16" l="1"/>
  <c r="N94" i="16"/>
  <c r="O94" i="16"/>
  <c r="P94" i="16"/>
  <c r="Q94" i="16"/>
  <c r="R94" i="16"/>
  <c r="S94" i="16"/>
  <c r="AB45" i="16" l="1"/>
  <c r="D94" i="16" l="1"/>
  <c r="E94" i="16"/>
  <c r="AA94" i="16" l="1"/>
  <c r="J94" i="16" l="1"/>
  <c r="L94" i="16"/>
  <c r="T94" i="16"/>
  <c r="AB19" i="16" l="1"/>
  <c r="I94" i="16" l="1"/>
  <c r="I57" i="1" l="1"/>
  <c r="K57" i="1"/>
  <c r="AB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AB56" i="16" l="1"/>
  <c r="AB57" i="16"/>
  <c r="AB58" i="16"/>
  <c r="AB59" i="16"/>
  <c r="AB60" i="16"/>
  <c r="AB61" i="16"/>
  <c r="AB62" i="16"/>
  <c r="AB52" i="16"/>
  <c r="AB53" i="16"/>
  <c r="AB55" i="16"/>
  <c r="AB47" i="16" l="1"/>
  <c r="AB31" i="16"/>
  <c r="AB32" i="16"/>
  <c r="AB33" i="16"/>
  <c r="AB34" i="16"/>
  <c r="AB35" i="16"/>
  <c r="AB36" i="16"/>
  <c r="AB37" i="16"/>
  <c r="AB38" i="16"/>
  <c r="AB49" i="16" l="1"/>
  <c r="AB50" i="16"/>
  <c r="AB10" i="16" l="1"/>
  <c r="AB11" i="16"/>
  <c r="AB12" i="16"/>
  <c r="AB13" i="16"/>
  <c r="AB14" i="16"/>
  <c r="AB15" i="16"/>
  <c r="AB16" i="16"/>
  <c r="AB17" i="16"/>
  <c r="AB18" i="16"/>
  <c r="AB20" i="16"/>
  <c r="AB21" i="16"/>
  <c r="AB22" i="16"/>
  <c r="AB23" i="16"/>
  <c r="AB24" i="16"/>
  <c r="AB25" i="16"/>
  <c r="AB26" i="16"/>
  <c r="AB27" i="16"/>
  <c r="AB28" i="16"/>
  <c r="AB29" i="16"/>
  <c r="AB30" i="16"/>
  <c r="AB39" i="16"/>
  <c r="AB40" i="16"/>
  <c r="AB41" i="16"/>
  <c r="AB42" i="16"/>
  <c r="AB43" i="16"/>
  <c r="AB44" i="16"/>
  <c r="AB98" i="16" l="1"/>
  <c r="AB54" i="16"/>
  <c r="D60" i="1" l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59" i="1"/>
  <c r="D58" i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AB51" i="16" l="1"/>
  <c r="AB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K76" i="19"/>
  <c r="J76" i="19"/>
  <c r="J75" i="19"/>
  <c r="K75" i="19" s="1"/>
  <c r="J74" i="19"/>
  <c r="K74" i="19" s="1"/>
  <c r="K73" i="19"/>
  <c r="J73" i="19"/>
  <c r="I73" i="19"/>
  <c r="K72" i="19"/>
  <c r="J72" i="19"/>
  <c r="I72" i="19"/>
  <c r="K71" i="19"/>
  <c r="J71" i="19"/>
  <c r="J70" i="19"/>
  <c r="K70" i="19" s="1"/>
  <c r="J69" i="19"/>
  <c r="J68" i="19"/>
  <c r="K68" i="19" s="1"/>
  <c r="K67" i="19"/>
  <c r="J67" i="19"/>
  <c r="J66" i="19"/>
  <c r="K66" i="19" s="1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J28" i="19"/>
  <c r="K28" i="19" s="1"/>
  <c r="J27" i="19"/>
  <c r="J26" i="19"/>
  <c r="K26" i="19" s="1"/>
  <c r="J25" i="19"/>
  <c r="K25" i="19" s="1"/>
  <c r="J24" i="19"/>
  <c r="K24" i="19" s="1"/>
  <c r="J23" i="19"/>
  <c r="J22" i="19"/>
  <c r="K22" i="19" s="1"/>
  <c r="K21" i="19"/>
  <c r="J21" i="19"/>
  <c r="J20" i="19"/>
  <c r="K20" i="19" s="1"/>
  <c r="J19" i="19"/>
  <c r="K19" i="19" s="1"/>
  <c r="J18" i="19"/>
  <c r="K18" i="19" s="1"/>
  <c r="J17" i="19"/>
  <c r="K17" i="19" s="1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E33" i="1" l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I74" i="19" s="1"/>
  <c r="C46" i="1"/>
  <c r="D75" i="19" s="1"/>
  <c r="I75" i="19" s="1"/>
  <c r="C47" i="1"/>
  <c r="D76" i="19" s="1"/>
  <c r="I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I25" i="19" s="1"/>
  <c r="C24" i="1"/>
  <c r="D26" i="19" s="1"/>
  <c r="I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C29" i="19"/>
  <c r="F29" i="19" s="1"/>
  <c r="C61" i="19"/>
  <c r="F61" i="19" s="1"/>
  <c r="C84" i="19"/>
  <c r="C82" i="19"/>
  <c r="F82" i="19" s="1"/>
  <c r="C80" i="19"/>
  <c r="F80" i="19" s="1"/>
  <c r="C78" i="19"/>
  <c r="F78" i="19" s="1"/>
  <c r="C76" i="19"/>
  <c r="F76" i="19" s="1"/>
  <c r="C74" i="19"/>
  <c r="F74" i="19" s="1"/>
  <c r="C72" i="19"/>
  <c r="F72" i="19" s="1"/>
  <c r="C70" i="19"/>
  <c r="F70" i="19" s="1"/>
  <c r="C68" i="19"/>
  <c r="F68" i="19" s="1"/>
  <c r="C66" i="19"/>
  <c r="F66" i="19" s="1"/>
  <c r="C64" i="19"/>
  <c r="F64" i="19" s="1"/>
  <c r="C62" i="19"/>
  <c r="F62" i="19" s="1"/>
  <c r="C30" i="19"/>
  <c r="F30" i="19" s="1"/>
  <c r="C83" i="19"/>
  <c r="F83" i="19" s="1"/>
  <c r="C81" i="19"/>
  <c r="F81" i="19" s="1"/>
  <c r="C79" i="19"/>
  <c r="F79" i="19" s="1"/>
  <c r="C77" i="19"/>
  <c r="F77" i="19" s="1"/>
  <c r="C75" i="19"/>
  <c r="F75" i="19" s="1"/>
  <c r="C73" i="19"/>
  <c r="F73" i="19" s="1"/>
  <c r="C71" i="19"/>
  <c r="F71" i="19" s="1"/>
  <c r="C69" i="19"/>
  <c r="F69" i="19" s="1"/>
  <c r="C67" i="19"/>
  <c r="F67" i="19" s="1"/>
  <c r="C65" i="19"/>
  <c r="F65" i="19" s="1"/>
  <c r="C63" i="19"/>
  <c r="F63" i="19" s="1"/>
  <c r="E82" i="19"/>
  <c r="E31" i="19"/>
  <c r="E75" i="19"/>
  <c r="AB96" i="16"/>
  <c r="E83" i="19" l="1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AB97" i="16"/>
  <c r="W99" i="16" s="1"/>
  <c r="W95" i="16" s="1"/>
  <c r="W96" i="16" s="1"/>
  <c r="K99" i="16" l="1"/>
  <c r="K95" i="16" s="1"/>
  <c r="K96" i="16" s="1"/>
  <c r="F99" i="16"/>
  <c r="F95" i="16" s="1"/>
  <c r="F96" i="16" s="1"/>
  <c r="H99" i="16"/>
  <c r="H95" i="16" s="1"/>
  <c r="H96" i="16" s="1"/>
  <c r="G99" i="16"/>
  <c r="G95" i="16" s="1"/>
  <c r="G96" i="16" s="1"/>
  <c r="Z99" i="16"/>
  <c r="Z95" i="16" s="1"/>
  <c r="Z96" i="16" s="1"/>
  <c r="V99" i="16"/>
  <c r="V95" i="16" s="1"/>
  <c r="V96" i="16" s="1"/>
  <c r="X99" i="16"/>
  <c r="X95" i="16" s="1"/>
  <c r="X96" i="16" s="1"/>
  <c r="Y99" i="16"/>
  <c r="Y95" i="16" s="1"/>
  <c r="Y96" i="16" s="1"/>
  <c r="U99" i="16"/>
  <c r="U95" i="16" s="1"/>
  <c r="U96" i="16" s="1"/>
  <c r="M99" i="16"/>
  <c r="M95" i="16" s="1"/>
  <c r="M96" i="16" s="1"/>
  <c r="Q99" i="16"/>
  <c r="Q95" i="16" s="1"/>
  <c r="Q96" i="16" s="1"/>
  <c r="N99" i="16"/>
  <c r="N95" i="16" s="1"/>
  <c r="N96" i="16" s="1"/>
  <c r="R99" i="16"/>
  <c r="R95" i="16" s="1"/>
  <c r="R96" i="16" s="1"/>
  <c r="O99" i="16"/>
  <c r="O95" i="16" s="1"/>
  <c r="O96" i="16" s="1"/>
  <c r="P99" i="16"/>
  <c r="P95" i="16" s="1"/>
  <c r="P96" i="16" s="1"/>
  <c r="D99" i="16"/>
  <c r="D95" i="16" s="1"/>
  <c r="D96" i="16" s="1"/>
  <c r="E99" i="16"/>
  <c r="E95" i="16" s="1"/>
  <c r="E96" i="16" s="1"/>
  <c r="AA99" i="16"/>
  <c r="T99" i="16"/>
  <c r="T95" i="16" s="1"/>
  <c r="T96" i="16" s="1"/>
  <c r="J99" i="16"/>
  <c r="J95" i="16" s="1"/>
  <c r="J96" i="16" s="1"/>
  <c r="L99" i="16"/>
  <c r="L95" i="16" s="1"/>
  <c r="L96" i="16" s="1"/>
  <c r="S99" i="16"/>
  <c r="S95" i="16" s="1"/>
  <c r="S96" i="16" s="1"/>
  <c r="I99" i="16"/>
  <c r="I95" i="16" s="1"/>
  <c r="I96" i="16" s="1"/>
  <c r="AB4" i="16"/>
  <c r="AD27" i="16" l="1"/>
  <c r="AB5" i="16" l="1"/>
  <c r="D7" i="1" l="1"/>
  <c r="AD5" i="16"/>
  <c r="C9" i="19" l="1"/>
  <c r="F9" i="19" s="1"/>
  <c r="E9" i="19" l="1"/>
  <c r="D18" i="1"/>
  <c r="D17" i="1"/>
  <c r="AD15" i="16"/>
  <c r="AD16" i="16"/>
  <c r="C19" i="19" l="1"/>
  <c r="F19" i="19" s="1"/>
  <c r="C20" i="19"/>
  <c r="F20" i="19" s="1"/>
  <c r="E19" i="19" l="1"/>
  <c r="E20" i="19"/>
  <c r="D26" i="1"/>
  <c r="D25" i="1"/>
  <c r="AD32" i="16"/>
  <c r="C27" i="19" l="1"/>
  <c r="F27" i="19" s="1"/>
  <c r="C28" i="19"/>
  <c r="F28" i="19" s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AB6" i="16" l="1"/>
  <c r="D8" i="1" l="1"/>
  <c r="F7" i="1"/>
  <c r="AD6" i="16"/>
  <c r="AB7" i="16"/>
  <c r="AB8" i="16"/>
  <c r="AB9" i="16"/>
  <c r="C10" i="19" l="1"/>
  <c r="F10" i="19" s="1"/>
  <c r="E10" i="19"/>
  <c r="D12" i="1"/>
  <c r="L12" i="1" s="1"/>
  <c r="D11" i="1"/>
  <c r="D15" i="1"/>
  <c r="D16" i="1"/>
  <c r="D10" i="1"/>
  <c r="D14" i="1"/>
  <c r="L14" i="1" s="1"/>
  <c r="D13" i="1"/>
  <c r="L13" i="1" s="1"/>
  <c r="D9" i="1"/>
  <c r="AD14" i="16"/>
  <c r="AD11" i="16"/>
  <c r="AD7" i="16"/>
  <c r="F8" i="1"/>
  <c r="AD9" i="16"/>
  <c r="AD13" i="16"/>
  <c r="AD12" i="16"/>
  <c r="AD10" i="16"/>
  <c r="AD8" i="16"/>
  <c r="C11" i="19" l="1"/>
  <c r="F11" i="19" s="1"/>
  <c r="C16" i="19"/>
  <c r="F16" i="19" s="1"/>
  <c r="C18" i="19"/>
  <c r="F18" i="19" s="1"/>
  <c r="C13" i="19"/>
  <c r="F13" i="19" s="1"/>
  <c r="C15" i="19"/>
  <c r="F15" i="19" s="1"/>
  <c r="C12" i="19"/>
  <c r="F12" i="19" s="1"/>
  <c r="C17" i="19"/>
  <c r="F17" i="19" s="1"/>
  <c r="C14" i="19"/>
  <c r="F14" i="19" s="1"/>
  <c r="F15" i="1"/>
  <c r="E15" i="19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AB94" i="16"/>
  <c r="D22" i="1" l="1"/>
  <c r="D19" i="1"/>
  <c r="D24" i="1"/>
  <c r="D23" i="1"/>
  <c r="D20" i="1"/>
  <c r="D21" i="1"/>
  <c r="F25" i="1"/>
  <c r="F40" i="1"/>
  <c r="F38" i="1"/>
  <c r="F39" i="1"/>
  <c r="F44" i="1"/>
  <c r="F42" i="1"/>
  <c r="F26" i="1"/>
  <c r="F29" i="1"/>
  <c r="F34" i="1"/>
  <c r="F36" i="1"/>
  <c r="F37" i="1"/>
  <c r="F27" i="1"/>
  <c r="F28" i="1"/>
  <c r="F35" i="1"/>
  <c r="F33" i="1"/>
  <c r="F18" i="1"/>
  <c r="F49" i="1"/>
  <c r="C23" i="19" l="1"/>
  <c r="F23" i="19" s="1"/>
  <c r="C22" i="19"/>
  <c r="F22" i="19" s="1"/>
  <c r="C21" i="19"/>
  <c r="F21" i="19" s="1"/>
  <c r="C25" i="19"/>
  <c r="E25" i="19" s="1"/>
  <c r="C26" i="19"/>
  <c r="F26" i="19" s="1"/>
  <c r="C24" i="19"/>
  <c r="F24" i="19" s="1"/>
  <c r="E23" i="19"/>
  <c r="E21" i="19"/>
  <c r="F19" i="1"/>
  <c r="F20" i="1"/>
  <c r="F21" i="1"/>
  <c r="F23" i="1"/>
  <c r="F22" i="1"/>
  <c r="F24" i="1"/>
  <c r="F16" i="1"/>
  <c r="F17" i="1"/>
  <c r="D6" i="1"/>
  <c r="AD17" i="16"/>
  <c r="AD18" i="16"/>
  <c r="AD20" i="16"/>
  <c r="AD24" i="16"/>
  <c r="AD33" i="16"/>
  <c r="AD34" i="16"/>
  <c r="AD19" i="16"/>
  <c r="AD21" i="16"/>
  <c r="AD22" i="16"/>
  <c r="AD23" i="16"/>
  <c r="AD25" i="16"/>
  <c r="AD26" i="16"/>
  <c r="AD28" i="16"/>
  <c r="AD29" i="16"/>
  <c r="AD30" i="16"/>
  <c r="AD31" i="16"/>
  <c r="AD35" i="16"/>
  <c r="AD36" i="16"/>
  <c r="AD37" i="16"/>
  <c r="AD38" i="16"/>
  <c r="AD39" i="16"/>
  <c r="AD40" i="16"/>
  <c r="AD41" i="16"/>
  <c r="AD42" i="16"/>
  <c r="AD43" i="16"/>
  <c r="AD44" i="16"/>
  <c r="AD45" i="16"/>
  <c r="AD46" i="16"/>
  <c r="AD47" i="16"/>
  <c r="AD48" i="16"/>
  <c r="AD49" i="16"/>
  <c r="AD50" i="16"/>
  <c r="AD51" i="16"/>
  <c r="AD52" i="16"/>
  <c r="AD53" i="16"/>
  <c r="AD54" i="16"/>
  <c r="AD55" i="16"/>
  <c r="AD56" i="16"/>
  <c r="AD57" i="16"/>
  <c r="AD58" i="16"/>
  <c r="AD59" i="16"/>
  <c r="AD60" i="16"/>
  <c r="AD61" i="16"/>
  <c r="AD62" i="16"/>
  <c r="AD63" i="16"/>
  <c r="AD64" i="16"/>
  <c r="AD65" i="16"/>
  <c r="AD66" i="16"/>
  <c r="AD67" i="16"/>
  <c r="AD68" i="16"/>
  <c r="AD69" i="16"/>
  <c r="AD70" i="16"/>
  <c r="AD71" i="16"/>
  <c r="AD72" i="16"/>
  <c r="AD73" i="16"/>
  <c r="AD74" i="16"/>
  <c r="AD75" i="16"/>
  <c r="AD76" i="16"/>
  <c r="AD77" i="16"/>
  <c r="AD78" i="16"/>
  <c r="AD79" i="16"/>
  <c r="AD80" i="16"/>
  <c r="AD81" i="16"/>
  <c r="AD82" i="16"/>
  <c r="AD83" i="16"/>
  <c r="AD84" i="16"/>
  <c r="AD85" i="16"/>
  <c r="AD86" i="16"/>
  <c r="AD87" i="16"/>
  <c r="AD88" i="16"/>
  <c r="AD89" i="16"/>
  <c r="AD90" i="16"/>
  <c r="AD91" i="16"/>
  <c r="AD92" i="16"/>
  <c r="AD93" i="16"/>
  <c r="AD4" i="16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H105" i="1"/>
  <c r="H101" i="1"/>
  <c r="H97" i="1"/>
  <c r="H93" i="1"/>
  <c r="H89" i="1"/>
  <c r="H85" i="1"/>
  <c r="L81" i="1"/>
  <c r="J81" i="1"/>
  <c r="H81" i="1"/>
  <c r="L80" i="1"/>
  <c r="J80" i="1"/>
  <c r="H80" i="1"/>
  <c r="L79" i="1"/>
  <c r="J79" i="1"/>
  <c r="H79" i="1"/>
  <c r="L78" i="1"/>
  <c r="J78" i="1"/>
  <c r="H78" i="1"/>
  <c r="L77" i="1"/>
  <c r="J77" i="1"/>
  <c r="H77" i="1"/>
  <c r="L76" i="1"/>
  <c r="J76" i="1"/>
  <c r="H76" i="1"/>
  <c r="L75" i="1"/>
  <c r="J75" i="1"/>
  <c r="H75" i="1"/>
  <c r="L74" i="1"/>
  <c r="J74" i="1"/>
  <c r="H74" i="1"/>
  <c r="L73" i="1"/>
  <c r="J73" i="1"/>
  <c r="H73" i="1"/>
  <c r="L72" i="1"/>
  <c r="J72" i="1"/>
  <c r="H72" i="1"/>
  <c r="L71" i="1"/>
  <c r="J71" i="1"/>
  <c r="H71" i="1"/>
  <c r="L70" i="1"/>
  <c r="J70" i="1"/>
  <c r="H70" i="1"/>
  <c r="L69" i="1"/>
  <c r="J69" i="1"/>
  <c r="H69" i="1"/>
  <c r="L68" i="1"/>
  <c r="J68" i="1"/>
  <c r="H68" i="1"/>
  <c r="L67" i="1"/>
  <c r="J67" i="1"/>
  <c r="H67" i="1"/>
  <c r="L66" i="1"/>
  <c r="J66" i="1"/>
  <c r="H66" i="1"/>
  <c r="L65" i="1"/>
  <c r="J65" i="1"/>
  <c r="H65" i="1"/>
  <c r="L64" i="1"/>
  <c r="J64" i="1"/>
  <c r="H64" i="1"/>
  <c r="L63" i="1"/>
  <c r="J63" i="1"/>
  <c r="H63" i="1"/>
  <c r="L62" i="1"/>
  <c r="J62" i="1"/>
  <c r="H62" i="1"/>
  <c r="L61" i="1"/>
  <c r="J61" i="1"/>
  <c r="H61" i="1"/>
  <c r="L60" i="1"/>
  <c r="J60" i="1"/>
  <c r="H60" i="1"/>
  <c r="L59" i="1"/>
  <c r="J59" i="1"/>
  <c r="H59" i="1"/>
  <c r="L58" i="1"/>
  <c r="J58" i="1"/>
  <c r="H58" i="1"/>
  <c r="L55" i="1"/>
  <c r="J55" i="1"/>
  <c r="H55" i="1"/>
  <c r="L54" i="1"/>
  <c r="J54" i="1"/>
  <c r="H54" i="1"/>
  <c r="L53" i="1"/>
  <c r="J53" i="1"/>
  <c r="H53" i="1"/>
  <c r="L52" i="1"/>
  <c r="J52" i="1"/>
  <c r="H52" i="1"/>
  <c r="L51" i="1"/>
  <c r="J51" i="1"/>
  <c r="H51" i="1"/>
  <c r="L50" i="1"/>
  <c r="J50" i="1"/>
  <c r="H50" i="1"/>
  <c r="L49" i="1"/>
  <c r="J49" i="1"/>
  <c r="H49" i="1"/>
  <c r="L48" i="1"/>
  <c r="J48" i="1"/>
  <c r="H48" i="1"/>
  <c r="L47" i="1"/>
  <c r="J47" i="1"/>
  <c r="H47" i="1"/>
  <c r="L46" i="1"/>
  <c r="J46" i="1"/>
  <c r="H46" i="1"/>
  <c r="L45" i="1"/>
  <c r="J45" i="1"/>
  <c r="H45" i="1"/>
  <c r="L44" i="1"/>
  <c r="J44" i="1"/>
  <c r="H44" i="1"/>
  <c r="L43" i="1"/>
  <c r="J43" i="1"/>
  <c r="H43" i="1"/>
  <c r="L42" i="1"/>
  <c r="J42" i="1"/>
  <c r="H42" i="1"/>
  <c r="L41" i="1"/>
  <c r="J41" i="1"/>
  <c r="H41" i="1"/>
  <c r="L40" i="1"/>
  <c r="J40" i="1"/>
  <c r="H40" i="1"/>
  <c r="L39" i="1"/>
  <c r="J39" i="1"/>
  <c r="H39" i="1"/>
  <c r="L38" i="1"/>
  <c r="J38" i="1"/>
  <c r="H38" i="1"/>
  <c r="L37" i="1"/>
  <c r="J37" i="1"/>
  <c r="H37" i="1"/>
  <c r="L36" i="1"/>
  <c r="J36" i="1"/>
  <c r="H36" i="1"/>
  <c r="L35" i="1"/>
  <c r="J35" i="1"/>
  <c r="H35" i="1"/>
  <c r="L34" i="1"/>
  <c r="J34" i="1"/>
  <c r="H34" i="1"/>
  <c r="L33" i="1"/>
  <c r="J33" i="1"/>
  <c r="H33" i="1"/>
  <c r="L32" i="1"/>
  <c r="J32" i="1"/>
  <c r="H32" i="1"/>
  <c r="F32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L95" i="1" l="1"/>
  <c r="L87" i="1"/>
  <c r="D94" i="2"/>
  <c r="F94" i="2" s="1"/>
  <c r="L107" i="1"/>
  <c r="D102" i="2"/>
  <c r="F102" i="2" s="1"/>
  <c r="L99" i="1"/>
  <c r="D86" i="2"/>
  <c r="F86" i="2" s="1"/>
  <c r="L91" i="1"/>
  <c r="L103" i="1"/>
  <c r="E26" i="19"/>
  <c r="F57" i="7"/>
  <c r="G57" i="7"/>
  <c r="L98" i="1"/>
  <c r="D173" i="3"/>
  <c r="F173" i="3" s="1"/>
  <c r="D165" i="3"/>
  <c r="F165" i="3" s="1"/>
  <c r="L92" i="1"/>
  <c r="D157" i="3"/>
  <c r="L86" i="1"/>
  <c r="L96" i="1"/>
  <c r="L102" i="1"/>
  <c r="D167" i="3"/>
  <c r="F167" i="3" s="1"/>
  <c r="D159" i="3"/>
  <c r="D151" i="3"/>
  <c r="F151" i="3" s="1"/>
  <c r="L84" i="1"/>
  <c r="L90" i="1"/>
  <c r="L100" i="1"/>
  <c r="L106" i="1"/>
  <c r="D169" i="3"/>
  <c r="F169" i="3" s="1"/>
  <c r="D161" i="3"/>
  <c r="F161" i="3" s="1"/>
  <c r="D153" i="3"/>
  <c r="F153" i="3" s="1"/>
  <c r="L88" i="1"/>
  <c r="L94" i="1"/>
  <c r="L104" i="1"/>
  <c r="D171" i="3"/>
  <c r="D163" i="3"/>
  <c r="F163" i="3" s="1"/>
  <c r="D155" i="3"/>
  <c r="F155" i="3" s="1"/>
  <c r="F25" i="19"/>
  <c r="E22" i="19"/>
  <c r="E24" i="19"/>
  <c r="J85" i="1"/>
  <c r="J89" i="1"/>
  <c r="J93" i="1"/>
  <c r="J97" i="1"/>
  <c r="J101" i="1"/>
  <c r="J105" i="1"/>
  <c r="D100" i="2"/>
  <c r="F100" i="2" s="1"/>
  <c r="D92" i="2"/>
  <c r="F92" i="2" s="1"/>
  <c r="D84" i="2"/>
  <c r="F84" i="2" s="1"/>
  <c r="L85" i="1"/>
  <c r="H87" i="1"/>
  <c r="L89" i="1"/>
  <c r="H91" i="1"/>
  <c r="L93" i="1"/>
  <c r="H95" i="1"/>
  <c r="L97" i="1"/>
  <c r="H99" i="1"/>
  <c r="L101" i="1"/>
  <c r="H103" i="1"/>
  <c r="L105" i="1"/>
  <c r="H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J87" i="1"/>
  <c r="J91" i="1"/>
  <c r="J95" i="1"/>
  <c r="J99" i="1"/>
  <c r="J103" i="1"/>
  <c r="J107" i="1"/>
  <c r="D104" i="2"/>
  <c r="F104" i="2" s="1"/>
  <c r="D96" i="2"/>
  <c r="F96" i="2" s="1"/>
  <c r="D88" i="2"/>
  <c r="F88" i="2" s="1"/>
  <c r="C191" i="19"/>
  <c r="F191" i="19" s="1"/>
  <c r="C189" i="19"/>
  <c r="F189" i="19" s="1"/>
  <c r="C187" i="19"/>
  <c r="F187" i="19" s="1"/>
  <c r="C185" i="19"/>
  <c r="F185" i="19" s="1"/>
  <c r="C183" i="19"/>
  <c r="F183" i="19" s="1"/>
  <c r="C181" i="19"/>
  <c r="F181" i="19" s="1"/>
  <c r="C179" i="19"/>
  <c r="G179" i="19" s="1"/>
  <c r="C177" i="19"/>
  <c r="F177" i="19" s="1"/>
  <c r="C175" i="19"/>
  <c r="F175" i="19" s="1"/>
  <c r="C173" i="19"/>
  <c r="F173" i="19" s="1"/>
  <c r="C171" i="19"/>
  <c r="F171" i="19" s="1"/>
  <c r="C169" i="19"/>
  <c r="F169" i="19" s="1"/>
  <c r="C16" i="3"/>
  <c r="D8" i="19"/>
  <c r="I8" i="19" s="1"/>
  <c r="B16" i="3"/>
  <c r="B8" i="19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C190" i="19"/>
  <c r="C188" i="19"/>
  <c r="C186" i="19"/>
  <c r="C184" i="19"/>
  <c r="C182" i="19"/>
  <c r="C180" i="19"/>
  <c r="C178" i="19"/>
  <c r="C176" i="19"/>
  <c r="C174" i="19"/>
  <c r="C172" i="19"/>
  <c r="C170" i="19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F84" i="1"/>
  <c r="F86" i="1"/>
  <c r="F88" i="1"/>
  <c r="F90" i="1"/>
  <c r="F92" i="1"/>
  <c r="F94" i="1"/>
  <c r="F96" i="1"/>
  <c r="F98" i="1"/>
  <c r="F100" i="1"/>
  <c r="F102" i="1"/>
  <c r="F104" i="1"/>
  <c r="F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H17" i="1"/>
  <c r="H84" i="1"/>
  <c r="H86" i="1"/>
  <c r="H88" i="1"/>
  <c r="H90" i="1"/>
  <c r="H92" i="1"/>
  <c r="H94" i="1"/>
  <c r="H96" i="1"/>
  <c r="H98" i="1"/>
  <c r="H100" i="1"/>
  <c r="H102" i="1"/>
  <c r="H104" i="1"/>
  <c r="H106" i="1"/>
  <c r="B83" i="2"/>
  <c r="D16" i="2"/>
  <c r="F16" i="2" s="1"/>
  <c r="B151" i="3"/>
  <c r="D27" i="3"/>
  <c r="F27" i="3" s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C85" i="2"/>
  <c r="C89" i="2"/>
  <c r="C93" i="2"/>
  <c r="C97" i="2"/>
  <c r="C101" i="2"/>
  <c r="C105" i="2"/>
  <c r="C45" i="2"/>
  <c r="J8" i="1"/>
  <c r="D7" i="2"/>
  <c r="F7" i="2" s="1"/>
  <c r="D18" i="3"/>
  <c r="F18" i="3" s="1"/>
  <c r="H8" i="1"/>
  <c r="C26" i="2"/>
  <c r="C38" i="3"/>
  <c r="C27" i="2"/>
  <c r="C34" i="2"/>
  <c r="B14" i="2"/>
  <c r="C46" i="2"/>
  <c r="L83" i="1"/>
  <c r="B12" i="2"/>
  <c r="B10" i="2"/>
  <c r="B6" i="2"/>
  <c r="H6" i="1"/>
  <c r="J6" i="1"/>
  <c r="L6" i="1"/>
  <c r="L31" i="1" s="1"/>
  <c r="D5" i="2"/>
  <c r="F5" i="2" s="1"/>
  <c r="B27" i="3"/>
  <c r="C26" i="3"/>
  <c r="D22" i="3"/>
  <c r="F22" i="3" s="1"/>
  <c r="L82" i="1"/>
  <c r="B167" i="3"/>
  <c r="D21" i="3"/>
  <c r="F21" i="3" s="1"/>
  <c r="B27" i="2"/>
  <c r="D24" i="3"/>
  <c r="F24" i="3" s="1"/>
  <c r="D20" i="3"/>
  <c r="F20" i="3" s="1"/>
  <c r="F58" i="7"/>
  <c r="G58" i="7"/>
  <c r="B17" i="3"/>
  <c r="F6" i="1"/>
  <c r="F31" i="1" s="1"/>
  <c r="B165" i="3"/>
  <c r="B172" i="3"/>
  <c r="B166" i="3"/>
  <c r="B169" i="3"/>
  <c r="B174" i="3"/>
  <c r="C19" i="2"/>
  <c r="AD1" i="16"/>
  <c r="AB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B18" i="3"/>
  <c r="B20" i="3"/>
  <c r="B22" i="3"/>
  <c r="B24" i="3"/>
  <c r="B26" i="3"/>
  <c r="B28" i="3"/>
  <c r="B30" i="3"/>
  <c r="B32" i="3"/>
  <c r="B35" i="3"/>
  <c r="B37" i="3"/>
  <c r="B39" i="3"/>
  <c r="B33" i="3"/>
  <c r="B168" i="3"/>
  <c r="B171" i="3"/>
  <c r="B173" i="3"/>
  <c r="F37" i="3"/>
  <c r="F36" i="3"/>
  <c r="F35" i="3"/>
  <c r="F34" i="3"/>
  <c r="F33" i="3"/>
  <c r="F32" i="3"/>
  <c r="F31" i="3"/>
  <c r="F30" i="3"/>
  <c r="F29" i="3"/>
  <c r="F28" i="3"/>
  <c r="F26" i="3"/>
  <c r="B154" i="3"/>
  <c r="B162" i="3"/>
  <c r="B170" i="3"/>
  <c r="A7" i="1"/>
  <c r="F171" i="3"/>
  <c r="F159" i="3"/>
  <c r="F157" i="3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F66" i="3"/>
  <c r="F64" i="3"/>
  <c r="F62" i="3"/>
  <c r="F83" i="3"/>
  <c r="F81" i="3"/>
  <c r="F79" i="3"/>
  <c r="F77" i="3"/>
  <c r="F75" i="3"/>
  <c r="F73" i="3"/>
  <c r="F71" i="3"/>
  <c r="F69" i="3"/>
  <c r="F61" i="3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A169" i="3"/>
  <c r="L109" i="1"/>
  <c r="A174" i="3"/>
  <c r="L108" i="1"/>
  <c r="G171" i="19"/>
  <c r="G187" i="19"/>
  <c r="A170" i="3"/>
  <c r="G183" i="19"/>
  <c r="H108" i="1"/>
  <c r="H30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H109" i="1"/>
  <c r="J109" i="1"/>
  <c r="F109" i="1"/>
  <c r="F108" i="1"/>
  <c r="J108" i="1"/>
  <c r="H31" i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<sst xmlns="http://schemas.openxmlformats.org/spreadsheetml/2006/main" count="478" uniqueCount="199">
  <si>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</si>
  <si>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</si>
  <si>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</si>
  <si>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</si>
  <si>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</si>
  <si>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</si>
  <si>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</si>
  <si>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</si>
  <si>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</si>
  <si>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</si>
  <si>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</si>
  <si>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</si>
  <si>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</si>
  <si>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</si>
  <si>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</si>
  <si>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</si>
  <si>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</si>
  <si>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</si>
  <si>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</si>
  <si>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</si>
  <si>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</si>
  <si>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</si>
  <si>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</si>
  <si>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</si>
  <si>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</si>
  <si>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</si>
  <si>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</si>
  <si>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</si>
  <si>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</si>
  <si>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</si>
  <si>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</si>
  <si>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</si>
  <si>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</si>
  <si>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</si>
  <si>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</si>
  <si>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</si>
  <si>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</si>
  <si>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</si>
  <si>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</si>
  <si>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</si>
  <si>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</si>
  <si>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</si>
  <si>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</si>
  <si>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</si>
  <si>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</si>
  <si>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</si>
  <si>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</si>
  <si>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</si>
  <si>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</si>
  <si>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</si>
  <si>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</si>
  <si>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</si>
  <si>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</si>
  <si>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</si>
  <si>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</si>
  <si>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</si>
  <si>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</si>
  <si>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</si>
  <si>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</si>
  <si>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</si>
  <si>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</si>
  <si>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</si>
  <si>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</si>
  <si>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</si>
  <si>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</si>
  <si>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</si>
  <si>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</si>
  <si>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</si>
  <si>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</si>
  <si>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</si>
  <si>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</si>
  <si>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</si>
  <si>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</si>
  <si>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</si>
  <si>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</si>
  <si>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</si>
  <si>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</si>
  <si>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</si>
  <si>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</si>
  <si>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</si>
  <si>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</si>
  <si>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</si>
  <si>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</si>
  <si>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</si>
  <si>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</si>
  <si>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</si>
  <si>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</si>
  <si>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</si>
  <si>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</si>
  <si>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</si>
  <si>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</si>
  <si>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</si>
  <si>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</si>
  <si>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</si>
  <si>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</si>
  <si>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</si>
  <si>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</si>
  <si>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</si>
  <si>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</si>
  <si>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</si>
  <si>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</si>
  <si>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</si>
  <si>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</si>
  <si>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</si>
  <si>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</si>
  <si>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</si>
  <si>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Tons</t>
  </si>
  <si>
    <t>TOTAL QUANTITY</t>
  </si>
  <si>
    <t>Bituminous Materials (Prime Coat)</t>
  </si>
  <si>
    <t>Gal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</si>
  <si>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</si>
  <si>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</si>
  <si>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</si>
  <si>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</si>
  <si>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</si>
  <si>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</si>
  <si>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</si>
  <si>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Manholes to be Adjusted with New Frame and Lid</t>
  </si>
  <si>
    <t>Manholes to be Reconstructed with New Frame and Lid</t>
  </si>
  <si>
    <t>Inlets to be Adjusted with New Frame and Grate</t>
  </si>
  <si>
    <t>Inlets to be Reconstructed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</si>
  <si>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</si>
  <si>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</si>
  <si>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</si>
  <si>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</si>
  <si>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</si>
  <si>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</si>
  <si>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</si>
  <si>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</si>
  <si>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Detectable Warnings, ADA Ramps</t>
  </si>
  <si>
    <t>Combination Concrete Curb and Gutter, Type M-6.18 (Modified)</t>
  </si>
  <si>
    <t>Approach Pavement Removal</t>
  </si>
  <si>
    <t>P.C.C. Approach Pavement, 6"</t>
  </si>
  <si>
    <t>P.C.C. Approach Pavement, 8"</t>
  </si>
  <si>
    <t>Surface Removal, 2"</t>
  </si>
  <si>
    <t>Thermoplastic Pavement Markings, 4"</t>
  </si>
  <si>
    <t>Thermoplastic Pavement Markings, 6"</t>
  </si>
  <si>
    <t>Thermoplastic Pavement Markings, 24"</t>
  </si>
  <si>
    <t>Thermoplastic Pavement Markings, Letters and Symbols</t>
  </si>
  <si>
    <t>Parkway Restoration</t>
  </si>
  <si>
    <t>Traffic Control and Protection</t>
  </si>
  <si>
    <t>Lsum</t>
  </si>
  <si>
    <t xml:space="preserve">Bid No.:  </t>
  </si>
  <si>
    <t>Subbase Granular Material, Type B, CA-2, 6"</t>
  </si>
  <si>
    <t>Aggregate Base Course, Type B, CA-6, 6"</t>
  </si>
  <si>
    <t>Inlet Speicals to be Repaired</t>
  </si>
  <si>
    <t>Detector Loops</t>
  </si>
  <si>
    <t>Contingency</t>
  </si>
  <si>
    <t>Thermoplastic Pavement Markings, 12"</t>
  </si>
  <si>
    <t>Estimate No. 1 from July 22nd, 2019 to August 26th, 2019</t>
  </si>
  <si>
    <t>P.O. # 19305222</t>
  </si>
  <si>
    <t>, 2019  BY:</t>
  </si>
  <si>
    <t>, 2019. BY:</t>
  </si>
  <si>
    <t>Hot-Mix Asphalt Surface Course, Mix "D", N50, 2"</t>
  </si>
  <si>
    <t>City -Wide Street Repairs Group No. 4 - 2021 (Residential)</t>
  </si>
  <si>
    <t>Rose Avenue/Blake Street Intersection</t>
  </si>
  <si>
    <t>0500 Southrock Drive</t>
  </si>
  <si>
    <t>1600/1800            West Street</t>
  </si>
  <si>
    <t>1500 Arthur Avenue</t>
  </si>
  <si>
    <t>3100/3200         Gilbert Avenue</t>
  </si>
  <si>
    <t>0900 Irving Avenue Patching</t>
  </si>
  <si>
    <t>1500/1600 North Horsman Street</t>
  </si>
  <si>
    <t>0600 North Independence Avenue</t>
  </si>
  <si>
    <t>1500/1600        Pauline Avenue</t>
  </si>
  <si>
    <t>0700 Oakley Avenue</t>
  </si>
  <si>
    <t>3000/3200 Greenwood Avenue</t>
  </si>
  <si>
    <t>3500/3600          Larson Avenue</t>
  </si>
  <si>
    <t>1500 Silvan Road</t>
  </si>
  <si>
    <t>5600 Strathmoor Drive</t>
  </si>
  <si>
    <t>0300 Harper Avenue Alley Approach</t>
  </si>
  <si>
    <t>3014 Rutgers Place Drive Approach</t>
  </si>
  <si>
    <t>820 7th Street Sidewalk</t>
  </si>
  <si>
    <t>1001 South Main Street Sidewalk</t>
  </si>
  <si>
    <t>3537 Lansdale</t>
  </si>
  <si>
    <t>Mulford Road       P.C.C. Patching</t>
  </si>
  <si>
    <t>State Street/Rockford Avenue ADA Ramps</t>
  </si>
  <si>
    <t>P.C.C. Sidewalk, 5"</t>
  </si>
  <si>
    <t>Class B Patch, Type IV, 10"</t>
  </si>
  <si>
    <t>Dowel Bars</t>
  </si>
  <si>
    <t>No. 6 Transverse Tie Bars</t>
  </si>
  <si>
    <t>Welded Wire Reinforcement</t>
  </si>
  <si>
    <t xml:space="preserve">Manholes to be Adjusted </t>
  </si>
  <si>
    <t>Manholes to be Reconstructed</t>
  </si>
  <si>
    <t>Inlets to be Adjusted</t>
  </si>
  <si>
    <t>Concrete Curb Head</t>
  </si>
  <si>
    <t>Concrete Retaining Wall</t>
  </si>
  <si>
    <t>Bid On: City-Wide Street Repairs Group No. 4 - 2021 (Residential)</t>
  </si>
  <si>
    <t>Crosby/Regan     ADA Ramps</t>
  </si>
  <si>
    <t>Crosby/Summit       ADA Ramps</t>
  </si>
  <si>
    <t>Sidewalk - W2151</t>
  </si>
  <si>
    <t>ADA - W2150</t>
  </si>
  <si>
    <t>Patching - W2147</t>
  </si>
  <si>
    <t>Drainage - W2138</t>
  </si>
  <si>
    <t>10th Ward - 94003010</t>
  </si>
  <si>
    <t>7th Ward - 94003007</t>
  </si>
  <si>
    <t>5th Ward - 94003005</t>
  </si>
  <si>
    <t>Pedestrian Railing</t>
  </si>
  <si>
    <t>TCI CONCRETE</t>
  </si>
  <si>
    <t>ROCKFORD,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</si>
</sst>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34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7" xfId="0" applyNumberFormat="1" applyBorder="1" applyAlignment="1" applyProtection="1">
      <alignment horizontal="right"/>
      <protection locked="0"/>
    </xf>
    <xf numFmtId="3" fontId="0" fillId="0" borderId="78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3" fontId="0" fillId="0" borderId="48" xfId="0" applyNumberFormat="1" applyBorder="1" applyAlignment="1" applyProtection="1">
      <alignment horizontal="right"/>
      <protection locked="0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4" fontId="0" fillId="0" borderId="80" xfId="0" applyNumberFormat="1" applyBorder="1" applyAlignment="1" applyProtection="1">
      <alignment horizontal="right"/>
      <protection locked="0"/>
    </xf>
    <xf numFmtId="4" fontId="0" fillId="0" borderId="47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39" xfId="0" applyFont="1" applyFill="1" applyBorder="1" applyAlignment="1">
      <alignment horizontal="right" wrapText="1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1" fontId="0" fillId="0" borderId="62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0" fontId="3" fillId="0" borderId="44" xfId="0" applyFont="1" applyFill="1" applyBorder="1" applyAlignment="1">
      <alignment horizontal="right" wrapText="1"/>
    </xf>
    <xf numFmtId="0" fontId="6" fillId="0" borderId="39" xfId="0" applyFont="1" applyBorder="1" applyAlignment="1">
      <alignment horizontal="right" wrapText="1"/>
    </xf>
    <xf numFmtId="3" fontId="0" fillId="0" borderId="62" xfId="0" applyNumberFormat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3" fontId="0" fillId="0" borderId="24" xfId="0" applyNumberForma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0" fillId="0" borderId="52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9" xfId="0" applyBorder="1"/>
    <xf numFmtId="4" fontId="0" fillId="0" borderId="7" xfId="0" applyNumberFormat="1" applyFill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4" fontId="0" fillId="0" borderId="58" xfId="0" applyNumberFormat="1" applyFill="1" applyBorder="1" applyAlignment="1" applyProtection="1">
      <alignment horizontal="right"/>
      <protection locked="0"/>
    </xf>
    <xf numFmtId="4" fontId="0" fillId="0" borderId="82" xfId="0" applyNumberFormat="1" applyBorder="1" applyAlignment="1" applyProtection="1">
      <alignment horizontal="right"/>
      <protection locked="0"/>
    </xf>
    <xf numFmtId="4" fontId="0" fillId="0" borderId="82" xfId="0" applyNumberFormat="1" applyFill="1" applyBorder="1" applyAlignment="1" applyProtection="1">
      <alignment horizontal="right"/>
      <protection locked="0"/>
    </xf>
    <xf numFmtId="4" fontId="0" fillId="0" borderId="8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0" fontId="16" fillId="0" borderId="40" xfId="0" applyFont="1" applyFill="1" applyBorder="1" applyAlignment="1">
      <alignment horizontal="center"/>
    </xf>
    <xf numFmtId="4" fontId="0" fillId="0" borderId="56" xfId="0" applyNumberFormat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15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85" xfId="0" applyNumberFormat="1" applyFill="1" applyBorder="1" applyAlignment="1" applyProtection="1">
      <alignment horizontal="right"/>
      <protection locked="0"/>
    </xf>
    <xf numFmtId="3" fontId="0" fillId="0" borderId="47" xfId="0" applyNumberFormat="1" applyBorder="1" applyAlignment="1" applyProtection="1">
      <alignment horizontal="right"/>
      <protection locked="0"/>
    </xf>
    <xf numFmtId="3" fontId="0" fillId="0" borderId="85" xfId="0" applyNumberFormat="1" applyBorder="1" applyAlignment="1" applyProtection="1">
      <alignment horizontal="right"/>
      <protection locked="0"/>
    </xf>
    <xf numFmtId="3" fontId="0" fillId="0" borderId="32" xfId="0" applyNumberFormat="1" applyBorder="1" applyAlignment="1" applyProtection="1">
      <alignment horizontal="right"/>
      <protection locked="0"/>
    </xf>
    <xf numFmtId="3" fontId="0" fillId="0" borderId="51" xfId="0" applyNumberFormat="1" applyBorder="1" applyAlignment="1" applyProtection="1">
      <alignment horizontal="right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right"/>
      <protection locked="0"/>
    </xf>
    <xf numFmtId="0" fontId="21" fillId="0" borderId="39" xfId="0" applyFont="1" applyFill="1" applyBorder="1" applyAlignment="1">
      <alignment horizontal="center"/>
    </xf>
    <xf numFmtId="4" fontId="3" fillId="0" borderId="75" xfId="0" applyNumberFormat="1" applyFon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0" fontId="3" fillId="0" borderId="80" xfId="0" applyFont="1" applyBorder="1" applyAlignment="1" applyProtection="1">
      <alignment wrapText="1"/>
      <protection locked="0"/>
    </xf>
    <xf numFmtId="3" fontId="3" fillId="0" borderId="85" xfId="0" applyNumberFormat="1" applyFont="1" applyBorder="1" applyProtection="1">
      <protection locked="0"/>
    </xf>
    <xf numFmtId="2" fontId="0" fillId="0" borderId="74" xfId="0" applyNumberFormat="1" applyFill="1" applyBorder="1" applyAlignment="1" applyProtection="1">
      <alignment horizontal="right"/>
      <protection locked="0"/>
    </xf>
    <xf numFmtId="2" fontId="0" fillId="0" borderId="17" xfId="0" applyNumberFormat="1" applyFill="1" applyBorder="1" applyAlignment="1" applyProtection="1">
      <alignment horizontal="right"/>
      <protection locked="0"/>
    </xf>
    <xf numFmtId="2" fontId="0" fillId="0" borderId="62" xfId="0" applyNumberFormat="1" applyFill="1" applyBorder="1" applyAlignment="1" applyProtection="1">
      <alignment horizontal="right"/>
      <protection locked="0"/>
    </xf>
    <xf numFmtId="2" fontId="0" fillId="0" borderId="75" xfId="0" applyNumberFormat="1" applyFill="1" applyBorder="1" applyAlignment="1" applyProtection="1">
      <alignment horizontal="right"/>
      <protection locked="0"/>
    </xf>
    <xf numFmtId="0" fontId="16" fillId="0" borderId="0" xfId="0" applyFont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1"/>
  <sheetViews>
    <sheetView view="pageBreakPreview" zoomScaleNormal="85" zoomScaleSheetLayoutView="100" workbookViewId="0">
      <pane xSplit="2" topLeftCell="N1" activePane="topRight" state="frozen"/>
      <selection pane="topRight" activeCell="Q98" sqref="Q98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19" width="18.7109375" style="371" customWidth="1"/>
    <col min="20" max="26" width="18.7109375" style="215" customWidth="1"/>
    <col min="27" max="27" width="11.42578125" style="215" customWidth="1"/>
    <col min="28" max="28" width="10.85546875" style="215" customWidth="1"/>
    <col min="29" max="29" width="11" bestFit="1" customWidth="1"/>
    <col min="30" max="30" width="16.85546875" customWidth="1"/>
    <col min="32" max="32" width="11.140625" bestFit="1" customWidth="1"/>
    <col min="33" max="33" width="12" bestFit="1" customWidth="1"/>
    <col min="40" max="40" width="9.140625" customWidth="1"/>
  </cols>
  <sheetData>
    <row r="1" spans="1:33" ht="21" customHeight="1" thickBot="1" x14ac:dyDescent="0.25">
      <c r="B1" s="280" t="s">
        <v>154</v>
      </c>
      <c r="T1" s="371"/>
      <c r="U1" s="371"/>
      <c r="V1" s="371"/>
      <c r="W1" s="371"/>
      <c r="X1" s="371"/>
      <c r="Y1" s="371"/>
      <c r="Z1" s="371"/>
      <c r="AA1" s="371"/>
      <c r="AC1" s="278"/>
      <c r="AD1" s="372">
        <f>SUM(AD4:AD93)</f>
        <v>1244352</v>
      </c>
    </row>
    <row r="2" spans="1:33" s="214" customFormat="1" ht="18.75" thickBot="1" x14ac:dyDescent="0.3">
      <c r="A2" s="492" t="s">
        <v>93</v>
      </c>
      <c r="B2" s="492"/>
      <c r="C2" s="492"/>
      <c r="D2" s="493" t="s">
        <v>195</v>
      </c>
      <c r="E2" s="495"/>
      <c r="F2" s="494"/>
      <c r="G2" s="449">
        <v>94003007</v>
      </c>
      <c r="H2" s="493" t="s">
        <v>194</v>
      </c>
      <c r="I2" s="495"/>
      <c r="J2" s="495"/>
      <c r="K2" s="494"/>
      <c r="L2" s="493" t="s">
        <v>194</v>
      </c>
      <c r="M2" s="494"/>
      <c r="N2" s="493" t="s">
        <v>193</v>
      </c>
      <c r="O2" s="494"/>
      <c r="P2" s="493" t="s">
        <v>193</v>
      </c>
      <c r="Q2" s="494"/>
      <c r="R2" s="449">
        <v>94003012</v>
      </c>
      <c r="S2" s="467">
        <v>94003014</v>
      </c>
      <c r="T2" s="482" t="s">
        <v>192</v>
      </c>
      <c r="U2" s="482" t="s">
        <v>191</v>
      </c>
      <c r="V2" s="493" t="s">
        <v>190</v>
      </c>
      <c r="W2" s="494"/>
      <c r="X2" s="449" t="s">
        <v>190</v>
      </c>
      <c r="Y2" s="493" t="s">
        <v>189</v>
      </c>
      <c r="Z2" s="494"/>
      <c r="AA2" s="412"/>
      <c r="AB2" s="340"/>
      <c r="AC2" s="279"/>
      <c r="AD2" s="409"/>
    </row>
    <row r="3" spans="1:33" ht="34.5" customHeight="1" thickBot="1" x14ac:dyDescent="0.25">
      <c r="A3" s="456" t="s">
        <v>94</v>
      </c>
      <c r="B3" s="457" t="s">
        <v>95</v>
      </c>
      <c r="C3" s="458" t="s">
        <v>4</v>
      </c>
      <c r="D3" s="428" t="s">
        <v>155</v>
      </c>
      <c r="E3" s="429" t="s">
        <v>156</v>
      </c>
      <c r="F3" s="430" t="s">
        <v>157</v>
      </c>
      <c r="G3" s="427" t="s">
        <v>158</v>
      </c>
      <c r="H3" s="428" t="s">
        <v>159</v>
      </c>
      <c r="I3" s="429" t="s">
        <v>160</v>
      </c>
      <c r="J3" s="429" t="s">
        <v>161</v>
      </c>
      <c r="K3" s="430" t="s">
        <v>162</v>
      </c>
      <c r="L3" s="428" t="s">
        <v>164</v>
      </c>
      <c r="M3" s="430" t="s">
        <v>163</v>
      </c>
      <c r="N3" s="428" t="s">
        <v>165</v>
      </c>
      <c r="O3" s="430" t="s">
        <v>166</v>
      </c>
      <c r="P3" s="428" t="s">
        <v>167</v>
      </c>
      <c r="Q3" s="430" t="s">
        <v>168</v>
      </c>
      <c r="R3" s="427" t="s">
        <v>169</v>
      </c>
      <c r="S3" s="427" t="s">
        <v>170</v>
      </c>
      <c r="T3" s="427" t="s">
        <v>173</v>
      </c>
      <c r="U3" s="427" t="s">
        <v>174</v>
      </c>
      <c r="V3" s="428" t="s">
        <v>187</v>
      </c>
      <c r="W3" s="430" t="s">
        <v>188</v>
      </c>
      <c r="X3" s="427" t="s">
        <v>175</v>
      </c>
      <c r="Y3" s="428" t="s">
        <v>171</v>
      </c>
      <c r="Z3" s="430" t="s">
        <v>172</v>
      </c>
      <c r="AA3" s="446" t="s">
        <v>147</v>
      </c>
      <c r="AB3" s="447" t="s">
        <v>107</v>
      </c>
      <c r="AC3" s="352" t="s">
        <v>6</v>
      </c>
      <c r="AD3" s="410" t="s">
        <v>7</v>
      </c>
    </row>
    <row r="4" spans="1:33" s="370" customFormat="1" x14ac:dyDescent="0.2">
      <c r="A4" s="406">
        <v>1</v>
      </c>
      <c r="B4" s="438" t="s">
        <v>126</v>
      </c>
      <c r="C4" s="450" t="s">
        <v>127</v>
      </c>
      <c r="D4" s="391"/>
      <c r="E4" s="431"/>
      <c r="F4" s="432"/>
      <c r="G4" s="407"/>
      <c r="H4" s="391"/>
      <c r="I4" s="431"/>
      <c r="J4" s="431"/>
      <c r="K4" s="432"/>
      <c r="L4" s="391"/>
      <c r="M4" s="432"/>
      <c r="N4" s="391"/>
      <c r="O4" s="432">
        <v>15</v>
      </c>
      <c r="P4" s="391"/>
      <c r="Q4" s="432">
        <v>50</v>
      </c>
      <c r="R4" s="407"/>
      <c r="S4" s="407"/>
      <c r="T4" s="407"/>
      <c r="U4" s="407"/>
      <c r="V4" s="391">
        <v>40</v>
      </c>
      <c r="W4" s="432">
        <v>35</v>
      </c>
      <c r="X4" s="407"/>
      <c r="Y4" s="470"/>
      <c r="Z4" s="469"/>
      <c r="AA4" s="407">
        <v>50</v>
      </c>
      <c r="AB4" s="407">
        <f t="shared" ref="AB4:AB35" si="0">IF(SUM(D4:AA4)&lt;&gt;0,SUM(D4:AA4),"")</f>
        <v>190</v>
      </c>
      <c r="AC4" s="369">
        <v>25</v>
      </c>
      <c r="AD4" s="411">
        <f>IF(AND(ISNUMBER(AB4),ISNUMBER(AC4)),AB4*AC4,"")</f>
        <v>4750</v>
      </c>
    </row>
    <row r="5" spans="1:33" s="370" customFormat="1" x14ac:dyDescent="0.2">
      <c r="A5" s="384">
        <v>2</v>
      </c>
      <c r="B5" s="439" t="s">
        <v>139</v>
      </c>
      <c r="C5" s="451" t="s">
        <v>141</v>
      </c>
      <c r="D5" s="394">
        <v>0.04</v>
      </c>
      <c r="E5" s="443">
        <v>0.04</v>
      </c>
      <c r="F5" s="444">
        <v>0.06</v>
      </c>
      <c r="G5" s="445">
        <v>0.05</v>
      </c>
      <c r="H5" s="394">
        <v>0.09</v>
      </c>
      <c r="I5" s="443">
        <v>0.02</v>
      </c>
      <c r="J5" s="443">
        <v>0.12</v>
      </c>
      <c r="K5" s="444">
        <v>0.05</v>
      </c>
      <c r="L5" s="394">
        <v>0.05</v>
      </c>
      <c r="M5" s="444">
        <v>0.1</v>
      </c>
      <c r="N5" s="394">
        <v>0.06</v>
      </c>
      <c r="O5" s="444">
        <v>7.0000000000000007E-2</v>
      </c>
      <c r="P5" s="394">
        <v>0.06</v>
      </c>
      <c r="Q5" s="444">
        <v>0.04</v>
      </c>
      <c r="R5" s="445">
        <v>0.01</v>
      </c>
      <c r="S5" s="445">
        <v>0.01</v>
      </c>
      <c r="T5" s="483">
        <v>0.01</v>
      </c>
      <c r="U5" s="445">
        <v>0</v>
      </c>
      <c r="V5" s="394">
        <v>0.03</v>
      </c>
      <c r="W5" s="444">
        <v>0.03</v>
      </c>
      <c r="X5" s="445">
        <v>0.02</v>
      </c>
      <c r="Y5" s="394">
        <v>0.02</v>
      </c>
      <c r="Z5" s="444">
        <v>0.02</v>
      </c>
      <c r="AA5" s="445"/>
      <c r="AB5" s="445">
        <f t="shared" si="0"/>
        <v>1.0000000000000002</v>
      </c>
      <c r="AC5" s="369">
        <v>30000</v>
      </c>
      <c r="AD5" s="411">
        <f>IF(AND(ISNUMBER(AB5),ISNUMBER(AC5)),AB5*AC5,"")</f>
        <v>30000.000000000007</v>
      </c>
    </row>
    <row r="6" spans="1:33" s="370" customFormat="1" x14ac:dyDescent="0.2">
      <c r="A6" s="384">
        <v>3</v>
      </c>
      <c r="B6" s="439" t="s">
        <v>114</v>
      </c>
      <c r="C6" s="452" t="s">
        <v>110</v>
      </c>
      <c r="D6" s="392">
        <v>6</v>
      </c>
      <c r="E6" s="425">
        <v>1</v>
      </c>
      <c r="F6" s="433">
        <v>4</v>
      </c>
      <c r="G6" s="405">
        <v>3</v>
      </c>
      <c r="H6" s="392">
        <v>5</v>
      </c>
      <c r="I6" s="425"/>
      <c r="J6" s="425">
        <v>4</v>
      </c>
      <c r="K6" s="433">
        <v>4</v>
      </c>
      <c r="L6" s="392"/>
      <c r="M6" s="433">
        <v>6</v>
      </c>
      <c r="N6" s="392">
        <v>10</v>
      </c>
      <c r="O6" s="433">
        <v>7</v>
      </c>
      <c r="P6" s="392">
        <v>2</v>
      </c>
      <c r="Q6" s="433">
        <v>4</v>
      </c>
      <c r="R6" s="405"/>
      <c r="S6" s="405"/>
      <c r="T6" s="405"/>
      <c r="U6" s="405"/>
      <c r="V6" s="392"/>
      <c r="W6" s="433"/>
      <c r="X6" s="405"/>
      <c r="Y6" s="392"/>
      <c r="Z6" s="433"/>
      <c r="AA6" s="405"/>
      <c r="AB6" s="405">
        <f t="shared" si="0"/>
        <v>56</v>
      </c>
      <c r="AC6" s="369">
        <v>60</v>
      </c>
      <c r="AD6" s="411">
        <f t="shared" ref="AD6:AD16" si="1">IF(AND(ISNUMBER(AB6),ISNUMBER(AC6)),AB6*AC6,"")</f>
        <v>3360</v>
      </c>
    </row>
    <row r="7" spans="1:33" s="370" customFormat="1" x14ac:dyDescent="0.2">
      <c r="A7" s="384">
        <v>4</v>
      </c>
      <c r="B7" s="439" t="s">
        <v>143</v>
      </c>
      <c r="C7" s="451" t="s">
        <v>106</v>
      </c>
      <c r="D7" s="392"/>
      <c r="E7" s="425"/>
      <c r="F7" s="433"/>
      <c r="G7" s="405"/>
      <c r="H7" s="392"/>
      <c r="I7" s="425"/>
      <c r="J7" s="425"/>
      <c r="K7" s="433"/>
      <c r="L7" s="392"/>
      <c r="M7" s="433"/>
      <c r="N7" s="392"/>
      <c r="O7" s="433"/>
      <c r="P7" s="392"/>
      <c r="Q7" s="433"/>
      <c r="R7" s="405"/>
      <c r="S7" s="405"/>
      <c r="T7" s="405"/>
      <c r="U7" s="405"/>
      <c r="V7" s="392"/>
      <c r="W7" s="433"/>
      <c r="X7" s="405"/>
      <c r="Y7" s="392"/>
      <c r="Z7" s="433"/>
      <c r="AA7" s="405">
        <v>50</v>
      </c>
      <c r="AB7" s="405">
        <f t="shared" si="0"/>
        <v>50</v>
      </c>
      <c r="AC7" s="369">
        <v>25</v>
      </c>
      <c r="AD7" s="411">
        <f t="shared" si="1"/>
        <v>1250</v>
      </c>
    </row>
    <row r="8" spans="1:33" s="370" customFormat="1" x14ac:dyDescent="0.2">
      <c r="A8" s="384">
        <v>5</v>
      </c>
      <c r="B8" s="439" t="s">
        <v>144</v>
      </c>
      <c r="C8" s="451" t="s">
        <v>106</v>
      </c>
      <c r="D8" s="392"/>
      <c r="E8" s="425"/>
      <c r="F8" s="433"/>
      <c r="G8" s="405"/>
      <c r="H8" s="392"/>
      <c r="I8" s="425"/>
      <c r="J8" s="425"/>
      <c r="K8" s="433"/>
      <c r="L8" s="392"/>
      <c r="M8" s="433"/>
      <c r="N8" s="392"/>
      <c r="O8" s="433"/>
      <c r="P8" s="392"/>
      <c r="Q8" s="433"/>
      <c r="R8" s="405"/>
      <c r="S8" s="405"/>
      <c r="T8" s="405"/>
      <c r="U8" s="405"/>
      <c r="V8" s="392"/>
      <c r="W8" s="433"/>
      <c r="X8" s="405"/>
      <c r="Y8" s="392"/>
      <c r="Z8" s="433"/>
      <c r="AA8" s="405">
        <v>50</v>
      </c>
      <c r="AB8" s="405">
        <f t="shared" si="0"/>
        <v>50</v>
      </c>
      <c r="AC8" s="369">
        <v>25</v>
      </c>
      <c r="AD8" s="411">
        <f t="shared" si="1"/>
        <v>1250</v>
      </c>
    </row>
    <row r="9" spans="1:33" s="370" customFormat="1" x14ac:dyDescent="0.2">
      <c r="A9" s="384">
        <v>6</v>
      </c>
      <c r="B9" s="439" t="s">
        <v>111</v>
      </c>
      <c r="C9" s="451" t="s">
        <v>123</v>
      </c>
      <c r="D9" s="392">
        <v>4</v>
      </c>
      <c r="E9" s="425">
        <v>27</v>
      </c>
      <c r="F9" s="433">
        <v>37</v>
      </c>
      <c r="G9" s="405">
        <v>9</v>
      </c>
      <c r="H9" s="392">
        <v>28</v>
      </c>
      <c r="I9" s="425">
        <v>4</v>
      </c>
      <c r="J9" s="425">
        <v>24</v>
      </c>
      <c r="K9" s="433">
        <v>10</v>
      </c>
      <c r="L9" s="392">
        <v>9</v>
      </c>
      <c r="M9" s="433">
        <v>26</v>
      </c>
      <c r="N9" s="392">
        <v>27</v>
      </c>
      <c r="O9" s="433">
        <v>27</v>
      </c>
      <c r="P9" s="392">
        <v>13</v>
      </c>
      <c r="Q9" s="433">
        <v>25</v>
      </c>
      <c r="R9" s="405"/>
      <c r="S9" s="405"/>
      <c r="T9" s="405"/>
      <c r="U9" s="405"/>
      <c r="V9" s="392"/>
      <c r="W9" s="433"/>
      <c r="X9" s="405"/>
      <c r="Y9" s="392"/>
      <c r="Z9" s="433"/>
      <c r="AA9" s="405"/>
      <c r="AB9" s="405">
        <f t="shared" si="0"/>
        <v>270</v>
      </c>
      <c r="AC9" s="369">
        <v>20</v>
      </c>
      <c r="AD9" s="411">
        <f t="shared" si="1"/>
        <v>5400</v>
      </c>
    </row>
    <row r="10" spans="1:33" s="370" customFormat="1" x14ac:dyDescent="0.2">
      <c r="A10" s="384">
        <v>7</v>
      </c>
      <c r="B10" s="440" t="s">
        <v>108</v>
      </c>
      <c r="C10" s="452" t="s">
        <v>109</v>
      </c>
      <c r="D10" s="392">
        <v>45</v>
      </c>
      <c r="E10" s="425">
        <v>270</v>
      </c>
      <c r="F10" s="433">
        <v>372</v>
      </c>
      <c r="G10" s="405">
        <v>95</v>
      </c>
      <c r="H10" s="392">
        <v>285</v>
      </c>
      <c r="I10" s="425">
        <v>45</v>
      </c>
      <c r="J10" s="425">
        <v>245</v>
      </c>
      <c r="K10" s="433">
        <v>105</v>
      </c>
      <c r="L10" s="392">
        <v>95</v>
      </c>
      <c r="M10" s="433">
        <v>260</v>
      </c>
      <c r="N10" s="392">
        <v>270</v>
      </c>
      <c r="O10" s="433">
        <v>270</v>
      </c>
      <c r="P10" s="392">
        <v>135</v>
      </c>
      <c r="Q10" s="433">
        <v>250</v>
      </c>
      <c r="R10" s="405"/>
      <c r="S10" s="405"/>
      <c r="T10" s="405"/>
      <c r="U10" s="405"/>
      <c r="V10" s="392"/>
      <c r="W10" s="433"/>
      <c r="X10" s="405"/>
      <c r="Y10" s="392"/>
      <c r="Z10" s="433"/>
      <c r="AA10" s="405"/>
      <c r="AB10" s="405">
        <f t="shared" si="0"/>
        <v>2742</v>
      </c>
      <c r="AC10" s="369">
        <v>3</v>
      </c>
      <c r="AD10" s="411">
        <f t="shared" si="1"/>
        <v>8226</v>
      </c>
    </row>
    <row r="11" spans="1:33" s="370" customFormat="1" x14ac:dyDescent="0.2">
      <c r="A11" s="384">
        <v>8</v>
      </c>
      <c r="B11" s="439" t="s">
        <v>115</v>
      </c>
      <c r="C11" s="451" t="s">
        <v>106</v>
      </c>
      <c r="D11" s="392">
        <v>2</v>
      </c>
      <c r="E11" s="425">
        <v>14</v>
      </c>
      <c r="F11" s="433">
        <v>19</v>
      </c>
      <c r="G11" s="405">
        <v>5</v>
      </c>
      <c r="H11" s="392">
        <v>14</v>
      </c>
      <c r="I11" s="425">
        <v>2</v>
      </c>
      <c r="J11" s="425">
        <v>12</v>
      </c>
      <c r="K11" s="433">
        <v>5</v>
      </c>
      <c r="L11" s="392">
        <v>5</v>
      </c>
      <c r="M11" s="433">
        <v>13</v>
      </c>
      <c r="N11" s="392">
        <v>14</v>
      </c>
      <c r="O11" s="433">
        <v>14</v>
      </c>
      <c r="P11" s="392">
        <v>7</v>
      </c>
      <c r="Q11" s="433">
        <v>12.5</v>
      </c>
      <c r="R11" s="405"/>
      <c r="S11" s="405"/>
      <c r="T11" s="405"/>
      <c r="U11" s="405"/>
      <c r="V11" s="392"/>
      <c r="W11" s="433"/>
      <c r="X11" s="405"/>
      <c r="Y11" s="392"/>
      <c r="Z11" s="433"/>
      <c r="AA11" s="405"/>
      <c r="AB11" s="405">
        <f t="shared" si="0"/>
        <v>138.5</v>
      </c>
      <c r="AC11" s="369">
        <v>10</v>
      </c>
      <c r="AD11" s="411">
        <f t="shared" si="1"/>
        <v>1385</v>
      </c>
    </row>
    <row r="12" spans="1:33" s="370" customFormat="1" x14ac:dyDescent="0.2">
      <c r="A12" s="384">
        <v>9</v>
      </c>
      <c r="B12" s="439" t="s">
        <v>153</v>
      </c>
      <c r="C12" s="452" t="s">
        <v>106</v>
      </c>
      <c r="D12" s="392">
        <v>75</v>
      </c>
      <c r="E12" s="425">
        <v>325</v>
      </c>
      <c r="F12" s="433">
        <v>450</v>
      </c>
      <c r="G12" s="405">
        <v>125</v>
      </c>
      <c r="H12" s="392">
        <v>350</v>
      </c>
      <c r="I12" s="425">
        <v>75</v>
      </c>
      <c r="J12" s="425">
        <v>300</v>
      </c>
      <c r="K12" s="433">
        <v>125</v>
      </c>
      <c r="L12" s="392">
        <v>125</v>
      </c>
      <c r="M12" s="433">
        <v>325</v>
      </c>
      <c r="N12" s="392">
        <v>325</v>
      </c>
      <c r="O12" s="433">
        <v>325</v>
      </c>
      <c r="P12" s="392">
        <v>175</v>
      </c>
      <c r="Q12" s="433">
        <v>300</v>
      </c>
      <c r="R12" s="405"/>
      <c r="S12" s="405"/>
      <c r="T12" s="405"/>
      <c r="U12" s="405"/>
      <c r="V12" s="392"/>
      <c r="W12" s="433"/>
      <c r="X12" s="405"/>
      <c r="Y12" s="392"/>
      <c r="Z12" s="433"/>
      <c r="AA12" s="405">
        <v>500</v>
      </c>
      <c r="AB12" s="405">
        <f t="shared" si="0"/>
        <v>3900</v>
      </c>
      <c r="AC12" s="369">
        <v>65</v>
      </c>
      <c r="AD12" s="411">
        <f t="shared" si="1"/>
        <v>253500</v>
      </c>
      <c r="AG12" s="374"/>
    </row>
    <row r="13" spans="1:33" s="370" customFormat="1" x14ac:dyDescent="0.2">
      <c r="A13" s="384">
        <v>10</v>
      </c>
      <c r="B13" s="439" t="s">
        <v>128</v>
      </c>
      <c r="C13" s="452" t="s">
        <v>106</v>
      </c>
      <c r="D13" s="392"/>
      <c r="E13" s="425"/>
      <c r="F13" s="433"/>
      <c r="G13" s="405"/>
      <c r="H13" s="392"/>
      <c r="I13" s="425"/>
      <c r="J13" s="425"/>
      <c r="K13" s="433"/>
      <c r="L13" s="392"/>
      <c r="M13" s="433"/>
      <c r="N13" s="392"/>
      <c r="O13" s="433"/>
      <c r="P13" s="392"/>
      <c r="Q13" s="433"/>
      <c r="R13" s="405"/>
      <c r="S13" s="405"/>
      <c r="T13" s="405"/>
      <c r="U13" s="405"/>
      <c r="V13" s="392">
        <v>5</v>
      </c>
      <c r="W13" s="433">
        <v>5</v>
      </c>
      <c r="X13" s="405">
        <v>5</v>
      </c>
      <c r="Y13" s="392"/>
      <c r="Z13" s="433"/>
      <c r="AA13" s="405">
        <v>10</v>
      </c>
      <c r="AB13" s="405">
        <f t="shared" si="0"/>
        <v>25</v>
      </c>
      <c r="AC13" s="369">
        <v>300</v>
      </c>
      <c r="AD13" s="411">
        <f t="shared" si="1"/>
        <v>7500</v>
      </c>
    </row>
    <row r="14" spans="1:33" s="370" customFormat="1" x14ac:dyDescent="0.2">
      <c r="A14" s="384">
        <v>11</v>
      </c>
      <c r="B14" s="439" t="s">
        <v>132</v>
      </c>
      <c r="C14" s="451" t="s">
        <v>123</v>
      </c>
      <c r="D14" s="392"/>
      <c r="E14" s="425"/>
      <c r="F14" s="433">
        <v>34</v>
      </c>
      <c r="G14" s="405"/>
      <c r="H14" s="392"/>
      <c r="I14" s="425"/>
      <c r="J14" s="425">
        <v>50</v>
      </c>
      <c r="K14" s="433"/>
      <c r="L14" s="392"/>
      <c r="M14" s="433">
        <v>15</v>
      </c>
      <c r="N14" s="392"/>
      <c r="O14" s="433">
        <v>47</v>
      </c>
      <c r="P14" s="392">
        <v>17</v>
      </c>
      <c r="Q14" s="433">
        <v>22</v>
      </c>
      <c r="R14" s="405"/>
      <c r="S14" s="405">
        <v>15</v>
      </c>
      <c r="T14" s="405"/>
      <c r="U14" s="405"/>
      <c r="V14" s="392"/>
      <c r="W14" s="433"/>
      <c r="X14" s="405"/>
      <c r="Y14" s="392"/>
      <c r="Z14" s="433"/>
      <c r="AA14" s="405">
        <v>50</v>
      </c>
      <c r="AB14" s="405">
        <f t="shared" si="0"/>
        <v>250</v>
      </c>
      <c r="AC14" s="369">
        <v>60</v>
      </c>
      <c r="AD14" s="411">
        <f t="shared" si="1"/>
        <v>15000</v>
      </c>
      <c r="AF14" s="374"/>
    </row>
    <row r="15" spans="1:33" s="370" customFormat="1" x14ac:dyDescent="0.2">
      <c r="A15" s="384">
        <v>12</v>
      </c>
      <c r="B15" s="439" t="s">
        <v>133</v>
      </c>
      <c r="C15" s="451" t="s">
        <v>123</v>
      </c>
      <c r="D15" s="392"/>
      <c r="E15" s="425"/>
      <c r="F15" s="433"/>
      <c r="G15" s="405"/>
      <c r="H15" s="392">
        <v>31</v>
      </c>
      <c r="I15" s="425"/>
      <c r="J15" s="425"/>
      <c r="K15" s="433"/>
      <c r="L15" s="392"/>
      <c r="M15" s="433"/>
      <c r="N15" s="392"/>
      <c r="O15" s="433"/>
      <c r="P15" s="392">
        <v>60</v>
      </c>
      <c r="Q15" s="433"/>
      <c r="R15" s="405">
        <v>38</v>
      </c>
      <c r="S15" s="405"/>
      <c r="T15" s="405"/>
      <c r="U15" s="405"/>
      <c r="V15" s="392"/>
      <c r="W15" s="433"/>
      <c r="X15" s="405"/>
      <c r="Y15" s="392"/>
      <c r="Z15" s="433"/>
      <c r="AA15" s="405">
        <v>50</v>
      </c>
      <c r="AB15" s="405">
        <f t="shared" si="0"/>
        <v>179</v>
      </c>
      <c r="AC15" s="369">
        <v>75</v>
      </c>
      <c r="AD15" s="411">
        <f t="shared" si="1"/>
        <v>13425</v>
      </c>
    </row>
    <row r="16" spans="1:33" s="370" customFormat="1" x14ac:dyDescent="0.2">
      <c r="A16" s="384">
        <v>13</v>
      </c>
      <c r="B16" s="439" t="s">
        <v>122</v>
      </c>
      <c r="C16" s="451" t="s">
        <v>125</v>
      </c>
      <c r="D16" s="392">
        <v>1000</v>
      </c>
      <c r="E16" s="425">
        <v>375</v>
      </c>
      <c r="F16" s="433">
        <v>775</v>
      </c>
      <c r="G16" s="405">
        <v>1850</v>
      </c>
      <c r="H16" s="392">
        <v>1350</v>
      </c>
      <c r="I16" s="425">
        <v>275</v>
      </c>
      <c r="J16" s="425">
        <v>3575</v>
      </c>
      <c r="K16" s="433">
        <v>1950</v>
      </c>
      <c r="L16" s="392">
        <v>1175</v>
      </c>
      <c r="M16" s="433">
        <v>4700</v>
      </c>
      <c r="N16" s="392">
        <v>2275</v>
      </c>
      <c r="O16" s="433">
        <v>3850</v>
      </c>
      <c r="P16" s="392">
        <v>1500</v>
      </c>
      <c r="Q16" s="433">
        <v>2600</v>
      </c>
      <c r="R16" s="405">
        <v>500</v>
      </c>
      <c r="S16" s="405">
        <v>200</v>
      </c>
      <c r="T16" s="405"/>
      <c r="U16" s="405"/>
      <c r="V16" s="392">
        <v>500</v>
      </c>
      <c r="W16" s="433">
        <v>800</v>
      </c>
      <c r="X16" s="405"/>
      <c r="Y16" s="392">
        <v>500</v>
      </c>
      <c r="Z16" s="433">
        <v>375</v>
      </c>
      <c r="AA16" s="405">
        <v>1000</v>
      </c>
      <c r="AB16" s="405">
        <f t="shared" si="0"/>
        <v>31125</v>
      </c>
      <c r="AC16" s="369">
        <v>6</v>
      </c>
      <c r="AD16" s="411">
        <f t="shared" si="1"/>
        <v>186750</v>
      </c>
    </row>
    <row r="17" spans="1:41" s="370" customFormat="1" x14ac:dyDescent="0.2">
      <c r="A17" s="384">
        <v>14</v>
      </c>
      <c r="B17" s="439" t="s">
        <v>176</v>
      </c>
      <c r="C17" s="451" t="s">
        <v>125</v>
      </c>
      <c r="D17" s="392"/>
      <c r="E17" s="425"/>
      <c r="F17" s="433"/>
      <c r="G17" s="405"/>
      <c r="H17" s="392"/>
      <c r="I17" s="425"/>
      <c r="J17" s="425"/>
      <c r="K17" s="433"/>
      <c r="L17" s="392"/>
      <c r="M17" s="433"/>
      <c r="N17" s="392"/>
      <c r="O17" s="433"/>
      <c r="P17" s="392"/>
      <c r="Q17" s="433"/>
      <c r="R17" s="405"/>
      <c r="S17" s="405"/>
      <c r="T17" s="405"/>
      <c r="U17" s="405"/>
      <c r="V17" s="392"/>
      <c r="W17" s="433"/>
      <c r="X17" s="405">
        <v>500</v>
      </c>
      <c r="Y17" s="392"/>
      <c r="Z17" s="433"/>
      <c r="AA17" s="405"/>
      <c r="AB17" s="405">
        <f t="shared" si="0"/>
        <v>500</v>
      </c>
      <c r="AC17" s="369">
        <v>12</v>
      </c>
      <c r="AD17" s="411">
        <f t="shared" ref="AD17:AD62" si="2">IF(AND(ISNUMBER(AB17),ISNUMBER(AC17)),AB17*AC17,"")</f>
        <v>6000</v>
      </c>
      <c r="AM17" s="408"/>
      <c r="AO17" s="408"/>
    </row>
    <row r="18" spans="1:41" s="370" customFormat="1" x14ac:dyDescent="0.2">
      <c r="A18" s="384">
        <v>15</v>
      </c>
      <c r="B18" s="439" t="s">
        <v>129</v>
      </c>
      <c r="C18" s="451" t="s">
        <v>125</v>
      </c>
      <c r="D18" s="392">
        <v>80</v>
      </c>
      <c r="E18" s="425"/>
      <c r="F18" s="433"/>
      <c r="G18" s="405">
        <v>80</v>
      </c>
      <c r="H18" s="392">
        <v>40</v>
      </c>
      <c r="I18" s="425">
        <v>20</v>
      </c>
      <c r="J18" s="425">
        <v>20</v>
      </c>
      <c r="K18" s="433">
        <v>40</v>
      </c>
      <c r="L18" s="392">
        <v>40</v>
      </c>
      <c r="M18" s="433">
        <v>20</v>
      </c>
      <c r="N18" s="392">
        <v>110</v>
      </c>
      <c r="O18" s="433">
        <v>140</v>
      </c>
      <c r="P18" s="392"/>
      <c r="Q18" s="433"/>
      <c r="R18" s="405"/>
      <c r="S18" s="405"/>
      <c r="T18" s="405"/>
      <c r="U18" s="405"/>
      <c r="V18" s="392">
        <v>20</v>
      </c>
      <c r="W18" s="433">
        <v>20</v>
      </c>
      <c r="X18" s="405">
        <v>40</v>
      </c>
      <c r="Y18" s="392"/>
      <c r="Z18" s="433"/>
      <c r="AA18" s="405"/>
      <c r="AB18" s="405">
        <f t="shared" si="0"/>
        <v>670</v>
      </c>
      <c r="AC18" s="369">
        <v>25</v>
      </c>
      <c r="AD18" s="411">
        <f t="shared" si="2"/>
        <v>16750</v>
      </c>
      <c r="AM18" s="408"/>
      <c r="AO18" s="408"/>
    </row>
    <row r="19" spans="1:41" s="422" customFormat="1" x14ac:dyDescent="0.2">
      <c r="A19" s="419">
        <v>16</v>
      </c>
      <c r="B19" s="439" t="s">
        <v>177</v>
      </c>
      <c r="C19" s="451" t="s">
        <v>123</v>
      </c>
      <c r="D19" s="396"/>
      <c r="E19" s="426"/>
      <c r="F19" s="434"/>
      <c r="G19" s="420"/>
      <c r="H19" s="396"/>
      <c r="I19" s="426"/>
      <c r="J19" s="426"/>
      <c r="K19" s="434"/>
      <c r="L19" s="396"/>
      <c r="M19" s="434"/>
      <c r="N19" s="396"/>
      <c r="O19" s="434"/>
      <c r="P19" s="396"/>
      <c r="Q19" s="434"/>
      <c r="R19" s="420"/>
      <c r="S19" s="420"/>
      <c r="T19" s="420"/>
      <c r="U19" s="420">
        <v>1345</v>
      </c>
      <c r="V19" s="396"/>
      <c r="W19" s="434"/>
      <c r="X19" s="420"/>
      <c r="Y19" s="396"/>
      <c r="Z19" s="434"/>
      <c r="AA19" s="420"/>
      <c r="AB19" s="420">
        <f t="shared" si="0"/>
        <v>1345</v>
      </c>
      <c r="AC19" s="421">
        <v>125</v>
      </c>
      <c r="AD19" s="423">
        <f t="shared" si="2"/>
        <v>168125</v>
      </c>
    </row>
    <row r="20" spans="1:41" s="422" customFormat="1" x14ac:dyDescent="0.2">
      <c r="A20" s="419">
        <v>17</v>
      </c>
      <c r="B20" s="439" t="s">
        <v>178</v>
      </c>
      <c r="C20" s="451" t="s">
        <v>110</v>
      </c>
      <c r="D20" s="396"/>
      <c r="E20" s="426"/>
      <c r="F20" s="434"/>
      <c r="G20" s="420"/>
      <c r="H20" s="396"/>
      <c r="I20" s="426"/>
      <c r="J20" s="426"/>
      <c r="K20" s="434"/>
      <c r="L20" s="396"/>
      <c r="M20" s="434"/>
      <c r="N20" s="396"/>
      <c r="O20" s="434"/>
      <c r="P20" s="396"/>
      <c r="Q20" s="434"/>
      <c r="R20" s="420"/>
      <c r="S20" s="420"/>
      <c r="T20" s="420"/>
      <c r="U20" s="420">
        <v>600</v>
      </c>
      <c r="V20" s="396"/>
      <c r="W20" s="434"/>
      <c r="X20" s="420"/>
      <c r="Y20" s="396"/>
      <c r="Z20" s="434"/>
      <c r="AA20" s="420"/>
      <c r="AB20" s="420">
        <f t="shared" si="0"/>
        <v>600</v>
      </c>
      <c r="AC20" s="421">
        <v>18</v>
      </c>
      <c r="AD20" s="423">
        <f t="shared" si="2"/>
        <v>10800</v>
      </c>
    </row>
    <row r="21" spans="1:41" s="422" customFormat="1" x14ac:dyDescent="0.2">
      <c r="A21" s="419">
        <v>18</v>
      </c>
      <c r="B21" s="439" t="s">
        <v>179</v>
      </c>
      <c r="C21" s="451" t="s">
        <v>110</v>
      </c>
      <c r="D21" s="396"/>
      <c r="E21" s="426"/>
      <c r="F21" s="434"/>
      <c r="G21" s="420"/>
      <c r="H21" s="396"/>
      <c r="I21" s="426"/>
      <c r="J21" s="426"/>
      <c r="K21" s="434"/>
      <c r="L21" s="396"/>
      <c r="M21" s="434"/>
      <c r="N21" s="396"/>
      <c r="O21" s="434"/>
      <c r="P21" s="396"/>
      <c r="Q21" s="434"/>
      <c r="R21" s="420"/>
      <c r="S21" s="420"/>
      <c r="T21" s="420"/>
      <c r="U21" s="420">
        <v>500</v>
      </c>
      <c r="V21" s="396"/>
      <c r="W21" s="434"/>
      <c r="X21" s="420"/>
      <c r="Y21" s="396"/>
      <c r="Z21" s="434"/>
      <c r="AA21" s="420"/>
      <c r="AB21" s="420">
        <f t="shared" si="0"/>
        <v>500</v>
      </c>
      <c r="AC21" s="421">
        <v>15</v>
      </c>
      <c r="AD21" s="423">
        <f t="shared" si="2"/>
        <v>7500</v>
      </c>
    </row>
    <row r="22" spans="1:41" s="422" customFormat="1" x14ac:dyDescent="0.2">
      <c r="A22" s="419">
        <v>19</v>
      </c>
      <c r="B22" s="439" t="s">
        <v>180</v>
      </c>
      <c r="C22" s="451" t="s">
        <v>123</v>
      </c>
      <c r="D22" s="396"/>
      <c r="E22" s="426"/>
      <c r="F22" s="434"/>
      <c r="G22" s="420"/>
      <c r="H22" s="396"/>
      <c r="I22" s="426"/>
      <c r="J22" s="426"/>
      <c r="K22" s="434"/>
      <c r="L22" s="396"/>
      <c r="M22" s="434"/>
      <c r="N22" s="396"/>
      <c r="O22" s="434"/>
      <c r="P22" s="396"/>
      <c r="Q22" s="434"/>
      <c r="R22" s="420"/>
      <c r="S22" s="420"/>
      <c r="T22" s="420"/>
      <c r="U22" s="420">
        <v>1345</v>
      </c>
      <c r="V22" s="396"/>
      <c r="W22" s="434"/>
      <c r="X22" s="420"/>
      <c r="Y22" s="396"/>
      <c r="Z22" s="434"/>
      <c r="AA22" s="420"/>
      <c r="AB22" s="420">
        <f t="shared" si="0"/>
        <v>1345</v>
      </c>
      <c r="AC22" s="421">
        <v>10</v>
      </c>
      <c r="AD22" s="423">
        <f t="shared" si="2"/>
        <v>13450</v>
      </c>
    </row>
    <row r="23" spans="1:41" s="422" customFormat="1" x14ac:dyDescent="0.2">
      <c r="A23" s="419">
        <v>20</v>
      </c>
      <c r="B23" s="439" t="s">
        <v>112</v>
      </c>
      <c r="C23" s="451" t="s">
        <v>124</v>
      </c>
      <c r="D23" s="396">
        <v>140</v>
      </c>
      <c r="E23" s="426">
        <v>40</v>
      </c>
      <c r="F23" s="434">
        <v>100</v>
      </c>
      <c r="G23" s="420">
        <v>120</v>
      </c>
      <c r="H23" s="396">
        <v>105</v>
      </c>
      <c r="I23" s="426">
        <v>30</v>
      </c>
      <c r="J23" s="426">
        <v>500</v>
      </c>
      <c r="K23" s="434">
        <v>40</v>
      </c>
      <c r="L23" s="396">
        <v>115</v>
      </c>
      <c r="M23" s="434">
        <v>85</v>
      </c>
      <c r="N23" s="396">
        <v>130</v>
      </c>
      <c r="O23" s="434">
        <v>340</v>
      </c>
      <c r="P23" s="396">
        <v>265</v>
      </c>
      <c r="Q23" s="434">
        <v>1215</v>
      </c>
      <c r="R23" s="420">
        <v>40</v>
      </c>
      <c r="S23" s="420">
        <v>25</v>
      </c>
      <c r="T23" s="420">
        <v>70</v>
      </c>
      <c r="U23" s="420"/>
      <c r="V23" s="396">
        <v>50</v>
      </c>
      <c r="W23" s="434">
        <v>40</v>
      </c>
      <c r="X23" s="420">
        <v>75</v>
      </c>
      <c r="Y23" s="396"/>
      <c r="Z23" s="434"/>
      <c r="AA23" s="420">
        <v>500</v>
      </c>
      <c r="AB23" s="420">
        <f t="shared" si="0"/>
        <v>4025</v>
      </c>
      <c r="AC23" s="421">
        <v>20</v>
      </c>
      <c r="AD23" s="423">
        <f t="shared" si="2"/>
        <v>80500</v>
      </c>
    </row>
    <row r="24" spans="1:41" s="422" customFormat="1" x14ac:dyDescent="0.2">
      <c r="A24" s="419">
        <v>21</v>
      </c>
      <c r="B24" s="439" t="s">
        <v>113</v>
      </c>
      <c r="C24" s="451" t="s">
        <v>125</v>
      </c>
      <c r="D24" s="396">
        <v>1000</v>
      </c>
      <c r="E24" s="426">
        <v>375</v>
      </c>
      <c r="F24" s="434">
        <v>775</v>
      </c>
      <c r="G24" s="420">
        <v>1850</v>
      </c>
      <c r="H24" s="396">
        <v>1350</v>
      </c>
      <c r="I24" s="426">
        <v>275</v>
      </c>
      <c r="J24" s="426">
        <v>3675</v>
      </c>
      <c r="K24" s="434">
        <v>1950</v>
      </c>
      <c r="L24" s="396">
        <v>1175</v>
      </c>
      <c r="M24" s="434">
        <v>4700</v>
      </c>
      <c r="N24" s="396">
        <v>2325</v>
      </c>
      <c r="O24" s="434">
        <v>3200</v>
      </c>
      <c r="P24" s="396">
        <v>1500</v>
      </c>
      <c r="Q24" s="434"/>
      <c r="R24" s="420">
        <v>500</v>
      </c>
      <c r="S24" s="420">
        <v>200</v>
      </c>
      <c r="T24" s="420"/>
      <c r="U24" s="420"/>
      <c r="V24" s="396">
        <v>500</v>
      </c>
      <c r="W24" s="434">
        <v>800</v>
      </c>
      <c r="X24" s="420">
        <v>525</v>
      </c>
      <c r="Y24" s="396">
        <v>500</v>
      </c>
      <c r="Z24" s="434">
        <v>375</v>
      </c>
      <c r="AA24" s="420">
        <v>1000</v>
      </c>
      <c r="AB24" s="420">
        <f t="shared" si="0"/>
        <v>28550</v>
      </c>
      <c r="AC24" s="421">
        <v>2</v>
      </c>
      <c r="AD24" s="423">
        <f t="shared" si="2"/>
        <v>57100</v>
      </c>
    </row>
    <row r="25" spans="1:41" s="422" customFormat="1" x14ac:dyDescent="0.2">
      <c r="A25" s="419">
        <v>22</v>
      </c>
      <c r="B25" s="439" t="s">
        <v>131</v>
      </c>
      <c r="C25" s="451" t="s">
        <v>123</v>
      </c>
      <c r="D25" s="396"/>
      <c r="E25" s="426"/>
      <c r="F25" s="434">
        <v>34</v>
      </c>
      <c r="G25" s="420"/>
      <c r="H25" s="396">
        <v>31</v>
      </c>
      <c r="I25" s="426"/>
      <c r="J25" s="426">
        <v>50</v>
      </c>
      <c r="K25" s="434"/>
      <c r="L25" s="396"/>
      <c r="M25" s="434">
        <v>15</v>
      </c>
      <c r="N25" s="396"/>
      <c r="O25" s="434">
        <v>47</v>
      </c>
      <c r="P25" s="396">
        <v>77</v>
      </c>
      <c r="Q25" s="434">
        <v>22</v>
      </c>
      <c r="R25" s="420">
        <v>38</v>
      </c>
      <c r="S25" s="420">
        <v>15</v>
      </c>
      <c r="T25" s="420"/>
      <c r="U25" s="420"/>
      <c r="V25" s="396"/>
      <c r="W25" s="434"/>
      <c r="X25" s="420"/>
      <c r="Y25" s="396"/>
      <c r="Z25" s="434"/>
      <c r="AA25" s="420">
        <v>50</v>
      </c>
      <c r="AB25" s="420">
        <f t="shared" si="0"/>
        <v>379</v>
      </c>
      <c r="AC25" s="421">
        <v>40</v>
      </c>
      <c r="AD25" s="423">
        <f t="shared" si="2"/>
        <v>15160</v>
      </c>
    </row>
    <row r="26" spans="1:41" s="422" customFormat="1" x14ac:dyDescent="0.2">
      <c r="A26" s="419">
        <v>23</v>
      </c>
      <c r="B26" s="439" t="s">
        <v>134</v>
      </c>
      <c r="C26" s="451" t="s">
        <v>123</v>
      </c>
      <c r="D26" s="396">
        <v>450</v>
      </c>
      <c r="E26" s="426">
        <v>2700</v>
      </c>
      <c r="F26" s="434">
        <v>3725</v>
      </c>
      <c r="G26" s="420">
        <v>950</v>
      </c>
      <c r="H26" s="396">
        <v>2850</v>
      </c>
      <c r="I26" s="426">
        <v>450</v>
      </c>
      <c r="J26" s="426">
        <v>2450</v>
      </c>
      <c r="K26" s="434">
        <v>1050</v>
      </c>
      <c r="L26" s="396">
        <v>950</v>
      </c>
      <c r="M26" s="434">
        <v>2600</v>
      </c>
      <c r="N26" s="396">
        <v>2700</v>
      </c>
      <c r="O26" s="434">
        <v>2700</v>
      </c>
      <c r="P26" s="396">
        <v>1350</v>
      </c>
      <c r="Q26" s="434">
        <v>2500</v>
      </c>
      <c r="R26" s="420"/>
      <c r="S26" s="420"/>
      <c r="T26" s="420"/>
      <c r="U26" s="420"/>
      <c r="V26" s="396"/>
      <c r="W26" s="434"/>
      <c r="X26" s="420"/>
      <c r="Y26" s="396"/>
      <c r="Z26" s="434"/>
      <c r="AA26" s="420">
        <v>1000</v>
      </c>
      <c r="AB26" s="420">
        <f t="shared" si="0"/>
        <v>28425</v>
      </c>
      <c r="AC26" s="421">
        <v>3</v>
      </c>
      <c r="AD26" s="423">
        <f t="shared" si="2"/>
        <v>85275</v>
      </c>
    </row>
    <row r="27" spans="1:41" s="422" customFormat="1" x14ac:dyDescent="0.2">
      <c r="A27" s="419">
        <v>24</v>
      </c>
      <c r="B27" s="439" t="s">
        <v>196</v>
      </c>
      <c r="C27" s="451" t="s">
        <v>124</v>
      </c>
      <c r="D27" s="396"/>
      <c r="E27" s="426"/>
      <c r="F27" s="434"/>
      <c r="G27" s="420"/>
      <c r="H27" s="396"/>
      <c r="I27" s="426"/>
      <c r="J27" s="426"/>
      <c r="K27" s="434"/>
      <c r="L27" s="396"/>
      <c r="M27" s="434"/>
      <c r="N27" s="396"/>
      <c r="O27" s="434"/>
      <c r="P27" s="396"/>
      <c r="Q27" s="434"/>
      <c r="R27" s="420"/>
      <c r="S27" s="420"/>
      <c r="T27" s="420"/>
      <c r="U27" s="420"/>
      <c r="V27" s="396">
        <v>30</v>
      </c>
      <c r="W27" s="434"/>
      <c r="X27" s="420"/>
      <c r="Y27" s="396"/>
      <c r="Z27" s="434"/>
      <c r="AA27" s="420"/>
      <c r="AB27" s="420">
        <f t="shared" si="0"/>
        <v>30</v>
      </c>
      <c r="AC27" s="421">
        <v>200</v>
      </c>
      <c r="AD27" s="423">
        <f t="shared" si="2"/>
        <v>6000</v>
      </c>
    </row>
    <row r="28" spans="1:41" s="422" customFormat="1" x14ac:dyDescent="0.2">
      <c r="A28" s="419">
        <v>25</v>
      </c>
      <c r="B28" s="439" t="s">
        <v>185</v>
      </c>
      <c r="C28" s="451" t="s">
        <v>125</v>
      </c>
      <c r="D28" s="396"/>
      <c r="E28" s="426"/>
      <c r="F28" s="434"/>
      <c r="G28" s="420"/>
      <c r="H28" s="396"/>
      <c r="I28" s="426"/>
      <c r="J28" s="426"/>
      <c r="K28" s="434"/>
      <c r="L28" s="396"/>
      <c r="M28" s="434"/>
      <c r="N28" s="396"/>
      <c r="O28" s="434"/>
      <c r="P28" s="396"/>
      <c r="Q28" s="434"/>
      <c r="R28" s="420"/>
      <c r="S28" s="420"/>
      <c r="T28" s="420"/>
      <c r="U28" s="420"/>
      <c r="V28" s="396">
        <v>45</v>
      </c>
      <c r="W28" s="434">
        <v>56</v>
      </c>
      <c r="X28" s="420"/>
      <c r="Y28" s="396"/>
      <c r="Z28" s="434"/>
      <c r="AA28" s="420"/>
      <c r="AB28" s="420">
        <f t="shared" si="0"/>
        <v>101</v>
      </c>
      <c r="AC28" s="421">
        <v>200</v>
      </c>
      <c r="AD28" s="423">
        <f t="shared" si="2"/>
        <v>20200</v>
      </c>
    </row>
    <row r="29" spans="1:41" s="422" customFormat="1" x14ac:dyDescent="0.2">
      <c r="A29" s="419">
        <v>26</v>
      </c>
      <c r="B29" s="441" t="s">
        <v>116</v>
      </c>
      <c r="C29" s="451" t="s">
        <v>110</v>
      </c>
      <c r="D29" s="396">
        <v>1</v>
      </c>
      <c r="E29" s="426"/>
      <c r="F29" s="434">
        <v>2</v>
      </c>
      <c r="G29" s="420"/>
      <c r="H29" s="396"/>
      <c r="I29" s="426"/>
      <c r="J29" s="426"/>
      <c r="K29" s="434"/>
      <c r="L29" s="396"/>
      <c r="M29" s="434"/>
      <c r="N29" s="396"/>
      <c r="O29" s="434"/>
      <c r="P29" s="396"/>
      <c r="Q29" s="434"/>
      <c r="R29" s="420"/>
      <c r="S29" s="420"/>
      <c r="T29" s="420"/>
      <c r="U29" s="420"/>
      <c r="V29" s="396"/>
      <c r="W29" s="434"/>
      <c r="X29" s="420">
        <v>1</v>
      </c>
      <c r="Y29" s="396"/>
      <c r="Z29" s="434"/>
      <c r="AA29" s="420"/>
      <c r="AB29" s="420">
        <f t="shared" si="0"/>
        <v>4</v>
      </c>
      <c r="AC29" s="421">
        <v>300</v>
      </c>
      <c r="AD29" s="423">
        <f t="shared" si="2"/>
        <v>1200</v>
      </c>
    </row>
    <row r="30" spans="1:41" s="422" customFormat="1" x14ac:dyDescent="0.2">
      <c r="A30" s="419">
        <v>27</v>
      </c>
      <c r="B30" s="441" t="s">
        <v>181</v>
      </c>
      <c r="C30" s="451" t="s">
        <v>110</v>
      </c>
      <c r="D30" s="396">
        <v>3</v>
      </c>
      <c r="E30" s="426">
        <v>1</v>
      </c>
      <c r="F30" s="434">
        <v>5</v>
      </c>
      <c r="G30" s="420"/>
      <c r="H30" s="396">
        <v>6</v>
      </c>
      <c r="I30" s="426">
        <v>1</v>
      </c>
      <c r="J30" s="426">
        <v>5</v>
      </c>
      <c r="K30" s="434">
        <v>1</v>
      </c>
      <c r="L30" s="396">
        <v>2</v>
      </c>
      <c r="M30" s="434">
        <v>6</v>
      </c>
      <c r="N30" s="396">
        <v>3</v>
      </c>
      <c r="O30" s="434">
        <v>1</v>
      </c>
      <c r="P30" s="396">
        <v>2</v>
      </c>
      <c r="Q30" s="434"/>
      <c r="R30" s="420"/>
      <c r="S30" s="420"/>
      <c r="T30" s="420"/>
      <c r="U30" s="420"/>
      <c r="V30" s="396"/>
      <c r="W30" s="434"/>
      <c r="X30" s="420">
        <v>1</v>
      </c>
      <c r="Y30" s="396"/>
      <c r="Z30" s="434"/>
      <c r="AA30" s="420"/>
      <c r="AB30" s="420">
        <f t="shared" si="0"/>
        <v>37</v>
      </c>
      <c r="AC30" s="421">
        <v>550</v>
      </c>
      <c r="AD30" s="423">
        <f t="shared" si="2"/>
        <v>20350</v>
      </c>
    </row>
    <row r="31" spans="1:41" s="422" customFormat="1" x14ac:dyDescent="0.2">
      <c r="A31" s="419">
        <v>28</v>
      </c>
      <c r="B31" s="441" t="s">
        <v>117</v>
      </c>
      <c r="C31" s="451" t="s">
        <v>110</v>
      </c>
      <c r="D31" s="396">
        <v>2</v>
      </c>
      <c r="E31" s="426"/>
      <c r="F31" s="434">
        <v>4</v>
      </c>
      <c r="G31" s="420">
        <v>1</v>
      </c>
      <c r="H31" s="396">
        <v>4</v>
      </c>
      <c r="I31" s="426"/>
      <c r="J31" s="426">
        <v>1</v>
      </c>
      <c r="K31" s="434"/>
      <c r="L31" s="396"/>
      <c r="M31" s="434">
        <v>4</v>
      </c>
      <c r="N31" s="396"/>
      <c r="O31" s="434">
        <v>1</v>
      </c>
      <c r="P31" s="396"/>
      <c r="Q31" s="434">
        <v>2</v>
      </c>
      <c r="R31" s="420"/>
      <c r="S31" s="420"/>
      <c r="T31" s="420"/>
      <c r="U31" s="420"/>
      <c r="V31" s="396"/>
      <c r="W31" s="434"/>
      <c r="X31" s="420"/>
      <c r="Y31" s="396"/>
      <c r="Z31" s="434"/>
      <c r="AA31" s="420"/>
      <c r="AB31" s="420">
        <f t="shared" si="0"/>
        <v>19</v>
      </c>
      <c r="AC31" s="421">
        <v>800</v>
      </c>
      <c r="AD31" s="423">
        <f t="shared" si="2"/>
        <v>15200</v>
      </c>
    </row>
    <row r="32" spans="1:41" s="422" customFormat="1" x14ac:dyDescent="0.2">
      <c r="A32" s="419">
        <v>29</v>
      </c>
      <c r="B32" s="441" t="s">
        <v>182</v>
      </c>
      <c r="C32" s="451" t="s">
        <v>110</v>
      </c>
      <c r="D32" s="396"/>
      <c r="E32" s="426"/>
      <c r="F32" s="434"/>
      <c r="G32" s="420"/>
      <c r="H32" s="396"/>
      <c r="I32" s="426"/>
      <c r="J32" s="426"/>
      <c r="K32" s="434"/>
      <c r="L32" s="396"/>
      <c r="M32" s="434"/>
      <c r="N32" s="396"/>
      <c r="O32" s="434"/>
      <c r="P32" s="396"/>
      <c r="Q32" s="434"/>
      <c r="R32" s="420"/>
      <c r="S32" s="420"/>
      <c r="T32" s="420"/>
      <c r="U32" s="420"/>
      <c r="V32" s="396"/>
      <c r="W32" s="434"/>
      <c r="X32" s="420"/>
      <c r="Y32" s="396"/>
      <c r="Z32" s="434"/>
      <c r="AA32" s="420">
        <v>1</v>
      </c>
      <c r="AB32" s="420">
        <f t="shared" si="0"/>
        <v>1</v>
      </c>
      <c r="AC32" s="421">
        <v>1000</v>
      </c>
      <c r="AD32" s="423">
        <f t="shared" si="2"/>
        <v>1000</v>
      </c>
    </row>
    <row r="33" spans="1:30" s="370" customFormat="1" x14ac:dyDescent="0.2">
      <c r="A33" s="384">
        <v>30</v>
      </c>
      <c r="B33" s="441" t="s">
        <v>118</v>
      </c>
      <c r="C33" s="451" t="s">
        <v>110</v>
      </c>
      <c r="D33" s="392"/>
      <c r="E33" s="425"/>
      <c r="F33" s="433"/>
      <c r="G33" s="405"/>
      <c r="H33" s="392"/>
      <c r="I33" s="425"/>
      <c r="J33" s="425"/>
      <c r="K33" s="433"/>
      <c r="L33" s="392"/>
      <c r="M33" s="433"/>
      <c r="N33" s="392"/>
      <c r="O33" s="433"/>
      <c r="P33" s="392"/>
      <c r="Q33" s="433"/>
      <c r="R33" s="405"/>
      <c r="S33" s="405"/>
      <c r="T33" s="405"/>
      <c r="U33" s="405"/>
      <c r="V33" s="392"/>
      <c r="W33" s="433"/>
      <c r="X33" s="405"/>
      <c r="Y33" s="392"/>
      <c r="Z33" s="433"/>
      <c r="AA33" s="405">
        <v>1</v>
      </c>
      <c r="AB33" s="405">
        <f t="shared" si="0"/>
        <v>1</v>
      </c>
      <c r="AC33" s="369">
        <v>1300</v>
      </c>
      <c r="AD33" s="424">
        <f t="shared" si="2"/>
        <v>1300</v>
      </c>
    </row>
    <row r="34" spans="1:30" s="370" customFormat="1" x14ac:dyDescent="0.2">
      <c r="A34" s="384">
        <v>31</v>
      </c>
      <c r="B34" s="441" t="s">
        <v>183</v>
      </c>
      <c r="C34" s="451" t="s">
        <v>110</v>
      </c>
      <c r="D34" s="392"/>
      <c r="E34" s="425"/>
      <c r="F34" s="433"/>
      <c r="G34" s="405"/>
      <c r="H34" s="392">
        <v>1</v>
      </c>
      <c r="I34" s="425"/>
      <c r="J34" s="425"/>
      <c r="K34" s="433"/>
      <c r="L34" s="392"/>
      <c r="M34" s="433">
        <v>1</v>
      </c>
      <c r="N34" s="392"/>
      <c r="O34" s="433">
        <v>4</v>
      </c>
      <c r="P34" s="392"/>
      <c r="Q34" s="433">
        <v>4</v>
      </c>
      <c r="R34" s="405"/>
      <c r="S34" s="405"/>
      <c r="T34" s="405">
        <v>1</v>
      </c>
      <c r="U34" s="405"/>
      <c r="V34" s="392"/>
      <c r="W34" s="433"/>
      <c r="X34" s="405"/>
      <c r="Y34" s="392"/>
      <c r="Z34" s="433"/>
      <c r="AA34" s="405"/>
      <c r="AB34" s="405">
        <f t="shared" si="0"/>
        <v>11</v>
      </c>
      <c r="AC34" s="369">
        <v>1000</v>
      </c>
      <c r="AD34" s="424">
        <f t="shared" si="2"/>
        <v>11000</v>
      </c>
    </row>
    <row r="35" spans="1:30" s="370" customFormat="1" x14ac:dyDescent="0.2">
      <c r="A35" s="384">
        <v>32</v>
      </c>
      <c r="B35" s="441" t="s">
        <v>119</v>
      </c>
      <c r="C35" s="451" t="s">
        <v>110</v>
      </c>
      <c r="D35" s="392"/>
      <c r="E35" s="425"/>
      <c r="F35" s="433">
        <v>4</v>
      </c>
      <c r="G35" s="405"/>
      <c r="H35" s="392"/>
      <c r="I35" s="425"/>
      <c r="J35" s="425"/>
      <c r="K35" s="433"/>
      <c r="L35" s="392"/>
      <c r="M35" s="433"/>
      <c r="N35" s="392"/>
      <c r="O35" s="433"/>
      <c r="P35" s="392"/>
      <c r="Q35" s="433"/>
      <c r="R35" s="405"/>
      <c r="S35" s="405"/>
      <c r="T35" s="405"/>
      <c r="U35" s="405"/>
      <c r="V35" s="392"/>
      <c r="W35" s="433"/>
      <c r="X35" s="405"/>
      <c r="Y35" s="392"/>
      <c r="Z35" s="433"/>
      <c r="AA35" s="405"/>
      <c r="AB35" s="405">
        <f t="shared" si="0"/>
        <v>4</v>
      </c>
      <c r="AC35" s="369">
        <v>1400</v>
      </c>
      <c r="AD35" s="424">
        <f t="shared" si="2"/>
        <v>5600</v>
      </c>
    </row>
    <row r="36" spans="1:30" s="370" customFormat="1" x14ac:dyDescent="0.2">
      <c r="A36" s="384">
        <v>33</v>
      </c>
      <c r="B36" s="441" t="s">
        <v>120</v>
      </c>
      <c r="C36" s="451" t="s">
        <v>110</v>
      </c>
      <c r="D36" s="392"/>
      <c r="E36" s="425"/>
      <c r="F36" s="433"/>
      <c r="G36" s="405"/>
      <c r="H36" s="392"/>
      <c r="I36" s="425"/>
      <c r="J36" s="425"/>
      <c r="K36" s="433"/>
      <c r="L36" s="392"/>
      <c r="M36" s="433"/>
      <c r="N36" s="392">
        <v>1</v>
      </c>
      <c r="O36" s="433"/>
      <c r="P36" s="392"/>
      <c r="Q36" s="433"/>
      <c r="R36" s="405"/>
      <c r="S36" s="405"/>
      <c r="T36" s="405"/>
      <c r="U36" s="405"/>
      <c r="V36" s="392"/>
      <c r="W36" s="433"/>
      <c r="X36" s="405"/>
      <c r="Y36" s="392"/>
      <c r="Z36" s="433"/>
      <c r="AA36" s="405"/>
      <c r="AB36" s="405">
        <f t="shared" ref="AB36:AB63" si="3">IF(SUM(D36:AA36)&lt;&gt;0,SUM(D36:AA36),"")</f>
        <v>1</v>
      </c>
      <c r="AC36" s="369">
        <v>1500</v>
      </c>
      <c r="AD36" s="424">
        <f t="shared" si="2"/>
        <v>1500</v>
      </c>
    </row>
    <row r="37" spans="1:30" s="370" customFormat="1" x14ac:dyDescent="0.2">
      <c r="A37" s="384">
        <v>34</v>
      </c>
      <c r="B37" s="441" t="s">
        <v>121</v>
      </c>
      <c r="C37" s="451" t="s">
        <v>110</v>
      </c>
      <c r="D37" s="392">
        <v>2</v>
      </c>
      <c r="E37" s="425"/>
      <c r="F37" s="433"/>
      <c r="G37" s="405"/>
      <c r="H37" s="392"/>
      <c r="I37" s="425"/>
      <c r="J37" s="425">
        <v>4</v>
      </c>
      <c r="K37" s="433"/>
      <c r="L37" s="392"/>
      <c r="M37" s="433">
        <v>1</v>
      </c>
      <c r="N37" s="392"/>
      <c r="O37" s="433"/>
      <c r="P37" s="392"/>
      <c r="Q37" s="433"/>
      <c r="R37" s="405"/>
      <c r="S37" s="405"/>
      <c r="T37" s="405"/>
      <c r="U37" s="405"/>
      <c r="V37" s="392"/>
      <c r="W37" s="433"/>
      <c r="X37" s="405"/>
      <c r="Y37" s="392"/>
      <c r="Z37" s="433"/>
      <c r="AA37" s="405"/>
      <c r="AB37" s="405">
        <f t="shared" si="3"/>
        <v>7</v>
      </c>
      <c r="AC37" s="369">
        <v>1900</v>
      </c>
      <c r="AD37" s="424">
        <f t="shared" si="2"/>
        <v>13300</v>
      </c>
    </row>
    <row r="38" spans="1:30" s="370" customFormat="1" x14ac:dyDescent="0.2">
      <c r="A38" s="384">
        <v>35</v>
      </c>
      <c r="B38" s="441" t="s">
        <v>145</v>
      </c>
      <c r="C38" s="451" t="s">
        <v>110</v>
      </c>
      <c r="D38" s="392"/>
      <c r="E38" s="435"/>
      <c r="F38" s="436"/>
      <c r="G38" s="437"/>
      <c r="H38" s="393"/>
      <c r="I38" s="435"/>
      <c r="J38" s="435"/>
      <c r="K38" s="436"/>
      <c r="L38" s="393"/>
      <c r="M38" s="436"/>
      <c r="N38" s="393"/>
      <c r="O38" s="436"/>
      <c r="P38" s="393"/>
      <c r="Q38" s="436"/>
      <c r="R38" s="437"/>
      <c r="S38" s="437"/>
      <c r="T38" s="437"/>
      <c r="U38" s="437"/>
      <c r="V38" s="393"/>
      <c r="W38" s="436"/>
      <c r="X38" s="437"/>
      <c r="Y38" s="393">
        <v>1</v>
      </c>
      <c r="Z38" s="436"/>
      <c r="AA38" s="437"/>
      <c r="AB38" s="437">
        <f t="shared" si="3"/>
        <v>1</v>
      </c>
      <c r="AC38" s="369">
        <v>2200</v>
      </c>
      <c r="AD38" s="424">
        <f t="shared" si="2"/>
        <v>2200</v>
      </c>
    </row>
    <row r="39" spans="1:30" s="370" customFormat="1" ht="13.5" customHeight="1" x14ac:dyDescent="0.2">
      <c r="A39" s="384">
        <v>36</v>
      </c>
      <c r="B39" s="439" t="s">
        <v>130</v>
      </c>
      <c r="C39" s="451" t="s">
        <v>124</v>
      </c>
      <c r="D39" s="392">
        <v>140</v>
      </c>
      <c r="E39" s="425">
        <v>40</v>
      </c>
      <c r="F39" s="433">
        <v>100</v>
      </c>
      <c r="G39" s="405">
        <v>120</v>
      </c>
      <c r="H39" s="392">
        <v>105</v>
      </c>
      <c r="I39" s="425">
        <v>30</v>
      </c>
      <c r="J39" s="425">
        <v>500</v>
      </c>
      <c r="K39" s="433">
        <v>40</v>
      </c>
      <c r="L39" s="392">
        <v>115</v>
      </c>
      <c r="M39" s="433">
        <v>85</v>
      </c>
      <c r="N39" s="392">
        <v>130</v>
      </c>
      <c r="O39" s="433">
        <v>340</v>
      </c>
      <c r="P39" s="392">
        <v>265</v>
      </c>
      <c r="Q39" s="433">
        <v>1215</v>
      </c>
      <c r="R39" s="405">
        <v>40</v>
      </c>
      <c r="S39" s="405">
        <v>25</v>
      </c>
      <c r="T39" s="405">
        <v>70</v>
      </c>
      <c r="U39" s="405"/>
      <c r="V39" s="392">
        <v>50</v>
      </c>
      <c r="W39" s="433">
        <v>40</v>
      </c>
      <c r="X39" s="405">
        <v>75</v>
      </c>
      <c r="Y39" s="392"/>
      <c r="Z39" s="433"/>
      <c r="AA39" s="405">
        <v>500</v>
      </c>
      <c r="AB39" s="405">
        <f t="shared" si="3"/>
        <v>4025</v>
      </c>
      <c r="AC39" s="369">
        <v>30</v>
      </c>
      <c r="AD39" s="424">
        <f t="shared" si="2"/>
        <v>120750</v>
      </c>
    </row>
    <row r="40" spans="1:30" s="370" customFormat="1" x14ac:dyDescent="0.2">
      <c r="A40" s="384">
        <v>37</v>
      </c>
      <c r="B40" s="439" t="s">
        <v>184</v>
      </c>
      <c r="C40" s="451" t="s">
        <v>124</v>
      </c>
      <c r="D40" s="392"/>
      <c r="E40" s="425"/>
      <c r="F40" s="433"/>
      <c r="G40" s="405"/>
      <c r="H40" s="392"/>
      <c r="I40" s="425"/>
      <c r="J40" s="425"/>
      <c r="K40" s="433"/>
      <c r="L40" s="392"/>
      <c r="M40" s="433"/>
      <c r="N40" s="392"/>
      <c r="O40" s="433"/>
      <c r="P40" s="392"/>
      <c r="Q40" s="433"/>
      <c r="R40" s="405"/>
      <c r="S40" s="405"/>
      <c r="T40" s="405"/>
      <c r="U40" s="405"/>
      <c r="V40" s="392"/>
      <c r="W40" s="433"/>
      <c r="X40" s="405"/>
      <c r="Y40" s="392"/>
      <c r="Z40" s="433">
        <v>60</v>
      </c>
      <c r="AA40" s="405"/>
      <c r="AB40" s="405">
        <f t="shared" si="3"/>
        <v>60</v>
      </c>
      <c r="AC40" s="369">
        <v>25</v>
      </c>
      <c r="AD40" s="424">
        <f t="shared" si="2"/>
        <v>1500</v>
      </c>
    </row>
    <row r="41" spans="1:30" s="370" customFormat="1" x14ac:dyDescent="0.2">
      <c r="A41" s="384">
        <v>38</v>
      </c>
      <c r="B41" s="439" t="s">
        <v>140</v>
      </c>
      <c r="C41" s="451" t="s">
        <v>141</v>
      </c>
      <c r="D41" s="488">
        <v>0.03</v>
      </c>
      <c r="E41" s="489">
        <v>0.04</v>
      </c>
      <c r="F41" s="490">
        <v>0.06</v>
      </c>
      <c r="G41" s="491">
        <v>0.04</v>
      </c>
      <c r="H41" s="488">
        <v>0.08</v>
      </c>
      <c r="I41" s="489">
        <v>0.01</v>
      </c>
      <c r="J41" s="489">
        <v>7.0000000000000007E-2</v>
      </c>
      <c r="K41" s="490">
        <v>0.03</v>
      </c>
      <c r="L41" s="488">
        <v>0.03</v>
      </c>
      <c r="M41" s="490">
        <v>0.09</v>
      </c>
      <c r="N41" s="488">
        <v>0.06</v>
      </c>
      <c r="O41" s="490">
        <v>0.05</v>
      </c>
      <c r="P41" s="488">
        <v>0.05</v>
      </c>
      <c r="Q41" s="490">
        <v>0.04</v>
      </c>
      <c r="R41" s="491">
        <v>0.01</v>
      </c>
      <c r="S41" s="491">
        <v>0.01</v>
      </c>
      <c r="T41" s="491">
        <v>0.01</v>
      </c>
      <c r="U41" s="491">
        <v>0.19</v>
      </c>
      <c r="V41" s="488">
        <v>0.03</v>
      </c>
      <c r="W41" s="490">
        <v>0.03</v>
      </c>
      <c r="X41" s="491">
        <v>0.02</v>
      </c>
      <c r="Y41" s="488">
        <v>0.01</v>
      </c>
      <c r="Z41" s="490">
        <v>0.01</v>
      </c>
      <c r="AA41" s="491"/>
      <c r="AB41" s="491">
        <f t="shared" si="3"/>
        <v>1.0000000000000002</v>
      </c>
      <c r="AC41" s="369">
        <v>20000</v>
      </c>
      <c r="AD41" s="424">
        <f t="shared" si="2"/>
        <v>20000.000000000004</v>
      </c>
    </row>
    <row r="42" spans="1:30" s="370" customFormat="1" x14ac:dyDescent="0.2">
      <c r="A42" s="384">
        <v>39</v>
      </c>
      <c r="B42" s="439" t="s">
        <v>135</v>
      </c>
      <c r="C42" s="451" t="s">
        <v>124</v>
      </c>
      <c r="D42" s="392"/>
      <c r="E42" s="425">
        <v>1385</v>
      </c>
      <c r="F42" s="433">
        <v>1374</v>
      </c>
      <c r="G42" s="405"/>
      <c r="H42" s="392"/>
      <c r="I42" s="425"/>
      <c r="J42" s="425"/>
      <c r="K42" s="433"/>
      <c r="L42" s="392"/>
      <c r="M42" s="433"/>
      <c r="N42" s="392"/>
      <c r="O42" s="433"/>
      <c r="P42" s="392"/>
      <c r="Q42" s="433"/>
      <c r="R42" s="405"/>
      <c r="S42" s="405"/>
      <c r="T42" s="405"/>
      <c r="U42" s="405"/>
      <c r="V42" s="392"/>
      <c r="W42" s="433"/>
      <c r="X42" s="405"/>
      <c r="Y42" s="392"/>
      <c r="Z42" s="433"/>
      <c r="AA42" s="405"/>
      <c r="AB42" s="405">
        <f t="shared" si="3"/>
        <v>2759</v>
      </c>
      <c r="AC42" s="369">
        <v>2</v>
      </c>
      <c r="AD42" s="424">
        <f t="shared" si="2"/>
        <v>5518</v>
      </c>
    </row>
    <row r="43" spans="1:30" s="370" customFormat="1" x14ac:dyDescent="0.2">
      <c r="A43" s="384">
        <v>40</v>
      </c>
      <c r="B43" s="439" t="s">
        <v>136</v>
      </c>
      <c r="C43" s="451" t="s">
        <v>124</v>
      </c>
      <c r="D43" s="392"/>
      <c r="E43" s="425">
        <v>327</v>
      </c>
      <c r="F43" s="433"/>
      <c r="G43" s="405"/>
      <c r="H43" s="392"/>
      <c r="I43" s="425"/>
      <c r="J43" s="425"/>
      <c r="K43" s="433"/>
      <c r="L43" s="392"/>
      <c r="M43" s="433"/>
      <c r="N43" s="392">
        <v>58</v>
      </c>
      <c r="O43" s="433"/>
      <c r="P43" s="392"/>
      <c r="Q43" s="433">
        <v>53</v>
      </c>
      <c r="R43" s="405"/>
      <c r="S43" s="405"/>
      <c r="T43" s="405"/>
      <c r="U43" s="405"/>
      <c r="V43" s="392"/>
      <c r="W43" s="433"/>
      <c r="X43" s="405">
        <v>94</v>
      </c>
      <c r="Y43" s="392"/>
      <c r="Z43" s="433"/>
      <c r="AA43" s="405"/>
      <c r="AB43" s="405">
        <f t="shared" si="3"/>
        <v>532</v>
      </c>
      <c r="AC43" s="369">
        <v>2</v>
      </c>
      <c r="AD43" s="424">
        <f t="shared" si="2"/>
        <v>1064</v>
      </c>
    </row>
    <row r="44" spans="1:30" s="370" customFormat="1" x14ac:dyDescent="0.2">
      <c r="A44" s="384">
        <v>41</v>
      </c>
      <c r="B44" s="439" t="s">
        <v>148</v>
      </c>
      <c r="C44" s="451" t="s">
        <v>124</v>
      </c>
      <c r="D44" s="392"/>
      <c r="E44" s="425"/>
      <c r="F44" s="433"/>
      <c r="G44" s="405"/>
      <c r="H44" s="392"/>
      <c r="I44" s="425"/>
      <c r="J44" s="425"/>
      <c r="K44" s="433"/>
      <c r="L44" s="392"/>
      <c r="M44" s="433"/>
      <c r="N44" s="392"/>
      <c r="O44" s="433"/>
      <c r="P44" s="392"/>
      <c r="Q44" s="433"/>
      <c r="R44" s="405"/>
      <c r="S44" s="405"/>
      <c r="T44" s="405"/>
      <c r="U44" s="405"/>
      <c r="V44" s="392"/>
      <c r="W44" s="433"/>
      <c r="X44" s="405">
        <v>126</v>
      </c>
      <c r="Y44" s="392"/>
      <c r="Z44" s="433"/>
      <c r="AA44" s="405"/>
      <c r="AB44" s="405">
        <f t="shared" si="3"/>
        <v>126</v>
      </c>
      <c r="AC44" s="369">
        <v>3</v>
      </c>
      <c r="AD44" s="424">
        <f t="shared" si="2"/>
        <v>378</v>
      </c>
    </row>
    <row r="45" spans="1:30" s="370" customFormat="1" x14ac:dyDescent="0.2">
      <c r="A45" s="384">
        <v>42</v>
      </c>
      <c r="B45" s="439" t="s">
        <v>137</v>
      </c>
      <c r="C45" s="451" t="s">
        <v>124</v>
      </c>
      <c r="D45" s="392"/>
      <c r="E45" s="425"/>
      <c r="F45" s="433"/>
      <c r="G45" s="405"/>
      <c r="H45" s="392"/>
      <c r="I45" s="425"/>
      <c r="J45" s="425"/>
      <c r="K45" s="433"/>
      <c r="L45" s="392"/>
      <c r="M45" s="433"/>
      <c r="N45" s="392"/>
      <c r="O45" s="433"/>
      <c r="P45" s="392"/>
      <c r="Q45" s="433">
        <v>12</v>
      </c>
      <c r="R45" s="405"/>
      <c r="S45" s="405"/>
      <c r="T45" s="405"/>
      <c r="U45" s="405"/>
      <c r="V45" s="392"/>
      <c r="W45" s="433"/>
      <c r="X45" s="405">
        <v>19</v>
      </c>
      <c r="Y45" s="392"/>
      <c r="Z45" s="433"/>
      <c r="AA45" s="405"/>
      <c r="AB45" s="405">
        <f t="shared" si="3"/>
        <v>31</v>
      </c>
      <c r="AC45" s="369">
        <v>4</v>
      </c>
      <c r="AD45" s="424">
        <f t="shared" si="2"/>
        <v>124</v>
      </c>
    </row>
    <row r="46" spans="1:30" x14ac:dyDescent="0.2">
      <c r="A46" s="383">
        <v>43</v>
      </c>
      <c r="B46" s="455" t="s">
        <v>138</v>
      </c>
      <c r="C46" s="453" t="s">
        <v>125</v>
      </c>
      <c r="D46" s="392"/>
      <c r="E46" s="425">
        <v>89</v>
      </c>
      <c r="F46" s="433"/>
      <c r="G46" s="405"/>
      <c r="H46" s="392"/>
      <c r="I46" s="425"/>
      <c r="J46" s="425"/>
      <c r="K46" s="433"/>
      <c r="L46" s="392"/>
      <c r="M46" s="433"/>
      <c r="N46" s="392"/>
      <c r="O46" s="433"/>
      <c r="P46" s="392"/>
      <c r="Q46" s="433"/>
      <c r="R46" s="405"/>
      <c r="S46" s="405"/>
      <c r="T46" s="347"/>
      <c r="U46" s="347"/>
      <c r="V46" s="345"/>
      <c r="W46" s="448"/>
      <c r="X46" s="347"/>
      <c r="Y46" s="345"/>
      <c r="Z46" s="448"/>
      <c r="AA46" s="347"/>
      <c r="AB46" s="405">
        <f t="shared" si="3"/>
        <v>89</v>
      </c>
      <c r="AC46" s="353">
        <v>8</v>
      </c>
      <c r="AD46" s="411">
        <f t="shared" si="2"/>
        <v>712</v>
      </c>
    </row>
    <row r="47" spans="1:30" ht="13.5" thickBot="1" x14ac:dyDescent="0.25">
      <c r="A47" s="385">
        <v>44</v>
      </c>
      <c r="B47" s="442" t="s">
        <v>146</v>
      </c>
      <c r="C47" s="454" t="s">
        <v>124</v>
      </c>
      <c r="D47" s="479"/>
      <c r="E47" s="480"/>
      <c r="F47" s="485"/>
      <c r="G47" s="484"/>
      <c r="H47" s="479"/>
      <c r="I47" s="480"/>
      <c r="J47" s="480"/>
      <c r="K47" s="485"/>
      <c r="L47" s="479"/>
      <c r="M47" s="485"/>
      <c r="N47" s="479"/>
      <c r="O47" s="485"/>
      <c r="P47" s="479"/>
      <c r="Q47" s="485"/>
      <c r="R47" s="484"/>
      <c r="S47" s="484"/>
      <c r="T47" s="348"/>
      <c r="U47" s="348"/>
      <c r="V47" s="346"/>
      <c r="W47" s="481"/>
      <c r="X47" s="348"/>
      <c r="Y47" s="346"/>
      <c r="Z47" s="481"/>
      <c r="AA47" s="348">
        <v>100</v>
      </c>
      <c r="AB47" s="348">
        <f t="shared" si="3"/>
        <v>100</v>
      </c>
      <c r="AC47" s="353">
        <v>30</v>
      </c>
      <c r="AD47" s="411">
        <f t="shared" si="2"/>
        <v>3000</v>
      </c>
    </row>
    <row r="48" spans="1:30" x14ac:dyDescent="0.2">
      <c r="A48" s="416">
        <v>45</v>
      </c>
      <c r="B48" s="486"/>
      <c r="C48" s="487"/>
      <c r="D48" s="469"/>
      <c r="E48" s="470"/>
      <c r="F48" s="471"/>
      <c r="G48" s="469"/>
      <c r="H48" s="469"/>
      <c r="I48" s="469"/>
      <c r="J48" s="472"/>
      <c r="K48" s="470"/>
      <c r="L48" s="471"/>
      <c r="M48" s="469"/>
      <c r="N48" s="473"/>
      <c r="O48" s="471"/>
      <c r="P48" s="473"/>
      <c r="Q48" s="469"/>
      <c r="R48" s="474"/>
      <c r="S48" s="470"/>
      <c r="T48" s="475"/>
      <c r="U48" s="476"/>
      <c r="V48" s="356"/>
      <c r="W48" s="477"/>
      <c r="X48" s="475"/>
      <c r="Y48" s="478"/>
      <c r="Z48" s="381"/>
      <c r="AA48" s="381"/>
      <c r="AB48" s="381" t="str">
        <f t="shared" si="3"/>
        <v/>
      </c>
      <c r="AC48" s="353"/>
      <c r="AD48" s="411" t="str">
        <f t="shared" si="2"/>
        <v/>
      </c>
    </row>
    <row r="49" spans="1:30" ht="13.5" hidden="1" thickBot="1" x14ac:dyDescent="0.25">
      <c r="A49" s="385">
        <v>46</v>
      </c>
      <c r="B49" s="442"/>
      <c r="C49" s="454"/>
      <c r="D49" s="465"/>
      <c r="E49" s="398"/>
      <c r="F49" s="459"/>
      <c r="G49" s="465"/>
      <c r="H49" s="465"/>
      <c r="I49" s="465"/>
      <c r="J49" s="462"/>
      <c r="K49" s="398"/>
      <c r="L49" s="459"/>
      <c r="M49" s="465"/>
      <c r="N49" s="399"/>
      <c r="O49" s="459"/>
      <c r="P49" s="399"/>
      <c r="Q49" s="465"/>
      <c r="R49" s="464"/>
      <c r="S49" s="398"/>
      <c r="T49" s="380"/>
      <c r="U49" s="463"/>
      <c r="V49" s="460"/>
      <c r="W49" s="468"/>
      <c r="X49" s="380"/>
      <c r="Y49" s="461"/>
      <c r="Z49" s="382"/>
      <c r="AA49" s="348"/>
      <c r="AB49" s="348" t="str">
        <f t="shared" si="3"/>
        <v/>
      </c>
      <c r="AC49" s="353"/>
      <c r="AD49" s="411" t="str">
        <f t="shared" si="2"/>
        <v/>
      </c>
    </row>
    <row r="50" spans="1:30" ht="13.5" hidden="1" thickBot="1" x14ac:dyDescent="0.25">
      <c r="A50" s="416">
        <v>47</v>
      </c>
      <c r="B50" s="417"/>
      <c r="C50" s="418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4"/>
      <c r="U50" s="414"/>
      <c r="V50" s="414"/>
      <c r="W50" s="414"/>
      <c r="X50" s="414"/>
      <c r="Y50" s="414"/>
      <c r="Z50" s="414"/>
      <c r="AA50" s="414"/>
      <c r="AB50" s="413" t="str">
        <f t="shared" si="3"/>
        <v/>
      </c>
      <c r="AC50" s="353"/>
      <c r="AD50" s="411" t="str">
        <f t="shared" si="2"/>
        <v/>
      </c>
    </row>
    <row r="51" spans="1:30" hidden="1" x14ac:dyDescent="0.2">
      <c r="A51" s="383">
        <v>48</v>
      </c>
      <c r="B51" s="387"/>
      <c r="C51" s="366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75"/>
      <c r="U51" s="375"/>
      <c r="V51" s="375"/>
      <c r="W51" s="375"/>
      <c r="X51" s="375"/>
      <c r="Y51" s="375"/>
      <c r="Z51" s="375"/>
      <c r="AA51" s="375"/>
      <c r="AB51" s="347" t="str">
        <f t="shared" si="3"/>
        <v/>
      </c>
      <c r="AC51" s="353"/>
      <c r="AD51" s="411" t="str">
        <f t="shared" si="2"/>
        <v/>
      </c>
    </row>
    <row r="52" spans="1:30" hidden="1" x14ac:dyDescent="0.2">
      <c r="A52" s="383">
        <v>49</v>
      </c>
      <c r="B52" s="387"/>
      <c r="C52" s="366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75"/>
      <c r="U52" s="375"/>
      <c r="V52" s="375"/>
      <c r="W52" s="375"/>
      <c r="X52" s="375"/>
      <c r="Y52" s="375"/>
      <c r="Z52" s="375"/>
      <c r="AA52" s="375"/>
      <c r="AB52" s="347" t="str">
        <f t="shared" si="3"/>
        <v/>
      </c>
      <c r="AC52" s="353"/>
      <c r="AD52" s="411" t="str">
        <f t="shared" si="2"/>
        <v/>
      </c>
    </row>
    <row r="53" spans="1:30" hidden="1" x14ac:dyDescent="0.2">
      <c r="A53" s="383">
        <v>50</v>
      </c>
      <c r="B53" s="387"/>
      <c r="C53" s="366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75"/>
      <c r="U53" s="375"/>
      <c r="V53" s="375"/>
      <c r="W53" s="375"/>
      <c r="X53" s="375"/>
      <c r="Y53" s="375"/>
      <c r="Z53" s="375"/>
      <c r="AA53" s="375"/>
      <c r="AB53" s="347" t="str">
        <f t="shared" si="3"/>
        <v/>
      </c>
      <c r="AC53" s="353"/>
      <c r="AD53" s="411" t="str">
        <f t="shared" si="2"/>
        <v/>
      </c>
    </row>
    <row r="54" spans="1:30" hidden="1" x14ac:dyDescent="0.2">
      <c r="A54" s="383">
        <v>51</v>
      </c>
      <c r="B54" s="387"/>
      <c r="C54" s="366"/>
      <c r="D54" s="390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75"/>
      <c r="U54" s="375"/>
      <c r="V54" s="375"/>
      <c r="W54" s="375"/>
      <c r="X54" s="375"/>
      <c r="Y54" s="375"/>
      <c r="Z54" s="375"/>
      <c r="AA54" s="375"/>
      <c r="AB54" s="347" t="str">
        <f t="shared" si="3"/>
        <v/>
      </c>
      <c r="AC54" s="353"/>
      <c r="AD54" s="411" t="str">
        <f t="shared" si="2"/>
        <v/>
      </c>
    </row>
    <row r="55" spans="1:30" hidden="1" x14ac:dyDescent="0.2">
      <c r="A55" s="383">
        <v>52</v>
      </c>
      <c r="B55" s="387"/>
      <c r="C55" s="366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75"/>
      <c r="U55" s="375"/>
      <c r="V55" s="375"/>
      <c r="W55" s="375"/>
      <c r="X55" s="375"/>
      <c r="Y55" s="375"/>
      <c r="Z55" s="375"/>
      <c r="AA55" s="375"/>
      <c r="AB55" s="347" t="str">
        <f t="shared" si="3"/>
        <v/>
      </c>
      <c r="AC55" s="353"/>
      <c r="AD55" s="411" t="str">
        <f t="shared" si="2"/>
        <v/>
      </c>
    </row>
    <row r="56" spans="1:30" hidden="1" x14ac:dyDescent="0.2">
      <c r="A56" s="383">
        <v>53</v>
      </c>
      <c r="B56" s="387"/>
      <c r="C56" s="366"/>
      <c r="D56" s="390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75"/>
      <c r="U56" s="375"/>
      <c r="V56" s="375"/>
      <c r="W56" s="375"/>
      <c r="X56" s="375"/>
      <c r="Y56" s="375"/>
      <c r="Z56" s="375"/>
      <c r="AA56" s="375"/>
      <c r="AB56" s="347" t="str">
        <f t="shared" si="3"/>
        <v/>
      </c>
      <c r="AC56" s="353"/>
      <c r="AD56" s="411" t="str">
        <f t="shared" si="2"/>
        <v/>
      </c>
    </row>
    <row r="57" spans="1:30" hidden="1" x14ac:dyDescent="0.2">
      <c r="A57" s="383">
        <v>54</v>
      </c>
      <c r="B57" s="387"/>
      <c r="C57" s="366"/>
      <c r="D57" s="390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75"/>
      <c r="U57" s="375"/>
      <c r="V57" s="375"/>
      <c r="W57" s="375"/>
      <c r="X57" s="375"/>
      <c r="Y57" s="375"/>
      <c r="Z57" s="375"/>
      <c r="AA57" s="375"/>
      <c r="AB57" s="347" t="str">
        <f t="shared" si="3"/>
        <v/>
      </c>
      <c r="AC57" s="353"/>
      <c r="AD57" s="411" t="str">
        <f t="shared" si="2"/>
        <v/>
      </c>
    </row>
    <row r="58" spans="1:30" hidden="1" x14ac:dyDescent="0.2">
      <c r="A58" s="383">
        <v>55</v>
      </c>
      <c r="B58" s="387"/>
      <c r="C58" s="366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75"/>
      <c r="U58" s="375"/>
      <c r="V58" s="375"/>
      <c r="W58" s="375"/>
      <c r="X58" s="375"/>
      <c r="Y58" s="375"/>
      <c r="Z58" s="375"/>
      <c r="AA58" s="375"/>
      <c r="AB58" s="347" t="str">
        <f t="shared" si="3"/>
        <v/>
      </c>
      <c r="AC58" s="353"/>
      <c r="AD58" s="411" t="str">
        <f t="shared" si="2"/>
        <v/>
      </c>
    </row>
    <row r="59" spans="1:30" hidden="1" x14ac:dyDescent="0.2">
      <c r="A59" s="383">
        <v>56</v>
      </c>
      <c r="B59" s="387"/>
      <c r="C59" s="366"/>
      <c r="D59" s="390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75"/>
      <c r="U59" s="375"/>
      <c r="V59" s="375"/>
      <c r="W59" s="375"/>
      <c r="X59" s="375"/>
      <c r="Y59" s="375"/>
      <c r="Z59" s="375"/>
      <c r="AA59" s="375"/>
      <c r="AB59" s="347" t="str">
        <f t="shared" si="3"/>
        <v/>
      </c>
      <c r="AC59" s="353"/>
      <c r="AD59" s="411" t="str">
        <f t="shared" si="2"/>
        <v/>
      </c>
    </row>
    <row r="60" spans="1:30" hidden="1" x14ac:dyDescent="0.2">
      <c r="A60" s="383">
        <v>57</v>
      </c>
      <c r="B60" s="387"/>
      <c r="C60" s="366"/>
      <c r="D60" s="390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75"/>
      <c r="U60" s="375"/>
      <c r="V60" s="375"/>
      <c r="W60" s="375"/>
      <c r="X60" s="375"/>
      <c r="Y60" s="375"/>
      <c r="Z60" s="375"/>
      <c r="AA60" s="375"/>
      <c r="AB60" s="347" t="str">
        <f t="shared" si="3"/>
        <v/>
      </c>
      <c r="AC60" s="353"/>
      <c r="AD60" s="411" t="str">
        <f t="shared" si="2"/>
        <v/>
      </c>
    </row>
    <row r="61" spans="1:30" hidden="1" x14ac:dyDescent="0.2">
      <c r="A61" s="383">
        <v>58</v>
      </c>
      <c r="B61" s="387"/>
      <c r="C61" s="366"/>
      <c r="D61" s="390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75"/>
      <c r="U61" s="375"/>
      <c r="V61" s="375"/>
      <c r="W61" s="375"/>
      <c r="X61" s="375"/>
      <c r="Y61" s="375"/>
      <c r="Z61" s="375"/>
      <c r="AA61" s="375"/>
      <c r="AB61" s="347" t="str">
        <f t="shared" si="3"/>
        <v/>
      </c>
      <c r="AC61" s="353"/>
      <c r="AD61" s="411" t="str">
        <f t="shared" si="2"/>
        <v/>
      </c>
    </row>
    <row r="62" spans="1:30" ht="13.5" hidden="1" thickBot="1" x14ac:dyDescent="0.25">
      <c r="A62" s="385">
        <v>59</v>
      </c>
      <c r="B62" s="387"/>
      <c r="C62" s="366"/>
      <c r="D62" s="395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79"/>
      <c r="U62" s="379"/>
      <c r="V62" s="379"/>
      <c r="W62" s="379"/>
      <c r="X62" s="379"/>
      <c r="Y62" s="379"/>
      <c r="Z62" s="379"/>
      <c r="AA62" s="379"/>
      <c r="AB62" s="376" t="str">
        <f t="shared" si="3"/>
        <v/>
      </c>
      <c r="AC62" s="353"/>
      <c r="AD62" s="411" t="str">
        <f t="shared" si="2"/>
        <v/>
      </c>
    </row>
    <row r="63" spans="1:30" ht="13.5" hidden="1" thickBot="1" x14ac:dyDescent="0.25">
      <c r="A63" s="386">
        <v>60</v>
      </c>
      <c r="B63" s="388"/>
      <c r="C63" s="367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80"/>
      <c r="U63" s="380"/>
      <c r="V63" s="380"/>
      <c r="W63" s="380"/>
      <c r="X63" s="380"/>
      <c r="Y63" s="380"/>
      <c r="Z63" s="380"/>
      <c r="AA63" s="380"/>
      <c r="AB63" s="382" t="str">
        <f t="shared" si="3"/>
        <v/>
      </c>
      <c r="AC63" s="353"/>
      <c r="AD63" s="411" t="str">
        <f t="shared" ref="AD63:AD93" si="4">IF(AND(ISNUMBER(AB63),ISNUMBER(AC63)),AB63*AC63,"")</f>
        <v/>
      </c>
    </row>
    <row r="64" spans="1:30" hidden="1" x14ac:dyDescent="0.2">
      <c r="A64" s="291">
        <v>61</v>
      </c>
      <c r="B64" s="377"/>
      <c r="C64" s="378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373"/>
      <c r="U64" s="373"/>
      <c r="V64" s="373"/>
      <c r="W64" s="373"/>
      <c r="X64" s="373"/>
      <c r="Y64" s="373"/>
      <c r="Z64" s="373"/>
      <c r="AA64" s="356"/>
      <c r="AB64" s="381"/>
      <c r="AC64" s="353"/>
      <c r="AD64" s="411" t="str">
        <f t="shared" si="4"/>
        <v/>
      </c>
    </row>
    <row r="65" spans="1:30" hidden="1" x14ac:dyDescent="0.2">
      <c r="A65" s="291">
        <v>62</v>
      </c>
      <c r="B65" s="341"/>
      <c r="C65" s="350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354"/>
      <c r="U65" s="354"/>
      <c r="V65" s="354"/>
      <c r="W65" s="354"/>
      <c r="X65" s="354"/>
      <c r="Y65" s="354"/>
      <c r="Z65" s="354"/>
      <c r="AA65" s="345"/>
      <c r="AB65" s="347"/>
      <c r="AC65" s="353"/>
      <c r="AD65" s="411" t="str">
        <f t="shared" si="4"/>
        <v/>
      </c>
    </row>
    <row r="66" spans="1:30" hidden="1" x14ac:dyDescent="0.2">
      <c r="A66" s="291">
        <v>69</v>
      </c>
      <c r="B66" s="342"/>
      <c r="C66" s="350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354"/>
      <c r="U66" s="354"/>
      <c r="V66" s="354"/>
      <c r="W66" s="354"/>
      <c r="X66" s="354"/>
      <c r="Y66" s="354"/>
      <c r="Z66" s="354"/>
      <c r="AA66" s="345"/>
      <c r="AB66" s="347"/>
      <c r="AC66" s="353"/>
      <c r="AD66" s="411" t="str">
        <f t="shared" si="4"/>
        <v/>
      </c>
    </row>
    <row r="67" spans="1:30" hidden="1" x14ac:dyDescent="0.2">
      <c r="A67" s="291">
        <v>70</v>
      </c>
      <c r="B67" s="341"/>
      <c r="C67" s="350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354"/>
      <c r="U67" s="354"/>
      <c r="V67" s="354"/>
      <c r="W67" s="354"/>
      <c r="X67" s="354"/>
      <c r="Y67" s="354"/>
      <c r="Z67" s="354"/>
      <c r="AA67" s="345"/>
      <c r="AB67" s="347"/>
      <c r="AC67" s="353"/>
      <c r="AD67" s="411" t="str">
        <f t="shared" si="4"/>
        <v/>
      </c>
    </row>
    <row r="68" spans="1:30" hidden="1" x14ac:dyDescent="0.2">
      <c r="A68" s="291">
        <v>71</v>
      </c>
      <c r="B68" s="342"/>
      <c r="C68" s="350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354"/>
      <c r="U68" s="354"/>
      <c r="V68" s="354"/>
      <c r="W68" s="354"/>
      <c r="X68" s="354"/>
      <c r="Y68" s="354"/>
      <c r="Z68" s="354"/>
      <c r="AA68" s="345"/>
      <c r="AB68" s="347"/>
      <c r="AC68" s="353"/>
      <c r="AD68" s="411" t="str">
        <f t="shared" si="4"/>
        <v/>
      </c>
    </row>
    <row r="69" spans="1:30" hidden="1" x14ac:dyDescent="0.2">
      <c r="A69" s="291">
        <v>72</v>
      </c>
      <c r="B69" s="342"/>
      <c r="C69" s="350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354"/>
      <c r="U69" s="354"/>
      <c r="V69" s="354"/>
      <c r="W69" s="354"/>
      <c r="X69" s="354"/>
      <c r="Y69" s="354"/>
      <c r="Z69" s="354"/>
      <c r="AA69" s="345"/>
      <c r="AB69" s="347"/>
      <c r="AC69" s="353"/>
      <c r="AD69" s="411" t="str">
        <f t="shared" si="4"/>
        <v/>
      </c>
    </row>
    <row r="70" spans="1:30" hidden="1" x14ac:dyDescent="0.2">
      <c r="A70" s="291">
        <v>73</v>
      </c>
      <c r="B70" s="342"/>
      <c r="C70" s="350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354"/>
      <c r="U70" s="354"/>
      <c r="V70" s="354"/>
      <c r="W70" s="354"/>
      <c r="X70" s="354"/>
      <c r="Y70" s="354"/>
      <c r="Z70" s="354"/>
      <c r="AA70" s="345"/>
      <c r="AB70" s="347"/>
      <c r="AC70" s="353"/>
      <c r="AD70" s="411" t="str">
        <f t="shared" si="4"/>
        <v/>
      </c>
    </row>
    <row r="71" spans="1:30" hidden="1" x14ac:dyDescent="0.2">
      <c r="A71" s="291">
        <v>74</v>
      </c>
      <c r="B71" s="342"/>
      <c r="C71" s="350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354"/>
      <c r="U71" s="354"/>
      <c r="V71" s="354"/>
      <c r="W71" s="354"/>
      <c r="X71" s="354"/>
      <c r="Y71" s="354"/>
      <c r="Z71" s="354"/>
      <c r="AA71" s="345"/>
      <c r="AB71" s="347"/>
      <c r="AC71" s="353"/>
      <c r="AD71" s="411" t="str">
        <f t="shared" si="4"/>
        <v/>
      </c>
    </row>
    <row r="72" spans="1:30" hidden="1" x14ac:dyDescent="0.2">
      <c r="A72" s="291">
        <v>75</v>
      </c>
      <c r="B72" s="342"/>
      <c r="C72" s="350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354"/>
      <c r="U72" s="354"/>
      <c r="V72" s="354"/>
      <c r="W72" s="354"/>
      <c r="X72" s="354"/>
      <c r="Y72" s="354"/>
      <c r="Z72" s="354"/>
      <c r="AA72" s="345"/>
      <c r="AB72" s="347"/>
      <c r="AC72" s="353"/>
      <c r="AD72" s="411" t="str">
        <f t="shared" si="4"/>
        <v/>
      </c>
    </row>
    <row r="73" spans="1:30" hidden="1" x14ac:dyDescent="0.2">
      <c r="A73" s="291">
        <v>76</v>
      </c>
      <c r="B73" s="342"/>
      <c r="C73" s="350"/>
      <c r="D73" s="401"/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354"/>
      <c r="U73" s="354"/>
      <c r="V73" s="354"/>
      <c r="W73" s="354"/>
      <c r="X73" s="354"/>
      <c r="Y73" s="354"/>
      <c r="Z73" s="354"/>
      <c r="AA73" s="345"/>
      <c r="AB73" s="347"/>
      <c r="AC73" s="353"/>
      <c r="AD73" s="411" t="str">
        <f t="shared" si="4"/>
        <v/>
      </c>
    </row>
    <row r="74" spans="1:30" hidden="1" x14ac:dyDescent="0.2">
      <c r="A74" s="291">
        <v>77</v>
      </c>
      <c r="B74" s="342"/>
      <c r="C74" s="350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354"/>
      <c r="U74" s="354"/>
      <c r="V74" s="354"/>
      <c r="W74" s="354"/>
      <c r="X74" s="354"/>
      <c r="Y74" s="354"/>
      <c r="Z74" s="354"/>
      <c r="AA74" s="345"/>
      <c r="AB74" s="347"/>
      <c r="AC74" s="353"/>
      <c r="AD74" s="411" t="str">
        <f t="shared" si="4"/>
        <v/>
      </c>
    </row>
    <row r="75" spans="1:30" hidden="1" x14ac:dyDescent="0.2">
      <c r="A75" s="291">
        <v>78</v>
      </c>
      <c r="B75" s="342"/>
      <c r="C75" s="350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354"/>
      <c r="U75" s="354"/>
      <c r="V75" s="354"/>
      <c r="W75" s="354"/>
      <c r="X75" s="354"/>
      <c r="Y75" s="354"/>
      <c r="Z75" s="354"/>
      <c r="AA75" s="345"/>
      <c r="AB75" s="347"/>
      <c r="AC75" s="353"/>
      <c r="AD75" s="411" t="str">
        <f t="shared" si="4"/>
        <v/>
      </c>
    </row>
    <row r="76" spans="1:30" hidden="1" x14ac:dyDescent="0.2">
      <c r="A76" s="291">
        <v>79</v>
      </c>
      <c r="B76" s="342"/>
      <c r="C76" s="350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354"/>
      <c r="U76" s="354"/>
      <c r="V76" s="354"/>
      <c r="W76" s="354"/>
      <c r="X76" s="354"/>
      <c r="Y76" s="354"/>
      <c r="Z76" s="354"/>
      <c r="AA76" s="345"/>
      <c r="AB76" s="347"/>
      <c r="AC76" s="353"/>
      <c r="AD76" s="411" t="str">
        <f t="shared" si="4"/>
        <v/>
      </c>
    </row>
    <row r="77" spans="1:30" hidden="1" x14ac:dyDescent="0.2">
      <c r="A77" s="291">
        <v>80</v>
      </c>
      <c r="B77" s="342"/>
      <c r="C77" s="350"/>
      <c r="D77" s="401"/>
      <c r="E77" s="40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354"/>
      <c r="U77" s="354"/>
      <c r="V77" s="354"/>
      <c r="W77" s="354"/>
      <c r="X77" s="354"/>
      <c r="Y77" s="354"/>
      <c r="Z77" s="354"/>
      <c r="AA77" s="345"/>
      <c r="AB77" s="347"/>
      <c r="AC77" s="353"/>
      <c r="AD77" s="411" t="str">
        <f t="shared" si="4"/>
        <v/>
      </c>
    </row>
    <row r="78" spans="1:30" hidden="1" x14ac:dyDescent="0.2">
      <c r="A78" s="291">
        <v>81</v>
      </c>
      <c r="B78" s="342"/>
      <c r="C78" s="350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354"/>
      <c r="U78" s="354"/>
      <c r="V78" s="354"/>
      <c r="W78" s="354"/>
      <c r="X78" s="354"/>
      <c r="Y78" s="354"/>
      <c r="Z78" s="354"/>
      <c r="AA78" s="345"/>
      <c r="AB78" s="347"/>
      <c r="AC78" s="353"/>
      <c r="AD78" s="411" t="str">
        <f t="shared" si="4"/>
        <v/>
      </c>
    </row>
    <row r="79" spans="1:30" hidden="1" x14ac:dyDescent="0.2">
      <c r="A79" s="291">
        <v>82</v>
      </c>
      <c r="B79" s="342"/>
      <c r="C79" s="350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354"/>
      <c r="U79" s="354"/>
      <c r="V79" s="354"/>
      <c r="W79" s="354"/>
      <c r="X79" s="354"/>
      <c r="Y79" s="354"/>
      <c r="Z79" s="354"/>
      <c r="AA79" s="345"/>
      <c r="AB79" s="347"/>
      <c r="AC79" s="353"/>
      <c r="AD79" s="411" t="str">
        <f t="shared" si="4"/>
        <v/>
      </c>
    </row>
    <row r="80" spans="1:30" hidden="1" x14ac:dyDescent="0.2">
      <c r="A80" s="291">
        <v>83</v>
      </c>
      <c r="B80" s="342"/>
      <c r="C80" s="350"/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354"/>
      <c r="U80" s="354"/>
      <c r="V80" s="354"/>
      <c r="W80" s="354"/>
      <c r="X80" s="354"/>
      <c r="Y80" s="354"/>
      <c r="Z80" s="354"/>
      <c r="AA80" s="345"/>
      <c r="AB80" s="347"/>
      <c r="AC80" s="353"/>
      <c r="AD80" s="411" t="str">
        <f t="shared" si="4"/>
        <v/>
      </c>
    </row>
    <row r="81" spans="1:30" hidden="1" x14ac:dyDescent="0.2">
      <c r="A81" s="291">
        <v>84</v>
      </c>
      <c r="B81" s="341"/>
      <c r="C81" s="350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354"/>
      <c r="U81" s="354"/>
      <c r="V81" s="354"/>
      <c r="W81" s="354"/>
      <c r="X81" s="354"/>
      <c r="Y81" s="354"/>
      <c r="Z81" s="354"/>
      <c r="AA81" s="345"/>
      <c r="AB81" s="347"/>
      <c r="AC81" s="353"/>
      <c r="AD81" s="411" t="str">
        <f t="shared" si="4"/>
        <v/>
      </c>
    </row>
    <row r="82" spans="1:30" hidden="1" x14ac:dyDescent="0.2">
      <c r="A82" s="291">
        <v>85</v>
      </c>
      <c r="B82" s="341"/>
      <c r="C82" s="350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354"/>
      <c r="U82" s="354"/>
      <c r="V82" s="354"/>
      <c r="W82" s="354"/>
      <c r="X82" s="354"/>
      <c r="Y82" s="354"/>
      <c r="Z82" s="354"/>
      <c r="AA82" s="345"/>
      <c r="AB82" s="347"/>
      <c r="AC82" s="353"/>
      <c r="AD82" s="411" t="str">
        <f t="shared" si="4"/>
        <v/>
      </c>
    </row>
    <row r="83" spans="1:30" hidden="1" x14ac:dyDescent="0.2">
      <c r="A83" s="291">
        <v>86</v>
      </c>
      <c r="B83" s="341"/>
      <c r="C83" s="350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354"/>
      <c r="U83" s="354"/>
      <c r="V83" s="354"/>
      <c r="W83" s="354"/>
      <c r="X83" s="354"/>
      <c r="Y83" s="354"/>
      <c r="Z83" s="354"/>
      <c r="AA83" s="345"/>
      <c r="AB83" s="347"/>
      <c r="AC83" s="353"/>
      <c r="AD83" s="411" t="str">
        <f t="shared" si="4"/>
        <v/>
      </c>
    </row>
    <row r="84" spans="1:30" hidden="1" x14ac:dyDescent="0.2">
      <c r="A84" s="291">
        <v>87</v>
      </c>
      <c r="B84" s="292"/>
      <c r="C84" s="349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354"/>
      <c r="U84" s="354"/>
      <c r="V84" s="354"/>
      <c r="W84" s="354"/>
      <c r="X84" s="354"/>
      <c r="Y84" s="354"/>
      <c r="Z84" s="354"/>
      <c r="AA84" s="345"/>
      <c r="AB84" s="347"/>
      <c r="AC84" s="353"/>
      <c r="AD84" s="411" t="str">
        <f t="shared" si="4"/>
        <v/>
      </c>
    </row>
    <row r="85" spans="1:30" hidden="1" x14ac:dyDescent="0.2">
      <c r="A85" s="291">
        <v>88</v>
      </c>
      <c r="B85" s="292"/>
      <c r="C85" s="349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354"/>
      <c r="U85" s="354"/>
      <c r="V85" s="354"/>
      <c r="W85" s="354"/>
      <c r="X85" s="354"/>
      <c r="Y85" s="354"/>
      <c r="Z85" s="354"/>
      <c r="AA85" s="345"/>
      <c r="AB85" s="347"/>
      <c r="AC85" s="353"/>
      <c r="AD85" s="411" t="str">
        <f t="shared" si="4"/>
        <v/>
      </c>
    </row>
    <row r="86" spans="1:30" hidden="1" x14ac:dyDescent="0.2">
      <c r="A86" s="291">
        <v>89</v>
      </c>
      <c r="B86" s="292"/>
      <c r="C86" s="349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354"/>
      <c r="U86" s="354"/>
      <c r="V86" s="354"/>
      <c r="W86" s="354"/>
      <c r="X86" s="354"/>
      <c r="Y86" s="354"/>
      <c r="Z86" s="354"/>
      <c r="AA86" s="345"/>
      <c r="AB86" s="347"/>
      <c r="AC86" s="353"/>
      <c r="AD86" s="411" t="str">
        <f t="shared" si="4"/>
        <v/>
      </c>
    </row>
    <row r="87" spans="1:30" hidden="1" x14ac:dyDescent="0.2">
      <c r="A87" s="291">
        <v>90</v>
      </c>
      <c r="B87" s="292"/>
      <c r="C87" s="349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354"/>
      <c r="U87" s="354"/>
      <c r="V87" s="354"/>
      <c r="W87" s="354"/>
      <c r="X87" s="354"/>
      <c r="Y87" s="354"/>
      <c r="Z87" s="354"/>
      <c r="AA87" s="345"/>
      <c r="AB87" s="347"/>
      <c r="AC87" s="353"/>
      <c r="AD87" s="411" t="str">
        <f t="shared" si="4"/>
        <v/>
      </c>
    </row>
    <row r="88" spans="1:30" hidden="1" x14ac:dyDescent="0.2">
      <c r="A88" s="291">
        <v>91</v>
      </c>
      <c r="B88" s="292"/>
      <c r="C88" s="349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354"/>
      <c r="U88" s="354"/>
      <c r="V88" s="354"/>
      <c r="W88" s="354"/>
      <c r="X88" s="354"/>
      <c r="Y88" s="354"/>
      <c r="Z88" s="354"/>
      <c r="AA88" s="345"/>
      <c r="AB88" s="347"/>
      <c r="AC88" s="353"/>
      <c r="AD88" s="411" t="str">
        <f t="shared" si="4"/>
        <v/>
      </c>
    </row>
    <row r="89" spans="1:30" hidden="1" x14ac:dyDescent="0.2">
      <c r="A89" s="291">
        <v>92</v>
      </c>
      <c r="B89" s="292"/>
      <c r="C89" s="349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354"/>
      <c r="U89" s="354"/>
      <c r="V89" s="354"/>
      <c r="W89" s="354"/>
      <c r="X89" s="354"/>
      <c r="Y89" s="354"/>
      <c r="Z89" s="354"/>
      <c r="AA89" s="345"/>
      <c r="AB89" s="347"/>
      <c r="AC89" s="353"/>
      <c r="AD89" s="411" t="str">
        <f t="shared" si="4"/>
        <v/>
      </c>
    </row>
    <row r="90" spans="1:30" hidden="1" x14ac:dyDescent="0.2">
      <c r="A90" s="291">
        <v>93</v>
      </c>
      <c r="B90" s="292"/>
      <c r="C90" s="349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354"/>
      <c r="U90" s="354"/>
      <c r="V90" s="354"/>
      <c r="W90" s="354"/>
      <c r="X90" s="354"/>
      <c r="Y90" s="354"/>
      <c r="Z90" s="354"/>
      <c r="AA90" s="345"/>
      <c r="AB90" s="347"/>
      <c r="AC90" s="353"/>
      <c r="AD90" s="411" t="str">
        <f t="shared" si="4"/>
        <v/>
      </c>
    </row>
    <row r="91" spans="1:30" hidden="1" x14ac:dyDescent="0.2">
      <c r="A91" s="291">
        <v>94</v>
      </c>
      <c r="B91" s="292"/>
      <c r="C91" s="349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354"/>
      <c r="U91" s="354"/>
      <c r="V91" s="354"/>
      <c r="W91" s="354"/>
      <c r="X91" s="354"/>
      <c r="Y91" s="354"/>
      <c r="Z91" s="354"/>
      <c r="AA91" s="345"/>
      <c r="AB91" s="347"/>
      <c r="AC91" s="353"/>
      <c r="AD91" s="411" t="str">
        <f t="shared" si="4"/>
        <v/>
      </c>
    </row>
    <row r="92" spans="1:30" hidden="1" x14ac:dyDescent="0.2">
      <c r="A92" s="291">
        <v>95</v>
      </c>
      <c r="B92" s="292"/>
      <c r="C92" s="349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354"/>
      <c r="U92" s="354"/>
      <c r="V92" s="354"/>
      <c r="W92" s="354"/>
      <c r="X92" s="354"/>
      <c r="Y92" s="354"/>
      <c r="Z92" s="354"/>
      <c r="AA92" s="345"/>
      <c r="AB92" s="347"/>
      <c r="AC92" s="353"/>
      <c r="AD92" s="411" t="str">
        <f t="shared" si="4"/>
        <v/>
      </c>
    </row>
    <row r="93" spans="1:30" ht="13.5" thickBot="1" x14ac:dyDescent="0.25">
      <c r="A93" s="291">
        <v>96</v>
      </c>
      <c r="B93" s="292"/>
      <c r="C93" s="349"/>
      <c r="D93" s="402"/>
      <c r="E93" s="402"/>
      <c r="F93" s="402"/>
      <c r="G93" s="402"/>
      <c r="H93" s="402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355"/>
      <c r="U93" s="355"/>
      <c r="V93" s="355"/>
      <c r="W93" s="355"/>
      <c r="X93" s="355"/>
      <c r="Y93" s="355"/>
      <c r="Z93" s="355"/>
      <c r="AA93" s="346"/>
      <c r="AB93" s="348"/>
      <c r="AC93" s="353"/>
      <c r="AD93" s="411" t="str">
        <f t="shared" si="4"/>
        <v/>
      </c>
    </row>
    <row r="94" spans="1:30" x14ac:dyDescent="0.2">
      <c r="D94" s="403">
        <f t="shared" ref="D94:AB94" si="5">SUM(D4*$AC$4+D5*$AC$5+D6*$AC$6+D7*$AC$7+D8*$AC$8+D9*$AC$9+D10*$AC$10+D11*$AC$11+D12*$AC$12+D13*$AC$13+D14*$AC$14+D15*$AC$15+D16*$AC$16+D17*$AC$17+D18*$AC$18+D19*$AC$19+D20*$AC$20+D21*$AC$21+D22*$AC$22+D23*$AC$23+D24*$AC$24+D25*$AC$25+D26*$AC$26+D27*$AC$27+D28*$AC$28+D29*$AC$29+D30*$AC$30+D31*$AC$31+D32*$AC$32+D33*$AC$33+D34*$AC$34+D35*$AC$35+D36*$AC$36+D37*$AC$37+D38*$AC$38+D39*$AC$39+D40*$AC$40+D41*$AC$41+D42*$AC$42+D43*$AC$43+D44*$AC$44+D45*$AC$45+D46*$AC$46+D47*$AC$47+D48*$AC$48+D49*$AC$49+D50*$AC$50+D51*$AC$51+D52*$AC$52+D53*$AC$53+D54*$AC$54+D55*$AC$55+D56*$AC$56+D57*$AC$57+D58*$AC$58+D59*$AC$59+D60*$AC$60+D61*$AC$61+D62*$AC$62+D63*$AC$63+D64*$AC$64+D65*$AC$65+D66*$AC$66+D67*$AC$67+D68*$AC$68+D69*$AC$69+D70*$AC$70+D71*$AC$71+D72*$AC$72+D73*$AC$73+D74*$AC$74+D75*$AC$75+D76*$AC$76+D77*$AC$77+D78*$AC$78+D79*$AC$79+D80*$AC$80+D81*$AC$81+D82*$AC$82+D83*$AC$83+D84*$AC$84+D85*$AC$85+D86*$AC$86+D87*$AC$87+D88*$AC$88+D89*$AC$89+D90*$AC$90+D91*$AC$91+D92*$AC$92+D93*$AC$93)</f>
        <v>32970</v>
      </c>
      <c r="E94" s="403">
        <f t="shared" si="5"/>
        <v>42461</v>
      </c>
      <c r="F94" s="403">
        <f t="shared" si="5"/>
        <v>75209</v>
      </c>
      <c r="G94" s="403">
        <f t="shared" si="5"/>
        <v>37570</v>
      </c>
      <c r="H94" s="403">
        <f t="shared" si="5"/>
        <v>65570</v>
      </c>
      <c r="I94" s="403">
        <f t="shared" si="5"/>
        <v>12010</v>
      </c>
      <c r="J94" s="403">
        <f t="shared" si="5"/>
        <v>103875</v>
      </c>
      <c r="K94" s="403">
        <f t="shared" si="5"/>
        <v>33330</v>
      </c>
      <c r="L94" s="403">
        <f t="shared" si="5"/>
        <v>30840</v>
      </c>
      <c r="M94" s="403">
        <f t="shared" si="5"/>
        <v>88765</v>
      </c>
      <c r="N94" s="403">
        <f t="shared" si="5"/>
        <v>65131</v>
      </c>
      <c r="O94" s="403">
        <f t="shared" si="5"/>
        <v>94660</v>
      </c>
      <c r="P94" s="403">
        <f t="shared" si="5"/>
        <v>54030</v>
      </c>
      <c r="Q94" s="403">
        <f t="shared" si="5"/>
        <v>116169</v>
      </c>
      <c r="R94" s="403">
        <f t="shared" si="5"/>
        <v>10870</v>
      </c>
      <c r="S94" s="403">
        <f t="shared" si="5"/>
        <v>4850</v>
      </c>
      <c r="T94" s="403">
        <f t="shared" si="5"/>
        <v>5000</v>
      </c>
      <c r="U94" s="403">
        <f t="shared" si="5"/>
        <v>203675</v>
      </c>
      <c r="V94" s="403">
        <f t="shared" si="5"/>
        <v>26000</v>
      </c>
      <c r="W94" s="403">
        <f t="shared" si="5"/>
        <v>23975</v>
      </c>
      <c r="X94" s="403">
        <f t="shared" si="5"/>
        <v>15792</v>
      </c>
      <c r="Y94" s="403">
        <f t="shared" si="5"/>
        <v>7000</v>
      </c>
      <c r="Z94" s="403">
        <f t="shared" si="5"/>
        <v>5300</v>
      </c>
      <c r="AA94" s="403">
        <f t="shared" si="5"/>
        <v>89300</v>
      </c>
      <c r="AB94" s="343" t="e">
        <f t="shared" si="5"/>
        <v>#VALUE!</v>
      </c>
    </row>
    <row r="95" spans="1:30" x14ac:dyDescent="0.2">
      <c r="D95" s="403">
        <f t="shared" ref="D95:Z95" si="6">D99*$AA94</f>
        <v>2583.9669581179651</v>
      </c>
      <c r="E95" s="403">
        <f t="shared" si="6"/>
        <v>3731.4380947780301</v>
      </c>
      <c r="F95" s="403">
        <f t="shared" si="6"/>
        <v>5256.3668421815364</v>
      </c>
      <c r="G95" s="403">
        <f t="shared" si="6"/>
        <v>3714.1828897154728</v>
      </c>
      <c r="H95" s="403">
        <f t="shared" si="6"/>
        <v>7298.9517414617649</v>
      </c>
      <c r="I95" s="403">
        <f t="shared" si="6"/>
        <v>1108.6469252693107</v>
      </c>
      <c r="J95" s="403">
        <f t="shared" si="6"/>
        <v>6444.8190908651759</v>
      </c>
      <c r="K95" s="403">
        <f t="shared" si="6"/>
        <v>2739.2638036809817</v>
      </c>
      <c r="L95" s="403">
        <f t="shared" si="6"/>
        <v>2652.9877783681945</v>
      </c>
      <c r="M95" s="403">
        <f t="shared" si="6"/>
        <v>7872.6873097917978</v>
      </c>
      <c r="N95" s="403">
        <f t="shared" si="6"/>
        <v>5189.5029225641274</v>
      </c>
      <c r="O95" s="403">
        <f t="shared" si="6"/>
        <v>4829.3005168832424</v>
      </c>
      <c r="P95" s="403">
        <f t="shared" si="6"/>
        <v>4372.037582725472</v>
      </c>
      <c r="Q95" s="403">
        <f t="shared" si="6"/>
        <v>3983.7954688179316</v>
      </c>
      <c r="R95" s="403">
        <f t="shared" si="6"/>
        <v>1035.3123037534419</v>
      </c>
      <c r="S95" s="403">
        <f t="shared" si="6"/>
        <v>517.65615187672097</v>
      </c>
      <c r="T95" s="403">
        <f t="shared" si="6"/>
        <v>517.65615187672097</v>
      </c>
      <c r="U95" s="403">
        <f t="shared" si="6"/>
        <v>17255.205062557365</v>
      </c>
      <c r="V95" s="403">
        <f t="shared" si="6"/>
        <v>2588.2807593836046</v>
      </c>
      <c r="W95" s="403">
        <f t="shared" si="6"/>
        <v>2588.2807593836046</v>
      </c>
      <c r="X95" s="403">
        <f t="shared" si="6"/>
        <v>1725.5205062557363</v>
      </c>
      <c r="Y95" s="403">
        <f t="shared" si="6"/>
        <v>776.48422781508134</v>
      </c>
      <c r="Z95" s="403">
        <f t="shared" si="6"/>
        <v>517.65615187672097</v>
      </c>
      <c r="AB95" s="344">
        <f>AD1</f>
        <v>1244352</v>
      </c>
    </row>
    <row r="96" spans="1:30" ht="18" x14ac:dyDescent="0.25">
      <c r="D96" s="466">
        <f t="shared" ref="D96:Z96" si="7">D94+D95</f>
        <v>35553.966958117962</v>
      </c>
      <c r="E96" s="466">
        <f t="shared" si="7"/>
        <v>46192.43809477803</v>
      </c>
      <c r="F96" s="466">
        <f t="shared" si="7"/>
        <v>80465.366842181538</v>
      </c>
      <c r="G96" s="466">
        <f t="shared" si="7"/>
        <v>41284.18288971547</v>
      </c>
      <c r="H96" s="466">
        <f t="shared" si="7"/>
        <v>72868.951741461759</v>
      </c>
      <c r="I96" s="466">
        <f t="shared" si="7"/>
        <v>13118.646925269311</v>
      </c>
      <c r="J96" s="466">
        <f t="shared" si="7"/>
        <v>110319.81909086517</v>
      </c>
      <c r="K96" s="466">
        <f t="shared" si="7"/>
        <v>36069.26380368098</v>
      </c>
      <c r="L96" s="466">
        <f t="shared" si="7"/>
        <v>33492.987778368195</v>
      </c>
      <c r="M96" s="466">
        <f t="shared" si="7"/>
        <v>96637.6873097918</v>
      </c>
      <c r="N96" s="466">
        <f t="shared" si="7"/>
        <v>70320.502922564134</v>
      </c>
      <c r="O96" s="466">
        <f t="shared" si="7"/>
        <v>99489.300516883246</v>
      </c>
      <c r="P96" s="466">
        <f t="shared" si="7"/>
        <v>58402.037582725476</v>
      </c>
      <c r="Q96" s="466">
        <f t="shared" si="7"/>
        <v>120152.79546881793</v>
      </c>
      <c r="R96" s="466">
        <f t="shared" si="7"/>
        <v>11905.312303753442</v>
      </c>
      <c r="S96" s="466">
        <f t="shared" si="7"/>
        <v>5367.6561518767212</v>
      </c>
      <c r="T96" s="466">
        <f t="shared" si="7"/>
        <v>5517.6561518767212</v>
      </c>
      <c r="U96" s="466">
        <f t="shared" si="7"/>
        <v>220930.20506255736</v>
      </c>
      <c r="V96" s="466">
        <f t="shared" si="7"/>
        <v>28588.280759383604</v>
      </c>
      <c r="W96" s="466">
        <f t="shared" si="7"/>
        <v>26563.280759383604</v>
      </c>
      <c r="X96" s="466">
        <f t="shared" si="7"/>
        <v>17517.520506255736</v>
      </c>
      <c r="Y96" s="466">
        <f t="shared" si="7"/>
        <v>7776.4842278150809</v>
      </c>
      <c r="Z96" s="466">
        <f t="shared" si="7"/>
        <v>5817.6561518767212</v>
      </c>
      <c r="AB96" s="344">
        <f>SUM(D94:AA94)</f>
        <v>1244352</v>
      </c>
    </row>
    <row r="97" spans="4:30" x14ac:dyDescent="0.2">
      <c r="D97" s="404">
        <v>29950</v>
      </c>
      <c r="E97" s="404">
        <v>43250</v>
      </c>
      <c r="F97" s="404">
        <v>60925</v>
      </c>
      <c r="G97" s="404">
        <v>43050</v>
      </c>
      <c r="H97" s="404">
        <v>84600</v>
      </c>
      <c r="I97" s="404">
        <v>12850</v>
      </c>
      <c r="J97" s="404">
        <v>74700</v>
      </c>
      <c r="K97" s="404">
        <v>31750</v>
      </c>
      <c r="L97" s="404">
        <v>30750</v>
      </c>
      <c r="M97" s="404">
        <v>91250</v>
      </c>
      <c r="N97" s="404">
        <v>60150</v>
      </c>
      <c r="O97" s="404">
        <v>55975</v>
      </c>
      <c r="P97" s="404">
        <v>50675</v>
      </c>
      <c r="Q97" s="404">
        <v>46175</v>
      </c>
      <c r="R97" s="404">
        <v>12000</v>
      </c>
      <c r="S97" s="404">
        <v>6000</v>
      </c>
      <c r="T97" s="404">
        <v>6000</v>
      </c>
      <c r="U97" s="404">
        <v>200000</v>
      </c>
      <c r="V97" s="404">
        <v>30000</v>
      </c>
      <c r="W97" s="404">
        <v>30000</v>
      </c>
      <c r="X97" s="404">
        <v>20000</v>
      </c>
      <c r="Y97" s="404">
        <v>9000</v>
      </c>
      <c r="Z97" s="404">
        <v>6000</v>
      </c>
      <c r="AA97" s="351">
        <v>0</v>
      </c>
      <c r="AB97" s="351">
        <f>SUM(D97:AA97)</f>
        <v>1035050</v>
      </c>
      <c r="AD97" s="278"/>
    </row>
    <row r="98" spans="4:30" x14ac:dyDescent="0.2">
      <c r="AB98" s="343" t="e">
        <f>SUM(#REF!,AA94,#REF!)</f>
        <v>#REF!</v>
      </c>
    </row>
    <row r="99" spans="4:30" x14ac:dyDescent="0.2">
      <c r="D99" s="371">
        <f t="shared" ref="D99:W99" si="8">D97/$AB97</f>
        <v>2.8935800202888749E-2</v>
      </c>
      <c r="E99" s="371">
        <f t="shared" si="8"/>
        <v>4.1785420994154873E-2</v>
      </c>
      <c r="F99" s="371">
        <f t="shared" si="8"/>
        <v>5.8861890729916426E-2</v>
      </c>
      <c r="G99" s="371">
        <f t="shared" si="8"/>
        <v>4.159219361383508E-2</v>
      </c>
      <c r="H99" s="371">
        <f t="shared" si="8"/>
        <v>8.173518187527172E-2</v>
      </c>
      <c r="I99" s="371">
        <f t="shared" si="8"/>
        <v>1.2414859185546592E-2</v>
      </c>
      <c r="J99" s="371">
        <f t="shared" si="8"/>
        <v>7.2170426549442057E-2</v>
      </c>
      <c r="K99" s="371">
        <f t="shared" si="8"/>
        <v>3.0674846625766871E-2</v>
      </c>
      <c r="L99" s="371">
        <f t="shared" si="8"/>
        <v>2.9708709724167913E-2</v>
      </c>
      <c r="M99" s="371">
        <f t="shared" si="8"/>
        <v>8.8159992270904791E-2</v>
      </c>
      <c r="N99" s="371">
        <f t="shared" si="8"/>
        <v>5.8113134631177239E-2</v>
      </c>
      <c r="O99" s="371">
        <f t="shared" si="8"/>
        <v>5.4079513067001594E-2</v>
      </c>
      <c r="P99" s="371">
        <f t="shared" si="8"/>
        <v>4.8958987488527124E-2</v>
      </c>
      <c r="Q99" s="371">
        <f t="shared" si="8"/>
        <v>4.4611371431331821E-2</v>
      </c>
      <c r="R99" s="371">
        <f t="shared" si="8"/>
        <v>1.1593642819187479E-2</v>
      </c>
      <c r="S99" s="371">
        <f t="shared" si="8"/>
        <v>5.7968214095937397E-3</v>
      </c>
      <c r="T99" s="371">
        <f t="shared" si="8"/>
        <v>5.7968214095937397E-3</v>
      </c>
      <c r="U99" s="371">
        <f t="shared" si="8"/>
        <v>0.19322738031979131</v>
      </c>
      <c r="V99" s="371">
        <f t="shared" si="8"/>
        <v>2.8984107047968697E-2</v>
      </c>
      <c r="W99" s="371">
        <f t="shared" si="8"/>
        <v>2.8984107047968697E-2</v>
      </c>
      <c r="X99" s="371">
        <f>X97/$AB97</f>
        <v>1.932273803197913E-2</v>
      </c>
      <c r="Y99" s="371">
        <f>Y97/$AB97</f>
        <v>8.6952321143906088E-3</v>
      </c>
      <c r="Z99" s="371">
        <f>Z97/$AB97</f>
        <v>5.7968214095937397E-3</v>
      </c>
      <c r="AA99" s="371">
        <f>AA97/$AB97</f>
        <v>0</v>
      </c>
    </row>
    <row r="101" spans="4:30" x14ac:dyDescent="0.2">
      <c r="D101" s="404"/>
      <c r="E101" s="404"/>
      <c r="F101" s="404"/>
      <c r="G101" s="404"/>
      <c r="H101" s="404"/>
      <c r="I101" s="404"/>
      <c r="J101" s="404"/>
      <c r="K101" s="404"/>
      <c r="L101" s="404"/>
      <c r="M101" s="404"/>
      <c r="N101" s="404"/>
      <c r="O101" s="404"/>
      <c r="P101" s="404"/>
      <c r="Q101" s="404"/>
      <c r="R101" s="404"/>
      <c r="S101" s="404"/>
      <c r="T101" s="351"/>
      <c r="U101" s="351"/>
      <c r="V101" s="351"/>
      <c r="W101" s="351"/>
      <c r="X101" s="351"/>
      <c r="Y101" s="351"/>
      <c r="Z101" s="351"/>
    </row>
  </sheetData>
  <mergeCells count="8">
    <mergeCell ref="A2:C2"/>
    <mergeCell ref="P2:Q2"/>
    <mergeCell ref="N2:O2"/>
    <mergeCell ref="Y2:Z2"/>
    <mergeCell ref="V2:W2"/>
    <mergeCell ref="L2:M2"/>
    <mergeCell ref="H2:K2"/>
    <mergeCell ref="D2:F2"/>
  </mergeCells>
  <phoneticPr fontId="7" type="noConversion"/>
  <printOptions horizontalCentered="1"/>
  <pageMargins left="0.25" right="0.25" top="0.75" bottom="0.75" header="0.3" footer="0.3"/>
  <pageSetup scale="80" fitToWidth="0" orientation="landscape" r:id="rId1"/>
  <headerFooter alignWithMargins="0"/>
  <colBreaks count="5" manualBreakCount="5">
    <brk id="7" max="46" man="1"/>
    <brk id="11" max="46" man="1"/>
    <brk id="15" max="46" man="1"/>
    <brk id="19" max="46" man="1"/>
    <brk id="23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G52" sqref="G52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9" width="11.42578125" style="221" customWidth="1"/>
    <col min="10" max="10" width="15" style="221" customWidth="1"/>
    <col min="11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7" t="s">
        <v>0</v>
      </c>
      <c r="B1" s="281"/>
      <c r="C1" s="281"/>
      <c r="D1" s="282"/>
      <c r="E1" s="496" t="s">
        <v>98</v>
      </c>
      <c r="F1" s="497"/>
      <c r="G1" s="508" t="s">
        <v>197</v>
      </c>
      <c r="H1" s="509"/>
      <c r="I1" s="504"/>
      <c r="J1" s="505"/>
      <c r="K1" s="504"/>
      <c r="L1" s="505"/>
      <c r="M1" s="333"/>
      <c r="N1" s="334"/>
      <c r="O1" s="333"/>
      <c r="P1" s="334"/>
      <c r="Q1" s="357"/>
      <c r="R1" s="281"/>
      <c r="S1" s="281"/>
      <c r="T1" s="282"/>
      <c r="U1" s="496"/>
      <c r="V1" s="497"/>
      <c r="W1" s="333"/>
      <c r="X1" s="334"/>
      <c r="Y1" s="333"/>
      <c r="Z1" s="334"/>
      <c r="AA1" s="333"/>
      <c r="AB1" s="334"/>
      <c r="AC1" s="333"/>
      <c r="AD1" s="334"/>
      <c r="AE1" s="337"/>
      <c r="AF1" s="281"/>
      <c r="AG1" s="281"/>
      <c r="AH1" s="282"/>
      <c r="AI1" s="496"/>
      <c r="AJ1" s="497"/>
      <c r="AK1" s="333"/>
      <c r="AL1" s="334"/>
      <c r="AM1" s="333"/>
      <c r="AN1" s="334"/>
      <c r="AO1" s="333"/>
      <c r="AP1" s="334"/>
      <c r="AQ1" s="333"/>
      <c r="AR1" s="334"/>
      <c r="AS1" s="331"/>
      <c r="AT1" s="220"/>
      <c r="AU1" s="219"/>
      <c r="AV1" s="220"/>
    </row>
    <row r="2" spans="1:48" x14ac:dyDescent="0.2">
      <c r="A2" s="192" t="s">
        <v>12</v>
      </c>
      <c r="B2" s="283"/>
      <c r="C2" s="283"/>
      <c r="D2" s="284"/>
      <c r="E2" s="498"/>
      <c r="F2" s="499"/>
      <c r="G2" s="510" t="s">
        <v>198</v>
      </c>
      <c r="H2" s="511"/>
      <c r="I2" s="506"/>
      <c r="J2" s="507"/>
      <c r="K2" s="506"/>
      <c r="L2" s="513"/>
      <c r="M2" s="368"/>
      <c r="N2" s="336"/>
      <c r="O2" s="368"/>
      <c r="P2" s="336"/>
      <c r="Q2" s="192"/>
      <c r="R2" s="283"/>
      <c r="S2" s="283"/>
      <c r="T2" s="284"/>
      <c r="U2" s="498"/>
      <c r="V2" s="499"/>
      <c r="W2" s="335"/>
      <c r="X2" s="336"/>
      <c r="Y2" s="335"/>
      <c r="Z2" s="336"/>
      <c r="AA2" s="335"/>
      <c r="AB2" s="336"/>
      <c r="AC2" s="335"/>
      <c r="AD2" s="336"/>
      <c r="AE2" s="338"/>
      <c r="AF2" s="283"/>
      <c r="AG2" s="283"/>
      <c r="AH2" s="284"/>
      <c r="AI2" s="498"/>
      <c r="AJ2" s="499"/>
      <c r="AK2" s="335"/>
      <c r="AL2" s="336"/>
      <c r="AM2" s="335"/>
      <c r="AN2" s="336"/>
      <c r="AO2" s="335"/>
      <c r="AP2" s="336"/>
      <c r="AQ2" s="335"/>
      <c r="AR2" s="336"/>
      <c r="AS2" s="332"/>
      <c r="AT2" s="223"/>
      <c r="AU2" s="222"/>
      <c r="AV2" s="223"/>
    </row>
    <row r="3" spans="1:48" x14ac:dyDescent="0.2">
      <c r="A3" s="192" t="s">
        <v>186</v>
      </c>
      <c r="B3" s="283"/>
      <c r="C3" s="283"/>
      <c r="D3" s="284"/>
      <c r="E3" s="498"/>
      <c r="F3" s="499"/>
      <c r="G3" s="510"/>
      <c r="H3" s="512"/>
      <c r="I3" s="506"/>
      <c r="J3" s="507"/>
      <c r="K3" s="506"/>
      <c r="L3" s="507"/>
      <c r="M3" s="368"/>
      <c r="N3" s="336"/>
      <c r="O3" s="368"/>
      <c r="P3" s="336"/>
      <c r="Q3" s="192"/>
      <c r="R3" s="283"/>
      <c r="S3" s="283"/>
      <c r="T3" s="284"/>
      <c r="U3" s="498"/>
      <c r="V3" s="499"/>
      <c r="W3" s="335"/>
      <c r="X3" s="336"/>
      <c r="Y3" s="335"/>
      <c r="Z3" s="336"/>
      <c r="AA3" s="335"/>
      <c r="AB3" s="336"/>
      <c r="AC3" s="335"/>
      <c r="AD3" s="336"/>
      <c r="AE3" s="192"/>
      <c r="AF3" s="283"/>
      <c r="AG3" s="283"/>
      <c r="AH3" s="284"/>
      <c r="AI3" s="498"/>
      <c r="AJ3" s="499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142</v>
      </c>
      <c r="B4" s="283"/>
      <c r="C4" s="283"/>
      <c r="D4" s="284"/>
      <c r="E4" s="285"/>
      <c r="F4" s="286"/>
      <c r="G4" s="502"/>
      <c r="H4" s="503"/>
      <c r="I4" s="500"/>
      <c r="J4" s="501"/>
      <c r="K4" s="500"/>
      <c r="L4" s="514"/>
      <c r="M4" s="368"/>
      <c r="N4" s="336"/>
      <c r="O4" s="368"/>
      <c r="P4" s="336"/>
      <c r="Q4" s="192"/>
      <c r="R4" s="283"/>
      <c r="S4" s="283"/>
      <c r="T4" s="284"/>
      <c r="U4" s="285"/>
      <c r="V4" s="286"/>
      <c r="W4" s="335"/>
      <c r="X4" s="336"/>
      <c r="Y4" s="335"/>
      <c r="Z4" s="336"/>
      <c r="AA4" s="335"/>
      <c r="AB4" s="336"/>
      <c r="AC4" s="335"/>
      <c r="AD4" s="336"/>
      <c r="AE4" s="338"/>
      <c r="AF4" s="283"/>
      <c r="AG4" s="283"/>
      <c r="AH4" s="284"/>
      <c r="AI4" s="285"/>
      <c r="AJ4" s="286"/>
      <c r="AK4" s="335"/>
      <c r="AL4" s="336"/>
      <c r="AM4" s="335"/>
      <c r="AN4" s="336"/>
      <c r="AO4" s="335"/>
      <c r="AP4" s="336"/>
      <c r="AQ4" s="335"/>
      <c r="AR4" s="336"/>
      <c r="AS4" s="332"/>
      <c r="AT4" s="223"/>
      <c r="AU4" s="222"/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/>
      <c r="N5" s="290"/>
      <c r="O5" s="330"/>
      <c r="P5" s="290"/>
      <c r="Q5" s="339"/>
      <c r="R5" s="141"/>
      <c r="S5" s="141"/>
      <c r="T5" s="142"/>
      <c r="U5" s="231"/>
      <c r="V5" s="233"/>
      <c r="W5" s="330"/>
      <c r="X5" s="290"/>
      <c r="Y5" s="330"/>
      <c r="Z5" s="290"/>
      <c r="AA5" s="330"/>
      <c r="AB5" s="290"/>
      <c r="AC5" s="330"/>
      <c r="AD5" s="290"/>
      <c r="AE5" s="339"/>
      <c r="AF5" s="141"/>
      <c r="AG5" s="141"/>
      <c r="AH5" s="142"/>
      <c r="AI5" s="231"/>
      <c r="AJ5" s="233"/>
      <c r="AK5" s="330"/>
      <c r="AL5" s="290"/>
      <c r="AM5" s="330"/>
      <c r="AN5" s="290"/>
      <c r="AO5" s="330"/>
      <c r="AP5" s="290"/>
      <c r="AQ5" s="330"/>
      <c r="AR5" s="290"/>
      <c r="AS5" s="290"/>
      <c r="AT5" s="290"/>
      <c r="AU5" s="290"/>
      <c r="AV5" s="290"/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List'!AB4),0,'Item List'!AB4)</f>
        <v>190</v>
      </c>
      <c r="E6" s="145">
        <f>IF(ISBLANK('Item List'!AC4),0,'Item List'!AC4)</f>
        <v>25</v>
      </c>
      <c r="F6" s="145">
        <f>IF(AND(ISNUMBER($D6),ISNUMBER(E6)),$D6*E6,0)</f>
        <v>4750</v>
      </c>
      <c r="G6" s="167">
        <v>240</v>
      </c>
      <c r="H6" s="102">
        <f>IF(AND(ISNUMBER($D6),ISNUMBER(G6)),$D6*G6,0)</f>
        <v>45600</v>
      </c>
      <c r="I6" s="168"/>
      <c r="J6" s="102">
        <f t="shared" ref="J6:J29" si="0">IF(AND(ISNUMBER($D6),ISNUMBER(I6)),$D6*I6,0)</f>
        <v>0</v>
      </c>
      <c r="K6" s="168"/>
      <c r="L6" s="102">
        <f t="shared" ref="L6:L29" si="1">IF(AND(ISNUMBER($D6),ISNUMBER(K6)),$D6*K6,0)</f>
        <v>0</v>
      </c>
      <c r="M6" s="168"/>
      <c r="N6" s="102"/>
      <c r="O6" s="168"/>
      <c r="P6" s="102"/>
      <c r="Q6" s="144"/>
      <c r="R6" s="287"/>
      <c r="S6" s="287"/>
      <c r="T6" s="288"/>
      <c r="U6" s="145"/>
      <c r="V6" s="145"/>
      <c r="W6" s="168"/>
      <c r="X6" s="102"/>
      <c r="Y6" s="168"/>
      <c r="Z6" s="102"/>
      <c r="AA6" s="168"/>
      <c r="AB6" s="102"/>
      <c r="AC6" s="168"/>
      <c r="AD6" s="102"/>
      <c r="AE6" s="144"/>
      <c r="AF6" s="287"/>
      <c r="AG6" s="287"/>
      <c r="AH6" s="288"/>
      <c r="AI6" s="145"/>
      <c r="AJ6" s="145"/>
      <c r="AK6" s="168"/>
      <c r="AL6" s="102"/>
      <c r="AM6" s="168"/>
      <c r="AN6" s="102"/>
      <c r="AO6" s="168"/>
      <c r="AP6" s="102"/>
      <c r="AQ6" s="168"/>
      <c r="AR6" s="102"/>
      <c r="AS6" s="168"/>
      <c r="AT6" s="102"/>
      <c r="AU6" s="168"/>
      <c r="AV6" s="102"/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List'!AB5),0,'Item List'!AB5)</f>
        <v>1.0000000000000002</v>
      </c>
      <c r="E7" s="145">
        <f>IF(ISBLANK('Item List'!AC5),0,'Item List'!AC5)</f>
        <v>30000</v>
      </c>
      <c r="F7" s="145">
        <f t="shared" ref="F7:F29" si="2">IF(AND(ISNUMBER($D7),ISNUMBER(E7)),$D7*E7,0)</f>
        <v>30000.000000000007</v>
      </c>
      <c r="G7" s="167">
        <v>10000</v>
      </c>
      <c r="H7" s="102">
        <f t="shared" ref="H7:H29" si="3">IF(AND(ISNUMBER($D7),ISNUMBER(G7)),$D7*G7,0)</f>
        <v>10000.000000000002</v>
      </c>
      <c r="I7" s="168"/>
      <c r="J7" s="102">
        <f t="shared" si="0"/>
        <v>0</v>
      </c>
      <c r="K7" s="168"/>
      <c r="L7" s="102">
        <f t="shared" si="1"/>
        <v>0</v>
      </c>
      <c r="M7" s="168"/>
      <c r="N7" s="102"/>
      <c r="O7" s="168"/>
      <c r="P7" s="102"/>
      <c r="Q7" s="144"/>
      <c r="R7" s="287"/>
      <c r="S7" s="287"/>
      <c r="T7" s="288"/>
      <c r="U7" s="145"/>
      <c r="V7" s="145"/>
      <c r="W7" s="168"/>
      <c r="X7" s="102"/>
      <c r="Y7" s="168"/>
      <c r="Z7" s="102"/>
      <c r="AA7" s="168"/>
      <c r="AB7" s="102"/>
      <c r="AC7" s="168"/>
      <c r="AD7" s="102"/>
      <c r="AE7" s="144"/>
      <c r="AF7" s="287"/>
      <c r="AG7" s="287"/>
      <c r="AH7" s="288"/>
      <c r="AI7" s="145"/>
      <c r="AJ7" s="145"/>
      <c r="AK7" s="168"/>
      <c r="AL7" s="102"/>
      <c r="AM7" s="168"/>
      <c r="AN7" s="102"/>
      <c r="AO7" s="168"/>
      <c r="AP7" s="102"/>
      <c r="AQ7" s="168"/>
      <c r="AR7" s="102"/>
      <c r="AS7" s="168"/>
      <c r="AT7" s="102"/>
      <c r="AU7" s="168"/>
      <c r="AV7" s="102"/>
    </row>
    <row r="8" spans="1:48" s="224" customFormat="1" ht="24" customHeight="1" x14ac:dyDescent="0.2">
      <c r="A8" s="144">
        <f t="shared" ref="A8:A29" si="4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List'!AB6),0,'Item List'!AB6)</f>
        <v>56</v>
      </c>
      <c r="E8" s="145">
        <f>IF(ISBLANK('Item List'!AC6),0,'Item List'!AC6)</f>
        <v>60</v>
      </c>
      <c r="F8" s="145">
        <f t="shared" si="2"/>
        <v>3360</v>
      </c>
      <c r="G8" s="167">
        <v>55</v>
      </c>
      <c r="H8" s="102">
        <f t="shared" si="3"/>
        <v>3080</v>
      </c>
      <c r="I8" s="168"/>
      <c r="J8" s="102">
        <f t="shared" si="0"/>
        <v>0</v>
      </c>
      <c r="K8" s="168"/>
      <c r="L8" s="102">
        <f t="shared" si="1"/>
        <v>0</v>
      </c>
      <c r="M8" s="168"/>
      <c r="N8" s="102"/>
      <c r="O8" s="168"/>
      <c r="P8" s="102"/>
      <c r="Q8" s="144"/>
      <c r="R8" s="287"/>
      <c r="S8" s="287"/>
      <c r="T8" s="288"/>
      <c r="U8" s="145"/>
      <c r="V8" s="145"/>
      <c r="W8" s="168"/>
      <c r="X8" s="102"/>
      <c r="Y8" s="168"/>
      <c r="Z8" s="102"/>
      <c r="AA8" s="168"/>
      <c r="AB8" s="102"/>
      <c r="AC8" s="168"/>
      <c r="AD8" s="102"/>
      <c r="AE8" s="144"/>
      <c r="AF8" s="287"/>
      <c r="AG8" s="287"/>
      <c r="AH8" s="288"/>
      <c r="AI8" s="145"/>
      <c r="AJ8" s="145"/>
      <c r="AK8" s="168"/>
      <c r="AL8" s="102"/>
      <c r="AM8" s="168"/>
      <c r="AN8" s="102"/>
      <c r="AO8" s="168"/>
      <c r="AP8" s="102"/>
      <c r="AQ8" s="168"/>
      <c r="AR8" s="102"/>
      <c r="AS8" s="168"/>
      <c r="AT8" s="102"/>
      <c r="AU8" s="168"/>
      <c r="AV8" s="102"/>
    </row>
    <row r="9" spans="1:48" s="224" customFormat="1" ht="24" customHeight="1" x14ac:dyDescent="0.2">
      <c r="A9" s="144">
        <f t="shared" si="4"/>
        <v>4</v>
      </c>
      <c r="B9" s="287" t="str">
        <f>IF(ISBLANK('Item List'!B7),"",'Item List'!B7)</f>
        <v>Subbase Granular Material, Type B, CA-2, 6"</v>
      </c>
      <c r="C9" s="287" t="str">
        <f>IF(ISBLANK('Item List'!C7),"",'Item List'!C7)</f>
        <v>Tons</v>
      </c>
      <c r="D9" s="288">
        <f>IF(ISBLANK('Item List'!AB7),0,'Item List'!AB7)</f>
        <v>50</v>
      </c>
      <c r="E9" s="145">
        <f>IF(ISBLANK('Item List'!AC7),0,'Item List'!AC7)</f>
        <v>25</v>
      </c>
      <c r="F9" s="145">
        <f t="shared" si="2"/>
        <v>1250</v>
      </c>
      <c r="G9" s="167">
        <v>24</v>
      </c>
      <c r="H9" s="102">
        <f t="shared" si="3"/>
        <v>1200</v>
      </c>
      <c r="I9" s="168"/>
      <c r="J9" s="102">
        <f t="shared" si="0"/>
        <v>0</v>
      </c>
      <c r="K9" s="168"/>
      <c r="L9" s="102">
        <f t="shared" si="1"/>
        <v>0</v>
      </c>
      <c r="M9" s="168"/>
      <c r="N9" s="102"/>
      <c r="O9" s="168"/>
      <c r="P9" s="102"/>
      <c r="Q9" s="144"/>
      <c r="R9" s="287"/>
      <c r="S9" s="287"/>
      <c r="T9" s="288"/>
      <c r="U9" s="145"/>
      <c r="V9" s="145"/>
      <c r="W9" s="168"/>
      <c r="X9" s="102"/>
      <c r="Y9" s="168"/>
      <c r="Z9" s="102"/>
      <c r="AA9" s="168"/>
      <c r="AB9" s="102"/>
      <c r="AC9" s="168"/>
      <c r="AD9" s="102"/>
      <c r="AE9" s="144"/>
      <c r="AF9" s="287"/>
      <c r="AG9" s="287"/>
      <c r="AH9" s="288"/>
      <c r="AI9" s="145"/>
      <c r="AJ9" s="145"/>
      <c r="AK9" s="168"/>
      <c r="AL9" s="102"/>
      <c r="AM9" s="168"/>
      <c r="AN9" s="102"/>
      <c r="AO9" s="168"/>
      <c r="AP9" s="102"/>
      <c r="AQ9" s="168"/>
      <c r="AR9" s="102"/>
      <c r="AS9" s="168"/>
      <c r="AT9" s="102"/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Aggregate Base Course, Type B, CA-6, 6"</v>
      </c>
      <c r="C10" s="287" t="str">
        <f>IF(ISBLANK('Item List'!C8),"",'Item List'!C8)</f>
        <v>Tons</v>
      </c>
      <c r="D10" s="288">
        <f>IF(ISBLANK('Item List'!AB8),0,'Item List'!AB8)</f>
        <v>50</v>
      </c>
      <c r="E10" s="145">
        <f>IF(ISBLANK('Item List'!AC8),0,'Item List'!AC8)</f>
        <v>25</v>
      </c>
      <c r="F10" s="145">
        <f t="shared" si="2"/>
        <v>1250</v>
      </c>
      <c r="G10" s="167">
        <v>24</v>
      </c>
      <c r="H10" s="102">
        <f t="shared" si="3"/>
        <v>1200</v>
      </c>
      <c r="I10" s="168"/>
      <c r="J10" s="102">
        <f t="shared" si="0"/>
        <v>0</v>
      </c>
      <c r="K10" s="168"/>
      <c r="L10" s="102">
        <f t="shared" si="1"/>
        <v>0</v>
      </c>
      <c r="M10" s="168"/>
      <c r="N10" s="102"/>
      <c r="O10" s="168"/>
      <c r="P10" s="102"/>
      <c r="Q10" s="144"/>
      <c r="R10" s="287"/>
      <c r="S10" s="287"/>
      <c r="T10" s="288"/>
      <c r="U10" s="145"/>
      <c r="V10" s="145"/>
      <c r="W10" s="168"/>
      <c r="X10" s="102"/>
      <c r="Y10" s="168"/>
      <c r="Z10" s="102"/>
      <c r="AA10" s="168"/>
      <c r="AB10" s="102"/>
      <c r="AC10" s="168"/>
      <c r="AD10" s="102"/>
      <c r="AE10" s="144"/>
      <c r="AF10" s="287"/>
      <c r="AG10" s="287"/>
      <c r="AH10" s="288"/>
      <c r="AI10" s="145"/>
      <c r="AJ10" s="145"/>
      <c r="AK10" s="168"/>
      <c r="AL10" s="102"/>
      <c r="AM10" s="168"/>
      <c r="AN10" s="102"/>
      <c r="AO10" s="168"/>
      <c r="AP10" s="102"/>
      <c r="AQ10" s="168"/>
      <c r="AR10" s="102"/>
      <c r="AS10" s="168"/>
      <c r="AT10" s="102"/>
      <c r="AU10" s="168"/>
      <c r="AV10" s="102"/>
    </row>
    <row r="11" spans="1:48" s="224" customFormat="1" ht="24" customHeight="1" x14ac:dyDescent="0.2">
      <c r="A11" s="144">
        <f t="shared" si="4"/>
        <v>6</v>
      </c>
      <c r="B11" s="287" t="str">
        <f>IF(ISBLANK('Item List'!B9),"",'Item List'!B9)</f>
        <v>Aggregate Base Repair, 10"</v>
      </c>
      <c r="C11" s="287" t="str">
        <f>IF(ISBLANK('Item List'!C9),"",'Item List'!C9)</f>
        <v>S.Y.</v>
      </c>
      <c r="D11" s="288">
        <f>IF(ISBLANK('Item List'!AB9),0,'Item List'!AB9)</f>
        <v>270</v>
      </c>
      <c r="E11" s="145">
        <f>IF(ISBLANK('Item List'!AC9),0,'Item List'!AC9)</f>
        <v>20</v>
      </c>
      <c r="F11" s="145">
        <f t="shared" si="2"/>
        <v>5400</v>
      </c>
      <c r="G11" s="167">
        <v>24</v>
      </c>
      <c r="H11" s="102">
        <f t="shared" si="3"/>
        <v>6480</v>
      </c>
      <c r="I11" s="168"/>
      <c r="J11" s="102">
        <f t="shared" si="0"/>
        <v>0</v>
      </c>
      <c r="K11" s="168"/>
      <c r="L11" s="102">
        <f t="shared" si="1"/>
        <v>0</v>
      </c>
      <c r="M11" s="168"/>
      <c r="N11" s="102"/>
      <c r="O11" s="168"/>
      <c r="P11" s="102"/>
      <c r="Q11" s="144"/>
      <c r="R11" s="287"/>
      <c r="S11" s="287"/>
      <c r="T11" s="288"/>
      <c r="U11" s="145"/>
      <c r="V11" s="145"/>
      <c r="W11" s="168"/>
      <c r="X11" s="102"/>
      <c r="Y11" s="168"/>
      <c r="Z11" s="102"/>
      <c r="AA11" s="168"/>
      <c r="AB11" s="102"/>
      <c r="AC11" s="168"/>
      <c r="AD11" s="102"/>
      <c r="AE11" s="144"/>
      <c r="AF11" s="287"/>
      <c r="AG11" s="287"/>
      <c r="AH11" s="288"/>
      <c r="AI11" s="145"/>
      <c r="AJ11" s="145"/>
      <c r="AK11" s="168"/>
      <c r="AL11" s="102"/>
      <c r="AM11" s="168"/>
      <c r="AN11" s="102"/>
      <c r="AO11" s="168"/>
      <c r="AP11" s="102"/>
      <c r="AQ11" s="168"/>
      <c r="AR11" s="102"/>
      <c r="AS11" s="168"/>
      <c r="AT11" s="102"/>
      <c r="AU11" s="168"/>
      <c r="AV11" s="102"/>
    </row>
    <row r="12" spans="1:48" s="224" customFormat="1" ht="24" customHeight="1" x14ac:dyDescent="0.2">
      <c r="A12" s="144">
        <f t="shared" si="4"/>
        <v>7</v>
      </c>
      <c r="B12" s="287" t="str">
        <f>IF(ISBLANK('Item List'!B10),"",'Item List'!B10)</f>
        <v>Bituminous Materials (Prime Coat)</v>
      </c>
      <c r="C12" s="287" t="str">
        <f>IF(ISBLANK('Item List'!C10),"",'Item List'!C10)</f>
        <v>Gal</v>
      </c>
      <c r="D12" s="288">
        <f>IF(ISBLANK('Item List'!AB10),0,'Item List'!AB10)</f>
        <v>2742</v>
      </c>
      <c r="E12" s="145">
        <f>IF(ISBLANK('Item List'!AC10),0,'Item List'!AC10)</f>
        <v>3</v>
      </c>
      <c r="F12" s="145">
        <f t="shared" si="2"/>
        <v>8226</v>
      </c>
      <c r="G12" s="167">
        <v>0.01</v>
      </c>
      <c r="H12" s="102">
        <f t="shared" si="3"/>
        <v>27.42</v>
      </c>
      <c r="I12" s="168"/>
      <c r="J12" s="102">
        <f t="shared" si="0"/>
        <v>0</v>
      </c>
      <c r="K12" s="168"/>
      <c r="L12" s="102">
        <f t="shared" si="1"/>
        <v>0</v>
      </c>
      <c r="M12" s="168"/>
      <c r="N12" s="102"/>
      <c r="O12" s="168"/>
      <c r="P12" s="102"/>
      <c r="Q12" s="144"/>
      <c r="R12" s="287"/>
      <c r="S12" s="287"/>
      <c r="T12" s="288"/>
      <c r="U12" s="145"/>
      <c r="V12" s="145"/>
      <c r="W12" s="168"/>
      <c r="X12" s="102"/>
      <c r="Y12" s="168"/>
      <c r="Z12" s="102"/>
      <c r="AA12" s="168"/>
      <c r="AB12" s="102"/>
      <c r="AC12" s="168"/>
      <c r="AD12" s="102"/>
      <c r="AE12" s="144"/>
      <c r="AF12" s="287"/>
      <c r="AG12" s="287"/>
      <c r="AH12" s="288"/>
      <c r="AI12" s="145"/>
      <c r="AJ12" s="145"/>
      <c r="AK12" s="168"/>
      <c r="AL12" s="102"/>
      <c r="AM12" s="168"/>
      <c r="AN12" s="102"/>
      <c r="AO12" s="168"/>
      <c r="AP12" s="102"/>
      <c r="AQ12" s="168"/>
      <c r="AR12" s="102"/>
      <c r="AS12" s="168"/>
      <c r="AT12" s="102"/>
      <c r="AU12" s="168"/>
      <c r="AV12" s="102"/>
    </row>
    <row r="13" spans="1:48" s="224" customFormat="1" ht="24" customHeight="1" x14ac:dyDescent="0.2">
      <c r="A13" s="144">
        <f t="shared" si="4"/>
        <v>8</v>
      </c>
      <c r="B13" s="287" t="str">
        <f>IF(ISBLANK('Item List'!B11),"",'Item List'!B11)</f>
        <v>Aggregate (Prime Coat)</v>
      </c>
      <c r="C13" s="287" t="str">
        <f>IF(ISBLANK('Item List'!C11),"",'Item List'!C11)</f>
        <v>Tons</v>
      </c>
      <c r="D13" s="288">
        <f>IF(ISBLANK('Item List'!AB11),0,'Item List'!AB11)</f>
        <v>138.5</v>
      </c>
      <c r="E13" s="145">
        <f>IF(ISBLANK('Item List'!AC11),0,'Item List'!AC11)</f>
        <v>10</v>
      </c>
      <c r="F13" s="145">
        <f t="shared" si="2"/>
        <v>1385</v>
      </c>
      <c r="G13" s="167">
        <v>0.01</v>
      </c>
      <c r="H13" s="102">
        <f t="shared" si="3"/>
        <v>1.385</v>
      </c>
      <c r="I13" s="168"/>
      <c r="J13" s="102">
        <f t="shared" si="0"/>
        <v>0</v>
      </c>
      <c r="K13" s="168"/>
      <c r="L13" s="102">
        <f t="shared" si="1"/>
        <v>0</v>
      </c>
      <c r="M13" s="168"/>
      <c r="N13" s="102"/>
      <c r="O13" s="168"/>
      <c r="P13" s="102"/>
      <c r="Q13" s="144"/>
      <c r="R13" s="287"/>
      <c r="S13" s="287"/>
      <c r="T13" s="288"/>
      <c r="U13" s="145"/>
      <c r="V13" s="145"/>
      <c r="W13" s="168"/>
      <c r="X13" s="102"/>
      <c r="Y13" s="168"/>
      <c r="Z13" s="102"/>
      <c r="AA13" s="168"/>
      <c r="AB13" s="102"/>
      <c r="AC13" s="168"/>
      <c r="AD13" s="102"/>
      <c r="AE13" s="144"/>
      <c r="AF13" s="287"/>
      <c r="AG13" s="287"/>
      <c r="AH13" s="288"/>
      <c r="AI13" s="145"/>
      <c r="AJ13" s="145"/>
      <c r="AK13" s="168"/>
      <c r="AL13" s="102"/>
      <c r="AM13" s="168"/>
      <c r="AN13" s="102"/>
      <c r="AO13" s="168"/>
      <c r="AP13" s="102"/>
      <c r="AQ13" s="168"/>
      <c r="AR13" s="102"/>
      <c r="AS13" s="168"/>
      <c r="AT13" s="102"/>
      <c r="AU13" s="168"/>
      <c r="AV13" s="102"/>
    </row>
    <row r="14" spans="1:48" s="224" customFormat="1" ht="24" customHeight="1" x14ac:dyDescent="0.2">
      <c r="A14" s="144">
        <f t="shared" si="4"/>
        <v>9</v>
      </c>
      <c r="B14" s="287" t="str">
        <f>IF(ISBLANK('Item List'!B12),"",'Item List'!B12)</f>
        <v>Hot-Mix Asphalt Surface Course, Mix "D", N50, 2"</v>
      </c>
      <c r="C14" s="287" t="str">
        <f>IF(ISBLANK('Item List'!C12),"",'Item List'!C12)</f>
        <v>Tons</v>
      </c>
      <c r="D14" s="288">
        <f>IF(ISBLANK('Item List'!AB12),0,'Item List'!AB12)</f>
        <v>3900</v>
      </c>
      <c r="E14" s="145">
        <f>IF(ISBLANK('Item List'!AC12),0,'Item List'!AC12)</f>
        <v>65</v>
      </c>
      <c r="F14" s="145">
        <f t="shared" si="2"/>
        <v>253500</v>
      </c>
      <c r="G14" s="167">
        <v>68</v>
      </c>
      <c r="H14" s="102">
        <f t="shared" si="3"/>
        <v>265200</v>
      </c>
      <c r="I14" s="168"/>
      <c r="J14" s="102">
        <f t="shared" si="0"/>
        <v>0</v>
      </c>
      <c r="K14" s="168"/>
      <c r="L14" s="102">
        <f t="shared" si="1"/>
        <v>0</v>
      </c>
      <c r="M14" s="168"/>
      <c r="N14" s="102"/>
      <c r="O14" s="168"/>
      <c r="P14" s="102"/>
      <c r="Q14" s="144"/>
      <c r="R14" s="287"/>
      <c r="S14" s="287"/>
      <c r="T14" s="288"/>
      <c r="U14" s="145"/>
      <c r="V14" s="145"/>
      <c r="W14" s="168"/>
      <c r="X14" s="102"/>
      <c r="Y14" s="168"/>
      <c r="Z14" s="102"/>
      <c r="AA14" s="168"/>
      <c r="AB14" s="102"/>
      <c r="AC14" s="168"/>
      <c r="AD14" s="102"/>
      <c r="AE14" s="144"/>
      <c r="AF14" s="287"/>
      <c r="AG14" s="287"/>
      <c r="AH14" s="288"/>
      <c r="AI14" s="145"/>
      <c r="AJ14" s="145"/>
      <c r="AK14" s="168"/>
      <c r="AL14" s="102"/>
      <c r="AM14" s="168"/>
      <c r="AN14" s="102"/>
      <c r="AO14" s="168"/>
      <c r="AP14" s="102"/>
      <c r="AQ14" s="168"/>
      <c r="AR14" s="102"/>
      <c r="AS14" s="168"/>
      <c r="AT14" s="102"/>
      <c r="AU14" s="168"/>
      <c r="AV14" s="102"/>
    </row>
    <row r="15" spans="1:48" s="224" customFormat="1" ht="24" customHeight="1" x14ac:dyDescent="0.2">
      <c r="A15" s="144">
        <f t="shared" si="4"/>
        <v>10</v>
      </c>
      <c r="B15" s="287" t="str">
        <f>IF(ISBLANK('Item List'!B13),"",'Item List'!B13)</f>
        <v>Hot-Mix Asphalt, Hand Method</v>
      </c>
      <c r="C15" s="287" t="str">
        <f>IF(ISBLANK('Item List'!C13),"",'Item List'!C13)</f>
        <v>Tons</v>
      </c>
      <c r="D15" s="288">
        <f>IF(ISBLANK('Item List'!AB13),0,'Item List'!AB13)</f>
        <v>25</v>
      </c>
      <c r="E15" s="145">
        <f>IF(ISBLANK('Item List'!AC13),0,'Item List'!AC13)</f>
        <v>300</v>
      </c>
      <c r="F15" s="145">
        <f t="shared" si="2"/>
        <v>7500</v>
      </c>
      <c r="G15" s="167">
        <v>750</v>
      </c>
      <c r="H15" s="102">
        <f t="shared" si="3"/>
        <v>18750</v>
      </c>
      <c r="I15" s="168"/>
      <c r="J15" s="102">
        <f t="shared" si="0"/>
        <v>0</v>
      </c>
      <c r="K15" s="168"/>
      <c r="L15" s="102">
        <f t="shared" si="1"/>
        <v>0</v>
      </c>
      <c r="M15" s="168"/>
      <c r="N15" s="102"/>
      <c r="O15" s="168"/>
      <c r="P15" s="102"/>
      <c r="Q15" s="144"/>
      <c r="R15" s="287"/>
      <c r="S15" s="287"/>
      <c r="T15" s="288"/>
      <c r="U15" s="145"/>
      <c r="V15" s="145"/>
      <c r="W15" s="168"/>
      <c r="X15" s="102"/>
      <c r="Y15" s="168"/>
      <c r="Z15" s="102"/>
      <c r="AA15" s="168"/>
      <c r="AB15" s="102"/>
      <c r="AC15" s="168"/>
      <c r="AD15" s="102"/>
      <c r="AE15" s="144"/>
      <c r="AF15" s="287"/>
      <c r="AG15" s="287"/>
      <c r="AH15" s="288"/>
      <c r="AI15" s="145"/>
      <c r="AJ15" s="145"/>
      <c r="AK15" s="168"/>
      <c r="AL15" s="102"/>
      <c r="AM15" s="168"/>
      <c r="AN15" s="102"/>
      <c r="AO15" s="168"/>
      <c r="AP15" s="102"/>
      <c r="AQ15" s="168"/>
      <c r="AR15" s="102"/>
      <c r="AS15" s="168"/>
      <c r="AT15" s="102"/>
      <c r="AU15" s="168"/>
      <c r="AV15" s="102"/>
    </row>
    <row r="16" spans="1:48" ht="24" customHeight="1" x14ac:dyDescent="0.2">
      <c r="A16" s="144">
        <f t="shared" si="4"/>
        <v>11</v>
      </c>
      <c r="B16" s="287" t="str">
        <f>IF(ISBLANK('Item List'!B14),"",'Item List'!B14)</f>
        <v>P.C.C. Approach Pavement, 6"</v>
      </c>
      <c r="C16" s="287" t="str">
        <f>IF(ISBLANK('Item List'!C14),"",'Item List'!C14)</f>
        <v>S.Y.</v>
      </c>
      <c r="D16" s="288">
        <f>IF(ISBLANK('Item List'!AB14),0,'Item List'!AB14)</f>
        <v>250</v>
      </c>
      <c r="E16" s="145">
        <f>IF(ISBLANK('Item List'!AC14),0,'Item List'!AC14)</f>
        <v>60</v>
      </c>
      <c r="F16" s="145">
        <f t="shared" si="2"/>
        <v>15000</v>
      </c>
      <c r="G16" s="167">
        <v>45</v>
      </c>
      <c r="H16" s="102">
        <f t="shared" si="3"/>
        <v>11250</v>
      </c>
      <c r="I16" s="169"/>
      <c r="J16" s="102">
        <f t="shared" si="0"/>
        <v>0</v>
      </c>
      <c r="K16" s="169"/>
      <c r="L16" s="102">
        <f t="shared" si="1"/>
        <v>0</v>
      </c>
      <c r="M16" s="169"/>
      <c r="N16" s="102"/>
      <c r="O16" s="169"/>
      <c r="P16" s="102"/>
      <c r="Q16" s="144"/>
      <c r="R16" s="287"/>
      <c r="S16" s="287"/>
      <c r="T16" s="288"/>
      <c r="U16" s="145"/>
      <c r="V16" s="145"/>
      <c r="W16" s="169"/>
      <c r="X16" s="102"/>
      <c r="Y16" s="169"/>
      <c r="Z16" s="102"/>
      <c r="AA16" s="169"/>
      <c r="AB16" s="102"/>
      <c r="AC16" s="169"/>
      <c r="AD16" s="102"/>
      <c r="AE16" s="144"/>
      <c r="AF16" s="287"/>
      <c r="AG16" s="287"/>
      <c r="AH16" s="288"/>
      <c r="AI16" s="145"/>
      <c r="AJ16" s="145"/>
      <c r="AK16" s="169"/>
      <c r="AL16" s="102"/>
      <c r="AM16" s="169"/>
      <c r="AN16" s="102"/>
      <c r="AO16" s="169"/>
      <c r="AP16" s="102"/>
      <c r="AQ16" s="169"/>
      <c r="AR16" s="102"/>
      <c r="AS16" s="169"/>
      <c r="AT16" s="102"/>
      <c r="AU16" s="169"/>
      <c r="AV16" s="102"/>
    </row>
    <row r="17" spans="1:48" ht="24" customHeight="1" x14ac:dyDescent="0.2">
      <c r="A17" s="144">
        <f t="shared" si="4"/>
        <v>12</v>
      </c>
      <c r="B17" s="287" t="str">
        <f>IF(ISBLANK('Item List'!B15),"",'Item List'!B15)</f>
        <v>P.C.C. Approach Pavement, 8"</v>
      </c>
      <c r="C17" s="287" t="str">
        <f>IF(ISBLANK('Item List'!C15),"",'Item List'!C15)</f>
        <v>S.Y.</v>
      </c>
      <c r="D17" s="288">
        <f>IF(ISBLANK('Item List'!AB15),0,'Item List'!AB15)</f>
        <v>179</v>
      </c>
      <c r="E17" s="145">
        <f>IF(ISBLANK('Item List'!AC15),0,'Item List'!AC15)</f>
        <v>75</v>
      </c>
      <c r="F17" s="145">
        <f t="shared" si="2"/>
        <v>13425</v>
      </c>
      <c r="G17" s="167">
        <v>55</v>
      </c>
      <c r="H17" s="102">
        <f t="shared" si="3"/>
        <v>9845</v>
      </c>
      <c r="I17" s="169"/>
      <c r="J17" s="102">
        <f t="shared" si="0"/>
        <v>0</v>
      </c>
      <c r="K17" s="169"/>
      <c r="L17" s="102">
        <f t="shared" si="1"/>
        <v>0</v>
      </c>
      <c r="M17" s="169"/>
      <c r="N17" s="102"/>
      <c r="O17" s="169"/>
      <c r="P17" s="102"/>
      <c r="Q17" s="144"/>
      <c r="R17" s="287"/>
      <c r="S17" s="287"/>
      <c r="T17" s="288"/>
      <c r="U17" s="145"/>
      <c r="V17" s="145"/>
      <c r="W17" s="169"/>
      <c r="X17" s="102"/>
      <c r="Y17" s="169"/>
      <c r="Z17" s="102"/>
      <c r="AA17" s="169"/>
      <c r="AB17" s="102"/>
      <c r="AC17" s="169"/>
      <c r="AD17" s="102"/>
      <c r="AE17" s="144"/>
      <c r="AF17" s="287"/>
      <c r="AG17" s="287"/>
      <c r="AH17" s="288"/>
      <c r="AI17" s="145"/>
      <c r="AJ17" s="145"/>
      <c r="AK17" s="169"/>
      <c r="AL17" s="102"/>
      <c r="AM17" s="169"/>
      <c r="AN17" s="102"/>
      <c r="AO17" s="169"/>
      <c r="AP17" s="102"/>
      <c r="AQ17" s="169"/>
      <c r="AR17" s="102"/>
      <c r="AS17" s="169"/>
      <c r="AT17" s="102"/>
      <c r="AU17" s="169"/>
      <c r="AV17" s="102"/>
    </row>
    <row r="18" spans="1:48" ht="24" customHeight="1" x14ac:dyDescent="0.2">
      <c r="A18" s="144">
        <f t="shared" si="4"/>
        <v>13</v>
      </c>
      <c r="B18" s="287" t="str">
        <f>IF(ISBLANK('Item List'!B16),"",'Item List'!B16)</f>
        <v>P.C.C. Sidewalk, 4"</v>
      </c>
      <c r="C18" s="287" t="str">
        <f>IF(ISBLANK('Item List'!C16),"",'Item List'!C16)</f>
        <v>S.F.</v>
      </c>
      <c r="D18" s="288">
        <f>IF(ISBLANK('Item List'!AB16),0,'Item List'!AB16)</f>
        <v>31125</v>
      </c>
      <c r="E18" s="145">
        <f>IF(ISBLANK('Item List'!AC16),0,'Item List'!AC16)</f>
        <v>6</v>
      </c>
      <c r="F18" s="145">
        <f t="shared" si="2"/>
        <v>186750</v>
      </c>
      <c r="G18" s="167">
        <v>6.2</v>
      </c>
      <c r="H18" s="102">
        <f t="shared" si="3"/>
        <v>192975</v>
      </c>
      <c r="I18" s="169"/>
      <c r="J18" s="102">
        <f t="shared" si="0"/>
        <v>0</v>
      </c>
      <c r="K18" s="169"/>
      <c r="L18" s="102">
        <f t="shared" si="1"/>
        <v>0</v>
      </c>
      <c r="M18" s="169"/>
      <c r="N18" s="102"/>
      <c r="O18" s="169"/>
      <c r="P18" s="102"/>
      <c r="Q18" s="144"/>
      <c r="R18" s="287"/>
      <c r="S18" s="287"/>
      <c r="T18" s="288"/>
      <c r="U18" s="145"/>
      <c r="V18" s="145"/>
      <c r="W18" s="169"/>
      <c r="X18" s="102"/>
      <c r="Y18" s="169"/>
      <c r="Z18" s="102"/>
      <c r="AA18" s="169"/>
      <c r="AB18" s="102"/>
      <c r="AC18" s="169"/>
      <c r="AD18" s="102"/>
      <c r="AE18" s="144"/>
      <c r="AF18" s="287"/>
      <c r="AG18" s="287"/>
      <c r="AH18" s="288"/>
      <c r="AI18" s="145"/>
      <c r="AJ18" s="145"/>
      <c r="AK18" s="169"/>
      <c r="AL18" s="102"/>
      <c r="AM18" s="169"/>
      <c r="AN18" s="102"/>
      <c r="AO18" s="169"/>
      <c r="AP18" s="102"/>
      <c r="AQ18" s="169"/>
      <c r="AR18" s="102"/>
      <c r="AS18" s="169"/>
      <c r="AT18" s="102"/>
      <c r="AU18" s="169"/>
      <c r="AV18" s="102"/>
    </row>
    <row r="19" spans="1:48" ht="24" customHeight="1" x14ac:dyDescent="0.2">
      <c r="A19" s="144">
        <f t="shared" si="4"/>
        <v>14</v>
      </c>
      <c r="B19" s="287" t="str">
        <f>IF(ISBLANK('Item List'!B17),"",'Item List'!B17)</f>
        <v>P.C.C. Sidewalk, 5"</v>
      </c>
      <c r="C19" s="287" t="str">
        <f>IF(ISBLANK('Item List'!C17),"",'Item List'!C17)</f>
        <v>S.F.</v>
      </c>
      <c r="D19" s="288">
        <f>IF(ISBLANK('Item List'!AB17),0,'Item List'!AB17)</f>
        <v>500</v>
      </c>
      <c r="E19" s="145">
        <f>IF(ISBLANK('Item List'!AC17),0,'Item List'!AC17)</f>
        <v>12</v>
      </c>
      <c r="F19" s="145">
        <f t="shared" si="2"/>
        <v>6000</v>
      </c>
      <c r="G19" s="167">
        <v>6.5</v>
      </c>
      <c r="H19" s="102">
        <f t="shared" si="3"/>
        <v>3250</v>
      </c>
      <c r="I19" s="169"/>
      <c r="J19" s="102">
        <f t="shared" si="0"/>
        <v>0</v>
      </c>
      <c r="K19" s="169"/>
      <c r="L19" s="102">
        <f t="shared" si="1"/>
        <v>0</v>
      </c>
      <c r="M19" s="169"/>
      <c r="N19" s="102"/>
      <c r="O19" s="169"/>
      <c r="P19" s="102"/>
      <c r="Q19" s="144"/>
      <c r="R19" s="287"/>
      <c r="S19" s="287"/>
      <c r="T19" s="288"/>
      <c r="U19" s="145"/>
      <c r="V19" s="145"/>
      <c r="W19" s="169"/>
      <c r="X19" s="102"/>
      <c r="Y19" s="169"/>
      <c r="Z19" s="102"/>
      <c r="AA19" s="169"/>
      <c r="AB19" s="102"/>
      <c r="AC19" s="169"/>
      <c r="AD19" s="102"/>
      <c r="AE19" s="144"/>
      <c r="AF19" s="287"/>
      <c r="AG19" s="287"/>
      <c r="AH19" s="288"/>
      <c r="AI19" s="145"/>
      <c r="AJ19" s="145"/>
      <c r="AK19" s="169"/>
      <c r="AL19" s="102"/>
      <c r="AM19" s="169"/>
      <c r="AN19" s="102"/>
      <c r="AO19" s="169"/>
      <c r="AP19" s="102"/>
      <c r="AQ19" s="169"/>
      <c r="AR19" s="102"/>
      <c r="AS19" s="169"/>
      <c r="AT19" s="102"/>
      <c r="AU19" s="169"/>
      <c r="AV19" s="102"/>
    </row>
    <row r="20" spans="1:48" ht="24" customHeight="1" x14ac:dyDescent="0.2">
      <c r="A20" s="144">
        <f t="shared" si="4"/>
        <v>15</v>
      </c>
      <c r="B20" s="287" t="str">
        <f>IF(ISBLANK('Item List'!B18),"",'Item List'!B18)</f>
        <v>Detectable Warnings, ADA Ramps</v>
      </c>
      <c r="C20" s="287" t="str">
        <f>IF(ISBLANK('Item List'!C18),"",'Item List'!C18)</f>
        <v>S.F.</v>
      </c>
      <c r="D20" s="288">
        <f>IF(ISBLANK('Item List'!AB18),0,'Item List'!AB18)</f>
        <v>670</v>
      </c>
      <c r="E20" s="145">
        <f>IF(ISBLANK('Item List'!AC18),0,'Item List'!AC18)</f>
        <v>25</v>
      </c>
      <c r="F20" s="145">
        <f t="shared" si="2"/>
        <v>16750</v>
      </c>
      <c r="G20" s="167">
        <v>25</v>
      </c>
      <c r="H20" s="102">
        <f t="shared" si="3"/>
        <v>16750</v>
      </c>
      <c r="I20" s="169"/>
      <c r="J20" s="102">
        <f t="shared" si="0"/>
        <v>0</v>
      </c>
      <c r="K20" s="169"/>
      <c r="L20" s="102">
        <f t="shared" si="1"/>
        <v>0</v>
      </c>
      <c r="M20" s="169"/>
      <c r="N20" s="102"/>
      <c r="O20" s="169"/>
      <c r="P20" s="102"/>
      <c r="Q20" s="144"/>
      <c r="R20" s="287"/>
      <c r="S20" s="287"/>
      <c r="T20" s="288"/>
      <c r="U20" s="145"/>
      <c r="V20" s="145"/>
      <c r="W20" s="169"/>
      <c r="X20" s="102"/>
      <c r="Y20" s="169"/>
      <c r="Z20" s="102"/>
      <c r="AA20" s="169"/>
      <c r="AB20" s="102"/>
      <c r="AC20" s="169"/>
      <c r="AD20" s="102"/>
      <c r="AE20" s="144"/>
      <c r="AF20" s="287"/>
      <c r="AG20" s="287"/>
      <c r="AH20" s="288"/>
      <c r="AI20" s="145"/>
      <c r="AJ20" s="145"/>
      <c r="AK20" s="169"/>
      <c r="AL20" s="102"/>
      <c r="AM20" s="169"/>
      <c r="AN20" s="102"/>
      <c r="AO20" s="169"/>
      <c r="AP20" s="102"/>
      <c r="AQ20" s="169"/>
      <c r="AR20" s="102"/>
      <c r="AS20" s="169"/>
      <c r="AT20" s="102"/>
      <c r="AU20" s="169"/>
      <c r="AV20" s="102"/>
    </row>
    <row r="21" spans="1:48" ht="24" customHeight="1" x14ac:dyDescent="0.2">
      <c r="A21" s="144">
        <f t="shared" si="4"/>
        <v>16</v>
      </c>
      <c r="B21" s="287" t="str">
        <f>IF(ISBLANK('Item List'!B19),"",'Item List'!B19)</f>
        <v>Class B Patch, Type IV, 10"</v>
      </c>
      <c r="C21" s="287" t="str">
        <f>IF(ISBLANK('Item List'!C19),"",'Item List'!C19)</f>
        <v>S.Y.</v>
      </c>
      <c r="D21" s="288">
        <f>IF(ISBLANK('Item List'!AB19),0,'Item List'!AB19)</f>
        <v>1345</v>
      </c>
      <c r="E21" s="145">
        <f>IF(ISBLANK('Item List'!AC19),0,'Item List'!AC19)</f>
        <v>125</v>
      </c>
      <c r="F21" s="145">
        <f t="shared" si="2"/>
        <v>168125</v>
      </c>
      <c r="G21" s="167">
        <v>110</v>
      </c>
      <c r="H21" s="102">
        <f t="shared" si="3"/>
        <v>147950</v>
      </c>
      <c r="I21" s="169"/>
      <c r="J21" s="102">
        <f t="shared" si="0"/>
        <v>0</v>
      </c>
      <c r="K21" s="169"/>
      <c r="L21" s="102">
        <f t="shared" si="1"/>
        <v>0</v>
      </c>
      <c r="M21" s="169"/>
      <c r="N21" s="102"/>
      <c r="O21" s="169"/>
      <c r="P21" s="102"/>
      <c r="Q21" s="144"/>
      <c r="R21" s="287"/>
      <c r="S21" s="287"/>
      <c r="T21" s="288"/>
      <c r="U21" s="145"/>
      <c r="V21" s="145"/>
      <c r="W21" s="169"/>
      <c r="X21" s="102"/>
      <c r="Y21" s="169"/>
      <c r="Z21" s="102"/>
      <c r="AA21" s="169"/>
      <c r="AB21" s="102"/>
      <c r="AC21" s="169"/>
      <c r="AD21" s="102"/>
      <c r="AE21" s="144"/>
      <c r="AF21" s="287"/>
      <c r="AG21" s="287"/>
      <c r="AH21" s="288"/>
      <c r="AI21" s="145"/>
      <c r="AJ21" s="145"/>
      <c r="AK21" s="169"/>
      <c r="AL21" s="102"/>
      <c r="AM21" s="169"/>
      <c r="AN21" s="102"/>
      <c r="AO21" s="169"/>
      <c r="AP21" s="102"/>
      <c r="AQ21" s="169"/>
      <c r="AR21" s="102"/>
      <c r="AS21" s="169"/>
      <c r="AT21" s="102"/>
      <c r="AU21" s="169"/>
      <c r="AV21" s="102"/>
    </row>
    <row r="22" spans="1:48" ht="24" customHeight="1" x14ac:dyDescent="0.2">
      <c r="A22" s="144">
        <f t="shared" si="4"/>
        <v>17</v>
      </c>
      <c r="B22" s="287" t="str">
        <f>IF(ISBLANK('Item List'!B20),"",'Item List'!B20)</f>
        <v>Dowel Bars</v>
      </c>
      <c r="C22" s="287" t="str">
        <f>IF(ISBLANK('Item List'!C20),"",'Item List'!C20)</f>
        <v>Each</v>
      </c>
      <c r="D22" s="288">
        <f>IF(ISBLANK('Item List'!AB20),0,'Item List'!AB20)</f>
        <v>600</v>
      </c>
      <c r="E22" s="145">
        <f>IF(ISBLANK('Item List'!AC20),0,'Item List'!AC20)</f>
        <v>18</v>
      </c>
      <c r="F22" s="145">
        <f t="shared" si="2"/>
        <v>10800</v>
      </c>
      <c r="G22" s="167">
        <v>17</v>
      </c>
      <c r="H22" s="102">
        <f t="shared" si="3"/>
        <v>10200</v>
      </c>
      <c r="I22" s="169"/>
      <c r="J22" s="102">
        <f t="shared" si="0"/>
        <v>0</v>
      </c>
      <c r="K22" s="169"/>
      <c r="L22" s="102">
        <f t="shared" si="1"/>
        <v>0</v>
      </c>
      <c r="M22" s="169"/>
      <c r="N22" s="102"/>
      <c r="O22" s="169"/>
      <c r="P22" s="102"/>
      <c r="Q22" s="144"/>
      <c r="R22" s="287"/>
      <c r="S22" s="287"/>
      <c r="T22" s="288"/>
      <c r="U22" s="145"/>
      <c r="V22" s="145"/>
      <c r="W22" s="169"/>
      <c r="X22" s="102"/>
      <c r="Y22" s="169"/>
      <c r="Z22" s="102"/>
      <c r="AA22" s="169"/>
      <c r="AB22" s="102"/>
      <c r="AC22" s="169"/>
      <c r="AD22" s="102"/>
      <c r="AE22" s="144"/>
      <c r="AF22" s="287"/>
      <c r="AG22" s="287"/>
      <c r="AH22" s="288"/>
      <c r="AI22" s="145"/>
      <c r="AJ22" s="145"/>
      <c r="AK22" s="169"/>
      <c r="AL22" s="102"/>
      <c r="AM22" s="169"/>
      <c r="AN22" s="102"/>
      <c r="AO22" s="169"/>
      <c r="AP22" s="102"/>
      <c r="AQ22" s="169"/>
      <c r="AR22" s="102"/>
      <c r="AS22" s="169"/>
      <c r="AT22" s="102"/>
      <c r="AU22" s="169"/>
      <c r="AV22" s="102"/>
    </row>
    <row r="23" spans="1:48" ht="24" customHeight="1" x14ac:dyDescent="0.2">
      <c r="A23" s="144">
        <f t="shared" si="4"/>
        <v>18</v>
      </c>
      <c r="B23" s="287" t="str">
        <f>IF(ISBLANK('Item List'!B21),"",'Item List'!B21)</f>
        <v>No. 6 Transverse Tie Bars</v>
      </c>
      <c r="C23" s="287" t="str">
        <f>IF(ISBLANK('Item List'!C21),"",'Item List'!C21)</f>
        <v>Each</v>
      </c>
      <c r="D23" s="288">
        <f>IF(ISBLANK('Item List'!AB21),0,'Item List'!AB21)</f>
        <v>500</v>
      </c>
      <c r="E23" s="145">
        <f>IF(ISBLANK('Item List'!AC21),0,'Item List'!AC21)</f>
        <v>15</v>
      </c>
      <c r="F23" s="145">
        <f t="shared" si="2"/>
        <v>7500</v>
      </c>
      <c r="G23" s="167">
        <v>10</v>
      </c>
      <c r="H23" s="102">
        <f t="shared" si="3"/>
        <v>5000</v>
      </c>
      <c r="I23" s="169"/>
      <c r="J23" s="102">
        <f t="shared" si="0"/>
        <v>0</v>
      </c>
      <c r="K23" s="168"/>
      <c r="L23" s="102">
        <f t="shared" si="1"/>
        <v>0</v>
      </c>
      <c r="M23" s="169"/>
      <c r="N23" s="102"/>
      <c r="O23" s="169"/>
      <c r="P23" s="102"/>
      <c r="Q23" s="144"/>
      <c r="R23" s="287"/>
      <c r="S23" s="287"/>
      <c r="T23" s="288"/>
      <c r="U23" s="145"/>
      <c r="V23" s="145"/>
      <c r="W23" s="169"/>
      <c r="X23" s="102"/>
      <c r="Y23" s="169"/>
      <c r="Z23" s="102"/>
      <c r="AA23" s="169"/>
      <c r="AB23" s="102"/>
      <c r="AC23" s="169"/>
      <c r="AD23" s="102"/>
      <c r="AE23" s="144"/>
      <c r="AF23" s="287"/>
      <c r="AG23" s="287"/>
      <c r="AH23" s="288"/>
      <c r="AI23" s="145"/>
      <c r="AJ23" s="145"/>
      <c r="AK23" s="169"/>
      <c r="AL23" s="102"/>
      <c r="AM23" s="169"/>
      <c r="AN23" s="102"/>
      <c r="AO23" s="169"/>
      <c r="AP23" s="102"/>
      <c r="AQ23" s="169"/>
      <c r="AR23" s="102"/>
      <c r="AS23" s="169"/>
      <c r="AT23" s="102"/>
      <c r="AU23" s="169"/>
      <c r="AV23" s="102"/>
    </row>
    <row r="24" spans="1:48" ht="24" customHeight="1" x14ac:dyDescent="0.2">
      <c r="A24" s="144">
        <f t="shared" si="4"/>
        <v>19</v>
      </c>
      <c r="B24" s="287" t="str">
        <f>IF(ISBLANK('Item List'!B22),"",'Item List'!B22)</f>
        <v>Welded Wire Reinforcement</v>
      </c>
      <c r="C24" s="287" t="str">
        <f>IF(ISBLANK('Item List'!C22),"",'Item List'!C22)</f>
        <v>S.Y.</v>
      </c>
      <c r="D24" s="288">
        <f>IF(ISBLANK('Item List'!AB22),0,'Item List'!AB22)</f>
        <v>1345</v>
      </c>
      <c r="E24" s="145">
        <f>IF(ISBLANK('Item List'!AC22),0,'Item List'!AC22)</f>
        <v>10</v>
      </c>
      <c r="F24" s="145">
        <f t="shared" si="2"/>
        <v>13450</v>
      </c>
      <c r="G24" s="167">
        <v>2</v>
      </c>
      <c r="H24" s="102">
        <f t="shared" si="3"/>
        <v>2690</v>
      </c>
      <c r="I24" s="169"/>
      <c r="J24" s="102">
        <f t="shared" si="0"/>
        <v>0</v>
      </c>
      <c r="K24" s="169"/>
      <c r="L24" s="102">
        <f t="shared" si="1"/>
        <v>0</v>
      </c>
      <c r="M24" s="169"/>
      <c r="N24" s="102"/>
      <c r="O24" s="169"/>
      <c r="P24" s="102"/>
      <c r="Q24" s="144"/>
      <c r="R24" s="287"/>
      <c r="S24" s="287"/>
      <c r="T24" s="288"/>
      <c r="U24" s="145"/>
      <c r="V24" s="145"/>
      <c r="W24" s="169"/>
      <c r="X24" s="102"/>
      <c r="Y24" s="169"/>
      <c r="Z24" s="102"/>
      <c r="AA24" s="169"/>
      <c r="AB24" s="102"/>
      <c r="AC24" s="169"/>
      <c r="AD24" s="102"/>
      <c r="AE24" s="144"/>
      <c r="AF24" s="287"/>
      <c r="AG24" s="287"/>
      <c r="AH24" s="288"/>
      <c r="AI24" s="145"/>
      <c r="AJ24" s="145"/>
      <c r="AK24" s="169"/>
      <c r="AL24" s="102"/>
      <c r="AM24" s="169"/>
      <c r="AN24" s="102"/>
      <c r="AO24" s="169"/>
      <c r="AP24" s="102"/>
      <c r="AQ24" s="169"/>
      <c r="AR24" s="102"/>
      <c r="AS24" s="169"/>
      <c r="AT24" s="102"/>
      <c r="AU24" s="169"/>
      <c r="AV24" s="102"/>
    </row>
    <row r="25" spans="1:48" ht="24" customHeight="1" x14ac:dyDescent="0.2">
      <c r="A25" s="144">
        <f t="shared" si="4"/>
        <v>20</v>
      </c>
      <c r="B25" s="287" t="str">
        <f>IF(ISBLANK('Item List'!B23),"",'Item List'!B23)</f>
        <v>Combination Curb and Gutter Removal</v>
      </c>
      <c r="C25" s="287" t="str">
        <f>IF(ISBLANK('Item List'!C23),"",'Item List'!C23)</f>
        <v>L.F.</v>
      </c>
      <c r="D25" s="288">
        <f>IF(ISBLANK('Item List'!AB23),0,'Item List'!AB23)</f>
        <v>4025</v>
      </c>
      <c r="E25" s="145">
        <f>IF(ISBLANK('Item List'!AC23),0,'Item List'!AC23)</f>
        <v>20</v>
      </c>
      <c r="F25" s="145">
        <f t="shared" si="2"/>
        <v>80500</v>
      </c>
      <c r="G25" s="167">
        <v>12</v>
      </c>
      <c r="H25" s="102">
        <f t="shared" si="3"/>
        <v>48300</v>
      </c>
      <c r="I25" s="169"/>
      <c r="J25" s="102">
        <f t="shared" si="0"/>
        <v>0</v>
      </c>
      <c r="K25" s="169"/>
      <c r="L25" s="102">
        <f t="shared" si="1"/>
        <v>0</v>
      </c>
      <c r="M25" s="169"/>
      <c r="N25" s="102"/>
      <c r="O25" s="169"/>
      <c r="P25" s="102"/>
      <c r="Q25" s="144"/>
      <c r="R25" s="287"/>
      <c r="S25" s="287"/>
      <c r="T25" s="288"/>
      <c r="U25" s="145"/>
      <c r="V25" s="145"/>
      <c r="W25" s="169"/>
      <c r="X25" s="102"/>
      <c r="Y25" s="169"/>
      <c r="Z25" s="102"/>
      <c r="AA25" s="169"/>
      <c r="AB25" s="102"/>
      <c r="AC25" s="169"/>
      <c r="AD25" s="102"/>
      <c r="AE25" s="144"/>
      <c r="AF25" s="287"/>
      <c r="AG25" s="287"/>
      <c r="AH25" s="288"/>
      <c r="AI25" s="145"/>
      <c r="AJ25" s="145"/>
      <c r="AK25" s="169"/>
      <c r="AL25" s="102"/>
      <c r="AM25" s="169"/>
      <c r="AN25" s="102"/>
      <c r="AO25" s="169"/>
      <c r="AP25" s="102"/>
      <c r="AQ25" s="169"/>
      <c r="AR25" s="102"/>
      <c r="AS25" s="169"/>
      <c r="AT25" s="102"/>
      <c r="AU25" s="169"/>
      <c r="AV25" s="102"/>
    </row>
    <row r="26" spans="1:48" ht="24" customHeight="1" x14ac:dyDescent="0.2">
      <c r="A26" s="144">
        <f t="shared" si="4"/>
        <v>21</v>
      </c>
      <c r="B26" s="287" t="str">
        <f>IF(ISBLANK('Item List'!B24),"",'Item List'!B24)</f>
        <v>Sidewalk Removal</v>
      </c>
      <c r="C26" s="287" t="str">
        <f>IF(ISBLANK('Item List'!C24),"",'Item List'!C24)</f>
        <v>S.F.</v>
      </c>
      <c r="D26" s="288">
        <f>IF(ISBLANK('Item List'!AB24),0,'Item List'!AB24)</f>
        <v>28550</v>
      </c>
      <c r="E26" s="145">
        <f>IF(ISBLANK('Item List'!AC24),0,'Item List'!AC24)</f>
        <v>2</v>
      </c>
      <c r="F26" s="145">
        <f t="shared" si="2"/>
        <v>57100</v>
      </c>
      <c r="G26" s="167">
        <v>1.5</v>
      </c>
      <c r="H26" s="102">
        <f t="shared" si="3"/>
        <v>42825</v>
      </c>
      <c r="I26" s="169"/>
      <c r="J26" s="102">
        <f t="shared" si="0"/>
        <v>0</v>
      </c>
      <c r="K26" s="169"/>
      <c r="L26" s="102">
        <f t="shared" si="1"/>
        <v>0</v>
      </c>
      <c r="M26" s="169"/>
      <c r="N26" s="102"/>
      <c r="O26" s="169"/>
      <c r="P26" s="102"/>
      <c r="Q26" s="144"/>
      <c r="R26" s="287"/>
      <c r="S26" s="287"/>
      <c r="T26" s="288"/>
      <c r="U26" s="145"/>
      <c r="V26" s="145"/>
      <c r="W26" s="169"/>
      <c r="X26" s="102"/>
      <c r="Y26" s="169"/>
      <c r="Z26" s="102"/>
      <c r="AA26" s="169"/>
      <c r="AB26" s="102"/>
      <c r="AC26" s="169"/>
      <c r="AD26" s="102"/>
      <c r="AE26" s="144"/>
      <c r="AF26" s="287"/>
      <c r="AG26" s="287"/>
      <c r="AH26" s="288"/>
      <c r="AI26" s="145"/>
      <c r="AJ26" s="145"/>
      <c r="AK26" s="169"/>
      <c r="AL26" s="102"/>
      <c r="AM26" s="169"/>
      <c r="AN26" s="102"/>
      <c r="AO26" s="169"/>
      <c r="AP26" s="102"/>
      <c r="AQ26" s="169"/>
      <c r="AR26" s="102"/>
      <c r="AS26" s="169"/>
      <c r="AT26" s="102"/>
      <c r="AU26" s="169"/>
      <c r="AV26" s="102"/>
    </row>
    <row r="27" spans="1:48" ht="24" customHeight="1" x14ac:dyDescent="0.2">
      <c r="A27" s="144">
        <f t="shared" si="4"/>
        <v>22</v>
      </c>
      <c r="B27" s="287" t="str">
        <f>IF(ISBLANK('Item List'!B25),"",'Item List'!B25)</f>
        <v>Approach Pavement Removal</v>
      </c>
      <c r="C27" s="287" t="str">
        <f>IF(ISBLANK('Item List'!C25),"",'Item List'!C25)</f>
        <v>S.Y.</v>
      </c>
      <c r="D27" s="288">
        <f>IF(ISBLANK('Item List'!AB25),0,'Item List'!AB25)</f>
        <v>379</v>
      </c>
      <c r="E27" s="145">
        <f>IF(ISBLANK('Item List'!AC25),0,'Item List'!AC25)</f>
        <v>40</v>
      </c>
      <c r="F27" s="145">
        <f t="shared" si="2"/>
        <v>15160</v>
      </c>
      <c r="G27" s="167">
        <v>40</v>
      </c>
      <c r="H27" s="102">
        <f t="shared" si="3"/>
        <v>15160</v>
      </c>
      <c r="I27" s="169"/>
      <c r="J27" s="102">
        <f t="shared" si="0"/>
        <v>0</v>
      </c>
      <c r="K27" s="169"/>
      <c r="L27" s="102">
        <f t="shared" si="1"/>
        <v>0</v>
      </c>
      <c r="M27" s="169"/>
      <c r="N27" s="102"/>
      <c r="O27" s="169"/>
      <c r="P27" s="102"/>
      <c r="Q27" s="144"/>
      <c r="R27" s="287"/>
      <c r="S27" s="287"/>
      <c r="T27" s="288"/>
      <c r="U27" s="145"/>
      <c r="V27" s="145"/>
      <c r="W27" s="169"/>
      <c r="X27" s="102"/>
      <c r="Y27" s="169"/>
      <c r="Z27" s="102"/>
      <c r="AA27" s="169"/>
      <c r="AB27" s="102"/>
      <c r="AC27" s="169"/>
      <c r="AD27" s="102"/>
      <c r="AE27" s="144"/>
      <c r="AF27" s="287"/>
      <c r="AG27" s="287"/>
      <c r="AH27" s="288"/>
      <c r="AI27" s="145"/>
      <c r="AJ27" s="145"/>
      <c r="AK27" s="169"/>
      <c r="AL27" s="102"/>
      <c r="AM27" s="169"/>
      <c r="AN27" s="102"/>
      <c r="AO27" s="169"/>
      <c r="AP27" s="102"/>
      <c r="AQ27" s="169"/>
      <c r="AR27" s="102"/>
      <c r="AS27" s="169"/>
      <c r="AT27" s="102"/>
      <c r="AU27" s="169"/>
      <c r="AV27" s="102"/>
    </row>
    <row r="28" spans="1:48" ht="24" customHeight="1" x14ac:dyDescent="0.2">
      <c r="A28" s="144">
        <f t="shared" si="4"/>
        <v>23</v>
      </c>
      <c r="B28" s="287" t="str">
        <f>IF(ISBLANK('Item List'!B26),"",'Item List'!B26)</f>
        <v>Surface Removal, 2"</v>
      </c>
      <c r="C28" s="287" t="str">
        <f>IF(ISBLANK('Item List'!C26),"",'Item List'!C26)</f>
        <v>S.Y.</v>
      </c>
      <c r="D28" s="288">
        <f>IF(ISBLANK('Item List'!AB26),0,'Item List'!AB26)</f>
        <v>28425</v>
      </c>
      <c r="E28" s="145">
        <f>IF(ISBLANK('Item List'!AC26),0,'Item List'!AC26)</f>
        <v>3</v>
      </c>
      <c r="F28" s="145">
        <f t="shared" si="2"/>
        <v>85275</v>
      </c>
      <c r="G28" s="167">
        <v>1.75</v>
      </c>
      <c r="H28" s="102">
        <f t="shared" si="3"/>
        <v>49743.75</v>
      </c>
      <c r="I28" s="168"/>
      <c r="J28" s="102">
        <f t="shared" si="0"/>
        <v>0</v>
      </c>
      <c r="K28" s="169"/>
      <c r="L28" s="102">
        <f t="shared" si="1"/>
        <v>0</v>
      </c>
      <c r="M28" s="169"/>
      <c r="N28" s="102"/>
      <c r="O28" s="169"/>
      <c r="P28" s="102"/>
      <c r="Q28" s="144"/>
      <c r="R28" s="287"/>
      <c r="S28" s="287"/>
      <c r="T28" s="288"/>
      <c r="U28" s="145"/>
      <c r="V28" s="145"/>
      <c r="W28" s="169"/>
      <c r="X28" s="102"/>
      <c r="Y28" s="169"/>
      <c r="Z28" s="102"/>
      <c r="AA28" s="169"/>
      <c r="AB28" s="102"/>
      <c r="AC28" s="169"/>
      <c r="AD28" s="102"/>
      <c r="AE28" s="144"/>
      <c r="AF28" s="287"/>
      <c r="AG28" s="287"/>
      <c r="AH28" s="288"/>
      <c r="AI28" s="145"/>
      <c r="AJ28" s="145"/>
      <c r="AK28" s="169"/>
      <c r="AL28" s="102"/>
      <c r="AM28" s="169"/>
      <c r="AN28" s="102"/>
      <c r="AO28" s="169"/>
      <c r="AP28" s="102"/>
      <c r="AQ28" s="169"/>
      <c r="AR28" s="102"/>
      <c r="AS28" s="169"/>
      <c r="AT28" s="102"/>
      <c r="AU28" s="169"/>
      <c r="AV28" s="102"/>
    </row>
    <row r="29" spans="1:48" ht="24" customHeight="1" thickBot="1" x14ac:dyDescent="0.25">
      <c r="A29" s="144">
        <f t="shared" si="4"/>
        <v>24</v>
      </c>
      <c r="B29" s="287" t="str">
        <f>IF(ISBLANK('Item List'!B27),"",'Item List'!B27)</f>
        <v>Pedestrian Railing</v>
      </c>
      <c r="C29" s="287" t="str">
        <f>IF(ISBLANK('Item List'!C27),"",'Item List'!C27)</f>
        <v>L.F.</v>
      </c>
      <c r="D29" s="288">
        <f>IF(ISBLANK('Item List'!AB27),0,'Item List'!AB27)</f>
        <v>30</v>
      </c>
      <c r="E29" s="145">
        <f>IF(ISBLANK('Item List'!AC27),0,'Item List'!AC27)</f>
        <v>200</v>
      </c>
      <c r="F29" s="145">
        <f t="shared" si="2"/>
        <v>6000</v>
      </c>
      <c r="G29" s="167">
        <v>100</v>
      </c>
      <c r="H29" s="102">
        <f t="shared" si="3"/>
        <v>3000</v>
      </c>
      <c r="I29" s="169"/>
      <c r="J29" s="102">
        <f t="shared" si="0"/>
        <v>0</v>
      </c>
      <c r="K29" s="169"/>
      <c r="L29" s="102">
        <f t="shared" si="1"/>
        <v>0</v>
      </c>
      <c r="M29" s="169"/>
      <c r="N29" s="102"/>
      <c r="O29" s="169"/>
      <c r="P29" s="102"/>
      <c r="Q29" s="144"/>
      <c r="R29" s="287"/>
      <c r="S29" s="287"/>
      <c r="T29" s="288"/>
      <c r="U29" s="145"/>
      <c r="V29" s="145"/>
      <c r="W29" s="169"/>
      <c r="X29" s="102"/>
      <c r="Y29" s="169"/>
      <c r="Z29" s="102"/>
      <c r="AA29" s="169"/>
      <c r="AB29" s="102"/>
      <c r="AC29" s="169"/>
      <c r="AD29" s="102"/>
      <c r="AE29" s="144"/>
      <c r="AF29" s="287"/>
      <c r="AG29" s="287"/>
      <c r="AH29" s="288"/>
      <c r="AI29" s="145"/>
      <c r="AJ29" s="145"/>
      <c r="AK29" s="169"/>
      <c r="AL29" s="102"/>
      <c r="AM29" s="169"/>
      <c r="AN29" s="102"/>
      <c r="AO29" s="169"/>
      <c r="AP29" s="102"/>
      <c r="AQ29" s="169"/>
      <c r="AR29" s="102"/>
      <c r="AS29" s="169"/>
      <c r="AT29" s="102"/>
      <c r="AU29" s="169"/>
      <c r="AV29" s="102"/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998456</v>
      </c>
      <c r="G30" s="109"/>
      <c r="H30" s="103">
        <f>IF(SUM(H6:H29)=0,"",SUM(H6:H29))</f>
        <v>910477.55499999993</v>
      </c>
      <c r="I30" s="109"/>
      <c r="J30" s="103" t="str">
        <f>IF(SUM(J6:J29)=0,"",SUM(J6:J29))</f>
        <v/>
      </c>
      <c r="K30" s="109"/>
      <c r="L30" s="103" t="str">
        <f>IF(SUM(L6:L29)=0,"",SUM(L6:L29))</f>
        <v/>
      </c>
      <c r="M30" s="109"/>
      <c r="N30" s="103"/>
      <c r="O30" s="109"/>
      <c r="P30" s="103"/>
      <c r="Q30" s="146"/>
      <c r="R30" s="358"/>
      <c r="S30" s="147"/>
      <c r="T30" s="289"/>
      <c r="U30" s="148"/>
      <c r="V30" s="149"/>
      <c r="W30" s="109"/>
      <c r="X30" s="103"/>
      <c r="Y30" s="109"/>
      <c r="Z30" s="103"/>
      <c r="AA30" s="109"/>
      <c r="AB30" s="103"/>
      <c r="AC30" s="109"/>
      <c r="AD30" s="103"/>
      <c r="AE30" s="146"/>
      <c r="AF30" s="156"/>
      <c r="AG30" s="147"/>
      <c r="AH30" s="289"/>
      <c r="AI30" s="148"/>
      <c r="AJ30" s="149"/>
      <c r="AK30" s="109"/>
      <c r="AL30" s="103"/>
      <c r="AM30" s="109"/>
      <c r="AN30" s="103"/>
      <c r="AO30" s="109"/>
      <c r="AP30" s="103"/>
      <c r="AQ30" s="109"/>
      <c r="AR30" s="103"/>
      <c r="AS30" s="109"/>
      <c r="AT30" s="103"/>
      <c r="AU30" s="109"/>
      <c r="AV30" s="103"/>
    </row>
    <row r="31" spans="1:48" s="224" customFormat="1" ht="10.5" customHeight="1" thickBot="1" x14ac:dyDescent="0.25">
      <c r="A31" s="150"/>
      <c r="B31" s="151" t="str">
        <f>CONCATENATE("Award to"&amp;" "&amp;$G$1)</f>
        <v>Award to TCI CONCRETE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998456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910477.55499999993</v>
      </c>
      <c r="I31" s="108"/>
      <c r="J31" s="104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/>
      <c r="O31" s="108"/>
      <c r="P31" s="104"/>
      <c r="Q31" s="150"/>
      <c r="R31" s="151"/>
      <c r="S31" s="152"/>
      <c r="T31" s="153"/>
      <c r="U31" s="154"/>
      <c r="V31" s="155"/>
      <c r="W31" s="108"/>
      <c r="X31" s="104"/>
      <c r="Y31" s="108"/>
      <c r="Z31" s="104"/>
      <c r="AA31" s="108"/>
      <c r="AB31" s="104"/>
      <c r="AC31" s="108"/>
      <c r="AD31" s="104"/>
      <c r="AE31" s="150"/>
      <c r="AF31" s="151"/>
      <c r="AG31" s="152"/>
      <c r="AH31" s="153"/>
      <c r="AI31" s="154"/>
      <c r="AJ31" s="155"/>
      <c r="AK31" s="108"/>
      <c r="AL31" s="104"/>
      <c r="AM31" s="108"/>
      <c r="AN31" s="104"/>
      <c r="AO31" s="108"/>
      <c r="AP31" s="104"/>
      <c r="AQ31" s="108"/>
      <c r="AR31" s="104"/>
      <c r="AS31" s="108"/>
      <c r="AT31" s="104"/>
      <c r="AU31" s="108"/>
      <c r="AV31" s="104"/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Concrete Retaining Wall</v>
      </c>
      <c r="C32" s="287" t="str">
        <f>IF(ISBLANK('Item List'!C28),"",'Item List'!C28)</f>
        <v>S.F.</v>
      </c>
      <c r="D32" s="288">
        <f>IF(ISBLANK('Item List'!AB28),0,'Item List'!AB28)</f>
        <v>101</v>
      </c>
      <c r="E32" s="145">
        <f>IF(ISBLANK('Item List'!AC28),0,'Item List'!AC28)</f>
        <v>200</v>
      </c>
      <c r="F32" s="145">
        <f t="shared" ref="F32:F55" si="5">IF(AND(ISNUMBER($D32),ISNUMBER(E32)),$D32*E32,0)</f>
        <v>20200</v>
      </c>
      <c r="G32" s="167">
        <v>450</v>
      </c>
      <c r="H32" s="102">
        <f t="shared" ref="H32:H55" si="6">IF(AND(ISNUMBER($D32),ISNUMBER(G32)),$D32*G32,0)</f>
        <v>45450</v>
      </c>
      <c r="I32" s="168"/>
      <c r="J32" s="102">
        <f>IF(AND(ISNUMBER($D32),ISNUMBER(I32)),$D32*I32,0)</f>
        <v>0</v>
      </c>
      <c r="K32" s="168"/>
      <c r="L32" s="102">
        <f>IF(AND(ISNUMBER($D32),ISNUMBER(K32)),$D32*K32,0)</f>
        <v>0</v>
      </c>
      <c r="M32" s="168"/>
      <c r="N32" s="102"/>
      <c r="O32" s="168"/>
      <c r="P32" s="102"/>
      <c r="Q32" s="144"/>
      <c r="R32" s="287"/>
      <c r="S32" s="287"/>
      <c r="T32" s="288"/>
      <c r="U32" s="145"/>
      <c r="V32" s="145"/>
      <c r="W32" s="168"/>
      <c r="X32" s="102"/>
      <c r="Y32" s="168"/>
      <c r="Z32" s="102"/>
      <c r="AA32" s="168"/>
      <c r="AB32" s="102"/>
      <c r="AC32" s="168"/>
      <c r="AD32" s="102"/>
      <c r="AE32" s="144"/>
      <c r="AF32" s="287"/>
      <c r="AG32" s="287"/>
      <c r="AH32" s="288"/>
      <c r="AI32" s="145"/>
      <c r="AJ32" s="145"/>
      <c r="AK32" s="168"/>
      <c r="AL32" s="102"/>
      <c r="AM32" s="168"/>
      <c r="AN32" s="102"/>
      <c r="AO32" s="168"/>
      <c r="AP32" s="102"/>
      <c r="AQ32" s="168"/>
      <c r="AR32" s="102"/>
      <c r="AS32" s="168"/>
      <c r="AT32" s="102"/>
      <c r="AU32" s="168"/>
      <c r="AV32" s="102"/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Sanitary Riser/Valve Boxes to be Adjusted</v>
      </c>
      <c r="C33" s="287" t="str">
        <f>IF(ISBLANK('Item List'!C29),"",'Item List'!C29)</f>
        <v>Each</v>
      </c>
      <c r="D33" s="288">
        <f>IF(ISBLANK('Item List'!AB29),0,'Item List'!AB29)</f>
        <v>4</v>
      </c>
      <c r="E33" s="145">
        <f>IF(ISBLANK('Item List'!AC29),0,'Item List'!AC29)</f>
        <v>300</v>
      </c>
      <c r="F33" s="145">
        <f t="shared" si="5"/>
        <v>1200</v>
      </c>
      <c r="G33" s="167">
        <v>350</v>
      </c>
      <c r="H33" s="102">
        <f t="shared" si="6"/>
        <v>1400</v>
      </c>
      <c r="I33" s="168"/>
      <c r="J33" s="102">
        <f t="shared" ref="J33:J55" si="7">IF(AND(ISNUMBER($D33),ISNUMBER(I33)),$D33*I33,0)</f>
        <v>0</v>
      </c>
      <c r="K33" s="168"/>
      <c r="L33" s="102">
        <f t="shared" ref="L33:L55" si="8">IF(AND(ISNUMBER($D33),ISNUMBER(K33)),$D33*K33,0)</f>
        <v>0</v>
      </c>
      <c r="M33" s="168"/>
      <c r="N33" s="102"/>
      <c r="O33" s="168"/>
      <c r="P33" s="102"/>
      <c r="Q33" s="144"/>
      <c r="R33" s="287"/>
      <c r="S33" s="287"/>
      <c r="T33" s="288"/>
      <c r="U33" s="145"/>
      <c r="V33" s="145"/>
      <c r="W33" s="168"/>
      <c r="X33" s="102"/>
      <c r="Y33" s="168"/>
      <c r="Z33" s="102"/>
      <c r="AA33" s="168"/>
      <c r="AB33" s="102"/>
      <c r="AC33" s="168"/>
      <c r="AD33" s="102"/>
      <c r="AE33" s="144"/>
      <c r="AF33" s="287"/>
      <c r="AG33" s="287"/>
      <c r="AH33" s="288"/>
      <c r="AI33" s="145"/>
      <c r="AJ33" s="145"/>
      <c r="AK33" s="168"/>
      <c r="AL33" s="102"/>
      <c r="AM33" s="168"/>
      <c r="AN33" s="102"/>
      <c r="AO33" s="168"/>
      <c r="AP33" s="102"/>
      <c r="AQ33" s="168"/>
      <c r="AR33" s="102"/>
      <c r="AS33" s="168"/>
      <c r="AT33" s="102"/>
      <c r="AU33" s="168"/>
      <c r="AV33" s="102"/>
    </row>
    <row r="34" spans="1:48" s="224" customFormat="1" ht="24" customHeight="1" x14ac:dyDescent="0.2">
      <c r="A34" s="144">
        <f t="shared" ref="A34:A55" si="9">IF(B34="","",A33+1)</f>
        <v>27</v>
      </c>
      <c r="B34" s="287" t="str">
        <f>IF(ISBLANK('Item List'!B30),"",'Item List'!B30)</f>
        <v xml:space="preserve">Manholes to be Adjusted </v>
      </c>
      <c r="C34" s="287" t="str">
        <f>IF(ISBLANK('Item List'!C30),"",'Item List'!C30)</f>
        <v>Each</v>
      </c>
      <c r="D34" s="288">
        <f>IF(ISBLANK('Item List'!AB30),0,'Item List'!AB30)</f>
        <v>37</v>
      </c>
      <c r="E34" s="145">
        <f>IF(ISBLANK('Item List'!AC30),0,'Item List'!AC30)</f>
        <v>550</v>
      </c>
      <c r="F34" s="145">
        <f t="shared" si="5"/>
        <v>20350</v>
      </c>
      <c r="G34" s="167">
        <v>400</v>
      </c>
      <c r="H34" s="102">
        <f t="shared" si="6"/>
        <v>14800</v>
      </c>
      <c r="I34" s="168"/>
      <c r="J34" s="102">
        <f t="shared" si="7"/>
        <v>0</v>
      </c>
      <c r="K34" s="168"/>
      <c r="L34" s="102">
        <f t="shared" si="8"/>
        <v>0</v>
      </c>
      <c r="M34" s="168"/>
      <c r="N34" s="102"/>
      <c r="O34" s="168"/>
      <c r="P34" s="102"/>
      <c r="Q34" s="144"/>
      <c r="R34" s="287"/>
      <c r="S34" s="287"/>
      <c r="T34" s="288"/>
      <c r="U34" s="145"/>
      <c r="V34" s="145"/>
      <c r="W34" s="168"/>
      <c r="X34" s="102"/>
      <c r="Y34" s="168"/>
      <c r="Z34" s="102"/>
      <c r="AA34" s="168"/>
      <c r="AB34" s="102"/>
      <c r="AC34" s="168"/>
      <c r="AD34" s="102"/>
      <c r="AE34" s="144"/>
      <c r="AF34" s="287"/>
      <c r="AG34" s="287"/>
      <c r="AH34" s="288"/>
      <c r="AI34" s="145"/>
      <c r="AJ34" s="145"/>
      <c r="AK34" s="168"/>
      <c r="AL34" s="102"/>
      <c r="AM34" s="168"/>
      <c r="AN34" s="102"/>
      <c r="AO34" s="168"/>
      <c r="AP34" s="102"/>
      <c r="AQ34" s="168"/>
      <c r="AR34" s="102"/>
      <c r="AS34" s="168"/>
      <c r="AT34" s="102"/>
      <c r="AU34" s="168"/>
      <c r="AV34" s="102"/>
    </row>
    <row r="35" spans="1:48" s="224" customFormat="1" ht="24" customHeight="1" x14ac:dyDescent="0.2">
      <c r="A35" s="144">
        <f t="shared" si="9"/>
        <v>28</v>
      </c>
      <c r="B35" s="287" t="str">
        <f>IF(ISBLANK('Item List'!B31),"",'Item List'!B31)</f>
        <v>Manholes to be Adjusted with New Frame and Lid</v>
      </c>
      <c r="C35" s="287" t="str">
        <f>IF(ISBLANK('Item List'!C31),"",'Item List'!C31)</f>
        <v>Each</v>
      </c>
      <c r="D35" s="288">
        <f>IF(ISBLANK('Item List'!AB31),0,'Item List'!AB31)</f>
        <v>19</v>
      </c>
      <c r="E35" s="145">
        <f>IF(ISBLANK('Item List'!AC31),0,'Item List'!AC31)</f>
        <v>800</v>
      </c>
      <c r="F35" s="145">
        <f t="shared" si="5"/>
        <v>15200</v>
      </c>
      <c r="G35" s="167">
        <v>600</v>
      </c>
      <c r="H35" s="102">
        <f t="shared" si="6"/>
        <v>11400</v>
      </c>
      <c r="I35" s="168"/>
      <c r="J35" s="102">
        <f t="shared" si="7"/>
        <v>0</v>
      </c>
      <c r="K35" s="168"/>
      <c r="L35" s="102">
        <f t="shared" si="8"/>
        <v>0</v>
      </c>
      <c r="M35" s="168"/>
      <c r="N35" s="102"/>
      <c r="O35" s="168"/>
      <c r="P35" s="102"/>
      <c r="Q35" s="144"/>
      <c r="R35" s="287"/>
      <c r="S35" s="287"/>
      <c r="T35" s="288"/>
      <c r="U35" s="145"/>
      <c r="V35" s="145"/>
      <c r="W35" s="168"/>
      <c r="X35" s="102"/>
      <c r="Y35" s="168"/>
      <c r="Z35" s="102"/>
      <c r="AA35" s="168"/>
      <c r="AB35" s="102"/>
      <c r="AC35" s="168"/>
      <c r="AD35" s="102"/>
      <c r="AE35" s="144"/>
      <c r="AF35" s="287"/>
      <c r="AG35" s="287"/>
      <c r="AH35" s="288"/>
      <c r="AI35" s="145"/>
      <c r="AJ35" s="145"/>
      <c r="AK35" s="168"/>
      <c r="AL35" s="102"/>
      <c r="AM35" s="168"/>
      <c r="AN35" s="102"/>
      <c r="AO35" s="168"/>
      <c r="AP35" s="102"/>
      <c r="AQ35" s="168"/>
      <c r="AR35" s="102"/>
      <c r="AS35" s="168"/>
      <c r="AT35" s="102"/>
      <c r="AU35" s="168"/>
      <c r="AV35" s="102"/>
    </row>
    <row r="36" spans="1:48" s="224" customFormat="1" ht="24" customHeight="1" x14ac:dyDescent="0.2">
      <c r="A36" s="144">
        <f t="shared" si="9"/>
        <v>29</v>
      </c>
      <c r="B36" s="287" t="str">
        <f>IF(ISBLANK('Item List'!B32),"",'Item List'!B32)</f>
        <v>Manholes to be Reconstructed</v>
      </c>
      <c r="C36" s="287" t="str">
        <f>IF(ISBLANK('Item List'!C32),"",'Item List'!C32)</f>
        <v>Each</v>
      </c>
      <c r="D36" s="288">
        <f>IF(ISBLANK('Item List'!AB32),0,'Item List'!AB32)</f>
        <v>1</v>
      </c>
      <c r="E36" s="145">
        <f>IF(ISBLANK('Item List'!AC32),0,'Item List'!AC32)</f>
        <v>1000</v>
      </c>
      <c r="F36" s="145">
        <f t="shared" si="5"/>
        <v>1000</v>
      </c>
      <c r="G36" s="167">
        <v>400</v>
      </c>
      <c r="H36" s="102">
        <f t="shared" si="6"/>
        <v>400</v>
      </c>
      <c r="I36" s="168"/>
      <c r="J36" s="102">
        <f t="shared" si="7"/>
        <v>0</v>
      </c>
      <c r="K36" s="168"/>
      <c r="L36" s="102">
        <f t="shared" si="8"/>
        <v>0</v>
      </c>
      <c r="M36" s="168"/>
      <c r="N36" s="102"/>
      <c r="O36" s="168"/>
      <c r="P36" s="102"/>
      <c r="Q36" s="144"/>
      <c r="R36" s="287"/>
      <c r="S36" s="287"/>
      <c r="T36" s="288"/>
      <c r="U36" s="145"/>
      <c r="V36" s="145"/>
      <c r="W36" s="168"/>
      <c r="X36" s="102"/>
      <c r="Y36" s="168"/>
      <c r="Z36" s="102"/>
      <c r="AA36" s="168"/>
      <c r="AB36" s="102"/>
      <c r="AC36" s="168"/>
      <c r="AD36" s="102"/>
      <c r="AE36" s="144"/>
      <c r="AF36" s="287"/>
      <c r="AG36" s="287"/>
      <c r="AH36" s="288"/>
      <c r="AI36" s="145"/>
      <c r="AJ36" s="145"/>
      <c r="AK36" s="168"/>
      <c r="AL36" s="102"/>
      <c r="AM36" s="168"/>
      <c r="AN36" s="102"/>
      <c r="AO36" s="168"/>
      <c r="AP36" s="102"/>
      <c r="AQ36" s="168"/>
      <c r="AR36" s="102"/>
      <c r="AS36" s="168"/>
      <c r="AT36" s="102"/>
      <c r="AU36" s="168"/>
      <c r="AV36" s="102"/>
    </row>
    <row r="37" spans="1:48" s="224" customFormat="1" ht="24" customHeight="1" x14ac:dyDescent="0.2">
      <c r="A37" s="144">
        <f t="shared" si="9"/>
        <v>30</v>
      </c>
      <c r="B37" s="287" t="str">
        <f>IF(ISBLANK('Item List'!B33),"",'Item List'!B33)</f>
        <v>Manholes to be Reconstructed with New Frame and Lid</v>
      </c>
      <c r="C37" s="287" t="str">
        <f>IF(ISBLANK('Item List'!C33),"",'Item List'!C33)</f>
        <v>Each</v>
      </c>
      <c r="D37" s="288">
        <f>IF(ISBLANK('Item List'!AB33),0,'Item List'!AB33)</f>
        <v>1</v>
      </c>
      <c r="E37" s="145">
        <f>IF(ISBLANK('Item List'!AC33),0,'Item List'!AC33)</f>
        <v>1300</v>
      </c>
      <c r="F37" s="145">
        <f t="shared" si="5"/>
        <v>1300</v>
      </c>
      <c r="G37" s="167">
        <v>600</v>
      </c>
      <c r="H37" s="102">
        <f t="shared" si="6"/>
        <v>600</v>
      </c>
      <c r="I37" s="168"/>
      <c r="J37" s="102">
        <f t="shared" si="7"/>
        <v>0</v>
      </c>
      <c r="K37" s="168"/>
      <c r="L37" s="102">
        <f t="shared" si="8"/>
        <v>0</v>
      </c>
      <c r="M37" s="168"/>
      <c r="N37" s="102"/>
      <c r="O37" s="168"/>
      <c r="P37" s="102"/>
      <c r="Q37" s="144"/>
      <c r="R37" s="287"/>
      <c r="S37" s="287"/>
      <c r="T37" s="288"/>
      <c r="U37" s="145"/>
      <c r="V37" s="145"/>
      <c r="W37" s="168"/>
      <c r="X37" s="102"/>
      <c r="Y37" s="168"/>
      <c r="Z37" s="102"/>
      <c r="AA37" s="168"/>
      <c r="AB37" s="102"/>
      <c r="AC37" s="168"/>
      <c r="AD37" s="102"/>
      <c r="AE37" s="144"/>
      <c r="AF37" s="287"/>
      <c r="AG37" s="287"/>
      <c r="AH37" s="288"/>
      <c r="AI37" s="145"/>
      <c r="AJ37" s="145"/>
      <c r="AK37" s="168"/>
      <c r="AL37" s="102"/>
      <c r="AM37" s="168"/>
      <c r="AN37" s="102"/>
      <c r="AO37" s="168"/>
      <c r="AP37" s="102"/>
      <c r="AQ37" s="168"/>
      <c r="AR37" s="102"/>
      <c r="AS37" s="168"/>
      <c r="AT37" s="102"/>
      <c r="AU37" s="168"/>
      <c r="AV37" s="102"/>
    </row>
    <row r="38" spans="1:48" s="224" customFormat="1" ht="24" customHeight="1" x14ac:dyDescent="0.2">
      <c r="A38" s="144">
        <f t="shared" si="9"/>
        <v>31</v>
      </c>
      <c r="B38" s="287" t="str">
        <f>IF(ISBLANK('Item List'!B34),"",'Item List'!B34)</f>
        <v>Inlets to be Adjusted</v>
      </c>
      <c r="C38" s="287" t="str">
        <f>IF(ISBLANK('Item List'!C34),"",'Item List'!C34)</f>
        <v>Each</v>
      </c>
      <c r="D38" s="288">
        <f>IF(ISBLANK('Item List'!AB34),0,'Item List'!AB34)</f>
        <v>11</v>
      </c>
      <c r="E38" s="145">
        <f>IF(ISBLANK('Item List'!AC34),0,'Item List'!AC34)</f>
        <v>1000</v>
      </c>
      <c r="F38" s="145">
        <f t="shared" si="5"/>
        <v>11000</v>
      </c>
      <c r="G38" s="167">
        <v>600</v>
      </c>
      <c r="H38" s="102">
        <f t="shared" si="6"/>
        <v>6600</v>
      </c>
      <c r="I38" s="168"/>
      <c r="J38" s="102">
        <f t="shared" si="7"/>
        <v>0</v>
      </c>
      <c r="K38" s="168"/>
      <c r="L38" s="102">
        <f t="shared" si="8"/>
        <v>0</v>
      </c>
      <c r="M38" s="168"/>
      <c r="N38" s="102"/>
      <c r="O38" s="168"/>
      <c r="P38" s="102"/>
      <c r="Q38" s="144"/>
      <c r="R38" s="287"/>
      <c r="S38" s="287"/>
      <c r="T38" s="288"/>
      <c r="U38" s="145"/>
      <c r="V38" s="145"/>
      <c r="W38" s="168"/>
      <c r="X38" s="102"/>
      <c r="Y38" s="168"/>
      <c r="Z38" s="102"/>
      <c r="AA38" s="168"/>
      <c r="AB38" s="102"/>
      <c r="AC38" s="168"/>
      <c r="AD38" s="102"/>
      <c r="AE38" s="144"/>
      <c r="AF38" s="287"/>
      <c r="AG38" s="287"/>
      <c r="AH38" s="288"/>
      <c r="AI38" s="145"/>
      <c r="AJ38" s="145"/>
      <c r="AK38" s="168"/>
      <c r="AL38" s="102"/>
      <c r="AM38" s="168"/>
      <c r="AN38" s="102"/>
      <c r="AO38" s="168"/>
      <c r="AP38" s="102"/>
      <c r="AQ38" s="168"/>
      <c r="AR38" s="102"/>
      <c r="AS38" s="168"/>
      <c r="AT38" s="102"/>
      <c r="AU38" s="168"/>
      <c r="AV38" s="102"/>
    </row>
    <row r="39" spans="1:48" s="224" customFormat="1" ht="24" customHeight="1" x14ac:dyDescent="0.2">
      <c r="A39" s="144">
        <f t="shared" si="9"/>
        <v>32</v>
      </c>
      <c r="B39" s="287" t="str">
        <f>IF(ISBLANK('Item List'!B35),"",'Item List'!B35)</f>
        <v>Inlets to be Adjusted with New Frame and Grate</v>
      </c>
      <c r="C39" s="287" t="str">
        <f>IF(ISBLANK('Item List'!C35),"",'Item List'!C35)</f>
        <v>Each</v>
      </c>
      <c r="D39" s="288">
        <f>IF(ISBLANK('Item List'!AB35),0,'Item List'!AB35)</f>
        <v>4</v>
      </c>
      <c r="E39" s="145">
        <f>IF(ISBLANK('Item List'!AC35),0,'Item List'!AC35)</f>
        <v>1400</v>
      </c>
      <c r="F39" s="145">
        <f t="shared" si="5"/>
        <v>5600</v>
      </c>
      <c r="G39" s="167">
        <v>800</v>
      </c>
      <c r="H39" s="102">
        <f t="shared" si="6"/>
        <v>3200</v>
      </c>
      <c r="I39" s="168"/>
      <c r="J39" s="102">
        <f t="shared" si="7"/>
        <v>0</v>
      </c>
      <c r="K39" s="168"/>
      <c r="L39" s="102">
        <f t="shared" si="8"/>
        <v>0</v>
      </c>
      <c r="M39" s="168"/>
      <c r="N39" s="102"/>
      <c r="O39" s="168"/>
      <c r="P39" s="102"/>
      <c r="Q39" s="144"/>
      <c r="R39" s="287"/>
      <c r="S39" s="287"/>
      <c r="T39" s="288"/>
      <c r="U39" s="145"/>
      <c r="V39" s="145"/>
      <c r="W39" s="168"/>
      <c r="X39" s="102"/>
      <c r="Y39" s="168"/>
      <c r="Z39" s="102"/>
      <c r="AA39" s="168"/>
      <c r="AB39" s="102"/>
      <c r="AC39" s="168"/>
      <c r="AD39" s="102"/>
      <c r="AE39" s="144"/>
      <c r="AF39" s="287"/>
      <c r="AG39" s="287"/>
      <c r="AH39" s="288"/>
      <c r="AI39" s="145"/>
      <c r="AJ39" s="145"/>
      <c r="AK39" s="168"/>
      <c r="AL39" s="102"/>
      <c r="AM39" s="168"/>
      <c r="AN39" s="102"/>
      <c r="AO39" s="168"/>
      <c r="AP39" s="102"/>
      <c r="AQ39" s="168"/>
      <c r="AR39" s="102"/>
      <c r="AS39" s="168"/>
      <c r="AT39" s="102"/>
      <c r="AU39" s="168"/>
      <c r="AV39" s="102"/>
    </row>
    <row r="40" spans="1:48" s="224" customFormat="1" ht="24" customHeight="1" x14ac:dyDescent="0.2">
      <c r="A40" s="144">
        <f t="shared" si="9"/>
        <v>33</v>
      </c>
      <c r="B40" s="287" t="str">
        <f>IF(ISBLANK('Item List'!B36),"",'Item List'!B36)</f>
        <v>Inlets to be Reconstructed</v>
      </c>
      <c r="C40" s="287" t="str">
        <f>IF(ISBLANK('Item List'!C36),"",'Item List'!C36)</f>
        <v>Each</v>
      </c>
      <c r="D40" s="288">
        <f>IF(ISBLANK('Item List'!AB36),0,'Item List'!AB36)</f>
        <v>1</v>
      </c>
      <c r="E40" s="145">
        <f>IF(ISBLANK('Item List'!AC36),0,'Item List'!AC36)</f>
        <v>1500</v>
      </c>
      <c r="F40" s="145">
        <f t="shared" si="5"/>
        <v>1500</v>
      </c>
      <c r="G40" s="167">
        <v>700</v>
      </c>
      <c r="H40" s="102">
        <f t="shared" si="6"/>
        <v>700</v>
      </c>
      <c r="I40" s="168"/>
      <c r="J40" s="102">
        <f t="shared" si="7"/>
        <v>0</v>
      </c>
      <c r="K40" s="168"/>
      <c r="L40" s="102">
        <f t="shared" si="8"/>
        <v>0</v>
      </c>
      <c r="M40" s="168"/>
      <c r="N40" s="102"/>
      <c r="O40" s="168"/>
      <c r="P40" s="102"/>
      <c r="Q40" s="144"/>
      <c r="R40" s="287"/>
      <c r="S40" s="287"/>
      <c r="T40" s="288"/>
      <c r="U40" s="145"/>
      <c r="V40" s="145"/>
      <c r="W40" s="168"/>
      <c r="X40" s="102"/>
      <c r="Y40" s="168"/>
      <c r="Z40" s="102"/>
      <c r="AA40" s="168"/>
      <c r="AB40" s="102"/>
      <c r="AC40" s="168"/>
      <c r="AD40" s="102"/>
      <c r="AE40" s="144"/>
      <c r="AF40" s="287"/>
      <c r="AG40" s="287"/>
      <c r="AH40" s="288"/>
      <c r="AI40" s="145"/>
      <c r="AJ40" s="145"/>
      <c r="AK40" s="168"/>
      <c r="AL40" s="102"/>
      <c r="AM40" s="168"/>
      <c r="AN40" s="102"/>
      <c r="AO40" s="168"/>
      <c r="AP40" s="102"/>
      <c r="AQ40" s="168"/>
      <c r="AR40" s="102"/>
      <c r="AS40" s="168"/>
      <c r="AT40" s="102"/>
      <c r="AU40" s="168"/>
      <c r="AV40" s="102"/>
    </row>
    <row r="41" spans="1:48" s="224" customFormat="1" ht="24" customHeight="1" x14ac:dyDescent="0.2">
      <c r="A41" s="144">
        <f t="shared" si="9"/>
        <v>34</v>
      </c>
      <c r="B41" s="287" t="str">
        <f>IF(ISBLANK('Item List'!B37),"",'Item List'!B37)</f>
        <v>Inlets to be Reconstructed with New Frame and Grate</v>
      </c>
      <c r="C41" s="287" t="str">
        <f>IF(ISBLANK('Item List'!C37),"",'Item List'!C37)</f>
        <v>Each</v>
      </c>
      <c r="D41" s="288">
        <f>IF(ISBLANK('Item List'!AB37),0,'Item List'!AB37)</f>
        <v>7</v>
      </c>
      <c r="E41" s="145">
        <f>IF(ISBLANK('Item List'!AC37),0,'Item List'!AC37)</f>
        <v>1900</v>
      </c>
      <c r="F41" s="145">
        <f t="shared" si="5"/>
        <v>13300</v>
      </c>
      <c r="G41" s="167">
        <v>900</v>
      </c>
      <c r="H41" s="102">
        <f t="shared" si="6"/>
        <v>6300</v>
      </c>
      <c r="I41" s="168"/>
      <c r="J41" s="102">
        <f t="shared" si="7"/>
        <v>0</v>
      </c>
      <c r="K41" s="168"/>
      <c r="L41" s="102">
        <f t="shared" si="8"/>
        <v>0</v>
      </c>
      <c r="M41" s="168"/>
      <c r="N41" s="102"/>
      <c r="O41" s="168"/>
      <c r="P41" s="102"/>
      <c r="Q41" s="144"/>
      <c r="R41" s="287"/>
      <c r="S41" s="287"/>
      <c r="T41" s="288"/>
      <c r="U41" s="145"/>
      <c r="V41" s="145"/>
      <c r="W41" s="168"/>
      <c r="X41" s="102"/>
      <c r="Y41" s="168"/>
      <c r="Z41" s="102"/>
      <c r="AA41" s="168"/>
      <c r="AB41" s="102"/>
      <c r="AC41" s="168"/>
      <c r="AD41" s="102"/>
      <c r="AE41" s="144"/>
      <c r="AF41" s="287"/>
      <c r="AG41" s="287"/>
      <c r="AH41" s="288"/>
      <c r="AI41" s="145"/>
      <c r="AJ41" s="145"/>
      <c r="AK41" s="168"/>
      <c r="AL41" s="102"/>
      <c r="AM41" s="168"/>
      <c r="AN41" s="102"/>
      <c r="AO41" s="168"/>
      <c r="AP41" s="102"/>
      <c r="AQ41" s="168"/>
      <c r="AR41" s="102"/>
      <c r="AS41" s="168"/>
      <c r="AT41" s="102"/>
      <c r="AU41" s="168"/>
      <c r="AV41" s="102"/>
    </row>
    <row r="42" spans="1:48" ht="24" customHeight="1" x14ac:dyDescent="0.2">
      <c r="A42" s="144">
        <f t="shared" si="9"/>
        <v>35</v>
      </c>
      <c r="B42" s="287" t="str">
        <f>IF(ISBLANK('Item List'!B38),"",'Item List'!B38)</f>
        <v>Inlet Speicals to be Repaired</v>
      </c>
      <c r="C42" s="287" t="str">
        <f>IF(ISBLANK('Item List'!C38),"",'Item List'!C38)</f>
        <v>Each</v>
      </c>
      <c r="D42" s="288">
        <f>IF(ISBLANK('Item List'!AB38),0,'Item List'!AB38)</f>
        <v>1</v>
      </c>
      <c r="E42" s="145">
        <f>IF(ISBLANK('Item List'!AC38),0,'Item List'!AC38)</f>
        <v>2200</v>
      </c>
      <c r="F42" s="145">
        <f t="shared" si="5"/>
        <v>2200</v>
      </c>
      <c r="G42" s="167">
        <v>1000</v>
      </c>
      <c r="H42" s="102">
        <f t="shared" si="6"/>
        <v>1000</v>
      </c>
      <c r="I42" s="169"/>
      <c r="J42" s="102">
        <f t="shared" si="7"/>
        <v>0</v>
      </c>
      <c r="K42" s="169"/>
      <c r="L42" s="102">
        <f t="shared" si="8"/>
        <v>0</v>
      </c>
      <c r="M42" s="169"/>
      <c r="N42" s="102"/>
      <c r="O42" s="169"/>
      <c r="P42" s="102"/>
      <c r="Q42" s="144"/>
      <c r="R42" s="287"/>
      <c r="S42" s="287"/>
      <c r="T42" s="288"/>
      <c r="U42" s="145"/>
      <c r="V42" s="145"/>
      <c r="W42" s="169"/>
      <c r="X42" s="102"/>
      <c r="Y42" s="169"/>
      <c r="Z42" s="102"/>
      <c r="AA42" s="169"/>
      <c r="AB42" s="102"/>
      <c r="AC42" s="169"/>
      <c r="AD42" s="102"/>
      <c r="AE42" s="144"/>
      <c r="AF42" s="287"/>
      <c r="AG42" s="287"/>
      <c r="AH42" s="288"/>
      <c r="AI42" s="145"/>
      <c r="AJ42" s="145"/>
      <c r="AK42" s="169"/>
      <c r="AL42" s="102"/>
      <c r="AM42" s="169"/>
      <c r="AN42" s="102"/>
      <c r="AO42" s="169"/>
      <c r="AP42" s="102"/>
      <c r="AQ42" s="169"/>
      <c r="AR42" s="102"/>
      <c r="AS42" s="169"/>
      <c r="AT42" s="102"/>
      <c r="AU42" s="169"/>
      <c r="AV42" s="102"/>
    </row>
    <row r="43" spans="1:48" ht="24" customHeight="1" x14ac:dyDescent="0.2">
      <c r="A43" s="144">
        <f t="shared" si="9"/>
        <v>36</v>
      </c>
      <c r="B43" s="287" t="str">
        <f>IF(ISBLANK('Item List'!B39),"",'Item List'!B39)</f>
        <v>Combination Concrete Curb and Gutter, Type M-6.18 (Modified)</v>
      </c>
      <c r="C43" s="287" t="str">
        <f>IF(ISBLANK('Item List'!C39),"",'Item List'!C39)</f>
        <v>L.F.</v>
      </c>
      <c r="D43" s="288">
        <f>IF(ISBLANK('Item List'!AB39),0,'Item List'!AB39)</f>
        <v>4025</v>
      </c>
      <c r="E43" s="145">
        <f>IF(ISBLANK('Item List'!AC39),0,'Item List'!AC39)</f>
        <v>30</v>
      </c>
      <c r="F43" s="145">
        <f t="shared" si="5"/>
        <v>120750</v>
      </c>
      <c r="G43" s="167">
        <v>50</v>
      </c>
      <c r="H43" s="102">
        <f t="shared" si="6"/>
        <v>201250</v>
      </c>
      <c r="I43" s="169"/>
      <c r="J43" s="102">
        <f t="shared" si="7"/>
        <v>0</v>
      </c>
      <c r="K43" s="169"/>
      <c r="L43" s="102">
        <f t="shared" si="8"/>
        <v>0</v>
      </c>
      <c r="M43" s="169"/>
      <c r="N43" s="102"/>
      <c r="O43" s="169"/>
      <c r="P43" s="102"/>
      <c r="Q43" s="144"/>
      <c r="R43" s="287"/>
      <c r="S43" s="287"/>
      <c r="T43" s="288"/>
      <c r="U43" s="145"/>
      <c r="V43" s="145"/>
      <c r="W43" s="169"/>
      <c r="X43" s="102"/>
      <c r="Y43" s="169"/>
      <c r="Z43" s="102"/>
      <c r="AA43" s="169"/>
      <c r="AB43" s="102"/>
      <c r="AC43" s="169"/>
      <c r="AD43" s="102"/>
      <c r="AE43" s="144"/>
      <c r="AF43" s="287"/>
      <c r="AG43" s="287"/>
      <c r="AH43" s="288"/>
      <c r="AI43" s="145"/>
      <c r="AJ43" s="145"/>
      <c r="AK43" s="169"/>
      <c r="AL43" s="102"/>
      <c r="AM43" s="169"/>
      <c r="AN43" s="102"/>
      <c r="AO43" s="169"/>
      <c r="AP43" s="102"/>
      <c r="AQ43" s="169"/>
      <c r="AR43" s="102"/>
      <c r="AS43" s="169"/>
      <c r="AT43" s="102"/>
      <c r="AU43" s="169"/>
      <c r="AV43" s="102"/>
    </row>
    <row r="44" spans="1:48" ht="24" customHeight="1" x14ac:dyDescent="0.2">
      <c r="A44" s="144">
        <f t="shared" si="9"/>
        <v>37</v>
      </c>
      <c r="B44" s="287" t="str">
        <f>IF(ISBLANK('Item List'!B40),"",'Item List'!B40)</f>
        <v>Concrete Curb Head</v>
      </c>
      <c r="C44" s="287" t="str">
        <f>IF(ISBLANK('Item List'!C40),"",'Item List'!C40)</f>
        <v>L.F.</v>
      </c>
      <c r="D44" s="288">
        <f>IF(ISBLANK('Item List'!AB40),0,'Item List'!AB40)</f>
        <v>60</v>
      </c>
      <c r="E44" s="145">
        <f>IF(ISBLANK('Item List'!AC40),0,'Item List'!AC40)</f>
        <v>25</v>
      </c>
      <c r="F44" s="145">
        <f t="shared" si="5"/>
        <v>1500</v>
      </c>
      <c r="G44" s="167">
        <v>200</v>
      </c>
      <c r="H44" s="102">
        <f t="shared" si="6"/>
        <v>12000</v>
      </c>
      <c r="I44" s="169"/>
      <c r="J44" s="102">
        <f t="shared" si="7"/>
        <v>0</v>
      </c>
      <c r="K44" s="169"/>
      <c r="L44" s="102">
        <f t="shared" si="8"/>
        <v>0</v>
      </c>
      <c r="M44" s="169"/>
      <c r="N44" s="102"/>
      <c r="O44" s="169"/>
      <c r="P44" s="102"/>
      <c r="Q44" s="144"/>
      <c r="R44" s="287"/>
      <c r="S44" s="287"/>
      <c r="T44" s="288"/>
      <c r="U44" s="145"/>
      <c r="V44" s="145"/>
      <c r="W44" s="169"/>
      <c r="X44" s="102"/>
      <c r="Y44" s="169"/>
      <c r="Z44" s="102"/>
      <c r="AA44" s="169"/>
      <c r="AB44" s="102"/>
      <c r="AC44" s="169"/>
      <c r="AD44" s="102"/>
      <c r="AE44" s="144"/>
      <c r="AF44" s="287"/>
      <c r="AG44" s="287"/>
      <c r="AH44" s="288"/>
      <c r="AI44" s="145"/>
      <c r="AJ44" s="145"/>
      <c r="AK44" s="169"/>
      <c r="AL44" s="102"/>
      <c r="AM44" s="169"/>
      <c r="AN44" s="102"/>
      <c r="AO44" s="169"/>
      <c r="AP44" s="102"/>
      <c r="AQ44" s="169"/>
      <c r="AR44" s="102"/>
      <c r="AS44" s="169"/>
      <c r="AT44" s="102"/>
      <c r="AU44" s="169"/>
      <c r="AV44" s="102"/>
    </row>
    <row r="45" spans="1:48" ht="24" customHeight="1" x14ac:dyDescent="0.2">
      <c r="A45" s="144">
        <f t="shared" si="9"/>
        <v>38</v>
      </c>
      <c r="B45" s="287" t="str">
        <f>IF(ISBLANK('Item List'!B41),"",'Item List'!B41)</f>
        <v>Traffic Control and Protection</v>
      </c>
      <c r="C45" s="287" t="str">
        <f>IF(ISBLANK('Item List'!C41),"",'Item List'!C41)</f>
        <v>Lsum</v>
      </c>
      <c r="D45" s="288">
        <f>IF(ISBLANK('Item List'!AB41),0,'Item List'!AB41)</f>
        <v>1.0000000000000002</v>
      </c>
      <c r="E45" s="145">
        <f>IF(ISBLANK('Item List'!AC41),0,'Item List'!AC41)</f>
        <v>20000</v>
      </c>
      <c r="F45" s="145">
        <f t="shared" si="5"/>
        <v>20000.000000000004</v>
      </c>
      <c r="G45" s="167">
        <v>10000</v>
      </c>
      <c r="H45" s="102">
        <f t="shared" si="6"/>
        <v>10000.000000000002</v>
      </c>
      <c r="I45" s="169"/>
      <c r="J45" s="102">
        <f t="shared" si="7"/>
        <v>0</v>
      </c>
      <c r="K45" s="169"/>
      <c r="L45" s="102">
        <f t="shared" si="8"/>
        <v>0</v>
      </c>
      <c r="M45" s="169"/>
      <c r="N45" s="102"/>
      <c r="O45" s="169"/>
      <c r="P45" s="102"/>
      <c r="Q45" s="144"/>
      <c r="R45" s="287"/>
      <c r="S45" s="287"/>
      <c r="T45" s="288"/>
      <c r="U45" s="145"/>
      <c r="V45" s="145"/>
      <c r="W45" s="169"/>
      <c r="X45" s="102"/>
      <c r="Y45" s="169"/>
      <c r="Z45" s="102"/>
      <c r="AA45" s="169"/>
      <c r="AB45" s="102"/>
      <c r="AC45" s="169"/>
      <c r="AD45" s="102"/>
      <c r="AE45" s="144"/>
      <c r="AF45" s="287"/>
      <c r="AG45" s="287"/>
      <c r="AH45" s="288"/>
      <c r="AI45" s="145"/>
      <c r="AJ45" s="145"/>
      <c r="AK45" s="169"/>
      <c r="AL45" s="102"/>
      <c r="AM45" s="169"/>
      <c r="AN45" s="102"/>
      <c r="AO45" s="169"/>
      <c r="AP45" s="102"/>
      <c r="AQ45" s="169"/>
      <c r="AR45" s="102"/>
      <c r="AS45" s="169"/>
      <c r="AT45" s="102"/>
      <c r="AU45" s="169"/>
      <c r="AV45" s="102"/>
    </row>
    <row r="46" spans="1:48" ht="24" customHeight="1" x14ac:dyDescent="0.2">
      <c r="A46" s="144">
        <f t="shared" si="9"/>
        <v>39</v>
      </c>
      <c r="B46" s="287" t="str">
        <f>IF(ISBLANK('Item List'!B42),"",'Item List'!B42)</f>
        <v>Thermoplastic Pavement Markings, 4"</v>
      </c>
      <c r="C46" s="287" t="str">
        <f>IF(ISBLANK('Item List'!C42),"",'Item List'!C42)</f>
        <v>L.F.</v>
      </c>
      <c r="D46" s="288">
        <f>IF(ISBLANK('Item List'!AB42),0,'Item List'!AB42)</f>
        <v>2759</v>
      </c>
      <c r="E46" s="145">
        <f>IF(ISBLANK('Item List'!AC42),0,'Item List'!AC42)</f>
        <v>2</v>
      </c>
      <c r="F46" s="145">
        <f t="shared" si="5"/>
        <v>5518</v>
      </c>
      <c r="G46" s="167">
        <v>1.4</v>
      </c>
      <c r="H46" s="102">
        <f t="shared" si="6"/>
        <v>3862.6</v>
      </c>
      <c r="I46" s="169"/>
      <c r="J46" s="102">
        <f t="shared" si="7"/>
        <v>0</v>
      </c>
      <c r="K46" s="169"/>
      <c r="L46" s="102">
        <f t="shared" si="8"/>
        <v>0</v>
      </c>
      <c r="M46" s="169"/>
      <c r="N46" s="102"/>
      <c r="O46" s="169"/>
      <c r="P46" s="102"/>
      <c r="Q46" s="144"/>
      <c r="R46" s="287"/>
      <c r="S46" s="287"/>
      <c r="T46" s="288"/>
      <c r="U46" s="145"/>
      <c r="V46" s="145"/>
      <c r="W46" s="169"/>
      <c r="X46" s="102"/>
      <c r="Y46" s="169"/>
      <c r="Z46" s="102"/>
      <c r="AA46" s="169"/>
      <c r="AB46" s="102"/>
      <c r="AC46" s="169"/>
      <c r="AD46" s="102"/>
      <c r="AE46" s="144"/>
      <c r="AF46" s="287"/>
      <c r="AG46" s="287"/>
      <c r="AH46" s="288"/>
      <c r="AI46" s="145"/>
      <c r="AJ46" s="145"/>
      <c r="AK46" s="169"/>
      <c r="AL46" s="102"/>
      <c r="AM46" s="169"/>
      <c r="AN46" s="102"/>
      <c r="AO46" s="169"/>
      <c r="AP46" s="102"/>
      <c r="AQ46" s="169"/>
      <c r="AR46" s="102"/>
      <c r="AS46" s="169"/>
      <c r="AT46" s="102"/>
      <c r="AU46" s="169"/>
      <c r="AV46" s="102"/>
    </row>
    <row r="47" spans="1:48" ht="24" customHeight="1" x14ac:dyDescent="0.2">
      <c r="A47" s="144">
        <f t="shared" si="9"/>
        <v>40</v>
      </c>
      <c r="B47" s="287" t="str">
        <f>IF(ISBLANK('Item List'!B43),"",'Item List'!B43)</f>
        <v>Thermoplastic Pavement Markings, 6"</v>
      </c>
      <c r="C47" s="287" t="str">
        <f>IF(ISBLANK('Item List'!C43),"",'Item List'!C43)</f>
        <v>L.F.</v>
      </c>
      <c r="D47" s="288">
        <f>IF(ISBLANK('Item List'!AB43),0,'Item List'!AB43)</f>
        <v>532</v>
      </c>
      <c r="E47" s="145">
        <f>IF(ISBLANK('Item List'!AC43),0,'Item List'!AC43)</f>
        <v>2</v>
      </c>
      <c r="F47" s="145">
        <f t="shared" si="5"/>
        <v>1064</v>
      </c>
      <c r="G47" s="167">
        <v>2.1</v>
      </c>
      <c r="H47" s="102">
        <f t="shared" si="6"/>
        <v>1117.2</v>
      </c>
      <c r="I47" s="169"/>
      <c r="J47" s="102">
        <f t="shared" si="7"/>
        <v>0</v>
      </c>
      <c r="K47" s="169"/>
      <c r="L47" s="102">
        <f t="shared" si="8"/>
        <v>0</v>
      </c>
      <c r="M47" s="169"/>
      <c r="N47" s="102"/>
      <c r="O47" s="169"/>
      <c r="P47" s="102"/>
      <c r="Q47" s="144"/>
      <c r="R47" s="287"/>
      <c r="S47" s="287"/>
      <c r="T47" s="288"/>
      <c r="U47" s="145"/>
      <c r="V47" s="145"/>
      <c r="W47" s="169"/>
      <c r="X47" s="102"/>
      <c r="Y47" s="169"/>
      <c r="Z47" s="102"/>
      <c r="AA47" s="169"/>
      <c r="AB47" s="102"/>
      <c r="AC47" s="169"/>
      <c r="AD47" s="102"/>
      <c r="AE47" s="144"/>
      <c r="AF47" s="287"/>
      <c r="AG47" s="287"/>
      <c r="AH47" s="288"/>
      <c r="AI47" s="145"/>
      <c r="AJ47" s="145"/>
      <c r="AK47" s="169"/>
      <c r="AL47" s="102"/>
      <c r="AM47" s="169"/>
      <c r="AN47" s="102"/>
      <c r="AO47" s="169"/>
      <c r="AP47" s="102"/>
      <c r="AQ47" s="169"/>
      <c r="AR47" s="102"/>
      <c r="AS47" s="169"/>
      <c r="AT47" s="102"/>
      <c r="AU47" s="169"/>
      <c r="AV47" s="102"/>
    </row>
    <row r="48" spans="1:48" ht="24" customHeight="1" x14ac:dyDescent="0.2">
      <c r="A48" s="144">
        <f t="shared" si="9"/>
        <v>41</v>
      </c>
      <c r="B48" s="287" t="str">
        <f>IF(ISBLANK('Item List'!B44),"",'Item List'!B44)</f>
        <v>Thermoplastic Pavement Markings, 12"</v>
      </c>
      <c r="C48" s="287" t="str">
        <f>IF(ISBLANK('Item List'!C44),"",'Item List'!C44)</f>
        <v>L.F.</v>
      </c>
      <c r="D48" s="288">
        <f>IF(ISBLANK('Item List'!AB44),0,'Item List'!AB44)</f>
        <v>126</v>
      </c>
      <c r="E48" s="145">
        <f>IF(ISBLANK('Item List'!AC44),0,'Item List'!AC44)</f>
        <v>3</v>
      </c>
      <c r="F48" s="145">
        <f t="shared" si="5"/>
        <v>378</v>
      </c>
      <c r="G48" s="167">
        <v>4.2</v>
      </c>
      <c r="H48" s="102">
        <f t="shared" si="6"/>
        <v>529.20000000000005</v>
      </c>
      <c r="I48" s="169"/>
      <c r="J48" s="102">
        <f t="shared" si="7"/>
        <v>0</v>
      </c>
      <c r="K48" s="169"/>
      <c r="L48" s="102">
        <f t="shared" si="8"/>
        <v>0</v>
      </c>
      <c r="M48" s="169"/>
      <c r="N48" s="102"/>
      <c r="O48" s="169"/>
      <c r="P48" s="102"/>
      <c r="Q48" s="144"/>
      <c r="R48" s="287"/>
      <c r="S48" s="287"/>
      <c r="T48" s="288"/>
      <c r="U48" s="145"/>
      <c r="V48" s="145"/>
      <c r="W48" s="169"/>
      <c r="X48" s="102"/>
      <c r="Y48" s="169"/>
      <c r="Z48" s="102"/>
      <c r="AA48" s="169"/>
      <c r="AB48" s="102"/>
      <c r="AC48" s="169"/>
      <c r="AD48" s="102"/>
      <c r="AE48" s="144"/>
      <c r="AF48" s="287"/>
      <c r="AG48" s="287"/>
      <c r="AH48" s="288"/>
      <c r="AI48" s="145"/>
      <c r="AJ48" s="145"/>
      <c r="AK48" s="169"/>
      <c r="AL48" s="102"/>
      <c r="AM48" s="169"/>
      <c r="AN48" s="102"/>
      <c r="AO48" s="169"/>
      <c r="AP48" s="102"/>
      <c r="AQ48" s="169"/>
      <c r="AR48" s="102"/>
      <c r="AS48" s="169"/>
      <c r="AT48" s="102"/>
      <c r="AU48" s="169"/>
      <c r="AV48" s="102"/>
    </row>
    <row r="49" spans="1:48" ht="24" customHeight="1" x14ac:dyDescent="0.2">
      <c r="A49" s="144">
        <f t="shared" si="9"/>
        <v>42</v>
      </c>
      <c r="B49" s="287" t="str">
        <f>IF(ISBLANK('Item List'!B45),"",'Item List'!B45)</f>
        <v>Thermoplastic Pavement Markings, 24"</v>
      </c>
      <c r="C49" s="287" t="str">
        <f>IF(ISBLANK('Item List'!C45),"",'Item List'!C45)</f>
        <v>L.F.</v>
      </c>
      <c r="D49" s="288">
        <f>IF(ISBLANK('Item List'!AB45),0,'Item List'!AB45)</f>
        <v>31</v>
      </c>
      <c r="E49" s="145">
        <f>IF(ISBLANK('Item List'!AC45),0,'Item List'!AC45)</f>
        <v>4</v>
      </c>
      <c r="F49" s="145">
        <f t="shared" si="5"/>
        <v>124</v>
      </c>
      <c r="G49" s="167">
        <v>8.4</v>
      </c>
      <c r="H49" s="102">
        <f t="shared" si="6"/>
        <v>260.40000000000003</v>
      </c>
      <c r="I49" s="169"/>
      <c r="J49" s="102">
        <f t="shared" si="7"/>
        <v>0</v>
      </c>
      <c r="K49" s="169"/>
      <c r="L49" s="102">
        <f t="shared" si="8"/>
        <v>0</v>
      </c>
      <c r="M49" s="169"/>
      <c r="N49" s="102"/>
      <c r="O49" s="169"/>
      <c r="P49" s="102"/>
      <c r="Q49" s="144"/>
      <c r="R49" s="287"/>
      <c r="S49" s="287"/>
      <c r="T49" s="288"/>
      <c r="U49" s="145"/>
      <c r="V49" s="145"/>
      <c r="W49" s="169"/>
      <c r="X49" s="102"/>
      <c r="Y49" s="169"/>
      <c r="Z49" s="102"/>
      <c r="AA49" s="169"/>
      <c r="AB49" s="102"/>
      <c r="AC49" s="169"/>
      <c r="AD49" s="102"/>
      <c r="AE49" s="144"/>
      <c r="AF49" s="287"/>
      <c r="AG49" s="287"/>
      <c r="AH49" s="288"/>
      <c r="AI49" s="145"/>
      <c r="AJ49" s="145"/>
      <c r="AK49" s="169"/>
      <c r="AL49" s="102"/>
      <c r="AM49" s="169"/>
      <c r="AN49" s="102"/>
      <c r="AO49" s="169"/>
      <c r="AP49" s="102"/>
      <c r="AQ49" s="169"/>
      <c r="AR49" s="102"/>
      <c r="AS49" s="169"/>
      <c r="AT49" s="102"/>
      <c r="AU49" s="169"/>
      <c r="AV49" s="102"/>
    </row>
    <row r="50" spans="1:48" ht="24" customHeight="1" x14ac:dyDescent="0.2">
      <c r="A50" s="144">
        <f t="shared" si="9"/>
        <v>43</v>
      </c>
      <c r="B50" s="287" t="str">
        <f>IF(ISBLANK('Item List'!B46),"",'Item List'!B46)</f>
        <v>Thermoplastic Pavement Markings, Letters and Symbols</v>
      </c>
      <c r="C50" s="287" t="str">
        <f>IF(ISBLANK('Item List'!C46),"",'Item List'!C46)</f>
        <v>S.F.</v>
      </c>
      <c r="D50" s="288">
        <f>IF(ISBLANK('Item List'!AB46),0,'Item List'!AB46)</f>
        <v>89</v>
      </c>
      <c r="E50" s="145">
        <f>IF(ISBLANK('Item List'!AC46),0,'Item List'!AC46)</f>
        <v>8</v>
      </c>
      <c r="F50" s="145">
        <f t="shared" si="5"/>
        <v>712</v>
      </c>
      <c r="G50" s="167">
        <v>8.4</v>
      </c>
      <c r="H50" s="102">
        <f t="shared" si="6"/>
        <v>747.6</v>
      </c>
      <c r="I50" s="169"/>
      <c r="J50" s="102">
        <f t="shared" si="7"/>
        <v>0</v>
      </c>
      <c r="K50" s="169"/>
      <c r="L50" s="102">
        <f t="shared" si="8"/>
        <v>0</v>
      </c>
      <c r="M50" s="169"/>
      <c r="N50" s="102"/>
      <c r="O50" s="169"/>
      <c r="P50" s="102"/>
      <c r="Q50" s="144"/>
      <c r="R50" s="287"/>
      <c r="S50" s="287"/>
      <c r="T50" s="288"/>
      <c r="U50" s="145"/>
      <c r="V50" s="145"/>
      <c r="W50" s="169"/>
      <c r="X50" s="102"/>
      <c r="Y50" s="169"/>
      <c r="Z50" s="102"/>
      <c r="AA50" s="169"/>
      <c r="AB50" s="102"/>
      <c r="AC50" s="169"/>
      <c r="AD50" s="102"/>
      <c r="AE50" s="144"/>
      <c r="AF50" s="287"/>
      <c r="AG50" s="287"/>
      <c r="AH50" s="288"/>
      <c r="AI50" s="145"/>
      <c r="AJ50" s="145"/>
      <c r="AK50" s="169"/>
      <c r="AL50" s="102"/>
      <c r="AM50" s="169"/>
      <c r="AN50" s="102"/>
      <c r="AO50" s="169"/>
      <c r="AP50" s="102"/>
      <c r="AQ50" s="169"/>
      <c r="AR50" s="102"/>
      <c r="AS50" s="169"/>
      <c r="AT50" s="102"/>
      <c r="AU50" s="169"/>
      <c r="AV50" s="102"/>
    </row>
    <row r="51" spans="1:48" ht="24" customHeight="1" x14ac:dyDescent="0.2">
      <c r="A51" s="144">
        <f t="shared" si="9"/>
        <v>44</v>
      </c>
      <c r="B51" s="287" t="str">
        <f>IF(ISBLANK('Item List'!B47),"",'Item List'!B47)</f>
        <v>Detector Loops</v>
      </c>
      <c r="C51" s="287" t="str">
        <f>IF(ISBLANK('Item List'!C47),"",'Item List'!C47)</f>
        <v>L.F.</v>
      </c>
      <c r="D51" s="288">
        <f>IF(ISBLANK('Item List'!AB47),0,'Item List'!AB47)</f>
        <v>100</v>
      </c>
      <c r="E51" s="145">
        <f>IF(ISBLANK('Item List'!AC47),0,'Item List'!AC47)</f>
        <v>30</v>
      </c>
      <c r="F51" s="145">
        <f t="shared" si="5"/>
        <v>3000</v>
      </c>
      <c r="G51" s="167">
        <v>34.25</v>
      </c>
      <c r="H51" s="102">
        <f t="shared" si="6"/>
        <v>3425</v>
      </c>
      <c r="I51" s="169"/>
      <c r="J51" s="102">
        <f t="shared" si="7"/>
        <v>0</v>
      </c>
      <c r="K51" s="169"/>
      <c r="L51" s="102">
        <f t="shared" si="8"/>
        <v>0</v>
      </c>
      <c r="M51" s="169"/>
      <c r="N51" s="102"/>
      <c r="O51" s="169"/>
      <c r="P51" s="102"/>
      <c r="Q51" s="144"/>
      <c r="R51" s="287"/>
      <c r="S51" s="287"/>
      <c r="T51" s="288"/>
      <c r="U51" s="145"/>
      <c r="V51" s="145"/>
      <c r="W51" s="169"/>
      <c r="X51" s="102"/>
      <c r="Y51" s="169"/>
      <c r="Z51" s="102"/>
      <c r="AA51" s="169"/>
      <c r="AB51" s="102"/>
      <c r="AC51" s="169"/>
      <c r="AD51" s="102"/>
      <c r="AE51" s="144"/>
      <c r="AF51" s="287"/>
      <c r="AG51" s="287"/>
      <c r="AH51" s="288"/>
      <c r="AI51" s="145"/>
      <c r="AJ51" s="145"/>
      <c r="AK51" s="169"/>
      <c r="AL51" s="102"/>
      <c r="AM51" s="169"/>
      <c r="AN51" s="102"/>
      <c r="AO51" s="169"/>
      <c r="AP51" s="102"/>
      <c r="AQ51" s="169"/>
      <c r="AR51" s="102"/>
      <c r="AS51" s="169"/>
      <c r="AT51" s="102"/>
      <c r="AU51" s="169"/>
      <c r="AV51" s="102"/>
    </row>
    <row r="52" spans="1:48" ht="24" customHeight="1" x14ac:dyDescent="0.2">
      <c r="A52" s="144" t="str">
        <f t="shared" si="9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List'!AB48),0,'Item List'!AB48)</f>
        <v/>
      </c>
      <c r="E52" s="145">
        <f>IF(ISBLANK('Item List'!AC48),0,'Item List'!AC48)</f>
        <v>0</v>
      </c>
      <c r="F52" s="145">
        <f t="shared" si="5"/>
        <v>0</v>
      </c>
      <c r="G52" s="167"/>
      <c r="H52" s="102">
        <f t="shared" si="6"/>
        <v>0</v>
      </c>
      <c r="I52" s="169"/>
      <c r="J52" s="102">
        <f t="shared" si="7"/>
        <v>0</v>
      </c>
      <c r="K52" s="169"/>
      <c r="L52" s="102">
        <f t="shared" si="8"/>
        <v>0</v>
      </c>
      <c r="M52" s="169"/>
      <c r="N52" s="102"/>
      <c r="O52" s="169"/>
      <c r="P52" s="102"/>
      <c r="Q52" s="144"/>
      <c r="R52" s="287"/>
      <c r="S52" s="287"/>
      <c r="T52" s="288"/>
      <c r="U52" s="145"/>
      <c r="V52" s="145"/>
      <c r="W52" s="169"/>
      <c r="X52" s="102"/>
      <c r="Y52" s="169"/>
      <c r="Z52" s="102"/>
      <c r="AA52" s="169"/>
      <c r="AB52" s="102"/>
      <c r="AC52" s="169"/>
      <c r="AD52" s="102"/>
      <c r="AE52" s="144"/>
      <c r="AF52" s="287"/>
      <c r="AG52" s="287"/>
      <c r="AH52" s="288"/>
      <c r="AI52" s="145"/>
      <c r="AJ52" s="145"/>
      <c r="AK52" s="169"/>
      <c r="AL52" s="102"/>
      <c r="AM52" s="169"/>
      <c r="AN52" s="102"/>
      <c r="AO52" s="169"/>
      <c r="AP52" s="102"/>
      <c r="AQ52" s="169"/>
      <c r="AR52" s="102"/>
      <c r="AS52" s="169"/>
      <c r="AT52" s="102"/>
      <c r="AU52" s="169"/>
      <c r="AV52" s="102"/>
    </row>
    <row r="53" spans="1:48" ht="24" customHeight="1" x14ac:dyDescent="0.2">
      <c r="A53" s="144" t="str">
        <f t="shared" si="9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List'!AB49),0,'Item List'!AB49)</f>
        <v/>
      </c>
      <c r="E53" s="145">
        <f>IF(ISBLANK('Item List'!AC49),0,'Item List'!AC49)</f>
        <v>0</v>
      </c>
      <c r="F53" s="145">
        <f t="shared" si="5"/>
        <v>0</v>
      </c>
      <c r="G53" s="167"/>
      <c r="H53" s="102">
        <f t="shared" si="6"/>
        <v>0</v>
      </c>
      <c r="I53" s="169"/>
      <c r="J53" s="102">
        <f t="shared" si="7"/>
        <v>0</v>
      </c>
      <c r="K53" s="169"/>
      <c r="L53" s="102">
        <f t="shared" si="8"/>
        <v>0</v>
      </c>
      <c r="M53" s="169"/>
      <c r="N53" s="102"/>
      <c r="O53" s="169"/>
      <c r="P53" s="102"/>
      <c r="Q53" s="144"/>
      <c r="R53" s="287"/>
      <c r="S53" s="287"/>
      <c r="T53" s="288"/>
      <c r="U53" s="145"/>
      <c r="V53" s="145"/>
      <c r="W53" s="169"/>
      <c r="X53" s="102"/>
      <c r="Y53" s="169"/>
      <c r="Z53" s="102"/>
      <c r="AA53" s="169"/>
      <c r="AB53" s="102"/>
      <c r="AC53" s="169"/>
      <c r="AD53" s="102"/>
      <c r="AE53" s="144"/>
      <c r="AF53" s="287"/>
      <c r="AG53" s="287"/>
      <c r="AH53" s="288"/>
      <c r="AI53" s="145"/>
      <c r="AJ53" s="145"/>
      <c r="AK53" s="169"/>
      <c r="AL53" s="102"/>
      <c r="AM53" s="169"/>
      <c r="AN53" s="102"/>
      <c r="AO53" s="169"/>
      <c r="AP53" s="102"/>
      <c r="AQ53" s="169"/>
      <c r="AR53" s="102"/>
      <c r="AS53" s="169"/>
      <c r="AT53" s="102"/>
      <c r="AU53" s="169"/>
      <c r="AV53" s="102"/>
    </row>
    <row r="54" spans="1:48" ht="24" customHeight="1" x14ac:dyDescent="0.2">
      <c r="A54" s="144" t="str">
        <f t="shared" si="9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List'!AB50),0,'Item List'!AB50)</f>
        <v/>
      </c>
      <c r="E54" s="145">
        <f>IF(ISBLANK('Item List'!AC50),0,'Item List'!AC50)</f>
        <v>0</v>
      </c>
      <c r="F54" s="145">
        <f t="shared" si="5"/>
        <v>0</v>
      </c>
      <c r="G54" s="167"/>
      <c r="H54" s="102">
        <f t="shared" si="6"/>
        <v>0</v>
      </c>
      <c r="I54" s="169"/>
      <c r="J54" s="102">
        <f t="shared" si="7"/>
        <v>0</v>
      </c>
      <c r="K54" s="169"/>
      <c r="L54" s="102">
        <f t="shared" si="8"/>
        <v>0</v>
      </c>
      <c r="M54" s="169"/>
      <c r="N54" s="102"/>
      <c r="O54" s="169"/>
      <c r="P54" s="102"/>
      <c r="Q54" s="144"/>
      <c r="R54" s="287"/>
      <c r="S54" s="287"/>
      <c r="T54" s="288"/>
      <c r="U54" s="145"/>
      <c r="V54" s="145"/>
      <c r="W54" s="169"/>
      <c r="X54" s="102"/>
      <c r="Y54" s="169"/>
      <c r="Z54" s="102"/>
      <c r="AA54" s="169"/>
      <c r="AB54" s="102"/>
      <c r="AC54" s="169"/>
      <c r="AD54" s="102"/>
      <c r="AE54" s="144"/>
      <c r="AF54" s="287"/>
      <c r="AG54" s="287"/>
      <c r="AH54" s="288"/>
      <c r="AI54" s="145"/>
      <c r="AJ54" s="145"/>
      <c r="AK54" s="169"/>
      <c r="AL54" s="102"/>
      <c r="AM54" s="169"/>
      <c r="AN54" s="102"/>
      <c r="AO54" s="169"/>
      <c r="AP54" s="102"/>
      <c r="AQ54" s="169"/>
      <c r="AR54" s="102"/>
      <c r="AS54" s="169"/>
      <c r="AT54" s="102"/>
      <c r="AU54" s="169"/>
      <c r="AV54" s="102"/>
    </row>
    <row r="55" spans="1:48" ht="24" customHeight="1" thickBot="1" x14ac:dyDescent="0.25">
      <c r="A55" s="144" t="str">
        <f t="shared" si="9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List'!AB51),0,'Item List'!AB51)</f>
        <v/>
      </c>
      <c r="E55" s="145">
        <f>IF(ISBLANK('Item List'!AC51),0,'Item List'!AC51)</f>
        <v>0</v>
      </c>
      <c r="F55" s="145">
        <f t="shared" si="5"/>
        <v>0</v>
      </c>
      <c r="G55" s="167"/>
      <c r="H55" s="102">
        <f t="shared" si="6"/>
        <v>0</v>
      </c>
      <c r="I55" s="169"/>
      <c r="J55" s="102">
        <f t="shared" si="7"/>
        <v>0</v>
      </c>
      <c r="K55" s="169"/>
      <c r="L55" s="102">
        <f t="shared" si="8"/>
        <v>0</v>
      </c>
      <c r="M55" s="169"/>
      <c r="N55" s="102"/>
      <c r="O55" s="169"/>
      <c r="P55" s="102"/>
      <c r="Q55" s="144"/>
      <c r="R55" s="287"/>
      <c r="S55" s="287"/>
      <c r="T55" s="288"/>
      <c r="U55" s="145"/>
      <c r="V55" s="145"/>
      <c r="W55" s="169"/>
      <c r="X55" s="102"/>
      <c r="Y55" s="169"/>
      <c r="Z55" s="102"/>
      <c r="AA55" s="169"/>
      <c r="AB55" s="102"/>
      <c r="AC55" s="169"/>
      <c r="AD55" s="102"/>
      <c r="AE55" s="144"/>
      <c r="AF55" s="287"/>
      <c r="AG55" s="287"/>
      <c r="AH55" s="288"/>
      <c r="AI55" s="145"/>
      <c r="AJ55" s="145"/>
      <c r="AK55" s="169"/>
      <c r="AL55" s="102"/>
      <c r="AM55" s="169"/>
      <c r="AN55" s="102"/>
      <c r="AO55" s="169"/>
      <c r="AP55" s="102"/>
      <c r="AQ55" s="169"/>
      <c r="AR55" s="102"/>
      <c r="AS55" s="169"/>
      <c r="AT55" s="102"/>
      <c r="AU55" s="169"/>
      <c r="AV55" s="102"/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1244352</v>
      </c>
      <c r="G56" s="149"/>
      <c r="H56" s="149">
        <f>IF(SUM(H32:H55)=0,"",SUM(H32:H55)+H30)</f>
        <v>1235519.5549999999</v>
      </c>
      <c r="I56" s="149"/>
      <c r="J56" s="149" t="str">
        <f>IF(SUM(J32:J55)=0,"",SUM(J32:J55)+J30)</f>
        <v/>
      </c>
      <c r="K56" s="109"/>
      <c r="L56" s="103" t="str">
        <f>IF(SUM(L32:L55)=0,"",SUM(L32:L55)+L30)</f>
        <v/>
      </c>
      <c r="M56" s="216"/>
      <c r="N56" s="103"/>
      <c r="O56" s="216"/>
      <c r="P56" s="103"/>
      <c r="Q56" s="146"/>
      <c r="R56" s="358"/>
      <c r="S56" s="147"/>
      <c r="T56" s="289"/>
      <c r="U56" s="148"/>
      <c r="V56" s="149"/>
      <c r="W56" s="109"/>
      <c r="X56" s="103"/>
      <c r="Y56" s="109"/>
      <c r="Z56" s="103"/>
      <c r="AA56" s="109"/>
      <c r="AB56" s="103"/>
      <c r="AC56" s="109"/>
      <c r="AD56" s="103"/>
      <c r="AE56" s="146"/>
      <c r="AF56" s="156"/>
      <c r="AG56" s="147"/>
      <c r="AH56" s="289"/>
      <c r="AI56" s="148"/>
      <c r="AJ56" s="149"/>
      <c r="AK56" s="109"/>
      <c r="AL56" s="103"/>
      <c r="AM56" s="109"/>
      <c r="AN56" s="103"/>
      <c r="AO56" s="109"/>
      <c r="AP56" s="103"/>
      <c r="AQ56" s="109"/>
      <c r="AR56" s="103"/>
      <c r="AS56" s="109"/>
      <c r="AT56" s="103"/>
      <c r="AU56" s="109"/>
      <c r="AV56" s="103"/>
    </row>
    <row r="57" spans="1:48" s="224" customFormat="1" ht="10.5" customHeight="1" thickBot="1" x14ac:dyDescent="0.25">
      <c r="A57" s="150"/>
      <c r="B57" s="151" t="str">
        <f>CONCATENATE("Award to"&amp;" "&amp;$G$1)</f>
        <v>Award to TCI CONCRETE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1235519.5549999999</v>
      </c>
      <c r="I57" s="104">
        <f>I56</f>
        <v>0</v>
      </c>
      <c r="J57" s="104" t="str">
        <f>J56</f>
        <v/>
      </c>
      <c r="K57" s="104">
        <f>K56</f>
        <v>0</v>
      </c>
      <c r="L57" s="104" t="str">
        <f>L56</f>
        <v/>
      </c>
      <c r="M57" s="217"/>
      <c r="N57" s="104"/>
      <c r="O57" s="217"/>
      <c r="P57" s="104"/>
      <c r="Q57" s="150"/>
      <c r="R57" s="151"/>
      <c r="S57" s="152"/>
      <c r="T57" s="153"/>
      <c r="U57" s="154"/>
      <c r="V57" s="155"/>
      <c r="W57" s="108"/>
      <c r="X57" s="104"/>
      <c r="Y57" s="108"/>
      <c r="Z57" s="104"/>
      <c r="AA57" s="108"/>
      <c r="AB57" s="104"/>
      <c r="AC57" s="108"/>
      <c r="AD57" s="104"/>
      <c r="AE57" s="150"/>
      <c r="AF57" s="151"/>
      <c r="AG57" s="152"/>
      <c r="AH57" s="153"/>
      <c r="AI57" s="154"/>
      <c r="AJ57" s="155"/>
      <c r="AK57" s="108"/>
      <c r="AL57" s="104"/>
      <c r="AM57" s="108"/>
      <c r="AN57" s="104"/>
      <c r="AO57" s="108"/>
      <c r="AP57" s="104"/>
      <c r="AQ57" s="108"/>
      <c r="AR57" s="104"/>
      <c r="AS57" s="108"/>
      <c r="AT57" s="104"/>
      <c r="AU57" s="108"/>
      <c r="AV57" s="104"/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List'!AB52),0,'Item List'!AB52)</f>
        <v/>
      </c>
      <c r="E58" s="145">
        <f>IF(ISBLANK('Item List'!AC52),0,'Item List'!AC52)</f>
        <v>0</v>
      </c>
      <c r="F58" s="145">
        <f t="shared" ref="F58:F81" si="10">IF(AND(ISNUMBER($D58),ISNUMBER(E58)),$D58*E58,0)</f>
        <v>0</v>
      </c>
      <c r="G58" s="389"/>
      <c r="H58" s="102">
        <f t="shared" ref="H58:H81" si="1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/>
      <c r="O58" s="168"/>
      <c r="P58" s="102"/>
      <c r="Q58" s="144"/>
      <c r="R58" s="287"/>
      <c r="S58" s="287"/>
      <c r="T58" s="288"/>
      <c r="U58" s="145"/>
      <c r="V58" s="145"/>
      <c r="W58" s="168"/>
      <c r="X58" s="102"/>
      <c r="Y58" s="168"/>
      <c r="Z58" s="102"/>
      <c r="AA58" s="168"/>
      <c r="AB58" s="102"/>
      <c r="AC58" s="168"/>
      <c r="AD58" s="102"/>
      <c r="AE58" s="144"/>
      <c r="AF58" s="287"/>
      <c r="AG58" s="287"/>
      <c r="AH58" s="288"/>
      <c r="AI58" s="145"/>
      <c r="AJ58" s="145"/>
      <c r="AK58" s="168"/>
      <c r="AL58" s="102"/>
      <c r="AM58" s="168"/>
      <c r="AN58" s="102"/>
      <c r="AO58" s="168"/>
      <c r="AP58" s="102"/>
      <c r="AQ58" s="168"/>
      <c r="AR58" s="102"/>
      <c r="AS58" s="168"/>
      <c r="AT58" s="102"/>
      <c r="AU58" s="168"/>
      <c r="AV58" s="102"/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List'!AB53),0,'Item List'!AB53)</f>
        <v/>
      </c>
      <c r="E59" s="145">
        <f>IF(ISBLANK('Item List'!AC53),0,'Item List'!AC53)</f>
        <v>0</v>
      </c>
      <c r="F59" s="145">
        <f t="shared" si="10"/>
        <v>0</v>
      </c>
      <c r="G59" s="389"/>
      <c r="H59" s="102">
        <f t="shared" si="11"/>
        <v>0</v>
      </c>
      <c r="I59" s="168"/>
      <c r="J59" s="102">
        <f t="shared" ref="J59:J81" si="12">IF(AND(ISNUMBER($D59),ISNUMBER(I59)),$D59*I59,0)</f>
        <v>0</v>
      </c>
      <c r="K59" s="168"/>
      <c r="L59" s="102">
        <f t="shared" ref="L59:L81" si="13">IF(AND(ISNUMBER($D59),ISNUMBER(K59)),$D59*K59,0)</f>
        <v>0</v>
      </c>
      <c r="M59" s="168"/>
      <c r="N59" s="102"/>
      <c r="O59" s="168"/>
      <c r="P59" s="102"/>
      <c r="Q59" s="144"/>
      <c r="R59" s="287"/>
      <c r="S59" s="287"/>
      <c r="T59" s="288"/>
      <c r="U59" s="145"/>
      <c r="V59" s="145"/>
      <c r="W59" s="168"/>
      <c r="X59" s="102"/>
      <c r="Y59" s="168"/>
      <c r="Z59" s="102"/>
      <c r="AA59" s="168"/>
      <c r="AB59" s="102"/>
      <c r="AC59" s="168"/>
      <c r="AD59" s="102"/>
      <c r="AE59" s="144"/>
      <c r="AF59" s="287"/>
      <c r="AG59" s="287"/>
      <c r="AH59" s="288"/>
      <c r="AI59" s="145"/>
      <c r="AJ59" s="145"/>
      <c r="AK59" s="168"/>
      <c r="AL59" s="102"/>
      <c r="AM59" s="168"/>
      <c r="AN59" s="102"/>
      <c r="AO59" s="168"/>
      <c r="AP59" s="102"/>
      <c r="AQ59" s="168"/>
      <c r="AR59" s="102"/>
      <c r="AS59" s="168"/>
      <c r="AT59" s="102"/>
      <c r="AU59" s="168"/>
      <c r="AV59" s="102"/>
    </row>
    <row r="60" spans="1:48" ht="24" customHeight="1" x14ac:dyDescent="0.2">
      <c r="A60" s="144" t="str">
        <f t="shared" ref="A60:A81" si="14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List'!AB54),0,'Item List'!AB54)</f>
        <v/>
      </c>
      <c r="E60" s="145">
        <f>IF(ISBLANK('Item List'!AC54),0,'Item List'!AC54)</f>
        <v>0</v>
      </c>
      <c r="F60" s="145">
        <f t="shared" si="10"/>
        <v>0</v>
      </c>
      <c r="G60" s="389"/>
      <c r="H60" s="102">
        <f t="shared" si="11"/>
        <v>0</v>
      </c>
      <c r="I60" s="168"/>
      <c r="J60" s="102">
        <f t="shared" si="12"/>
        <v>0</v>
      </c>
      <c r="K60" s="168"/>
      <c r="L60" s="102">
        <f t="shared" si="13"/>
        <v>0</v>
      </c>
      <c r="M60" s="168"/>
      <c r="N60" s="102"/>
      <c r="O60" s="168"/>
      <c r="P60" s="102"/>
      <c r="Q60" s="144"/>
      <c r="R60" s="287"/>
      <c r="S60" s="287"/>
      <c r="T60" s="288"/>
      <c r="U60" s="145"/>
      <c r="V60" s="145"/>
      <c r="W60" s="168"/>
      <c r="X60" s="102"/>
      <c r="Y60" s="168"/>
      <c r="Z60" s="102"/>
      <c r="AA60" s="168"/>
      <c r="AB60" s="102"/>
      <c r="AC60" s="168"/>
      <c r="AD60" s="102"/>
      <c r="AE60" s="144"/>
      <c r="AF60" s="287"/>
      <c r="AG60" s="287"/>
      <c r="AH60" s="288"/>
      <c r="AI60" s="145"/>
      <c r="AJ60" s="145"/>
      <c r="AK60" s="168"/>
      <c r="AL60" s="102"/>
      <c r="AM60" s="168"/>
      <c r="AN60" s="102"/>
      <c r="AO60" s="168"/>
      <c r="AP60" s="102"/>
      <c r="AQ60" s="168"/>
      <c r="AR60" s="102"/>
      <c r="AS60" s="168"/>
      <c r="AT60" s="102"/>
      <c r="AU60" s="168"/>
      <c r="AV60" s="102"/>
    </row>
    <row r="61" spans="1:48" ht="24" customHeight="1" x14ac:dyDescent="0.2">
      <c r="A61" s="144" t="str">
        <f t="shared" si="14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List'!AB55),0,'Item List'!AB55)</f>
        <v/>
      </c>
      <c r="E61" s="145">
        <f>IF(ISBLANK('Item List'!AC55),0,'Item List'!AC55)</f>
        <v>0</v>
      </c>
      <c r="F61" s="145">
        <f t="shared" si="10"/>
        <v>0</v>
      </c>
      <c r="G61" s="389"/>
      <c r="H61" s="102">
        <f t="shared" si="11"/>
        <v>0</v>
      </c>
      <c r="I61" s="168"/>
      <c r="J61" s="102">
        <f t="shared" si="12"/>
        <v>0</v>
      </c>
      <c r="K61" s="168"/>
      <c r="L61" s="102">
        <f t="shared" si="13"/>
        <v>0</v>
      </c>
      <c r="M61" s="168"/>
      <c r="N61" s="102"/>
      <c r="O61" s="168"/>
      <c r="P61" s="102"/>
      <c r="Q61" s="144"/>
      <c r="R61" s="287"/>
      <c r="S61" s="287"/>
      <c r="T61" s="288"/>
      <c r="U61" s="145"/>
      <c r="V61" s="145"/>
      <c r="W61" s="168"/>
      <c r="X61" s="102"/>
      <c r="Y61" s="168"/>
      <c r="Z61" s="102"/>
      <c r="AA61" s="168"/>
      <c r="AB61" s="102"/>
      <c r="AC61" s="168"/>
      <c r="AD61" s="102"/>
      <c r="AE61" s="144"/>
      <c r="AF61" s="287"/>
      <c r="AG61" s="287"/>
      <c r="AH61" s="288"/>
      <c r="AI61" s="145"/>
      <c r="AJ61" s="145"/>
      <c r="AK61" s="168"/>
      <c r="AL61" s="102"/>
      <c r="AM61" s="168"/>
      <c r="AN61" s="102"/>
      <c r="AO61" s="168"/>
      <c r="AP61" s="102"/>
      <c r="AQ61" s="168"/>
      <c r="AR61" s="102"/>
      <c r="AS61" s="168"/>
      <c r="AT61" s="102"/>
      <c r="AU61" s="168"/>
      <c r="AV61" s="102"/>
    </row>
    <row r="62" spans="1:48" ht="24" customHeight="1" x14ac:dyDescent="0.2">
      <c r="A62" s="144" t="str">
        <f t="shared" si="14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List'!AB56),0,'Item List'!AB56)</f>
        <v/>
      </c>
      <c r="E62" s="145">
        <f>IF(ISBLANK('Item List'!AC56),0,'Item List'!AC56)</f>
        <v>0</v>
      </c>
      <c r="F62" s="145">
        <f t="shared" si="10"/>
        <v>0</v>
      </c>
      <c r="G62" s="389"/>
      <c r="H62" s="102">
        <f t="shared" si="11"/>
        <v>0</v>
      </c>
      <c r="I62" s="168"/>
      <c r="J62" s="102">
        <f t="shared" si="12"/>
        <v>0</v>
      </c>
      <c r="K62" s="168"/>
      <c r="L62" s="102">
        <f t="shared" si="13"/>
        <v>0</v>
      </c>
      <c r="M62" s="168"/>
      <c r="N62" s="102"/>
      <c r="O62" s="168"/>
      <c r="P62" s="102"/>
      <c r="Q62" s="144"/>
      <c r="R62" s="287"/>
      <c r="S62" s="287"/>
      <c r="T62" s="288"/>
      <c r="U62" s="145"/>
      <c r="V62" s="145"/>
      <c r="W62" s="168"/>
      <c r="X62" s="102"/>
      <c r="Y62" s="168"/>
      <c r="Z62" s="102"/>
      <c r="AA62" s="168"/>
      <c r="AB62" s="102"/>
      <c r="AC62" s="168"/>
      <c r="AD62" s="102"/>
      <c r="AE62" s="144"/>
      <c r="AF62" s="287"/>
      <c r="AG62" s="287"/>
      <c r="AH62" s="288"/>
      <c r="AI62" s="145"/>
      <c r="AJ62" s="145"/>
      <c r="AK62" s="168"/>
      <c r="AL62" s="102"/>
      <c r="AM62" s="168"/>
      <c r="AN62" s="102"/>
      <c r="AO62" s="168"/>
      <c r="AP62" s="102"/>
      <c r="AQ62" s="168"/>
      <c r="AR62" s="102"/>
      <c r="AS62" s="168"/>
      <c r="AT62" s="102"/>
      <c r="AU62" s="168"/>
      <c r="AV62" s="102"/>
    </row>
    <row r="63" spans="1:48" ht="24" customHeight="1" x14ac:dyDescent="0.2">
      <c r="A63" s="144" t="str">
        <f t="shared" si="14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List'!AB57),0,'Item List'!AB57)</f>
        <v/>
      </c>
      <c r="E63" s="145">
        <f>IF(ISBLANK('Item List'!AC57),0,'Item List'!AC57)</f>
        <v>0</v>
      </c>
      <c r="F63" s="145">
        <f t="shared" si="10"/>
        <v>0</v>
      </c>
      <c r="G63" s="389"/>
      <c r="H63" s="102">
        <f t="shared" si="11"/>
        <v>0</v>
      </c>
      <c r="I63" s="168"/>
      <c r="J63" s="102">
        <f t="shared" si="12"/>
        <v>0</v>
      </c>
      <c r="K63" s="168"/>
      <c r="L63" s="102">
        <f t="shared" si="13"/>
        <v>0</v>
      </c>
      <c r="M63" s="168"/>
      <c r="N63" s="102"/>
      <c r="O63" s="168"/>
      <c r="P63" s="102"/>
      <c r="Q63" s="144"/>
      <c r="R63" s="287"/>
      <c r="S63" s="287"/>
      <c r="T63" s="288"/>
      <c r="U63" s="145"/>
      <c r="V63" s="145"/>
      <c r="W63" s="168"/>
      <c r="X63" s="102"/>
      <c r="Y63" s="168"/>
      <c r="Z63" s="102"/>
      <c r="AA63" s="168"/>
      <c r="AB63" s="102"/>
      <c r="AC63" s="168"/>
      <c r="AD63" s="102"/>
      <c r="AE63" s="144"/>
      <c r="AF63" s="287"/>
      <c r="AG63" s="287"/>
      <c r="AH63" s="288"/>
      <c r="AI63" s="145"/>
      <c r="AJ63" s="145"/>
      <c r="AK63" s="168"/>
      <c r="AL63" s="102"/>
      <c r="AM63" s="168"/>
      <c r="AN63" s="102"/>
      <c r="AO63" s="168"/>
      <c r="AP63" s="102"/>
      <c r="AQ63" s="168"/>
      <c r="AR63" s="102"/>
      <c r="AS63" s="168"/>
      <c r="AT63" s="102"/>
      <c r="AU63" s="168"/>
      <c r="AV63" s="102"/>
    </row>
    <row r="64" spans="1:48" ht="24" customHeight="1" x14ac:dyDescent="0.2">
      <c r="A64" s="144" t="str">
        <f t="shared" si="14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List'!AB58),0,'Item List'!AB58)</f>
        <v/>
      </c>
      <c r="E64" s="145">
        <f>IF(ISBLANK('Item List'!AC58),0,'Item List'!AC58)</f>
        <v>0</v>
      </c>
      <c r="F64" s="145">
        <f t="shared" si="10"/>
        <v>0</v>
      </c>
      <c r="G64" s="389"/>
      <c r="H64" s="102">
        <f t="shared" si="11"/>
        <v>0</v>
      </c>
      <c r="I64" s="168"/>
      <c r="J64" s="102">
        <f t="shared" si="12"/>
        <v>0</v>
      </c>
      <c r="K64" s="168"/>
      <c r="L64" s="102">
        <f t="shared" si="13"/>
        <v>0</v>
      </c>
      <c r="M64" s="168"/>
      <c r="N64" s="102"/>
      <c r="O64" s="168"/>
      <c r="P64" s="102"/>
      <c r="Q64" s="144"/>
      <c r="R64" s="287"/>
      <c r="S64" s="287"/>
      <c r="T64" s="288"/>
      <c r="U64" s="145"/>
      <c r="V64" s="145"/>
      <c r="W64" s="168"/>
      <c r="X64" s="102"/>
      <c r="Y64" s="168"/>
      <c r="Z64" s="102"/>
      <c r="AA64" s="168"/>
      <c r="AB64" s="102"/>
      <c r="AC64" s="168"/>
      <c r="AD64" s="102"/>
      <c r="AE64" s="144"/>
      <c r="AF64" s="287"/>
      <c r="AG64" s="287"/>
      <c r="AH64" s="288"/>
      <c r="AI64" s="145"/>
      <c r="AJ64" s="145"/>
      <c r="AK64" s="168"/>
      <c r="AL64" s="102"/>
      <c r="AM64" s="168"/>
      <c r="AN64" s="102"/>
      <c r="AO64" s="168"/>
      <c r="AP64" s="102"/>
      <c r="AQ64" s="168"/>
      <c r="AR64" s="102"/>
      <c r="AS64" s="168"/>
      <c r="AT64" s="102"/>
      <c r="AU64" s="168"/>
      <c r="AV64" s="102"/>
    </row>
    <row r="65" spans="1:48" ht="24" customHeight="1" x14ac:dyDescent="0.2">
      <c r="A65" s="144" t="str">
        <f t="shared" si="14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List'!AB59),0,'Item List'!AB59)</f>
        <v/>
      </c>
      <c r="E65" s="145">
        <f>IF(ISBLANK('Item List'!AC59),0,'Item List'!AC59)</f>
        <v>0</v>
      </c>
      <c r="F65" s="145">
        <f t="shared" si="10"/>
        <v>0</v>
      </c>
      <c r="G65" s="389"/>
      <c r="H65" s="102">
        <f t="shared" si="11"/>
        <v>0</v>
      </c>
      <c r="I65" s="168"/>
      <c r="J65" s="102">
        <f t="shared" si="12"/>
        <v>0</v>
      </c>
      <c r="K65" s="168"/>
      <c r="L65" s="102">
        <f t="shared" si="13"/>
        <v>0</v>
      </c>
      <c r="M65" s="168"/>
      <c r="N65" s="102"/>
      <c r="O65" s="168"/>
      <c r="P65" s="102"/>
      <c r="Q65" s="144"/>
      <c r="R65" s="287"/>
      <c r="S65" s="287"/>
      <c r="T65" s="288"/>
      <c r="U65" s="145"/>
      <c r="V65" s="145"/>
      <c r="W65" s="168"/>
      <c r="X65" s="102"/>
      <c r="Y65" s="168"/>
      <c r="Z65" s="102"/>
      <c r="AA65" s="168"/>
      <c r="AB65" s="102"/>
      <c r="AC65" s="168"/>
      <c r="AD65" s="102"/>
      <c r="AE65" s="144"/>
      <c r="AF65" s="287"/>
      <c r="AG65" s="287"/>
      <c r="AH65" s="288"/>
      <c r="AI65" s="145"/>
      <c r="AJ65" s="145"/>
      <c r="AK65" s="168"/>
      <c r="AL65" s="102"/>
      <c r="AM65" s="168"/>
      <c r="AN65" s="102"/>
      <c r="AO65" s="168"/>
      <c r="AP65" s="102"/>
      <c r="AQ65" s="168"/>
      <c r="AR65" s="102"/>
      <c r="AS65" s="168"/>
      <c r="AT65" s="102"/>
      <c r="AU65" s="168"/>
      <c r="AV65" s="102"/>
    </row>
    <row r="66" spans="1:48" ht="24" customHeight="1" x14ac:dyDescent="0.2">
      <c r="A66" s="144" t="str">
        <f t="shared" si="14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List'!AB60),0,'Item List'!AB60)</f>
        <v/>
      </c>
      <c r="E66" s="145">
        <f>IF(ISBLANK('Item List'!AC60),0,'Item List'!AC60)</f>
        <v>0</v>
      </c>
      <c r="F66" s="145">
        <f t="shared" si="10"/>
        <v>0</v>
      </c>
      <c r="G66" s="389"/>
      <c r="H66" s="102">
        <f t="shared" si="11"/>
        <v>0</v>
      </c>
      <c r="I66" s="168"/>
      <c r="J66" s="102">
        <f t="shared" si="12"/>
        <v>0</v>
      </c>
      <c r="K66" s="168"/>
      <c r="L66" s="102">
        <f t="shared" si="13"/>
        <v>0</v>
      </c>
      <c r="M66" s="168"/>
      <c r="N66" s="102"/>
      <c r="O66" s="168"/>
      <c r="P66" s="102"/>
      <c r="Q66" s="144"/>
      <c r="R66" s="287"/>
      <c r="S66" s="287"/>
      <c r="T66" s="288"/>
      <c r="U66" s="145"/>
      <c r="V66" s="145"/>
      <c r="W66" s="168"/>
      <c r="X66" s="102"/>
      <c r="Y66" s="168"/>
      <c r="Z66" s="102"/>
      <c r="AA66" s="168"/>
      <c r="AB66" s="102"/>
      <c r="AC66" s="168"/>
      <c r="AD66" s="102"/>
      <c r="AE66" s="144"/>
      <c r="AF66" s="287"/>
      <c r="AG66" s="287"/>
      <c r="AH66" s="288"/>
      <c r="AI66" s="145"/>
      <c r="AJ66" s="145"/>
      <c r="AK66" s="168"/>
      <c r="AL66" s="102"/>
      <c r="AM66" s="168"/>
      <c r="AN66" s="102"/>
      <c r="AO66" s="168"/>
      <c r="AP66" s="102"/>
      <c r="AQ66" s="168"/>
      <c r="AR66" s="102"/>
      <c r="AS66" s="168"/>
      <c r="AT66" s="102"/>
      <c r="AU66" s="168"/>
      <c r="AV66" s="102"/>
    </row>
    <row r="67" spans="1:48" ht="24" customHeight="1" x14ac:dyDescent="0.2">
      <c r="A67" s="144" t="str">
        <f t="shared" si="14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List'!AB61),0,'Item List'!AB61)</f>
        <v/>
      </c>
      <c r="E67" s="145">
        <f>IF(ISBLANK('Item List'!AC61),0,'Item List'!AC61)</f>
        <v>0</v>
      </c>
      <c r="F67" s="145">
        <f t="shared" si="10"/>
        <v>0</v>
      </c>
      <c r="G67" s="389"/>
      <c r="H67" s="102">
        <f t="shared" si="11"/>
        <v>0</v>
      </c>
      <c r="I67" s="168"/>
      <c r="J67" s="102">
        <f t="shared" si="12"/>
        <v>0</v>
      </c>
      <c r="K67" s="168"/>
      <c r="L67" s="102">
        <f t="shared" si="13"/>
        <v>0</v>
      </c>
      <c r="M67" s="168"/>
      <c r="N67" s="102"/>
      <c r="O67" s="168"/>
      <c r="P67" s="102"/>
      <c r="Q67" s="144"/>
      <c r="R67" s="287"/>
      <c r="S67" s="287"/>
      <c r="T67" s="288"/>
      <c r="U67" s="145"/>
      <c r="V67" s="145"/>
      <c r="W67" s="168"/>
      <c r="X67" s="102"/>
      <c r="Y67" s="168"/>
      <c r="Z67" s="102"/>
      <c r="AA67" s="168"/>
      <c r="AB67" s="102"/>
      <c r="AC67" s="168"/>
      <c r="AD67" s="102"/>
      <c r="AE67" s="144"/>
      <c r="AF67" s="287"/>
      <c r="AG67" s="287"/>
      <c r="AH67" s="288"/>
      <c r="AI67" s="145"/>
      <c r="AJ67" s="145"/>
      <c r="AK67" s="168"/>
      <c r="AL67" s="102"/>
      <c r="AM67" s="168"/>
      <c r="AN67" s="102"/>
      <c r="AO67" s="168"/>
      <c r="AP67" s="102"/>
      <c r="AQ67" s="168"/>
      <c r="AR67" s="102"/>
      <c r="AS67" s="168"/>
      <c r="AT67" s="102"/>
      <c r="AU67" s="168"/>
      <c r="AV67" s="102"/>
    </row>
    <row r="68" spans="1:48" ht="24" customHeight="1" x14ac:dyDescent="0.2">
      <c r="A68" s="144" t="str">
        <f t="shared" si="14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List'!AB62),0,'Item List'!AB62)</f>
        <v/>
      </c>
      <c r="E68" s="145">
        <f>IF(ISBLANK('Item List'!AC62),0,'Item List'!AC62)</f>
        <v>0</v>
      </c>
      <c r="F68" s="145">
        <f t="shared" si="10"/>
        <v>0</v>
      </c>
      <c r="G68" s="389"/>
      <c r="H68" s="102">
        <f t="shared" si="11"/>
        <v>0</v>
      </c>
      <c r="I68" s="169"/>
      <c r="J68" s="102">
        <f t="shared" si="12"/>
        <v>0</v>
      </c>
      <c r="K68" s="169"/>
      <c r="L68" s="102">
        <f t="shared" si="13"/>
        <v>0</v>
      </c>
      <c r="M68" s="169"/>
      <c r="N68" s="102"/>
      <c r="O68" s="169"/>
      <c r="P68" s="102"/>
      <c r="Q68" s="144"/>
      <c r="R68" s="287"/>
      <c r="S68" s="287"/>
      <c r="T68" s="288"/>
      <c r="U68" s="145"/>
      <c r="V68" s="145"/>
      <c r="W68" s="169"/>
      <c r="X68" s="102"/>
      <c r="Y68" s="169"/>
      <c r="Z68" s="102"/>
      <c r="AA68" s="169"/>
      <c r="AB68" s="102"/>
      <c r="AC68" s="169"/>
      <c r="AD68" s="102"/>
      <c r="AE68" s="144"/>
      <c r="AF68" s="287"/>
      <c r="AG68" s="287"/>
      <c r="AH68" s="288"/>
      <c r="AI68" s="145"/>
      <c r="AJ68" s="145"/>
      <c r="AK68" s="169"/>
      <c r="AL68" s="102"/>
      <c r="AM68" s="169"/>
      <c r="AN68" s="102"/>
      <c r="AO68" s="169"/>
      <c r="AP68" s="102"/>
      <c r="AQ68" s="169"/>
      <c r="AR68" s="102"/>
      <c r="AS68" s="169"/>
      <c r="AT68" s="102"/>
      <c r="AU68" s="169"/>
      <c r="AV68" s="102"/>
    </row>
    <row r="69" spans="1:48" ht="24" customHeight="1" x14ac:dyDescent="0.2">
      <c r="A69" s="144" t="str">
        <f t="shared" si="14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List'!AB63),0,'Item List'!AB63)</f>
        <v/>
      </c>
      <c r="E69" s="145">
        <f>IF(ISBLANK('Item List'!AC63),0,'Item List'!AC63)</f>
        <v>0</v>
      </c>
      <c r="F69" s="145">
        <f t="shared" si="10"/>
        <v>0</v>
      </c>
      <c r="G69" s="389"/>
      <c r="H69" s="102">
        <f t="shared" si="11"/>
        <v>0</v>
      </c>
      <c r="I69" s="169"/>
      <c r="J69" s="102">
        <f t="shared" si="12"/>
        <v>0</v>
      </c>
      <c r="K69" s="169"/>
      <c r="L69" s="102">
        <f t="shared" si="13"/>
        <v>0</v>
      </c>
      <c r="M69" s="169"/>
      <c r="N69" s="102"/>
      <c r="O69" s="169"/>
      <c r="P69" s="102"/>
      <c r="Q69" s="144"/>
      <c r="R69" s="287"/>
      <c r="S69" s="287"/>
      <c r="T69" s="288"/>
      <c r="U69" s="145"/>
      <c r="V69" s="145"/>
      <c r="W69" s="169"/>
      <c r="X69" s="102"/>
      <c r="Y69" s="169"/>
      <c r="Z69" s="102"/>
      <c r="AA69" s="169"/>
      <c r="AB69" s="102"/>
      <c r="AC69" s="169"/>
      <c r="AD69" s="102"/>
      <c r="AE69" s="144"/>
      <c r="AF69" s="287"/>
      <c r="AG69" s="287"/>
      <c r="AH69" s="288"/>
      <c r="AI69" s="145"/>
      <c r="AJ69" s="145"/>
      <c r="AK69" s="169"/>
      <c r="AL69" s="102"/>
      <c r="AM69" s="169"/>
      <c r="AN69" s="102"/>
      <c r="AO69" s="169"/>
      <c r="AP69" s="102"/>
      <c r="AQ69" s="169"/>
      <c r="AR69" s="102"/>
      <c r="AS69" s="169"/>
      <c r="AT69" s="102"/>
      <c r="AU69" s="169"/>
      <c r="AV69" s="102"/>
    </row>
    <row r="70" spans="1:48" ht="24" customHeight="1" x14ac:dyDescent="0.2">
      <c r="A70" s="144" t="str">
        <f t="shared" si="14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List'!AB64),0,'Item List'!AB64)</f>
        <v>0</v>
      </c>
      <c r="E70" s="145">
        <f>IF(ISBLANK('Item List'!AC64),0,'Item List'!AC64)</f>
        <v>0</v>
      </c>
      <c r="F70" s="145">
        <f t="shared" si="10"/>
        <v>0</v>
      </c>
      <c r="G70" s="389"/>
      <c r="H70" s="102">
        <f t="shared" si="11"/>
        <v>0</v>
      </c>
      <c r="I70" s="169"/>
      <c r="J70" s="102">
        <f t="shared" si="12"/>
        <v>0</v>
      </c>
      <c r="K70" s="169"/>
      <c r="L70" s="102">
        <f t="shared" si="13"/>
        <v>0</v>
      </c>
      <c r="M70" s="169"/>
      <c r="N70" s="102"/>
      <c r="O70" s="169"/>
      <c r="P70" s="102"/>
      <c r="Q70" s="144"/>
      <c r="R70" s="287"/>
      <c r="S70" s="287"/>
      <c r="T70" s="288"/>
      <c r="U70" s="145"/>
      <c r="V70" s="145"/>
      <c r="W70" s="169"/>
      <c r="X70" s="102"/>
      <c r="Y70" s="169"/>
      <c r="Z70" s="102"/>
      <c r="AA70" s="169"/>
      <c r="AB70" s="102"/>
      <c r="AC70" s="169"/>
      <c r="AD70" s="102"/>
      <c r="AE70" s="144"/>
      <c r="AF70" s="287"/>
      <c r="AG70" s="287"/>
      <c r="AH70" s="288"/>
      <c r="AI70" s="145"/>
      <c r="AJ70" s="145"/>
      <c r="AK70" s="169"/>
      <c r="AL70" s="102"/>
      <c r="AM70" s="169"/>
      <c r="AN70" s="102"/>
      <c r="AO70" s="169"/>
      <c r="AP70" s="102"/>
      <c r="AQ70" s="169"/>
      <c r="AR70" s="102"/>
      <c r="AS70" s="169"/>
      <c r="AT70" s="102"/>
      <c r="AU70" s="169"/>
      <c r="AV70" s="102"/>
    </row>
    <row r="71" spans="1:48" ht="24" customHeight="1" x14ac:dyDescent="0.2">
      <c r="A71" s="144" t="str">
        <f t="shared" si="14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List'!AB65),0,'Item List'!AB65)</f>
        <v>0</v>
      </c>
      <c r="E71" s="145">
        <f>IF(ISBLANK('Item List'!AC65),0,'Item List'!AC65)</f>
        <v>0</v>
      </c>
      <c r="F71" s="145">
        <f t="shared" si="10"/>
        <v>0</v>
      </c>
      <c r="G71" s="389"/>
      <c r="H71" s="102">
        <f t="shared" si="11"/>
        <v>0</v>
      </c>
      <c r="I71" s="169"/>
      <c r="J71" s="102">
        <f t="shared" si="12"/>
        <v>0</v>
      </c>
      <c r="K71" s="169"/>
      <c r="L71" s="102">
        <f t="shared" si="13"/>
        <v>0</v>
      </c>
      <c r="M71" s="169"/>
      <c r="N71" s="102"/>
      <c r="O71" s="169"/>
      <c r="P71" s="102"/>
      <c r="Q71" s="144"/>
      <c r="R71" s="287"/>
      <c r="S71" s="287"/>
      <c r="T71" s="288"/>
      <c r="U71" s="145"/>
      <c r="V71" s="145"/>
      <c r="W71" s="169"/>
      <c r="X71" s="102"/>
      <c r="Y71" s="169"/>
      <c r="Z71" s="102"/>
      <c r="AA71" s="169"/>
      <c r="AB71" s="102"/>
      <c r="AC71" s="169"/>
      <c r="AD71" s="102"/>
      <c r="AE71" s="144"/>
      <c r="AF71" s="287"/>
      <c r="AG71" s="287"/>
      <c r="AH71" s="288"/>
      <c r="AI71" s="145"/>
      <c r="AJ71" s="145"/>
      <c r="AK71" s="169"/>
      <c r="AL71" s="102"/>
      <c r="AM71" s="169"/>
      <c r="AN71" s="102"/>
      <c r="AO71" s="169"/>
      <c r="AP71" s="102"/>
      <c r="AQ71" s="169"/>
      <c r="AR71" s="102"/>
      <c r="AS71" s="169"/>
      <c r="AT71" s="102"/>
      <c r="AU71" s="169"/>
      <c r="AV71" s="102"/>
    </row>
    <row r="72" spans="1:48" ht="24" customHeight="1" x14ac:dyDescent="0.2">
      <c r="A72" s="144" t="str">
        <f t="shared" si="14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List'!AB66),0,'Item List'!AB66)</f>
        <v>0</v>
      </c>
      <c r="E72" s="145">
        <f>IF(ISBLANK('Item List'!AC66),0,'Item List'!AC66)</f>
        <v>0</v>
      </c>
      <c r="F72" s="145">
        <f t="shared" si="10"/>
        <v>0</v>
      </c>
      <c r="G72" s="389"/>
      <c r="H72" s="102">
        <f t="shared" si="11"/>
        <v>0</v>
      </c>
      <c r="I72" s="169"/>
      <c r="J72" s="102">
        <f t="shared" si="12"/>
        <v>0</v>
      </c>
      <c r="K72" s="169"/>
      <c r="L72" s="102">
        <f t="shared" si="13"/>
        <v>0</v>
      </c>
      <c r="M72" s="169"/>
      <c r="N72" s="102"/>
      <c r="O72" s="169"/>
      <c r="P72" s="102"/>
      <c r="Q72" s="144"/>
      <c r="R72" s="287"/>
      <c r="S72" s="287"/>
      <c r="T72" s="288"/>
      <c r="U72" s="145"/>
      <c r="V72" s="145"/>
      <c r="W72" s="169"/>
      <c r="X72" s="102"/>
      <c r="Y72" s="169"/>
      <c r="Z72" s="102"/>
      <c r="AA72" s="169"/>
      <c r="AB72" s="102"/>
      <c r="AC72" s="169"/>
      <c r="AD72" s="102"/>
      <c r="AE72" s="144"/>
      <c r="AF72" s="287"/>
      <c r="AG72" s="287"/>
      <c r="AH72" s="288"/>
      <c r="AI72" s="145"/>
      <c r="AJ72" s="145"/>
      <c r="AK72" s="169"/>
      <c r="AL72" s="102"/>
      <c r="AM72" s="169"/>
      <c r="AN72" s="102"/>
      <c r="AO72" s="169"/>
      <c r="AP72" s="102"/>
      <c r="AQ72" s="169"/>
      <c r="AR72" s="102"/>
      <c r="AS72" s="169"/>
      <c r="AT72" s="102"/>
      <c r="AU72" s="169"/>
      <c r="AV72" s="102"/>
    </row>
    <row r="73" spans="1:48" ht="24" customHeight="1" x14ac:dyDescent="0.2">
      <c r="A73" s="144" t="str">
        <f t="shared" si="14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List'!AB67),0,'Item List'!AB67)</f>
        <v>0</v>
      </c>
      <c r="E73" s="145">
        <f>IF(ISBLANK('Item List'!AC67),0,'Item List'!AC67)</f>
        <v>0</v>
      </c>
      <c r="F73" s="145">
        <f t="shared" si="10"/>
        <v>0</v>
      </c>
      <c r="G73" s="389"/>
      <c r="H73" s="102">
        <f t="shared" si="11"/>
        <v>0</v>
      </c>
      <c r="I73" s="169"/>
      <c r="J73" s="102">
        <f t="shared" si="12"/>
        <v>0</v>
      </c>
      <c r="K73" s="169"/>
      <c r="L73" s="102">
        <f t="shared" si="13"/>
        <v>0</v>
      </c>
      <c r="M73" s="169"/>
      <c r="N73" s="102"/>
      <c r="O73" s="169"/>
      <c r="P73" s="102"/>
      <c r="Q73" s="144"/>
      <c r="R73" s="287"/>
      <c r="S73" s="287"/>
      <c r="T73" s="288"/>
      <c r="U73" s="145"/>
      <c r="V73" s="145"/>
      <c r="W73" s="169"/>
      <c r="X73" s="102"/>
      <c r="Y73" s="169"/>
      <c r="Z73" s="102"/>
      <c r="AA73" s="169"/>
      <c r="AB73" s="102"/>
      <c r="AC73" s="169"/>
      <c r="AD73" s="102"/>
      <c r="AE73" s="144"/>
      <c r="AF73" s="287"/>
      <c r="AG73" s="287"/>
      <c r="AH73" s="288"/>
      <c r="AI73" s="145"/>
      <c r="AJ73" s="145"/>
      <c r="AK73" s="169"/>
      <c r="AL73" s="102"/>
      <c r="AM73" s="169"/>
      <c r="AN73" s="102"/>
      <c r="AO73" s="169"/>
      <c r="AP73" s="102"/>
      <c r="AQ73" s="169"/>
      <c r="AR73" s="102"/>
      <c r="AS73" s="169"/>
      <c r="AT73" s="102"/>
      <c r="AU73" s="169"/>
      <c r="AV73" s="102"/>
    </row>
    <row r="74" spans="1:48" ht="24" customHeight="1" x14ac:dyDescent="0.2">
      <c r="A74" s="144" t="str">
        <f t="shared" si="14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List'!AB68),0,'Item List'!AB68)</f>
        <v>0</v>
      </c>
      <c r="E74" s="145">
        <f>IF(ISBLANK('Item List'!AC68),0,'Item List'!AC68)</f>
        <v>0</v>
      </c>
      <c r="F74" s="145">
        <f t="shared" si="10"/>
        <v>0</v>
      </c>
      <c r="G74" s="389"/>
      <c r="H74" s="102">
        <f t="shared" si="11"/>
        <v>0</v>
      </c>
      <c r="I74" s="169"/>
      <c r="J74" s="102">
        <f t="shared" si="12"/>
        <v>0</v>
      </c>
      <c r="K74" s="169"/>
      <c r="L74" s="102">
        <f t="shared" si="13"/>
        <v>0</v>
      </c>
      <c r="M74" s="169"/>
      <c r="N74" s="102"/>
      <c r="O74" s="169"/>
      <c r="P74" s="102"/>
      <c r="Q74" s="144"/>
      <c r="R74" s="287"/>
      <c r="S74" s="287"/>
      <c r="T74" s="288"/>
      <c r="U74" s="145"/>
      <c r="V74" s="145"/>
      <c r="W74" s="169"/>
      <c r="X74" s="102"/>
      <c r="Y74" s="169"/>
      <c r="Z74" s="102"/>
      <c r="AA74" s="169"/>
      <c r="AB74" s="102"/>
      <c r="AC74" s="169"/>
      <c r="AD74" s="102"/>
      <c r="AE74" s="144"/>
      <c r="AF74" s="287"/>
      <c r="AG74" s="287"/>
      <c r="AH74" s="288"/>
      <c r="AI74" s="145"/>
      <c r="AJ74" s="145"/>
      <c r="AK74" s="169"/>
      <c r="AL74" s="102"/>
      <c r="AM74" s="169"/>
      <c r="AN74" s="102"/>
      <c r="AO74" s="169"/>
      <c r="AP74" s="102"/>
      <c r="AQ74" s="169"/>
      <c r="AR74" s="102"/>
      <c r="AS74" s="169"/>
      <c r="AT74" s="102"/>
      <c r="AU74" s="169"/>
      <c r="AV74" s="102"/>
    </row>
    <row r="75" spans="1:48" ht="24" customHeight="1" x14ac:dyDescent="0.2">
      <c r="A75" s="144" t="str">
        <f t="shared" si="14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List'!AB69),0,'Item List'!AB69)</f>
        <v>0</v>
      </c>
      <c r="E75" s="145">
        <f>IF(ISBLANK('Item List'!AC69),0,'Item List'!AC69)</f>
        <v>0</v>
      </c>
      <c r="F75" s="145">
        <f t="shared" si="10"/>
        <v>0</v>
      </c>
      <c r="G75" s="389"/>
      <c r="H75" s="102">
        <f t="shared" si="11"/>
        <v>0</v>
      </c>
      <c r="I75" s="169"/>
      <c r="J75" s="102">
        <f t="shared" si="12"/>
        <v>0</v>
      </c>
      <c r="K75" s="169"/>
      <c r="L75" s="102">
        <f t="shared" si="13"/>
        <v>0</v>
      </c>
      <c r="M75" s="169"/>
      <c r="N75" s="102"/>
      <c r="O75" s="169"/>
      <c r="P75" s="102"/>
      <c r="Q75" s="144"/>
      <c r="R75" s="287"/>
      <c r="S75" s="287"/>
      <c r="T75" s="288"/>
      <c r="U75" s="145"/>
      <c r="V75" s="145"/>
      <c r="W75" s="169"/>
      <c r="X75" s="102"/>
      <c r="Y75" s="169"/>
      <c r="Z75" s="102"/>
      <c r="AA75" s="169"/>
      <c r="AB75" s="102"/>
      <c r="AC75" s="169"/>
      <c r="AD75" s="102"/>
      <c r="AE75" s="144"/>
      <c r="AF75" s="287"/>
      <c r="AG75" s="287"/>
      <c r="AH75" s="288"/>
      <c r="AI75" s="145"/>
      <c r="AJ75" s="145"/>
      <c r="AK75" s="169"/>
      <c r="AL75" s="102"/>
      <c r="AM75" s="169"/>
      <c r="AN75" s="102"/>
      <c r="AO75" s="169"/>
      <c r="AP75" s="102"/>
      <c r="AQ75" s="169"/>
      <c r="AR75" s="102"/>
      <c r="AS75" s="169"/>
      <c r="AT75" s="102"/>
      <c r="AU75" s="169"/>
      <c r="AV75" s="102"/>
    </row>
    <row r="76" spans="1:48" ht="24" customHeight="1" x14ac:dyDescent="0.2">
      <c r="A76" s="144" t="str">
        <f t="shared" si="14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List'!AB70),0,'Item List'!AB70)</f>
        <v>0</v>
      </c>
      <c r="E76" s="145">
        <f>IF(ISBLANK('Item List'!AC70),0,'Item List'!AC70)</f>
        <v>0</v>
      </c>
      <c r="F76" s="145">
        <f t="shared" si="10"/>
        <v>0</v>
      </c>
      <c r="G76" s="389"/>
      <c r="H76" s="102">
        <f t="shared" si="11"/>
        <v>0</v>
      </c>
      <c r="I76" s="169"/>
      <c r="J76" s="102">
        <f t="shared" si="12"/>
        <v>0</v>
      </c>
      <c r="K76" s="169"/>
      <c r="L76" s="102">
        <f t="shared" si="13"/>
        <v>0</v>
      </c>
      <c r="M76" s="169"/>
      <c r="N76" s="102"/>
      <c r="O76" s="169"/>
      <c r="P76" s="102"/>
      <c r="Q76" s="144"/>
      <c r="R76" s="287"/>
      <c r="S76" s="287"/>
      <c r="T76" s="288"/>
      <c r="U76" s="145"/>
      <c r="V76" s="145"/>
      <c r="W76" s="169"/>
      <c r="X76" s="102"/>
      <c r="Y76" s="169"/>
      <c r="Z76" s="102"/>
      <c r="AA76" s="169"/>
      <c r="AB76" s="102"/>
      <c r="AC76" s="169"/>
      <c r="AD76" s="102"/>
      <c r="AE76" s="144"/>
      <c r="AF76" s="287"/>
      <c r="AG76" s="287"/>
      <c r="AH76" s="288"/>
      <c r="AI76" s="145"/>
      <c r="AJ76" s="145"/>
      <c r="AK76" s="169"/>
      <c r="AL76" s="102"/>
      <c r="AM76" s="169"/>
      <c r="AN76" s="102"/>
      <c r="AO76" s="169"/>
      <c r="AP76" s="102"/>
      <c r="AQ76" s="169"/>
      <c r="AR76" s="102"/>
      <c r="AS76" s="169"/>
      <c r="AT76" s="102"/>
      <c r="AU76" s="169"/>
      <c r="AV76" s="102"/>
    </row>
    <row r="77" spans="1:48" ht="24" customHeight="1" x14ac:dyDescent="0.2">
      <c r="A77" s="144" t="str">
        <f t="shared" si="14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List'!AB71),0,'Item List'!AB71)</f>
        <v>0</v>
      </c>
      <c r="E77" s="145">
        <f>IF(ISBLANK('Item List'!AC71),0,'Item List'!AC71)</f>
        <v>0</v>
      </c>
      <c r="F77" s="145">
        <f t="shared" si="10"/>
        <v>0</v>
      </c>
      <c r="G77" s="389"/>
      <c r="H77" s="102">
        <f t="shared" si="11"/>
        <v>0</v>
      </c>
      <c r="I77" s="169"/>
      <c r="J77" s="102">
        <f t="shared" si="12"/>
        <v>0</v>
      </c>
      <c r="K77" s="169"/>
      <c r="L77" s="102">
        <f t="shared" si="13"/>
        <v>0</v>
      </c>
      <c r="M77" s="169"/>
      <c r="N77" s="102"/>
      <c r="O77" s="169"/>
      <c r="P77" s="102"/>
      <c r="Q77" s="144"/>
      <c r="R77" s="287"/>
      <c r="S77" s="287"/>
      <c r="T77" s="288"/>
      <c r="U77" s="145"/>
      <c r="V77" s="145"/>
      <c r="W77" s="169"/>
      <c r="X77" s="102"/>
      <c r="Y77" s="169"/>
      <c r="Z77" s="102"/>
      <c r="AA77" s="169"/>
      <c r="AB77" s="102"/>
      <c r="AC77" s="169"/>
      <c r="AD77" s="102"/>
      <c r="AE77" s="144"/>
      <c r="AF77" s="287"/>
      <c r="AG77" s="287"/>
      <c r="AH77" s="288"/>
      <c r="AI77" s="145"/>
      <c r="AJ77" s="145"/>
      <c r="AK77" s="169"/>
      <c r="AL77" s="102"/>
      <c r="AM77" s="169"/>
      <c r="AN77" s="102"/>
      <c r="AO77" s="169"/>
      <c r="AP77" s="102"/>
      <c r="AQ77" s="169"/>
      <c r="AR77" s="102"/>
      <c r="AS77" s="169"/>
      <c r="AT77" s="102"/>
      <c r="AU77" s="169"/>
      <c r="AV77" s="102"/>
    </row>
    <row r="78" spans="1:48" ht="24" customHeight="1" x14ac:dyDescent="0.2">
      <c r="A78" s="144" t="str">
        <f t="shared" si="14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List'!AB72),0,'Item List'!AB72)</f>
        <v>0</v>
      </c>
      <c r="E78" s="145">
        <f>IF(ISBLANK('Item List'!AC72),0,'Item List'!AC72)</f>
        <v>0</v>
      </c>
      <c r="F78" s="145">
        <f t="shared" si="10"/>
        <v>0</v>
      </c>
      <c r="G78" s="389"/>
      <c r="H78" s="102">
        <f t="shared" si="11"/>
        <v>0</v>
      </c>
      <c r="I78" s="169"/>
      <c r="J78" s="102">
        <f t="shared" si="12"/>
        <v>0</v>
      </c>
      <c r="K78" s="169"/>
      <c r="L78" s="102">
        <f t="shared" si="13"/>
        <v>0</v>
      </c>
      <c r="M78" s="169"/>
      <c r="N78" s="102"/>
      <c r="O78" s="169"/>
      <c r="P78" s="102"/>
      <c r="Q78" s="144"/>
      <c r="R78" s="287"/>
      <c r="S78" s="287"/>
      <c r="T78" s="288"/>
      <c r="U78" s="145"/>
      <c r="V78" s="145"/>
      <c r="W78" s="169"/>
      <c r="X78" s="102"/>
      <c r="Y78" s="169"/>
      <c r="Z78" s="102"/>
      <c r="AA78" s="169"/>
      <c r="AB78" s="102"/>
      <c r="AC78" s="169"/>
      <c r="AD78" s="102"/>
      <c r="AE78" s="144"/>
      <c r="AF78" s="287"/>
      <c r="AG78" s="287"/>
      <c r="AH78" s="288"/>
      <c r="AI78" s="145"/>
      <c r="AJ78" s="145"/>
      <c r="AK78" s="169"/>
      <c r="AL78" s="102"/>
      <c r="AM78" s="169"/>
      <c r="AN78" s="102"/>
      <c r="AO78" s="169"/>
      <c r="AP78" s="102"/>
      <c r="AQ78" s="169"/>
      <c r="AR78" s="102"/>
      <c r="AS78" s="169"/>
      <c r="AT78" s="102"/>
      <c r="AU78" s="169"/>
      <c r="AV78" s="102"/>
    </row>
    <row r="79" spans="1:48" ht="24" customHeight="1" x14ac:dyDescent="0.2">
      <c r="A79" s="144" t="str">
        <f t="shared" si="14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List'!AB73),0,'Item List'!AB73)</f>
        <v>0</v>
      </c>
      <c r="E79" s="145">
        <f>IF(ISBLANK('Item List'!AC73),0,'Item List'!AC73)</f>
        <v>0</v>
      </c>
      <c r="F79" s="145">
        <f t="shared" si="10"/>
        <v>0</v>
      </c>
      <c r="G79" s="389"/>
      <c r="H79" s="102">
        <f t="shared" si="11"/>
        <v>0</v>
      </c>
      <c r="I79" s="169"/>
      <c r="J79" s="102">
        <f t="shared" si="12"/>
        <v>0</v>
      </c>
      <c r="K79" s="169"/>
      <c r="L79" s="102">
        <f t="shared" si="13"/>
        <v>0</v>
      </c>
      <c r="M79" s="169"/>
      <c r="N79" s="102"/>
      <c r="O79" s="169"/>
      <c r="P79" s="102"/>
      <c r="Q79" s="144"/>
      <c r="R79" s="287"/>
      <c r="S79" s="287"/>
      <c r="T79" s="288"/>
      <c r="U79" s="145"/>
      <c r="V79" s="145"/>
      <c r="W79" s="169"/>
      <c r="X79" s="102"/>
      <c r="Y79" s="169"/>
      <c r="Z79" s="102"/>
      <c r="AA79" s="169"/>
      <c r="AB79" s="102"/>
      <c r="AC79" s="169"/>
      <c r="AD79" s="102"/>
      <c r="AE79" s="144"/>
      <c r="AF79" s="287"/>
      <c r="AG79" s="287"/>
      <c r="AH79" s="288"/>
      <c r="AI79" s="145"/>
      <c r="AJ79" s="145"/>
      <c r="AK79" s="169"/>
      <c r="AL79" s="102"/>
      <c r="AM79" s="169"/>
      <c r="AN79" s="102"/>
      <c r="AO79" s="169"/>
      <c r="AP79" s="102"/>
      <c r="AQ79" s="169"/>
      <c r="AR79" s="102"/>
      <c r="AS79" s="169"/>
      <c r="AT79" s="102"/>
      <c r="AU79" s="169"/>
      <c r="AV79" s="102"/>
    </row>
    <row r="80" spans="1:48" ht="24" customHeight="1" x14ac:dyDescent="0.2">
      <c r="A80" s="144" t="str">
        <f t="shared" si="14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List'!AB74),0,'Item List'!AB74)</f>
        <v>0</v>
      </c>
      <c r="E80" s="145">
        <f>IF(ISBLANK('Item List'!AC74),0,'Item List'!AC74)</f>
        <v>0</v>
      </c>
      <c r="F80" s="145">
        <f t="shared" si="10"/>
        <v>0</v>
      </c>
      <c r="G80" s="389"/>
      <c r="H80" s="102">
        <f t="shared" si="11"/>
        <v>0</v>
      </c>
      <c r="I80" s="169"/>
      <c r="J80" s="102">
        <f t="shared" si="12"/>
        <v>0</v>
      </c>
      <c r="K80" s="169"/>
      <c r="L80" s="102">
        <f t="shared" si="13"/>
        <v>0</v>
      </c>
      <c r="M80" s="169"/>
      <c r="N80" s="102"/>
      <c r="O80" s="169"/>
      <c r="P80" s="102"/>
      <c r="Q80" s="144"/>
      <c r="R80" s="287"/>
      <c r="S80" s="287"/>
      <c r="T80" s="288"/>
      <c r="U80" s="145"/>
      <c r="V80" s="145"/>
      <c r="W80" s="169"/>
      <c r="X80" s="102"/>
      <c r="Y80" s="169"/>
      <c r="Z80" s="102"/>
      <c r="AA80" s="169"/>
      <c r="AB80" s="102"/>
      <c r="AC80" s="169"/>
      <c r="AD80" s="102"/>
      <c r="AE80" s="144"/>
      <c r="AF80" s="287"/>
      <c r="AG80" s="287"/>
      <c r="AH80" s="288"/>
      <c r="AI80" s="145"/>
      <c r="AJ80" s="145"/>
      <c r="AK80" s="169"/>
      <c r="AL80" s="102"/>
      <c r="AM80" s="169"/>
      <c r="AN80" s="102"/>
      <c r="AO80" s="169"/>
      <c r="AP80" s="102"/>
      <c r="AQ80" s="169"/>
      <c r="AR80" s="102"/>
      <c r="AS80" s="169"/>
      <c r="AT80" s="102"/>
      <c r="AU80" s="169"/>
      <c r="AV80" s="102"/>
    </row>
    <row r="81" spans="1:48" ht="24" customHeight="1" thickBot="1" x14ac:dyDescent="0.25">
      <c r="A81" s="144" t="str">
        <f t="shared" si="14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List'!AB75),0,'Item List'!AB75)</f>
        <v>0</v>
      </c>
      <c r="E81" s="145">
        <f>IF(ISBLANK('Item List'!AC75),0,'Item List'!AC75)</f>
        <v>0</v>
      </c>
      <c r="F81" s="145">
        <f t="shared" si="10"/>
        <v>0</v>
      </c>
      <c r="G81" s="389"/>
      <c r="H81" s="102">
        <f t="shared" si="11"/>
        <v>0</v>
      </c>
      <c r="I81" s="169"/>
      <c r="J81" s="102">
        <f t="shared" si="12"/>
        <v>0</v>
      </c>
      <c r="K81" s="169"/>
      <c r="L81" s="102">
        <f t="shared" si="13"/>
        <v>0</v>
      </c>
      <c r="M81" s="169"/>
      <c r="N81" s="102"/>
      <c r="O81" s="169"/>
      <c r="P81" s="102"/>
      <c r="Q81" s="144"/>
      <c r="R81" s="287"/>
      <c r="S81" s="287"/>
      <c r="T81" s="288"/>
      <c r="U81" s="145"/>
      <c r="V81" s="145"/>
      <c r="W81" s="169"/>
      <c r="X81" s="102"/>
      <c r="Y81" s="169"/>
      <c r="Z81" s="102"/>
      <c r="AA81" s="169"/>
      <c r="AB81" s="102"/>
      <c r="AC81" s="169"/>
      <c r="AD81" s="102"/>
      <c r="AE81" s="144"/>
      <c r="AF81" s="287"/>
      <c r="AG81" s="287"/>
      <c r="AH81" s="288"/>
      <c r="AI81" s="145"/>
      <c r="AJ81" s="145"/>
      <c r="AK81" s="169"/>
      <c r="AL81" s="102"/>
      <c r="AM81" s="169"/>
      <c r="AN81" s="102"/>
      <c r="AO81" s="169"/>
      <c r="AP81" s="102"/>
      <c r="AQ81" s="169"/>
      <c r="AR81" s="102"/>
      <c r="AS81" s="169"/>
      <c r="AT81" s="102"/>
      <c r="AU81" s="169"/>
      <c r="AV81" s="102"/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/>
      <c r="O82" s="216"/>
      <c r="P82" s="103"/>
      <c r="Q82" s="146"/>
      <c r="R82" s="156"/>
      <c r="S82" s="147"/>
      <c r="T82" s="289"/>
      <c r="U82" s="148"/>
      <c r="V82" s="149"/>
      <c r="W82" s="109"/>
      <c r="X82" s="103"/>
      <c r="Y82" s="109"/>
      <c r="Z82" s="103"/>
      <c r="AA82" s="109"/>
      <c r="AB82" s="103"/>
      <c r="AC82" s="109"/>
      <c r="AD82" s="103"/>
      <c r="AE82" s="146"/>
      <c r="AF82" s="156"/>
      <c r="AG82" s="147"/>
      <c r="AH82" s="289"/>
      <c r="AI82" s="148"/>
      <c r="AJ82" s="149"/>
      <c r="AK82" s="109"/>
      <c r="AL82" s="103"/>
      <c r="AM82" s="109"/>
      <c r="AN82" s="103"/>
      <c r="AO82" s="109"/>
      <c r="AP82" s="103"/>
      <c r="AQ82" s="109"/>
      <c r="AR82" s="103"/>
      <c r="AS82" s="109"/>
      <c r="AT82" s="103"/>
      <c r="AU82" s="109"/>
      <c r="AV82" s="103"/>
    </row>
    <row r="83" spans="1:48" ht="10.5" customHeight="1" thickBot="1" x14ac:dyDescent="0.25">
      <c r="A83" s="150"/>
      <c r="B83" s="151" t="str">
        <f>CONCATENATE("Award to"&amp;" "&amp;$G$1)</f>
        <v>Award to TCI CONCRETE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/>
      <c r="O83" s="217"/>
      <c r="P83" s="104"/>
      <c r="Q83" s="150"/>
      <c r="R83" s="151"/>
      <c r="S83" s="152"/>
      <c r="T83" s="153"/>
      <c r="U83" s="154"/>
      <c r="V83" s="155"/>
      <c r="W83" s="108"/>
      <c r="X83" s="104"/>
      <c r="Y83" s="108"/>
      <c r="Z83" s="104"/>
      <c r="AA83" s="108"/>
      <c r="AB83" s="104"/>
      <c r="AC83" s="108"/>
      <c r="AD83" s="104"/>
      <c r="AE83" s="150"/>
      <c r="AF83" s="151"/>
      <c r="AG83" s="152"/>
      <c r="AH83" s="153"/>
      <c r="AI83" s="154"/>
      <c r="AJ83" s="155"/>
      <c r="AK83" s="108"/>
      <c r="AL83" s="104"/>
      <c r="AM83" s="108"/>
      <c r="AN83" s="104"/>
      <c r="AO83" s="108"/>
      <c r="AP83" s="104"/>
      <c r="AQ83" s="108"/>
      <c r="AR83" s="104"/>
      <c r="AS83" s="108"/>
      <c r="AT83" s="104"/>
      <c r="AU83" s="108"/>
      <c r="AV83" s="104"/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List'!AC70),0,'Item List'!AC70)</f>
        <v>0</v>
      </c>
      <c r="F84" s="145">
        <f t="shared" ref="F84:F107" si="15">IF(AND(ISNUMBER($D84),ISNUMBER(E84)),$D84*E84,0)</f>
        <v>0</v>
      </c>
      <c r="G84" s="167"/>
      <c r="H84" s="102">
        <f t="shared" ref="H84:H107" si="16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/>
      <c r="O84" s="168"/>
      <c r="P84" s="102"/>
      <c r="Q84" s="144"/>
      <c r="R84" s="287"/>
      <c r="S84" s="287"/>
      <c r="T84" s="288"/>
      <c r="U84" s="145"/>
      <c r="V84" s="145"/>
      <c r="W84" s="168"/>
      <c r="X84" s="102"/>
      <c r="Y84" s="168"/>
      <c r="Z84" s="102"/>
      <c r="AA84" s="168"/>
      <c r="AB84" s="102"/>
      <c r="AC84" s="168"/>
      <c r="AD84" s="102"/>
      <c r="AE84" s="144"/>
      <c r="AF84" s="287"/>
      <c r="AG84" s="287"/>
      <c r="AH84" s="288"/>
      <c r="AI84" s="145"/>
      <c r="AJ84" s="145"/>
      <c r="AK84" s="168"/>
      <c r="AL84" s="102"/>
      <c r="AM84" s="168"/>
      <c r="AN84" s="102"/>
      <c r="AO84" s="168"/>
      <c r="AP84" s="102"/>
      <c r="AQ84" s="168"/>
      <c r="AR84" s="102"/>
      <c r="AS84" s="168"/>
      <c r="AT84" s="102"/>
      <c r="AU84" s="168"/>
      <c r="AV84" s="102"/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List'!AC71),0,'Item List'!AC71)</f>
        <v>0</v>
      </c>
      <c r="F85" s="145">
        <f t="shared" si="15"/>
        <v>0</v>
      </c>
      <c r="G85" s="167"/>
      <c r="H85" s="102">
        <f t="shared" si="16"/>
        <v>0</v>
      </c>
      <c r="I85" s="168"/>
      <c r="J85" s="102">
        <f t="shared" ref="J85:J107" si="17">IF(AND(ISNUMBER($D85),ISNUMBER(I85)),$D85*I85,0)</f>
        <v>0</v>
      </c>
      <c r="K85" s="168"/>
      <c r="L85" s="102">
        <f t="shared" ref="L85:L107" si="18">IF(AND(ISNUMBER($D85),ISNUMBER(K85)),$D85*K85,0)</f>
        <v>0</v>
      </c>
      <c r="M85" s="168"/>
      <c r="N85" s="102"/>
      <c r="O85" s="168"/>
      <c r="P85" s="102"/>
      <c r="Q85" s="144"/>
      <c r="R85" s="287"/>
      <c r="S85" s="287"/>
      <c r="T85" s="288"/>
      <c r="U85" s="145"/>
      <c r="V85" s="145"/>
      <c r="W85" s="168"/>
      <c r="X85" s="102"/>
      <c r="Y85" s="168"/>
      <c r="Z85" s="102"/>
      <c r="AA85" s="168"/>
      <c r="AB85" s="102"/>
      <c r="AC85" s="168"/>
      <c r="AD85" s="102"/>
      <c r="AE85" s="144"/>
      <c r="AF85" s="287"/>
      <c r="AG85" s="287"/>
      <c r="AH85" s="288"/>
      <c r="AI85" s="145"/>
      <c r="AJ85" s="145"/>
      <c r="AK85" s="168"/>
      <c r="AL85" s="102"/>
      <c r="AM85" s="168"/>
      <c r="AN85" s="102"/>
      <c r="AO85" s="168"/>
      <c r="AP85" s="102"/>
      <c r="AQ85" s="168"/>
      <c r="AR85" s="102"/>
      <c r="AS85" s="168"/>
      <c r="AT85" s="102"/>
      <c r="AU85" s="168"/>
      <c r="AV85" s="102"/>
    </row>
    <row r="86" spans="1:48" ht="24" customHeight="1" x14ac:dyDescent="0.2">
      <c r="A86" s="144" t="str">
        <f t="shared" ref="A86:A107" si="19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List'!AC72),0,'Item List'!AC72)</f>
        <v>0</v>
      </c>
      <c r="F86" s="145">
        <f t="shared" si="15"/>
        <v>0</v>
      </c>
      <c r="G86" s="167"/>
      <c r="H86" s="102">
        <f t="shared" si="16"/>
        <v>0</v>
      </c>
      <c r="I86" s="168"/>
      <c r="J86" s="102">
        <f t="shared" si="17"/>
        <v>0</v>
      </c>
      <c r="K86" s="168"/>
      <c r="L86" s="102">
        <f t="shared" si="18"/>
        <v>0</v>
      </c>
      <c r="M86" s="168"/>
      <c r="N86" s="102"/>
      <c r="O86" s="168"/>
      <c r="P86" s="102"/>
      <c r="Q86" s="144"/>
      <c r="R86" s="287"/>
      <c r="S86" s="287"/>
      <c r="T86" s="288"/>
      <c r="U86" s="145"/>
      <c r="V86" s="145"/>
      <c r="W86" s="168"/>
      <c r="X86" s="102"/>
      <c r="Y86" s="168"/>
      <c r="Z86" s="102"/>
      <c r="AA86" s="168"/>
      <c r="AB86" s="102"/>
      <c r="AC86" s="168"/>
      <c r="AD86" s="102"/>
      <c r="AE86" s="144"/>
      <c r="AF86" s="287"/>
      <c r="AG86" s="287"/>
      <c r="AH86" s="288"/>
      <c r="AI86" s="145"/>
      <c r="AJ86" s="145"/>
      <c r="AK86" s="168"/>
      <c r="AL86" s="102"/>
      <c r="AM86" s="168"/>
      <c r="AN86" s="102"/>
      <c r="AO86" s="168"/>
      <c r="AP86" s="102"/>
      <c r="AQ86" s="168"/>
      <c r="AR86" s="102"/>
      <c r="AS86" s="168"/>
      <c r="AT86" s="102"/>
      <c r="AU86" s="168"/>
      <c r="AV86" s="102"/>
    </row>
    <row r="87" spans="1:48" ht="24" customHeight="1" x14ac:dyDescent="0.2">
      <c r="A87" s="144" t="str">
        <f t="shared" si="19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List'!AC73),0,'Item List'!AC73)</f>
        <v>0</v>
      </c>
      <c r="F87" s="145">
        <f t="shared" si="15"/>
        <v>0</v>
      </c>
      <c r="G87" s="167"/>
      <c r="H87" s="102">
        <f t="shared" si="16"/>
        <v>0</v>
      </c>
      <c r="I87" s="168"/>
      <c r="J87" s="102">
        <f t="shared" si="17"/>
        <v>0</v>
      </c>
      <c r="K87" s="168"/>
      <c r="L87" s="102">
        <f t="shared" si="18"/>
        <v>0</v>
      </c>
      <c r="M87" s="168"/>
      <c r="N87" s="102"/>
      <c r="O87" s="168"/>
      <c r="P87" s="102"/>
      <c r="Q87" s="144"/>
      <c r="R87" s="287"/>
      <c r="S87" s="287"/>
      <c r="T87" s="288"/>
      <c r="U87" s="145"/>
      <c r="V87" s="145"/>
      <c r="W87" s="168"/>
      <c r="X87" s="102"/>
      <c r="Y87" s="168"/>
      <c r="Z87" s="102"/>
      <c r="AA87" s="168"/>
      <c r="AB87" s="102"/>
      <c r="AC87" s="168"/>
      <c r="AD87" s="102"/>
      <c r="AE87" s="144"/>
      <c r="AF87" s="287"/>
      <c r="AG87" s="287"/>
      <c r="AH87" s="288"/>
      <c r="AI87" s="145"/>
      <c r="AJ87" s="145"/>
      <c r="AK87" s="168"/>
      <c r="AL87" s="102"/>
      <c r="AM87" s="168"/>
      <c r="AN87" s="102"/>
      <c r="AO87" s="168"/>
      <c r="AP87" s="102"/>
      <c r="AQ87" s="168"/>
      <c r="AR87" s="102"/>
      <c r="AS87" s="168"/>
      <c r="AT87" s="102"/>
      <c r="AU87" s="168"/>
      <c r="AV87" s="102"/>
    </row>
    <row r="88" spans="1:48" ht="24" customHeight="1" x14ac:dyDescent="0.2">
      <c r="A88" s="144" t="str">
        <f t="shared" si="19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List'!AC74),0,'Item List'!AC74)</f>
        <v>0</v>
      </c>
      <c r="F88" s="145">
        <f t="shared" si="15"/>
        <v>0</v>
      </c>
      <c r="G88" s="167"/>
      <c r="H88" s="102">
        <f t="shared" si="16"/>
        <v>0</v>
      </c>
      <c r="I88" s="168"/>
      <c r="J88" s="102">
        <f t="shared" si="17"/>
        <v>0</v>
      </c>
      <c r="K88" s="168"/>
      <c r="L88" s="102">
        <f t="shared" si="18"/>
        <v>0</v>
      </c>
      <c r="M88" s="168"/>
      <c r="N88" s="102"/>
      <c r="O88" s="168"/>
      <c r="P88" s="102"/>
      <c r="Q88" s="144"/>
      <c r="R88" s="287"/>
      <c r="S88" s="287"/>
      <c r="T88" s="288"/>
      <c r="U88" s="145"/>
      <c r="V88" s="145"/>
      <c r="W88" s="168"/>
      <c r="X88" s="102"/>
      <c r="Y88" s="168"/>
      <c r="Z88" s="102"/>
      <c r="AA88" s="168"/>
      <c r="AB88" s="102"/>
      <c r="AC88" s="168"/>
      <c r="AD88" s="102"/>
      <c r="AE88" s="144"/>
      <c r="AF88" s="287"/>
      <c r="AG88" s="287"/>
      <c r="AH88" s="288"/>
      <c r="AI88" s="145"/>
      <c r="AJ88" s="145"/>
      <c r="AK88" s="168"/>
      <c r="AL88" s="102"/>
      <c r="AM88" s="168"/>
      <c r="AN88" s="102"/>
      <c r="AO88" s="168"/>
      <c r="AP88" s="102"/>
      <c r="AQ88" s="168"/>
      <c r="AR88" s="102"/>
      <c r="AS88" s="168"/>
      <c r="AT88" s="102"/>
      <c r="AU88" s="168"/>
      <c r="AV88" s="102"/>
    </row>
    <row r="89" spans="1:48" ht="24" customHeight="1" x14ac:dyDescent="0.2">
      <c r="A89" s="144" t="str">
        <f t="shared" si="19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List'!AC75),0,'Item List'!AC75)</f>
        <v>0</v>
      </c>
      <c r="F89" s="145">
        <f t="shared" si="15"/>
        <v>0</v>
      </c>
      <c r="G89" s="167"/>
      <c r="H89" s="102">
        <f t="shared" si="16"/>
        <v>0</v>
      </c>
      <c r="I89" s="168"/>
      <c r="J89" s="102">
        <f t="shared" si="17"/>
        <v>0</v>
      </c>
      <c r="K89" s="168"/>
      <c r="L89" s="102">
        <f t="shared" si="18"/>
        <v>0</v>
      </c>
      <c r="M89" s="168"/>
      <c r="N89" s="102"/>
      <c r="O89" s="168"/>
      <c r="P89" s="102"/>
      <c r="Q89" s="144"/>
      <c r="R89" s="287"/>
      <c r="S89" s="287"/>
      <c r="T89" s="288"/>
      <c r="U89" s="145"/>
      <c r="V89" s="145"/>
      <c r="W89" s="168"/>
      <c r="X89" s="102"/>
      <c r="Y89" s="168"/>
      <c r="Z89" s="102"/>
      <c r="AA89" s="168"/>
      <c r="AB89" s="102"/>
      <c r="AC89" s="168"/>
      <c r="AD89" s="102"/>
      <c r="AE89" s="144"/>
      <c r="AF89" s="287"/>
      <c r="AG89" s="287"/>
      <c r="AH89" s="288"/>
      <c r="AI89" s="145"/>
      <c r="AJ89" s="145"/>
      <c r="AK89" s="168"/>
      <c r="AL89" s="102"/>
      <c r="AM89" s="168"/>
      <c r="AN89" s="102"/>
      <c r="AO89" s="168"/>
      <c r="AP89" s="102"/>
      <c r="AQ89" s="168"/>
      <c r="AR89" s="102"/>
      <c r="AS89" s="168"/>
      <c r="AT89" s="102"/>
      <c r="AU89" s="168"/>
      <c r="AV89" s="102"/>
    </row>
    <row r="90" spans="1:48" ht="24" customHeight="1" x14ac:dyDescent="0.2">
      <c r="A90" s="144" t="str">
        <f t="shared" si="19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List'!AC76),0,'Item List'!AC76)</f>
        <v>0</v>
      </c>
      <c r="F90" s="145">
        <f t="shared" si="15"/>
        <v>0</v>
      </c>
      <c r="G90" s="167"/>
      <c r="H90" s="102">
        <f t="shared" si="16"/>
        <v>0</v>
      </c>
      <c r="I90" s="168"/>
      <c r="J90" s="102">
        <f t="shared" si="17"/>
        <v>0</v>
      </c>
      <c r="K90" s="168"/>
      <c r="L90" s="102">
        <f t="shared" si="18"/>
        <v>0</v>
      </c>
      <c r="M90" s="168"/>
      <c r="N90" s="102"/>
      <c r="O90" s="168"/>
      <c r="P90" s="102"/>
      <c r="Q90" s="144"/>
      <c r="R90" s="287"/>
      <c r="S90" s="287"/>
      <c r="T90" s="288"/>
      <c r="U90" s="145"/>
      <c r="V90" s="145"/>
      <c r="W90" s="168"/>
      <c r="X90" s="102"/>
      <c r="Y90" s="168"/>
      <c r="Z90" s="102"/>
      <c r="AA90" s="168"/>
      <c r="AB90" s="102"/>
      <c r="AC90" s="168"/>
      <c r="AD90" s="102"/>
      <c r="AE90" s="144"/>
      <c r="AF90" s="287"/>
      <c r="AG90" s="287"/>
      <c r="AH90" s="288"/>
      <c r="AI90" s="145"/>
      <c r="AJ90" s="145"/>
      <c r="AK90" s="168"/>
      <c r="AL90" s="102"/>
      <c r="AM90" s="168"/>
      <c r="AN90" s="102"/>
      <c r="AO90" s="168"/>
      <c r="AP90" s="102"/>
      <c r="AQ90" s="168"/>
      <c r="AR90" s="102"/>
      <c r="AS90" s="168"/>
      <c r="AT90" s="102"/>
      <c r="AU90" s="168"/>
      <c r="AV90" s="102"/>
    </row>
    <row r="91" spans="1:48" ht="24" customHeight="1" x14ac:dyDescent="0.2">
      <c r="A91" s="144" t="str">
        <f t="shared" si="19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List'!AC77),0,'Item List'!AC77)</f>
        <v>0</v>
      </c>
      <c r="F91" s="145">
        <f t="shared" si="15"/>
        <v>0</v>
      </c>
      <c r="G91" s="167"/>
      <c r="H91" s="102">
        <f t="shared" si="16"/>
        <v>0</v>
      </c>
      <c r="I91" s="168"/>
      <c r="J91" s="102">
        <f t="shared" si="17"/>
        <v>0</v>
      </c>
      <c r="K91" s="168"/>
      <c r="L91" s="102">
        <f t="shared" si="18"/>
        <v>0</v>
      </c>
      <c r="M91" s="168"/>
      <c r="N91" s="102"/>
      <c r="O91" s="168"/>
      <c r="P91" s="102"/>
      <c r="Q91" s="144"/>
      <c r="R91" s="287"/>
      <c r="S91" s="287"/>
      <c r="T91" s="288"/>
      <c r="U91" s="145"/>
      <c r="V91" s="145"/>
      <c r="W91" s="168"/>
      <c r="X91" s="102"/>
      <c r="Y91" s="168"/>
      <c r="Z91" s="102"/>
      <c r="AA91" s="168"/>
      <c r="AB91" s="102"/>
      <c r="AC91" s="168"/>
      <c r="AD91" s="102"/>
      <c r="AE91" s="144"/>
      <c r="AF91" s="287"/>
      <c r="AG91" s="287"/>
      <c r="AH91" s="288"/>
      <c r="AI91" s="145"/>
      <c r="AJ91" s="145"/>
      <c r="AK91" s="168"/>
      <c r="AL91" s="102"/>
      <c r="AM91" s="168"/>
      <c r="AN91" s="102"/>
      <c r="AO91" s="168"/>
      <c r="AP91" s="102"/>
      <c r="AQ91" s="168"/>
      <c r="AR91" s="102"/>
      <c r="AS91" s="168"/>
      <c r="AT91" s="102"/>
      <c r="AU91" s="168"/>
      <c r="AV91" s="102"/>
    </row>
    <row r="92" spans="1:48" ht="24" customHeight="1" x14ac:dyDescent="0.2">
      <c r="A92" s="144" t="str">
        <f t="shared" si="19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List'!AC78),0,'Item List'!AC78)</f>
        <v>0</v>
      </c>
      <c r="F92" s="145">
        <f t="shared" si="15"/>
        <v>0</v>
      </c>
      <c r="G92" s="167"/>
      <c r="H92" s="102">
        <f t="shared" si="16"/>
        <v>0</v>
      </c>
      <c r="I92" s="168"/>
      <c r="J92" s="102">
        <f t="shared" si="17"/>
        <v>0</v>
      </c>
      <c r="K92" s="168"/>
      <c r="L92" s="102">
        <f t="shared" si="18"/>
        <v>0</v>
      </c>
      <c r="M92" s="168"/>
      <c r="N92" s="102"/>
      <c r="O92" s="168"/>
      <c r="P92" s="102"/>
      <c r="Q92" s="144"/>
      <c r="R92" s="287"/>
      <c r="S92" s="287"/>
      <c r="T92" s="288"/>
      <c r="U92" s="145"/>
      <c r="V92" s="145"/>
      <c r="W92" s="168"/>
      <c r="X92" s="102"/>
      <c r="Y92" s="168"/>
      <c r="Z92" s="102"/>
      <c r="AA92" s="168"/>
      <c r="AB92" s="102"/>
      <c r="AC92" s="168"/>
      <c r="AD92" s="102"/>
      <c r="AE92" s="144"/>
      <c r="AF92" s="287"/>
      <c r="AG92" s="287"/>
      <c r="AH92" s="288"/>
      <c r="AI92" s="145"/>
      <c r="AJ92" s="145"/>
      <c r="AK92" s="168"/>
      <c r="AL92" s="102"/>
      <c r="AM92" s="168"/>
      <c r="AN92" s="102"/>
      <c r="AO92" s="168"/>
      <c r="AP92" s="102"/>
      <c r="AQ92" s="168"/>
      <c r="AR92" s="102"/>
      <c r="AS92" s="168"/>
      <c r="AT92" s="102"/>
      <c r="AU92" s="168"/>
      <c r="AV92" s="102"/>
    </row>
    <row r="93" spans="1:48" ht="24" customHeight="1" x14ac:dyDescent="0.2">
      <c r="A93" s="144" t="str">
        <f t="shared" si="19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List'!AC79),0,'Item List'!AC79)</f>
        <v>0</v>
      </c>
      <c r="F93" s="145">
        <f t="shared" si="15"/>
        <v>0</v>
      </c>
      <c r="G93" s="167"/>
      <c r="H93" s="102">
        <f t="shared" si="16"/>
        <v>0</v>
      </c>
      <c r="I93" s="168"/>
      <c r="J93" s="102">
        <f t="shared" si="17"/>
        <v>0</v>
      </c>
      <c r="K93" s="168"/>
      <c r="L93" s="102">
        <f t="shared" si="18"/>
        <v>0</v>
      </c>
      <c r="M93" s="168"/>
      <c r="N93" s="102"/>
      <c r="O93" s="168"/>
      <c r="P93" s="102"/>
      <c r="Q93" s="144"/>
      <c r="R93" s="287"/>
      <c r="S93" s="287"/>
      <c r="T93" s="288"/>
      <c r="U93" s="145"/>
      <c r="V93" s="145"/>
      <c r="W93" s="168"/>
      <c r="X93" s="102"/>
      <c r="Y93" s="168"/>
      <c r="Z93" s="102"/>
      <c r="AA93" s="168"/>
      <c r="AB93" s="102"/>
      <c r="AC93" s="168"/>
      <c r="AD93" s="102"/>
      <c r="AE93" s="144"/>
      <c r="AF93" s="287"/>
      <c r="AG93" s="287"/>
      <c r="AH93" s="288"/>
      <c r="AI93" s="145"/>
      <c r="AJ93" s="145"/>
      <c r="AK93" s="168"/>
      <c r="AL93" s="102"/>
      <c r="AM93" s="168"/>
      <c r="AN93" s="102"/>
      <c r="AO93" s="168"/>
      <c r="AP93" s="102"/>
      <c r="AQ93" s="168"/>
      <c r="AR93" s="102"/>
      <c r="AS93" s="168"/>
      <c r="AT93" s="102"/>
      <c r="AU93" s="168"/>
      <c r="AV93" s="102"/>
    </row>
    <row r="94" spans="1:48" ht="24" customHeight="1" x14ac:dyDescent="0.2">
      <c r="A94" s="144" t="str">
        <f t="shared" si="19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List'!AC80),0,'Item List'!AC80)</f>
        <v>0</v>
      </c>
      <c r="F94" s="145">
        <f t="shared" si="15"/>
        <v>0</v>
      </c>
      <c r="G94" s="167"/>
      <c r="H94" s="102">
        <f t="shared" si="16"/>
        <v>0</v>
      </c>
      <c r="I94" s="169"/>
      <c r="J94" s="102">
        <f t="shared" si="17"/>
        <v>0</v>
      </c>
      <c r="K94" s="169"/>
      <c r="L94" s="102">
        <f t="shared" si="18"/>
        <v>0</v>
      </c>
      <c r="M94" s="169"/>
      <c r="N94" s="102"/>
      <c r="O94" s="169"/>
      <c r="P94" s="102"/>
      <c r="Q94" s="144"/>
      <c r="R94" s="287"/>
      <c r="S94" s="287"/>
      <c r="T94" s="288"/>
      <c r="U94" s="145"/>
      <c r="V94" s="145"/>
      <c r="W94" s="169"/>
      <c r="X94" s="102"/>
      <c r="Y94" s="169"/>
      <c r="Z94" s="102"/>
      <c r="AA94" s="169"/>
      <c r="AB94" s="102"/>
      <c r="AC94" s="169"/>
      <c r="AD94" s="102"/>
      <c r="AE94" s="144"/>
      <c r="AF94" s="287"/>
      <c r="AG94" s="287"/>
      <c r="AH94" s="288"/>
      <c r="AI94" s="145"/>
      <c r="AJ94" s="145"/>
      <c r="AK94" s="169"/>
      <c r="AL94" s="102"/>
      <c r="AM94" s="169"/>
      <c r="AN94" s="102"/>
      <c r="AO94" s="169"/>
      <c r="AP94" s="102"/>
      <c r="AQ94" s="169"/>
      <c r="AR94" s="102"/>
      <c r="AS94" s="169"/>
      <c r="AT94" s="102"/>
      <c r="AU94" s="169"/>
      <c r="AV94" s="102"/>
    </row>
    <row r="95" spans="1:48" ht="24" customHeight="1" x14ac:dyDescent="0.2">
      <c r="A95" s="144" t="str">
        <f t="shared" si="19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List'!AC81),0,'Item List'!AC81)</f>
        <v>0</v>
      </c>
      <c r="F95" s="145">
        <f t="shared" si="15"/>
        <v>0</v>
      </c>
      <c r="G95" s="167"/>
      <c r="H95" s="102">
        <f t="shared" si="16"/>
        <v>0</v>
      </c>
      <c r="I95" s="169"/>
      <c r="J95" s="102">
        <f t="shared" si="17"/>
        <v>0</v>
      </c>
      <c r="K95" s="169"/>
      <c r="L95" s="102">
        <f t="shared" si="18"/>
        <v>0</v>
      </c>
      <c r="M95" s="169"/>
      <c r="N95" s="102"/>
      <c r="O95" s="169"/>
      <c r="P95" s="102"/>
      <c r="Q95" s="144"/>
      <c r="R95" s="287"/>
      <c r="S95" s="287"/>
      <c r="T95" s="288"/>
      <c r="U95" s="145"/>
      <c r="V95" s="145"/>
      <c r="W95" s="169"/>
      <c r="X95" s="102"/>
      <c r="Y95" s="169"/>
      <c r="Z95" s="102"/>
      <c r="AA95" s="169"/>
      <c r="AB95" s="102"/>
      <c r="AC95" s="169"/>
      <c r="AD95" s="102"/>
      <c r="AE95" s="144"/>
      <c r="AF95" s="287"/>
      <c r="AG95" s="287"/>
      <c r="AH95" s="288"/>
      <c r="AI95" s="145"/>
      <c r="AJ95" s="145"/>
      <c r="AK95" s="169"/>
      <c r="AL95" s="102"/>
      <c r="AM95" s="169"/>
      <c r="AN95" s="102"/>
      <c r="AO95" s="169"/>
      <c r="AP95" s="102"/>
      <c r="AQ95" s="169"/>
      <c r="AR95" s="102"/>
      <c r="AS95" s="169"/>
      <c r="AT95" s="102"/>
      <c r="AU95" s="169"/>
      <c r="AV95" s="102"/>
    </row>
    <row r="96" spans="1:48" ht="24" customHeight="1" x14ac:dyDescent="0.2">
      <c r="A96" s="144" t="str">
        <f t="shared" si="19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List'!AC82),0,'Item List'!AC82)</f>
        <v>0</v>
      </c>
      <c r="F96" s="145">
        <f t="shared" si="15"/>
        <v>0</v>
      </c>
      <c r="G96" s="167"/>
      <c r="H96" s="102">
        <f t="shared" si="16"/>
        <v>0</v>
      </c>
      <c r="I96" s="169"/>
      <c r="J96" s="102">
        <f t="shared" si="17"/>
        <v>0</v>
      </c>
      <c r="K96" s="169"/>
      <c r="L96" s="102">
        <f t="shared" si="18"/>
        <v>0</v>
      </c>
      <c r="M96" s="169"/>
      <c r="N96" s="102"/>
      <c r="O96" s="169"/>
      <c r="P96" s="102"/>
      <c r="Q96" s="144"/>
      <c r="R96" s="287"/>
      <c r="S96" s="287"/>
      <c r="T96" s="288"/>
      <c r="U96" s="145"/>
      <c r="V96" s="145"/>
      <c r="W96" s="169"/>
      <c r="X96" s="102"/>
      <c r="Y96" s="169"/>
      <c r="Z96" s="102"/>
      <c r="AA96" s="169"/>
      <c r="AB96" s="102"/>
      <c r="AC96" s="169"/>
      <c r="AD96" s="102"/>
      <c r="AE96" s="144"/>
      <c r="AF96" s="287"/>
      <c r="AG96" s="287"/>
      <c r="AH96" s="288"/>
      <c r="AI96" s="145"/>
      <c r="AJ96" s="145"/>
      <c r="AK96" s="169"/>
      <c r="AL96" s="102"/>
      <c r="AM96" s="169"/>
      <c r="AN96" s="102"/>
      <c r="AO96" s="169"/>
      <c r="AP96" s="102"/>
      <c r="AQ96" s="169"/>
      <c r="AR96" s="102"/>
      <c r="AS96" s="169"/>
      <c r="AT96" s="102"/>
      <c r="AU96" s="169"/>
      <c r="AV96" s="102"/>
    </row>
    <row r="97" spans="1:48" ht="24" customHeight="1" x14ac:dyDescent="0.2">
      <c r="A97" s="144" t="str">
        <f t="shared" si="19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List'!AC83),0,'Item List'!AC83)</f>
        <v>0</v>
      </c>
      <c r="F97" s="145">
        <f t="shared" si="15"/>
        <v>0</v>
      </c>
      <c r="G97" s="167"/>
      <c r="H97" s="102">
        <f t="shared" si="16"/>
        <v>0</v>
      </c>
      <c r="I97" s="169"/>
      <c r="J97" s="102">
        <f t="shared" si="17"/>
        <v>0</v>
      </c>
      <c r="K97" s="169"/>
      <c r="L97" s="102">
        <f t="shared" si="18"/>
        <v>0</v>
      </c>
      <c r="M97" s="169"/>
      <c r="N97" s="102"/>
      <c r="O97" s="169"/>
      <c r="P97" s="102"/>
      <c r="Q97" s="144"/>
      <c r="R97" s="287"/>
      <c r="S97" s="287"/>
      <c r="T97" s="288"/>
      <c r="U97" s="145"/>
      <c r="V97" s="145"/>
      <c r="W97" s="169"/>
      <c r="X97" s="102"/>
      <c r="Y97" s="169"/>
      <c r="Z97" s="102"/>
      <c r="AA97" s="169"/>
      <c r="AB97" s="102"/>
      <c r="AC97" s="169"/>
      <c r="AD97" s="102"/>
      <c r="AE97" s="144"/>
      <c r="AF97" s="287"/>
      <c r="AG97" s="287"/>
      <c r="AH97" s="288"/>
      <c r="AI97" s="145"/>
      <c r="AJ97" s="145"/>
      <c r="AK97" s="169"/>
      <c r="AL97" s="102"/>
      <c r="AM97" s="169"/>
      <c r="AN97" s="102"/>
      <c r="AO97" s="169"/>
      <c r="AP97" s="102"/>
      <c r="AQ97" s="169"/>
      <c r="AR97" s="102"/>
      <c r="AS97" s="169"/>
      <c r="AT97" s="102"/>
      <c r="AU97" s="169"/>
      <c r="AV97" s="102"/>
    </row>
    <row r="98" spans="1:48" ht="24" customHeight="1" x14ac:dyDescent="0.2">
      <c r="A98" s="144" t="str">
        <f t="shared" si="19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List'!AC84),0,'Item List'!AC84)</f>
        <v>0</v>
      </c>
      <c r="F98" s="145">
        <f t="shared" si="15"/>
        <v>0</v>
      </c>
      <c r="G98" s="167"/>
      <c r="H98" s="102">
        <f t="shared" si="16"/>
        <v>0</v>
      </c>
      <c r="I98" s="169"/>
      <c r="J98" s="102">
        <f t="shared" si="17"/>
        <v>0</v>
      </c>
      <c r="K98" s="169"/>
      <c r="L98" s="102">
        <f t="shared" si="18"/>
        <v>0</v>
      </c>
      <c r="M98" s="169"/>
      <c r="N98" s="102"/>
      <c r="O98" s="169"/>
      <c r="P98" s="102"/>
      <c r="Q98" s="144"/>
      <c r="R98" s="287"/>
      <c r="S98" s="287"/>
      <c r="T98" s="288"/>
      <c r="U98" s="145"/>
      <c r="V98" s="145"/>
      <c r="W98" s="169"/>
      <c r="X98" s="102"/>
      <c r="Y98" s="169"/>
      <c r="Z98" s="102"/>
      <c r="AA98" s="169"/>
      <c r="AB98" s="102"/>
      <c r="AC98" s="169"/>
      <c r="AD98" s="102"/>
      <c r="AE98" s="144"/>
      <c r="AF98" s="287"/>
      <c r="AG98" s="287"/>
      <c r="AH98" s="288"/>
      <c r="AI98" s="145"/>
      <c r="AJ98" s="145"/>
      <c r="AK98" s="169"/>
      <c r="AL98" s="102"/>
      <c r="AM98" s="169"/>
      <c r="AN98" s="102"/>
      <c r="AO98" s="169"/>
      <c r="AP98" s="102"/>
      <c r="AQ98" s="169"/>
      <c r="AR98" s="102"/>
      <c r="AS98" s="169"/>
      <c r="AT98" s="102"/>
      <c r="AU98" s="169"/>
      <c r="AV98" s="102"/>
    </row>
    <row r="99" spans="1:48" ht="24" customHeight="1" x14ac:dyDescent="0.2">
      <c r="A99" s="144" t="str">
        <f t="shared" si="19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List'!AC85),0,'Item List'!AC85)</f>
        <v>0</v>
      </c>
      <c r="F99" s="145">
        <f t="shared" si="15"/>
        <v>0</v>
      </c>
      <c r="G99" s="167"/>
      <c r="H99" s="102">
        <f t="shared" si="16"/>
        <v>0</v>
      </c>
      <c r="I99" s="169"/>
      <c r="J99" s="102">
        <f t="shared" si="17"/>
        <v>0</v>
      </c>
      <c r="K99" s="169"/>
      <c r="L99" s="102">
        <f t="shared" si="18"/>
        <v>0</v>
      </c>
      <c r="M99" s="169"/>
      <c r="N99" s="102"/>
      <c r="O99" s="169"/>
      <c r="P99" s="102"/>
      <c r="Q99" s="144"/>
      <c r="R99" s="287"/>
      <c r="S99" s="287"/>
      <c r="T99" s="288"/>
      <c r="U99" s="145"/>
      <c r="V99" s="145"/>
      <c r="W99" s="169"/>
      <c r="X99" s="102"/>
      <c r="Y99" s="169"/>
      <c r="Z99" s="102"/>
      <c r="AA99" s="169"/>
      <c r="AB99" s="102"/>
      <c r="AC99" s="169"/>
      <c r="AD99" s="102"/>
      <c r="AE99" s="144"/>
      <c r="AF99" s="287"/>
      <c r="AG99" s="287"/>
      <c r="AH99" s="288"/>
      <c r="AI99" s="145"/>
      <c r="AJ99" s="145"/>
      <c r="AK99" s="169"/>
      <c r="AL99" s="102"/>
      <c r="AM99" s="169"/>
      <c r="AN99" s="102"/>
      <c r="AO99" s="169"/>
      <c r="AP99" s="102"/>
      <c r="AQ99" s="169"/>
      <c r="AR99" s="102"/>
      <c r="AS99" s="169"/>
      <c r="AT99" s="102"/>
      <c r="AU99" s="169"/>
      <c r="AV99" s="102"/>
    </row>
    <row r="100" spans="1:48" ht="24" customHeight="1" x14ac:dyDescent="0.2">
      <c r="A100" s="144" t="str">
        <f t="shared" si="19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List'!AC86),0,'Item List'!AC86)</f>
        <v>0</v>
      </c>
      <c r="F100" s="145">
        <f t="shared" si="15"/>
        <v>0</v>
      </c>
      <c r="G100" s="167"/>
      <c r="H100" s="102">
        <f t="shared" si="16"/>
        <v>0</v>
      </c>
      <c r="I100" s="169"/>
      <c r="J100" s="102">
        <f t="shared" si="17"/>
        <v>0</v>
      </c>
      <c r="K100" s="169"/>
      <c r="L100" s="102">
        <f t="shared" si="18"/>
        <v>0</v>
      </c>
      <c r="M100" s="169"/>
      <c r="N100" s="102"/>
      <c r="O100" s="169"/>
      <c r="P100" s="102"/>
      <c r="Q100" s="144"/>
      <c r="R100" s="287"/>
      <c r="S100" s="287"/>
      <c r="T100" s="288"/>
      <c r="U100" s="145"/>
      <c r="V100" s="145"/>
      <c r="W100" s="169"/>
      <c r="X100" s="102"/>
      <c r="Y100" s="169"/>
      <c r="Z100" s="102"/>
      <c r="AA100" s="169"/>
      <c r="AB100" s="102"/>
      <c r="AC100" s="169"/>
      <c r="AD100" s="102"/>
      <c r="AE100" s="144"/>
      <c r="AF100" s="287"/>
      <c r="AG100" s="287"/>
      <c r="AH100" s="288"/>
      <c r="AI100" s="145"/>
      <c r="AJ100" s="145"/>
      <c r="AK100" s="169"/>
      <c r="AL100" s="102"/>
      <c r="AM100" s="169"/>
      <c r="AN100" s="102"/>
      <c r="AO100" s="169"/>
      <c r="AP100" s="102"/>
      <c r="AQ100" s="169"/>
      <c r="AR100" s="102"/>
      <c r="AS100" s="169"/>
      <c r="AT100" s="102"/>
      <c r="AU100" s="169"/>
      <c r="AV100" s="102"/>
    </row>
    <row r="101" spans="1:48" ht="24" customHeight="1" x14ac:dyDescent="0.2">
      <c r="A101" s="144" t="str">
        <f t="shared" si="19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List'!AC87),0,'Item List'!AC87)</f>
        <v>0</v>
      </c>
      <c r="F101" s="145">
        <f t="shared" si="15"/>
        <v>0</v>
      </c>
      <c r="G101" s="167"/>
      <c r="H101" s="102">
        <f t="shared" si="16"/>
        <v>0</v>
      </c>
      <c r="I101" s="169"/>
      <c r="J101" s="102">
        <f t="shared" si="17"/>
        <v>0</v>
      </c>
      <c r="K101" s="169"/>
      <c r="L101" s="102">
        <f t="shared" si="18"/>
        <v>0</v>
      </c>
      <c r="M101" s="169"/>
      <c r="N101" s="102"/>
      <c r="O101" s="169"/>
      <c r="P101" s="102"/>
      <c r="Q101" s="144"/>
      <c r="R101" s="287"/>
      <c r="S101" s="287"/>
      <c r="T101" s="288"/>
      <c r="U101" s="145"/>
      <c r="V101" s="145"/>
      <c r="W101" s="169"/>
      <c r="X101" s="102"/>
      <c r="Y101" s="169"/>
      <c r="Z101" s="102"/>
      <c r="AA101" s="169"/>
      <c r="AB101" s="102"/>
      <c r="AC101" s="169"/>
      <c r="AD101" s="102"/>
      <c r="AE101" s="144"/>
      <c r="AF101" s="287"/>
      <c r="AG101" s="287"/>
      <c r="AH101" s="288"/>
      <c r="AI101" s="145"/>
      <c r="AJ101" s="145"/>
      <c r="AK101" s="169"/>
      <c r="AL101" s="102"/>
      <c r="AM101" s="169"/>
      <c r="AN101" s="102"/>
      <c r="AO101" s="169"/>
      <c r="AP101" s="102"/>
      <c r="AQ101" s="169"/>
      <c r="AR101" s="102"/>
      <c r="AS101" s="169"/>
      <c r="AT101" s="102"/>
      <c r="AU101" s="169"/>
      <c r="AV101" s="102"/>
    </row>
    <row r="102" spans="1:48" ht="24" customHeight="1" x14ac:dyDescent="0.2">
      <c r="A102" s="144" t="str">
        <f t="shared" si="19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List'!AC88),0,'Item List'!AC88)</f>
        <v>0</v>
      </c>
      <c r="F102" s="145">
        <f t="shared" si="15"/>
        <v>0</v>
      </c>
      <c r="G102" s="167"/>
      <c r="H102" s="102">
        <f t="shared" si="16"/>
        <v>0</v>
      </c>
      <c r="I102" s="169"/>
      <c r="J102" s="102">
        <f t="shared" si="17"/>
        <v>0</v>
      </c>
      <c r="K102" s="169"/>
      <c r="L102" s="102">
        <f t="shared" si="18"/>
        <v>0</v>
      </c>
      <c r="M102" s="169"/>
      <c r="N102" s="102"/>
      <c r="O102" s="169"/>
      <c r="P102" s="102"/>
      <c r="Q102" s="144"/>
      <c r="R102" s="287"/>
      <c r="S102" s="287"/>
      <c r="T102" s="288"/>
      <c r="U102" s="145"/>
      <c r="V102" s="145"/>
      <c r="W102" s="169"/>
      <c r="X102" s="102"/>
      <c r="Y102" s="169"/>
      <c r="Z102" s="102"/>
      <c r="AA102" s="169"/>
      <c r="AB102" s="102"/>
      <c r="AC102" s="169"/>
      <c r="AD102" s="102"/>
      <c r="AE102" s="144"/>
      <c r="AF102" s="287"/>
      <c r="AG102" s="287"/>
      <c r="AH102" s="288"/>
      <c r="AI102" s="145"/>
      <c r="AJ102" s="145"/>
      <c r="AK102" s="169"/>
      <c r="AL102" s="102"/>
      <c r="AM102" s="169"/>
      <c r="AN102" s="102"/>
      <c r="AO102" s="169"/>
      <c r="AP102" s="102"/>
      <c r="AQ102" s="169"/>
      <c r="AR102" s="102"/>
      <c r="AS102" s="169"/>
      <c r="AT102" s="102"/>
      <c r="AU102" s="169"/>
      <c r="AV102" s="102"/>
    </row>
    <row r="103" spans="1:48" ht="24" customHeight="1" x14ac:dyDescent="0.2">
      <c r="A103" s="144" t="str">
        <f t="shared" si="19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List'!AC89),0,'Item List'!AC89)</f>
        <v>0</v>
      </c>
      <c r="F103" s="145">
        <f t="shared" si="15"/>
        <v>0</v>
      </c>
      <c r="G103" s="167"/>
      <c r="H103" s="102">
        <f t="shared" si="16"/>
        <v>0</v>
      </c>
      <c r="I103" s="169"/>
      <c r="J103" s="102">
        <f t="shared" si="17"/>
        <v>0</v>
      </c>
      <c r="K103" s="169"/>
      <c r="L103" s="102">
        <f t="shared" si="18"/>
        <v>0</v>
      </c>
      <c r="M103" s="169"/>
      <c r="N103" s="102"/>
      <c r="O103" s="169"/>
      <c r="P103" s="102"/>
      <c r="Q103" s="144"/>
      <c r="R103" s="287"/>
      <c r="S103" s="287"/>
      <c r="T103" s="288"/>
      <c r="U103" s="145"/>
      <c r="V103" s="145"/>
      <c r="W103" s="169"/>
      <c r="X103" s="102"/>
      <c r="Y103" s="169"/>
      <c r="Z103" s="102"/>
      <c r="AA103" s="169"/>
      <c r="AB103" s="102"/>
      <c r="AC103" s="169"/>
      <c r="AD103" s="102"/>
      <c r="AE103" s="144"/>
      <c r="AF103" s="287"/>
      <c r="AG103" s="287"/>
      <c r="AH103" s="288"/>
      <c r="AI103" s="145"/>
      <c r="AJ103" s="145"/>
      <c r="AK103" s="169"/>
      <c r="AL103" s="102"/>
      <c r="AM103" s="169"/>
      <c r="AN103" s="102"/>
      <c r="AO103" s="169"/>
      <c r="AP103" s="102"/>
      <c r="AQ103" s="169"/>
      <c r="AR103" s="102"/>
      <c r="AS103" s="169"/>
      <c r="AT103" s="102"/>
      <c r="AU103" s="169"/>
      <c r="AV103" s="102"/>
    </row>
    <row r="104" spans="1:48" ht="24" customHeight="1" x14ac:dyDescent="0.2">
      <c r="A104" s="144" t="str">
        <f t="shared" si="19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List'!AC90),0,'Item List'!AC90)</f>
        <v>0</v>
      </c>
      <c r="F104" s="145">
        <f t="shared" si="15"/>
        <v>0</v>
      </c>
      <c r="G104" s="167"/>
      <c r="H104" s="102">
        <f t="shared" si="16"/>
        <v>0</v>
      </c>
      <c r="I104" s="169"/>
      <c r="J104" s="102">
        <f t="shared" si="17"/>
        <v>0</v>
      </c>
      <c r="K104" s="169"/>
      <c r="L104" s="102">
        <f t="shared" si="18"/>
        <v>0</v>
      </c>
      <c r="M104" s="169"/>
      <c r="N104" s="102"/>
      <c r="O104" s="169"/>
      <c r="P104" s="102"/>
      <c r="Q104" s="144"/>
      <c r="R104" s="287"/>
      <c r="S104" s="287"/>
      <c r="T104" s="288"/>
      <c r="U104" s="145"/>
      <c r="V104" s="145"/>
      <c r="W104" s="169"/>
      <c r="X104" s="102"/>
      <c r="Y104" s="169"/>
      <c r="Z104" s="102"/>
      <c r="AA104" s="169"/>
      <c r="AB104" s="102"/>
      <c r="AC104" s="169"/>
      <c r="AD104" s="102"/>
      <c r="AE104" s="144"/>
      <c r="AF104" s="287"/>
      <c r="AG104" s="287"/>
      <c r="AH104" s="288"/>
      <c r="AI104" s="145"/>
      <c r="AJ104" s="145"/>
      <c r="AK104" s="169"/>
      <c r="AL104" s="102"/>
      <c r="AM104" s="169"/>
      <c r="AN104" s="102"/>
      <c r="AO104" s="169"/>
      <c r="AP104" s="102"/>
      <c r="AQ104" s="169"/>
      <c r="AR104" s="102"/>
      <c r="AS104" s="169"/>
      <c r="AT104" s="102"/>
      <c r="AU104" s="169"/>
      <c r="AV104" s="102"/>
    </row>
    <row r="105" spans="1:48" ht="24" customHeight="1" x14ac:dyDescent="0.2">
      <c r="A105" s="144" t="str">
        <f t="shared" si="19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List'!AC91),0,'Item List'!AC91)</f>
        <v>0</v>
      </c>
      <c r="F105" s="145">
        <f t="shared" si="15"/>
        <v>0</v>
      </c>
      <c r="G105" s="167"/>
      <c r="H105" s="102">
        <f t="shared" si="16"/>
        <v>0</v>
      </c>
      <c r="I105" s="169"/>
      <c r="J105" s="102">
        <f t="shared" si="17"/>
        <v>0</v>
      </c>
      <c r="K105" s="169"/>
      <c r="L105" s="102">
        <f t="shared" si="18"/>
        <v>0</v>
      </c>
      <c r="M105" s="169"/>
      <c r="N105" s="102"/>
      <c r="O105" s="169"/>
      <c r="P105" s="102"/>
      <c r="Q105" s="144"/>
      <c r="R105" s="287"/>
      <c r="S105" s="287"/>
      <c r="T105" s="288"/>
      <c r="U105" s="145"/>
      <c r="V105" s="145"/>
      <c r="W105" s="169"/>
      <c r="X105" s="102"/>
      <c r="Y105" s="169"/>
      <c r="Z105" s="102"/>
      <c r="AA105" s="169"/>
      <c r="AB105" s="102"/>
      <c r="AC105" s="169"/>
      <c r="AD105" s="102"/>
      <c r="AE105" s="144"/>
      <c r="AF105" s="287"/>
      <c r="AG105" s="287"/>
      <c r="AH105" s="288"/>
      <c r="AI105" s="145"/>
      <c r="AJ105" s="145"/>
      <c r="AK105" s="169"/>
      <c r="AL105" s="102"/>
      <c r="AM105" s="169"/>
      <c r="AN105" s="102"/>
      <c r="AO105" s="169"/>
      <c r="AP105" s="102"/>
      <c r="AQ105" s="169"/>
      <c r="AR105" s="102"/>
      <c r="AS105" s="169"/>
      <c r="AT105" s="102"/>
      <c r="AU105" s="169"/>
      <c r="AV105" s="102"/>
    </row>
    <row r="106" spans="1:48" ht="24" customHeight="1" x14ac:dyDescent="0.2">
      <c r="A106" s="144" t="str">
        <f t="shared" si="19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List'!AC92),0,'Item List'!AC92)</f>
        <v>0</v>
      </c>
      <c r="F106" s="145">
        <f t="shared" si="15"/>
        <v>0</v>
      </c>
      <c r="G106" s="167"/>
      <c r="H106" s="102">
        <f t="shared" si="16"/>
        <v>0</v>
      </c>
      <c r="I106" s="169"/>
      <c r="J106" s="102">
        <f t="shared" si="17"/>
        <v>0</v>
      </c>
      <c r="K106" s="169"/>
      <c r="L106" s="102">
        <f t="shared" si="18"/>
        <v>0</v>
      </c>
      <c r="M106" s="169"/>
      <c r="N106" s="102"/>
      <c r="O106" s="169"/>
      <c r="P106" s="102"/>
      <c r="Q106" s="144"/>
      <c r="R106" s="287"/>
      <c r="S106" s="287"/>
      <c r="T106" s="288"/>
      <c r="U106" s="145"/>
      <c r="V106" s="145"/>
      <c r="W106" s="169"/>
      <c r="X106" s="102"/>
      <c r="Y106" s="169"/>
      <c r="Z106" s="102"/>
      <c r="AA106" s="169"/>
      <c r="AB106" s="102"/>
      <c r="AC106" s="169"/>
      <c r="AD106" s="102"/>
      <c r="AE106" s="144"/>
      <c r="AF106" s="287"/>
      <c r="AG106" s="287"/>
      <c r="AH106" s="288"/>
      <c r="AI106" s="145"/>
      <c r="AJ106" s="145"/>
      <c r="AK106" s="169"/>
      <c r="AL106" s="102"/>
      <c r="AM106" s="169"/>
      <c r="AN106" s="102"/>
      <c r="AO106" s="169"/>
      <c r="AP106" s="102"/>
      <c r="AQ106" s="169"/>
      <c r="AR106" s="102"/>
      <c r="AS106" s="169"/>
      <c r="AT106" s="102"/>
      <c r="AU106" s="169"/>
      <c r="AV106" s="102"/>
    </row>
    <row r="107" spans="1:48" ht="24" customHeight="1" thickBot="1" x14ac:dyDescent="0.25">
      <c r="A107" s="144" t="str">
        <f t="shared" si="19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List'!AC93),0,'Item List'!AC93)</f>
        <v>0</v>
      </c>
      <c r="F107" s="145">
        <f t="shared" si="15"/>
        <v>0</v>
      </c>
      <c r="G107" s="167"/>
      <c r="H107" s="102">
        <f t="shared" si="16"/>
        <v>0</v>
      </c>
      <c r="I107" s="169"/>
      <c r="J107" s="102">
        <f t="shared" si="17"/>
        <v>0</v>
      </c>
      <c r="K107" s="169"/>
      <c r="L107" s="102">
        <f t="shared" si="18"/>
        <v>0</v>
      </c>
      <c r="M107" s="169"/>
      <c r="N107" s="102"/>
      <c r="O107" s="169"/>
      <c r="P107" s="102"/>
      <c r="Q107" s="144"/>
      <c r="R107" s="287"/>
      <c r="S107" s="287"/>
      <c r="T107" s="288"/>
      <c r="U107" s="145"/>
      <c r="V107" s="145"/>
      <c r="W107" s="169"/>
      <c r="X107" s="102"/>
      <c r="Y107" s="169"/>
      <c r="Z107" s="102"/>
      <c r="AA107" s="169"/>
      <c r="AB107" s="102"/>
      <c r="AC107" s="169"/>
      <c r="AD107" s="102"/>
      <c r="AE107" s="144"/>
      <c r="AF107" s="287"/>
      <c r="AG107" s="287"/>
      <c r="AH107" s="288"/>
      <c r="AI107" s="145"/>
      <c r="AJ107" s="145"/>
      <c r="AK107" s="169"/>
      <c r="AL107" s="102"/>
      <c r="AM107" s="169"/>
      <c r="AN107" s="102"/>
      <c r="AO107" s="169"/>
      <c r="AP107" s="102"/>
      <c r="AQ107" s="169"/>
      <c r="AR107" s="102"/>
      <c r="AS107" s="169"/>
      <c r="AT107" s="102"/>
      <c r="AU107" s="169"/>
      <c r="AV107" s="102"/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/>
      <c r="O108" s="216"/>
      <c r="P108" s="103"/>
      <c r="Q108" s="146"/>
      <c r="R108" s="156"/>
      <c r="S108" s="147"/>
      <c r="T108" s="289"/>
      <c r="U108" s="148"/>
      <c r="V108" s="149"/>
      <c r="W108" s="109"/>
      <c r="X108" s="103"/>
      <c r="Y108" s="109"/>
      <c r="Z108" s="103"/>
      <c r="AA108" s="109"/>
      <c r="AB108" s="103"/>
      <c r="AC108" s="109"/>
      <c r="AD108" s="103"/>
      <c r="AE108" s="146"/>
      <c r="AF108" s="156"/>
      <c r="AG108" s="147"/>
      <c r="AH108" s="289"/>
      <c r="AI108" s="148"/>
      <c r="AJ108" s="149"/>
      <c r="AK108" s="109"/>
      <c r="AL108" s="103"/>
      <c r="AM108" s="109"/>
      <c r="AN108" s="103"/>
      <c r="AO108" s="109"/>
      <c r="AP108" s="103"/>
      <c r="AQ108" s="109"/>
      <c r="AR108" s="103"/>
      <c r="AS108" s="109"/>
      <c r="AT108" s="103"/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TCI CONCRETE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/>
      <c r="O109" s="217"/>
      <c r="P109" s="104"/>
      <c r="Q109" s="150"/>
      <c r="R109" s="151"/>
      <c r="S109" s="152"/>
      <c r="T109" s="153"/>
      <c r="U109" s="154"/>
      <c r="V109" s="155"/>
      <c r="W109" s="108"/>
      <c r="X109" s="104"/>
      <c r="Y109" s="108"/>
      <c r="Z109" s="104"/>
      <c r="AA109" s="108"/>
      <c r="AB109" s="104"/>
      <c r="AC109" s="108"/>
      <c r="AD109" s="104"/>
      <c r="AE109" s="150"/>
      <c r="AF109" s="151"/>
      <c r="AG109" s="152"/>
      <c r="AH109" s="153"/>
      <c r="AI109" s="154"/>
      <c r="AJ109" s="155"/>
      <c r="AK109" s="108"/>
      <c r="AL109" s="104"/>
      <c r="AM109" s="108"/>
      <c r="AN109" s="104"/>
      <c r="AO109" s="108"/>
      <c r="AP109" s="104"/>
      <c r="AQ109" s="108"/>
      <c r="AR109" s="104"/>
      <c r="AS109" s="108"/>
      <c r="AT109" s="104"/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1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F41" sqref="F41:F47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4 - 2021 (Residential)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190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9">
        <f>'Tabulation of Bids'!D7</f>
        <v>1.0000000000000002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56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Subbase Granular Material, Type B, CA-2, 6"</v>
      </c>
      <c r="C8" s="144" t="str">
        <f>'Tabulation of Bids'!C9</f>
        <v>Tons</v>
      </c>
      <c r="D8" s="329">
        <f>'Tabulation of Bids'!D9</f>
        <v>50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Aggregate Base Course, Type B, CA-6, 6"</v>
      </c>
      <c r="C9" s="144" t="str">
        <f>'Tabulation of Bids'!C10</f>
        <v>Tons</v>
      </c>
      <c r="D9" s="329">
        <f>'Tabulation of Bids'!D10</f>
        <v>50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Base Repair, 10"</v>
      </c>
      <c r="C10" s="144" t="str">
        <f>'Tabulation of Bids'!C11</f>
        <v>S.Y.</v>
      </c>
      <c r="D10" s="329">
        <f>'Tabulation of Bids'!D11</f>
        <v>270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Bituminous Materials (Prime Coat)</v>
      </c>
      <c r="C11" s="144" t="str">
        <f>'Tabulation of Bids'!C12</f>
        <v>Gal</v>
      </c>
      <c r="D11" s="329">
        <f>'Tabulation of Bids'!D12</f>
        <v>2742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Aggregate (Prime Coat)</v>
      </c>
      <c r="C12" s="144" t="str">
        <f>'Tabulation of Bids'!C13</f>
        <v>Tons</v>
      </c>
      <c r="D12" s="329">
        <f>'Tabulation of Bids'!D13</f>
        <v>138.5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Surface Course, Mix "D", N50, 2"</v>
      </c>
      <c r="C13" s="144" t="str">
        <f>'Tabulation of Bids'!C14</f>
        <v>Tons</v>
      </c>
      <c r="D13" s="329">
        <f>'Tabulation of Bids'!D14</f>
        <v>3900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Asphalt, Hand Method</v>
      </c>
      <c r="C14" s="144" t="str">
        <f>'Tabulation of Bids'!C15</f>
        <v>Tons</v>
      </c>
      <c r="D14" s="329">
        <f>'Tabulation of Bids'!D15</f>
        <v>25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P.C.C. Approach Pavement, 6"</v>
      </c>
      <c r="C15" s="144" t="str">
        <f>'Tabulation of Bids'!C16</f>
        <v>S.Y.</v>
      </c>
      <c r="D15" s="329">
        <f>'Tabulation of Bids'!D16</f>
        <v>250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Approach Pavement, 8"</v>
      </c>
      <c r="C16" s="144" t="str">
        <f>'Tabulation of Bids'!C17</f>
        <v>S.Y.</v>
      </c>
      <c r="D16" s="329">
        <f>'Tabulation of Bids'!D17</f>
        <v>179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Sidewalk, 4"</v>
      </c>
      <c r="C17" s="144" t="str">
        <f>'Tabulation of Bids'!C18</f>
        <v>S.F.</v>
      </c>
      <c r="D17" s="329">
        <f>'Tabulation of Bids'!D18</f>
        <v>31125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P.C.C. Sidewalk, 5"</v>
      </c>
      <c r="C18" s="144" t="str">
        <f>'Tabulation of Bids'!C19</f>
        <v>S.F.</v>
      </c>
      <c r="D18" s="329">
        <f>'Tabulation of Bids'!D19</f>
        <v>500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Detectable Warnings, ADA Ramps</v>
      </c>
      <c r="C19" s="144" t="str">
        <f>'Tabulation of Bids'!C20</f>
        <v>S.F.</v>
      </c>
      <c r="D19" s="329">
        <f>'Tabulation of Bids'!D20</f>
        <v>670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Class B Patch, Type IV, 10"</v>
      </c>
      <c r="C20" s="144" t="str">
        <f>'Tabulation of Bids'!C21</f>
        <v>S.Y.</v>
      </c>
      <c r="D20" s="329">
        <f>'Tabulation of Bids'!D21</f>
        <v>1345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Dowel Bars</v>
      </c>
      <c r="C21" s="144" t="str">
        <f>'Tabulation of Bids'!C22</f>
        <v>Each</v>
      </c>
      <c r="D21" s="329">
        <f>'Tabulation of Bids'!D22</f>
        <v>600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No. 6 Transverse Tie Bars</v>
      </c>
      <c r="C22" s="144" t="str">
        <f>'Tabulation of Bids'!C23</f>
        <v>Each</v>
      </c>
      <c r="D22" s="329">
        <f>'Tabulation of Bids'!D23</f>
        <v>500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Welded Wire Reinforcement</v>
      </c>
      <c r="C23" s="144" t="str">
        <f>'Tabulation of Bids'!C24</f>
        <v>S.Y.</v>
      </c>
      <c r="D23" s="329">
        <f>'Tabulation of Bids'!D24</f>
        <v>1345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Combination Curb and Gutter Removal</v>
      </c>
      <c r="C24" s="144" t="str">
        <f>'Tabulation of Bids'!C25</f>
        <v>L.F.</v>
      </c>
      <c r="D24" s="329">
        <f>'Tabulation of Bids'!D25</f>
        <v>4025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Sidewalk Removal</v>
      </c>
      <c r="C25" s="144" t="str">
        <f>'Tabulation of Bids'!C26</f>
        <v>S.F.</v>
      </c>
      <c r="D25" s="329">
        <f>'Tabulation of Bids'!D26</f>
        <v>28550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Approach Pavement Removal</v>
      </c>
      <c r="C26" s="144" t="str">
        <f>'Tabulation of Bids'!C27</f>
        <v>S.Y.</v>
      </c>
      <c r="D26" s="329">
        <f>'Tabulation of Bids'!D27</f>
        <v>379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Surface Removal, 2"</v>
      </c>
      <c r="C27" s="144" t="str">
        <f>'Tabulation of Bids'!C28</f>
        <v>S.Y.</v>
      </c>
      <c r="D27" s="329">
        <f>'Tabulation of Bids'!D28</f>
        <v>28425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Pedestrian Railing</v>
      </c>
      <c r="C28" s="144" t="str">
        <f>'Tabulation of Bids'!C29</f>
        <v>L.F.</v>
      </c>
      <c r="D28" s="329">
        <f>'Tabulation of Bids'!D29</f>
        <v>30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Concrete Retaining Wall</v>
      </c>
      <c r="C31" s="144" t="str">
        <f>'Tabulation of Bids'!C32</f>
        <v>S.F.</v>
      </c>
      <c r="D31" s="144">
        <f>'Tabulation of Bids'!D32</f>
        <v>101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Sanitary Riser/Valve Boxes to be Adjusted</v>
      </c>
      <c r="C32" s="144" t="str">
        <f>'Tabulation of Bids'!C33</f>
        <v>Each</v>
      </c>
      <c r="D32" s="144">
        <f>'Tabulation of Bids'!D33</f>
        <v>4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 xml:space="preserve">Manholes to be Adjusted </v>
      </c>
      <c r="C33" s="144" t="str">
        <f>'Tabulation of Bids'!C34</f>
        <v>Each</v>
      </c>
      <c r="D33" s="144">
        <f>'Tabulation of Bids'!D34</f>
        <v>37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Manholes to be Adjusted with New Frame and Lid</v>
      </c>
      <c r="C34" s="144" t="str">
        <f>'Tabulation of Bids'!C35</f>
        <v>Each</v>
      </c>
      <c r="D34" s="144">
        <f>'Tabulation of Bids'!D35</f>
        <v>19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Manholes to be Reconstructed</v>
      </c>
      <c r="C35" s="144" t="str">
        <f>'Tabulation of Bids'!C36</f>
        <v>Each</v>
      </c>
      <c r="D35" s="144">
        <f>'Tabulation of Bids'!D36</f>
        <v>1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Manholes to be Reconstructed with New Frame and Lid</v>
      </c>
      <c r="C36" s="144" t="str">
        <f>'Tabulation of Bids'!C37</f>
        <v>Each</v>
      </c>
      <c r="D36" s="144">
        <f>'Tabulation of Bids'!D37</f>
        <v>1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Inlets to be Adjusted</v>
      </c>
      <c r="C37" s="144" t="str">
        <f>'Tabulation of Bids'!C38</f>
        <v>Each</v>
      </c>
      <c r="D37" s="144">
        <f>'Tabulation of Bids'!D38</f>
        <v>11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Inlets to be Adjusted with New Frame and Grate</v>
      </c>
      <c r="C38" s="144" t="str">
        <f>'Tabulation of Bids'!C39</f>
        <v>Each</v>
      </c>
      <c r="D38" s="144">
        <f>'Tabulation of Bids'!D39</f>
        <v>4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Inlets to be Reconstructed</v>
      </c>
      <c r="C39" s="144" t="str">
        <f>'Tabulation of Bids'!C40</f>
        <v>Each</v>
      </c>
      <c r="D39" s="144">
        <f>'Tabulation of Bids'!D40</f>
        <v>1</v>
      </c>
      <c r="E39" s="145"/>
      <c r="F39" s="145">
        <f t="shared" si="1"/>
        <v>0</v>
      </c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Inlets to be Reconstructed with New Frame and Grate</v>
      </c>
      <c r="C40" s="144" t="str">
        <f>'Tabulation of Bids'!C41</f>
        <v>Each</v>
      </c>
      <c r="D40" s="144">
        <f>'Tabulation of Bids'!D41</f>
        <v>7</v>
      </c>
      <c r="E40" s="145"/>
      <c r="F40" s="145">
        <f t="shared" si="1"/>
        <v>0</v>
      </c>
    </row>
    <row r="41" spans="1:6" ht="20.45" customHeight="1" x14ac:dyDescent="0.2">
      <c r="A41" s="144">
        <f>'Tabulation of Bids'!A42</f>
        <v>35</v>
      </c>
      <c r="B41" s="159" t="str">
        <f>'Tabulation of Bids'!B42</f>
        <v>Inlet Speicals to be Repaired</v>
      </c>
      <c r="C41" s="144" t="str">
        <f>'Tabulation of Bids'!C42</f>
        <v>Each</v>
      </c>
      <c r="D41" s="144">
        <f>'Tabulation of Bids'!D42</f>
        <v>1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Combination Concrete Curb and Gutter, Type M-6.18 (Modified)</v>
      </c>
      <c r="C42" s="144" t="str">
        <f>'Tabulation of Bids'!C43</f>
        <v>L.F.</v>
      </c>
      <c r="D42" s="144">
        <f>'Tabulation of Bids'!D43</f>
        <v>4025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Concrete Curb Head</v>
      </c>
      <c r="C43" s="144" t="str">
        <f>'Tabulation of Bids'!C44</f>
        <v>L.F.</v>
      </c>
      <c r="D43" s="144">
        <f>'Tabulation of Bids'!D44</f>
        <v>60</v>
      </c>
      <c r="E43" s="145"/>
      <c r="F43" s="145"/>
    </row>
    <row r="44" spans="1:6" ht="20.45" customHeight="1" x14ac:dyDescent="0.2">
      <c r="A44" s="144">
        <f>'Tabulation of Bids'!A45</f>
        <v>38</v>
      </c>
      <c r="B44" s="159" t="str">
        <f>'Tabulation of Bids'!B45</f>
        <v>Traffic Control and Protection</v>
      </c>
      <c r="C44" s="144" t="str">
        <f>'Tabulation of Bids'!C45</f>
        <v>Lsum</v>
      </c>
      <c r="D44" s="144">
        <f>'Tabulation of Bids'!D45</f>
        <v>1.0000000000000002</v>
      </c>
      <c r="E44" s="145"/>
      <c r="F44" s="145"/>
    </row>
    <row r="45" spans="1:6" ht="20.45" customHeight="1" x14ac:dyDescent="0.2">
      <c r="A45" s="144">
        <f>'Tabulation of Bids'!A46</f>
        <v>39</v>
      </c>
      <c r="B45" s="159" t="str">
        <f>'Tabulation of Bids'!B46</f>
        <v>Thermoplastic Pavement Markings, 4"</v>
      </c>
      <c r="C45" s="144" t="str">
        <f>'Tabulation of Bids'!C46</f>
        <v>L.F.</v>
      </c>
      <c r="D45" s="144">
        <f>'Tabulation of Bids'!D46</f>
        <v>2759</v>
      </c>
      <c r="E45" s="145"/>
      <c r="F45" s="145"/>
    </row>
    <row r="46" spans="1:6" ht="20.45" customHeight="1" x14ac:dyDescent="0.2">
      <c r="A46" s="144">
        <f>'Tabulation of Bids'!A47</f>
        <v>40</v>
      </c>
      <c r="B46" s="159" t="str">
        <f>'Tabulation of Bids'!B47</f>
        <v>Thermoplastic Pavement Markings, 6"</v>
      </c>
      <c r="C46" s="144" t="str">
        <f>'Tabulation of Bids'!C47</f>
        <v>L.F.</v>
      </c>
      <c r="D46" s="144">
        <f>'Tabulation of Bids'!D47</f>
        <v>532</v>
      </c>
      <c r="E46" s="145"/>
      <c r="F46" s="145"/>
    </row>
    <row r="47" spans="1:6" ht="20.45" customHeight="1" x14ac:dyDescent="0.2">
      <c r="A47" s="144">
        <f>'Tabulation of Bids'!A48</f>
        <v>41</v>
      </c>
      <c r="B47" s="159" t="str">
        <f>'Tabulation of Bids'!B48</f>
        <v>Thermoplastic Pavement Markings, 12"</v>
      </c>
      <c r="C47" s="144" t="str">
        <f>'Tabulation of Bids'!C48</f>
        <v>L.F.</v>
      </c>
      <c r="D47" s="144">
        <f>'Tabulation of Bids'!D48</f>
        <v>126</v>
      </c>
      <c r="E47" s="145"/>
      <c r="F47" s="145"/>
    </row>
    <row r="48" spans="1:6" ht="20.45" customHeight="1" x14ac:dyDescent="0.2">
      <c r="A48" s="144">
        <f>'Tabulation of Bids'!A49</f>
        <v>42</v>
      </c>
      <c r="B48" s="159" t="str">
        <f>'Tabulation of Bids'!B49</f>
        <v>Thermoplastic Pavement Markings, 24"</v>
      </c>
      <c r="C48" s="144" t="str">
        <f>'Tabulation of Bids'!C49</f>
        <v>L.F.</v>
      </c>
      <c r="D48" s="144">
        <f>'Tabulation of Bids'!D49</f>
        <v>31</v>
      </c>
      <c r="E48" s="145"/>
      <c r="F48" s="145"/>
    </row>
    <row r="49" spans="1:6" ht="20.45" customHeight="1" x14ac:dyDescent="0.2">
      <c r="A49" s="144">
        <f>'Tabulation of Bids'!A50</f>
        <v>43</v>
      </c>
      <c r="B49" s="159" t="str">
        <f>'Tabulation of Bids'!B50</f>
        <v>Thermoplastic Pavement Markings, Letters and Symbols</v>
      </c>
      <c r="C49" s="144" t="str">
        <f>'Tabulation of Bids'!C50</f>
        <v>S.F.</v>
      </c>
      <c r="D49" s="144">
        <f>'Tabulation of Bids'!D50</f>
        <v>89</v>
      </c>
      <c r="E49" s="145"/>
      <c r="F49" s="145"/>
    </row>
    <row r="50" spans="1:6" ht="20.45" customHeight="1" x14ac:dyDescent="0.2">
      <c r="A50" s="144">
        <f>'Tabulation of Bids'!A51</f>
        <v>44</v>
      </c>
      <c r="B50" s="159" t="str">
        <f>'Tabulation of Bids'!B51</f>
        <v>Detector Loops</v>
      </c>
      <c r="C50" s="144" t="str">
        <f>'Tabulation of Bids'!C51</f>
        <v>L.F.</v>
      </c>
      <c r="D50" s="144">
        <f>'Tabulation of Bids'!D51</f>
        <v>100</v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19"/>
      <c r="F2" s="520"/>
    </row>
    <row r="3" spans="1:6" s="97" customFormat="1" ht="15.75" customHeight="1" x14ac:dyDescent="0.2">
      <c r="A3" s="122"/>
      <c r="B3" s="125"/>
      <c r="C3" s="124" t="s">
        <v>14</v>
      </c>
      <c r="D3" s="521" t="s">
        <v>15</v>
      </c>
      <c r="E3" s="521"/>
      <c r="F3" s="522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17" t="str">
        <f>'Tabulation of Bids'!$A$3</f>
        <v>Bid On: City-Wide Street Repairs Group No. 4 - 2021 (Residential)</v>
      </c>
      <c r="E4" s="517"/>
      <c r="F4" s="518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190</v>
      </c>
      <c r="E16" s="240">
        <f>'Tabulation of Bids'!$E6</f>
        <v>25</v>
      </c>
      <c r="F16" s="318">
        <f>D16*E16</f>
        <v>4750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1.0000000000000002</v>
      </c>
      <c r="E17" s="235">
        <f>'Tabulation of Bids'!$E7</f>
        <v>30000</v>
      </c>
      <c r="F17" s="319">
        <f t="shared" ref="F17:F32" si="0">D17*E17</f>
        <v>30000.000000000007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56</v>
      </c>
      <c r="E18" s="235">
        <f>'Tabulation of Bids'!$E8</f>
        <v>60</v>
      </c>
      <c r="F18" s="319">
        <f t="shared" si="0"/>
        <v>3360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Subbase Granular Material, Type B, CA-2, 6"</v>
      </c>
      <c r="C19" s="95" t="str">
        <f>'Tabulation of Bids'!$C9</f>
        <v>Tons</v>
      </c>
      <c r="D19" s="96">
        <f>'Tabulation of Bids'!$D9</f>
        <v>50</v>
      </c>
      <c r="E19" s="235">
        <f>'Tabulation of Bids'!$E9</f>
        <v>25</v>
      </c>
      <c r="F19" s="319">
        <f t="shared" si="0"/>
        <v>1250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Aggregate Base Course, Type B, CA-6, 6"</v>
      </c>
      <c r="C20" s="95" t="str">
        <f>'Tabulation of Bids'!$C10</f>
        <v>Tons</v>
      </c>
      <c r="D20" s="96">
        <f>'Tabulation of Bids'!$D10</f>
        <v>50</v>
      </c>
      <c r="E20" s="235">
        <f>'Tabulation of Bids'!$E10</f>
        <v>25</v>
      </c>
      <c r="F20" s="319">
        <f t="shared" si="0"/>
        <v>1250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Base Repair, 10"</v>
      </c>
      <c r="C21" s="95" t="str">
        <f>'Tabulation of Bids'!$C11</f>
        <v>S.Y.</v>
      </c>
      <c r="D21" s="96">
        <f>'Tabulation of Bids'!$D11</f>
        <v>270</v>
      </c>
      <c r="E21" s="235">
        <f>'Tabulation of Bids'!$E11</f>
        <v>20</v>
      </c>
      <c r="F21" s="319">
        <f t="shared" si="0"/>
        <v>5400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Bituminous Materials (Prime Coat)</v>
      </c>
      <c r="C22" s="95" t="str">
        <f>'Tabulation of Bids'!$C12</f>
        <v>Gal</v>
      </c>
      <c r="D22" s="96">
        <f>'Tabulation of Bids'!$D12</f>
        <v>2742</v>
      </c>
      <c r="E22" s="235">
        <f>'Tabulation of Bids'!$E12</f>
        <v>3</v>
      </c>
      <c r="F22" s="319">
        <f t="shared" si="0"/>
        <v>8226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Aggregate (Prime Coat)</v>
      </c>
      <c r="C23" s="95" t="str">
        <f>'Tabulation of Bids'!$C13</f>
        <v>Tons</v>
      </c>
      <c r="D23" s="96">
        <f>'Tabulation of Bids'!$D13</f>
        <v>138.5</v>
      </c>
      <c r="E23" s="235">
        <f>'Tabulation of Bids'!$E13</f>
        <v>10</v>
      </c>
      <c r="F23" s="319">
        <f t="shared" si="0"/>
        <v>1385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Surface Course, Mix "D", N50, 2"</v>
      </c>
      <c r="C24" s="95" t="str">
        <f>'Tabulation of Bids'!$C14</f>
        <v>Tons</v>
      </c>
      <c r="D24" s="96">
        <f>'Tabulation of Bids'!$D14</f>
        <v>3900</v>
      </c>
      <c r="E24" s="235">
        <f>'Tabulation of Bids'!$E14</f>
        <v>65</v>
      </c>
      <c r="F24" s="319">
        <f t="shared" si="0"/>
        <v>253500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Asphalt, Hand Method</v>
      </c>
      <c r="C25" s="95" t="str">
        <f>'Tabulation of Bids'!$C15</f>
        <v>Tons</v>
      </c>
      <c r="D25" s="96">
        <f>'Tabulation of Bids'!$D15</f>
        <v>25</v>
      </c>
      <c r="E25" s="235">
        <f>'Tabulation of Bids'!$E15</f>
        <v>300</v>
      </c>
      <c r="F25" s="319">
        <f t="shared" si="0"/>
        <v>7500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P.C.C. Approach Pavement, 6"</v>
      </c>
      <c r="C26" s="95" t="str">
        <f>'Tabulation of Bids'!$C16</f>
        <v>S.Y.</v>
      </c>
      <c r="D26" s="96">
        <f>'Tabulation of Bids'!$D16</f>
        <v>250</v>
      </c>
      <c r="E26" s="235">
        <f>'Tabulation of Bids'!$E16</f>
        <v>60</v>
      </c>
      <c r="F26" s="319">
        <f t="shared" si="0"/>
        <v>15000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Approach Pavement, 8"</v>
      </c>
      <c r="C27" s="95" t="str">
        <f>'Tabulation of Bids'!$C17</f>
        <v>S.Y.</v>
      </c>
      <c r="D27" s="96">
        <f>'Tabulation of Bids'!$D17</f>
        <v>179</v>
      </c>
      <c r="E27" s="235">
        <f>'Tabulation of Bids'!$E17</f>
        <v>75</v>
      </c>
      <c r="F27" s="319">
        <f t="shared" si="0"/>
        <v>13425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Sidewalk, 4"</v>
      </c>
      <c r="C28" s="95" t="str">
        <f>'Tabulation of Bids'!$C18</f>
        <v>S.F.</v>
      </c>
      <c r="D28" s="96">
        <f>'Tabulation of Bids'!$D18</f>
        <v>31125</v>
      </c>
      <c r="E28" s="235">
        <f>'Tabulation of Bids'!$E18</f>
        <v>6</v>
      </c>
      <c r="F28" s="319">
        <f t="shared" si="0"/>
        <v>186750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P.C.C. Sidewalk, 5"</v>
      </c>
      <c r="C29" s="95" t="str">
        <f>'Tabulation of Bids'!$C19</f>
        <v>S.F.</v>
      </c>
      <c r="D29" s="96">
        <f>'Tabulation of Bids'!$D19</f>
        <v>500</v>
      </c>
      <c r="E29" s="235">
        <f>'Tabulation of Bids'!$E19</f>
        <v>12</v>
      </c>
      <c r="F29" s="319">
        <f t="shared" si="0"/>
        <v>6000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Detectable Warnings, ADA Ramps</v>
      </c>
      <c r="C30" s="95" t="str">
        <f>'Tabulation of Bids'!$C20</f>
        <v>S.F.</v>
      </c>
      <c r="D30" s="96">
        <f>'Tabulation of Bids'!$D20</f>
        <v>670</v>
      </c>
      <c r="E30" s="235">
        <f>'Tabulation of Bids'!$E20</f>
        <v>25</v>
      </c>
      <c r="F30" s="319">
        <f t="shared" si="0"/>
        <v>16750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Class B Patch, Type IV, 10"</v>
      </c>
      <c r="C31" s="95" t="str">
        <f>'Tabulation of Bids'!$C21</f>
        <v>S.Y.</v>
      </c>
      <c r="D31" s="96">
        <f>'Tabulation of Bids'!$D21</f>
        <v>1345</v>
      </c>
      <c r="E31" s="235">
        <f>'Tabulation of Bids'!$E21</f>
        <v>125</v>
      </c>
      <c r="F31" s="319">
        <f t="shared" si="0"/>
        <v>168125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Dowel Bars</v>
      </c>
      <c r="C32" s="95" t="str">
        <f>'Tabulation of Bids'!$C22</f>
        <v>Each</v>
      </c>
      <c r="D32" s="96">
        <f>'Tabulation of Bids'!$D22</f>
        <v>600</v>
      </c>
      <c r="E32" s="235">
        <f>'Tabulation of Bids'!$E22</f>
        <v>18</v>
      </c>
      <c r="F32" s="319">
        <f t="shared" si="0"/>
        <v>10800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No. 6 Transverse Tie Bars</v>
      </c>
      <c r="C33" s="98" t="str">
        <f>'Tabulation of Bids'!$C23</f>
        <v>Each</v>
      </c>
      <c r="D33" s="96">
        <f>'Tabulation of Bids'!$D23</f>
        <v>500</v>
      </c>
      <c r="E33" s="235">
        <f>'Tabulation of Bids'!$E23</f>
        <v>15</v>
      </c>
      <c r="F33" s="319">
        <f t="shared" ref="F33:F39" si="1">D33*E33</f>
        <v>7500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Welded Wire Reinforcement</v>
      </c>
      <c r="C34" s="95" t="str">
        <f>'Tabulation of Bids'!$C24</f>
        <v>S.Y.</v>
      </c>
      <c r="D34" s="96">
        <f>'Tabulation of Bids'!$D24</f>
        <v>1345</v>
      </c>
      <c r="E34" s="235">
        <f>'Tabulation of Bids'!$E24</f>
        <v>10</v>
      </c>
      <c r="F34" s="319">
        <f t="shared" si="1"/>
        <v>13450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Combination Curb and Gutter Removal</v>
      </c>
      <c r="C35" s="95" t="str">
        <f>'Tabulation of Bids'!$C25</f>
        <v>L.F.</v>
      </c>
      <c r="D35" s="96">
        <f>'Tabulation of Bids'!$D25</f>
        <v>4025</v>
      </c>
      <c r="E35" s="235">
        <f>'Tabulation of Bids'!$E25</f>
        <v>20</v>
      </c>
      <c r="F35" s="319">
        <f t="shared" si="1"/>
        <v>80500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Sidewalk Removal</v>
      </c>
      <c r="C36" s="95" t="str">
        <f>'Tabulation of Bids'!$C26</f>
        <v>S.F.</v>
      </c>
      <c r="D36" s="96">
        <f>'Tabulation of Bids'!$D26</f>
        <v>28550</v>
      </c>
      <c r="E36" s="235">
        <f>'Tabulation of Bids'!$E26</f>
        <v>2</v>
      </c>
      <c r="F36" s="319">
        <f t="shared" si="1"/>
        <v>57100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Approach Pavement Removal</v>
      </c>
      <c r="C37" s="95" t="str">
        <f>'Tabulation of Bids'!$C27</f>
        <v>S.Y.</v>
      </c>
      <c r="D37" s="96">
        <f>'Tabulation of Bids'!$D27</f>
        <v>379</v>
      </c>
      <c r="E37" s="235">
        <f>'Tabulation of Bids'!$E27</f>
        <v>40</v>
      </c>
      <c r="F37" s="319">
        <f t="shared" si="1"/>
        <v>15160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Surface Removal, 2"</v>
      </c>
      <c r="C38" s="95" t="str">
        <f>'Tabulation of Bids'!$C28</f>
        <v>S.Y.</v>
      </c>
      <c r="D38" s="96">
        <f>'Tabulation of Bids'!$D28</f>
        <v>28425</v>
      </c>
      <c r="E38" s="235">
        <f>'Tabulation of Bids'!$E28</f>
        <v>3</v>
      </c>
      <c r="F38" s="319">
        <f t="shared" si="1"/>
        <v>85275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Pedestrian Railing</v>
      </c>
      <c r="C39" s="241" t="str">
        <f>'Tabulation of Bids'!$C29</f>
        <v>L.F.</v>
      </c>
      <c r="D39" s="238">
        <f>'Tabulation of Bids'!$D29</f>
        <v>30</v>
      </c>
      <c r="E39" s="239">
        <f>'Tabulation of Bids'!$E29</f>
        <v>200</v>
      </c>
      <c r="F39" s="320">
        <f t="shared" si="1"/>
        <v>6000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998456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15">
        <f>E2</f>
        <v>0</v>
      </c>
      <c r="F47" s="516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17" t="str">
        <f>D4</f>
        <v>Bid On: City-Wide Street Repairs Group No. 4 - 2021 (Residential)</v>
      </c>
      <c r="E49" s="517"/>
      <c r="F49" s="518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Concrete Retaining Wall</v>
      </c>
      <c r="C61" s="95" t="str">
        <f>'Tabulation of Bids'!$C32</f>
        <v>S.F.</v>
      </c>
      <c r="D61" s="209">
        <f>'Tabulation of Bids'!$D32</f>
        <v>101</v>
      </c>
      <c r="E61" s="240">
        <f>'Tabulation of Bids'!$E32</f>
        <v>200</v>
      </c>
      <c r="F61" s="318">
        <f>D61*E61</f>
        <v>20200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Sanitary Riser/Valve Boxes to be Adjusted</v>
      </c>
      <c r="C62" s="95" t="str">
        <f>'Tabulation of Bids'!$C33</f>
        <v>Each</v>
      </c>
      <c r="D62" s="96">
        <f>'Tabulation of Bids'!$D33</f>
        <v>4</v>
      </c>
      <c r="E62" s="235">
        <f>'Tabulation of Bids'!$E33</f>
        <v>300</v>
      </c>
      <c r="F62" s="319">
        <f t="shared" ref="F62:F84" si="3">D62*E62</f>
        <v>1200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 xml:space="preserve">Manholes to be Adjusted </v>
      </c>
      <c r="C63" s="95" t="str">
        <f>'Tabulation of Bids'!$C34</f>
        <v>Each</v>
      </c>
      <c r="D63" s="96">
        <f>'Tabulation of Bids'!$D34</f>
        <v>37</v>
      </c>
      <c r="E63" s="235">
        <f>'Tabulation of Bids'!$E34</f>
        <v>550</v>
      </c>
      <c r="F63" s="319">
        <f t="shared" si="3"/>
        <v>20350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Manholes to be Adjusted with New Frame and Lid</v>
      </c>
      <c r="C64" s="95" t="str">
        <f>'Tabulation of Bids'!$C35</f>
        <v>Each</v>
      </c>
      <c r="D64" s="96">
        <f>'Tabulation of Bids'!$D35</f>
        <v>19</v>
      </c>
      <c r="E64" s="235">
        <f>'Tabulation of Bids'!$E35</f>
        <v>800</v>
      </c>
      <c r="F64" s="319">
        <f t="shared" si="3"/>
        <v>15200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Manholes to be Reconstructed</v>
      </c>
      <c r="C65" s="95" t="str">
        <f>'Tabulation of Bids'!$C36</f>
        <v>Each</v>
      </c>
      <c r="D65" s="96">
        <f>'Tabulation of Bids'!$D36</f>
        <v>1</v>
      </c>
      <c r="E65" s="235">
        <f>'Tabulation of Bids'!$E36</f>
        <v>1000</v>
      </c>
      <c r="F65" s="319">
        <f t="shared" si="3"/>
        <v>1000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Manholes to be Reconstructed with New Frame and Lid</v>
      </c>
      <c r="C66" s="95" t="str">
        <f>'Tabulation of Bids'!$C37</f>
        <v>Each</v>
      </c>
      <c r="D66" s="96">
        <f>'Tabulation of Bids'!$D37</f>
        <v>1</v>
      </c>
      <c r="E66" s="235">
        <f>'Tabulation of Bids'!$E37</f>
        <v>1300</v>
      </c>
      <c r="F66" s="319">
        <f t="shared" si="3"/>
        <v>1300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Inlets to be Adjusted</v>
      </c>
      <c r="C67" s="95" t="str">
        <f>'Tabulation of Bids'!$C38</f>
        <v>Each</v>
      </c>
      <c r="D67" s="96">
        <f>'Tabulation of Bids'!$D38</f>
        <v>11</v>
      </c>
      <c r="E67" s="235">
        <f>'Tabulation of Bids'!$E38</f>
        <v>1000</v>
      </c>
      <c r="F67" s="319">
        <f t="shared" si="3"/>
        <v>11000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Inlets to be Adjusted with New Frame and Grate</v>
      </c>
      <c r="C68" s="95" t="str">
        <f>'Tabulation of Bids'!$C39</f>
        <v>Each</v>
      </c>
      <c r="D68" s="96">
        <f>'Tabulation of Bids'!$D39</f>
        <v>4</v>
      </c>
      <c r="E68" s="235">
        <f>'Tabulation of Bids'!$E39</f>
        <v>1400</v>
      </c>
      <c r="F68" s="319">
        <f t="shared" si="3"/>
        <v>5600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Inlets to be Reconstructed</v>
      </c>
      <c r="C69" s="95" t="str">
        <f>'Tabulation of Bids'!$C40</f>
        <v>Each</v>
      </c>
      <c r="D69" s="96">
        <f>'Tabulation of Bids'!$D40</f>
        <v>1</v>
      </c>
      <c r="E69" s="235">
        <f>'Tabulation of Bids'!$E40</f>
        <v>1500</v>
      </c>
      <c r="F69" s="319">
        <f t="shared" si="3"/>
        <v>1500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Inlets to be Reconstructed with New Frame and Grate</v>
      </c>
      <c r="C70" s="95" t="str">
        <f>'Tabulation of Bids'!$C41</f>
        <v>Each</v>
      </c>
      <c r="D70" s="96">
        <f>'Tabulation of Bids'!$D41</f>
        <v>7</v>
      </c>
      <c r="E70" s="235">
        <f>'Tabulation of Bids'!$E41</f>
        <v>1900</v>
      </c>
      <c r="F70" s="319">
        <f t="shared" si="3"/>
        <v>13300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Inlet Speicals to be Repaired</v>
      </c>
      <c r="C71" s="95" t="str">
        <f>'Tabulation of Bids'!$C42</f>
        <v>Each</v>
      </c>
      <c r="D71" s="96">
        <f>'Tabulation of Bids'!$D42</f>
        <v>1</v>
      </c>
      <c r="E71" s="235">
        <f>'Tabulation of Bids'!$E42</f>
        <v>2200</v>
      </c>
      <c r="F71" s="319">
        <f t="shared" si="3"/>
        <v>2200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Combination Concrete Curb and Gutter, Type M-6.18 (Modified)</v>
      </c>
      <c r="C72" s="95" t="str">
        <f>'Tabulation of Bids'!$C43</f>
        <v>L.F.</v>
      </c>
      <c r="D72" s="96">
        <f>'Tabulation of Bids'!$D43</f>
        <v>4025</v>
      </c>
      <c r="E72" s="235">
        <f>'Tabulation of Bids'!$E43</f>
        <v>30</v>
      </c>
      <c r="F72" s="319">
        <f t="shared" si="3"/>
        <v>120750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Concrete Curb Head</v>
      </c>
      <c r="C73" s="95" t="str">
        <f>'Tabulation of Bids'!$C44</f>
        <v>L.F.</v>
      </c>
      <c r="D73" s="96">
        <f>'Tabulation of Bids'!$D44</f>
        <v>60</v>
      </c>
      <c r="E73" s="235">
        <f>'Tabulation of Bids'!$E44</f>
        <v>25</v>
      </c>
      <c r="F73" s="319">
        <f t="shared" si="3"/>
        <v>1500</v>
      </c>
    </row>
    <row r="74" spans="1:6" ht="20.25" customHeight="1" x14ac:dyDescent="0.2">
      <c r="A74" s="94">
        <f>'Tabulation of Bids'!$A45</f>
        <v>38</v>
      </c>
      <c r="B74" s="105" t="str">
        <f>'Tabulation of Bids'!$B45</f>
        <v>Traffic Control and Protection</v>
      </c>
      <c r="C74" s="95" t="str">
        <f>'Tabulation of Bids'!$C45</f>
        <v>Lsum</v>
      </c>
      <c r="D74" s="96">
        <f>'Tabulation of Bids'!$D45</f>
        <v>1.0000000000000002</v>
      </c>
      <c r="E74" s="235">
        <f>'Tabulation of Bids'!$E45</f>
        <v>20000</v>
      </c>
      <c r="F74" s="319">
        <f t="shared" si="3"/>
        <v>20000.000000000004</v>
      </c>
    </row>
    <row r="75" spans="1:6" ht="20.25" customHeight="1" x14ac:dyDescent="0.2">
      <c r="A75" s="94">
        <f>'Tabulation of Bids'!$A46</f>
        <v>39</v>
      </c>
      <c r="B75" s="105" t="str">
        <f>'Tabulation of Bids'!$B46</f>
        <v>Thermoplastic Pavement Markings, 4"</v>
      </c>
      <c r="C75" s="95" t="str">
        <f>'Tabulation of Bids'!$C46</f>
        <v>L.F.</v>
      </c>
      <c r="D75" s="96">
        <f>'Tabulation of Bids'!$D46</f>
        <v>2759</v>
      </c>
      <c r="E75" s="235">
        <f>'Tabulation of Bids'!$E46</f>
        <v>2</v>
      </c>
      <c r="F75" s="319">
        <f t="shared" si="3"/>
        <v>5518</v>
      </c>
    </row>
    <row r="76" spans="1:6" ht="20.25" customHeight="1" x14ac:dyDescent="0.2">
      <c r="A76" s="94">
        <f>'Tabulation of Bids'!$A47</f>
        <v>40</v>
      </c>
      <c r="B76" s="105" t="str">
        <f>'Tabulation of Bids'!$B47</f>
        <v>Thermoplastic Pavement Markings, 6"</v>
      </c>
      <c r="C76" s="95" t="str">
        <f>'Tabulation of Bids'!$C47</f>
        <v>L.F.</v>
      </c>
      <c r="D76" s="96">
        <f>'Tabulation of Bids'!$D47</f>
        <v>532</v>
      </c>
      <c r="E76" s="235">
        <f>'Tabulation of Bids'!$E47</f>
        <v>2</v>
      </c>
      <c r="F76" s="319">
        <f t="shared" si="3"/>
        <v>1064</v>
      </c>
    </row>
    <row r="77" spans="1:6" ht="20.25" customHeight="1" x14ac:dyDescent="0.2">
      <c r="A77" s="94">
        <f>'Tabulation of Bids'!$A48</f>
        <v>41</v>
      </c>
      <c r="B77" s="105" t="str">
        <f>'Tabulation of Bids'!$B48</f>
        <v>Thermoplastic Pavement Markings, 12"</v>
      </c>
      <c r="C77" s="95" t="str">
        <f>'Tabulation of Bids'!$C48</f>
        <v>L.F.</v>
      </c>
      <c r="D77" s="96">
        <f>'Tabulation of Bids'!$D48</f>
        <v>126</v>
      </c>
      <c r="E77" s="235">
        <f>'Tabulation of Bids'!$E48</f>
        <v>3</v>
      </c>
      <c r="F77" s="319">
        <f t="shared" si="3"/>
        <v>378</v>
      </c>
    </row>
    <row r="78" spans="1:6" ht="20.25" customHeight="1" x14ac:dyDescent="0.2">
      <c r="A78" s="94">
        <f>'Tabulation of Bids'!$A49</f>
        <v>42</v>
      </c>
      <c r="B78" s="105" t="str">
        <f>'Tabulation of Bids'!$B49</f>
        <v>Thermoplastic Pavement Markings, 24"</v>
      </c>
      <c r="C78" s="98" t="str">
        <f>'Tabulation of Bids'!$C49</f>
        <v>L.F.</v>
      </c>
      <c r="D78" s="96">
        <f>'Tabulation of Bids'!$D49</f>
        <v>31</v>
      </c>
      <c r="E78" s="235">
        <f>'Tabulation of Bids'!$E49</f>
        <v>4</v>
      </c>
      <c r="F78" s="319">
        <f t="shared" si="3"/>
        <v>124</v>
      </c>
    </row>
    <row r="79" spans="1:6" ht="20.25" customHeight="1" x14ac:dyDescent="0.2">
      <c r="A79" s="94">
        <f>'Tabulation of Bids'!$A50</f>
        <v>43</v>
      </c>
      <c r="B79" s="105" t="str">
        <f>'Tabulation of Bids'!$B50</f>
        <v>Thermoplastic Pavement Markings, Letters and Symbols</v>
      </c>
      <c r="C79" s="95" t="str">
        <f>'Tabulation of Bids'!$C50</f>
        <v>S.F.</v>
      </c>
      <c r="D79" s="96">
        <f>'Tabulation of Bids'!$D50</f>
        <v>89</v>
      </c>
      <c r="E79" s="235">
        <f>'Tabulation of Bids'!$E50</f>
        <v>8</v>
      </c>
      <c r="F79" s="319">
        <f t="shared" si="3"/>
        <v>712</v>
      </c>
    </row>
    <row r="80" spans="1:6" ht="20.25" customHeight="1" x14ac:dyDescent="0.2">
      <c r="A80" s="94">
        <f>'Tabulation of Bids'!$A51</f>
        <v>44</v>
      </c>
      <c r="B80" s="105" t="str">
        <f>'Tabulation of Bids'!$B51</f>
        <v>Detector Loops</v>
      </c>
      <c r="C80" s="95" t="str">
        <f>'Tabulation of Bids'!$C51</f>
        <v>L.F.</v>
      </c>
      <c r="D80" s="96">
        <f>'Tabulation of Bids'!$D51</f>
        <v>100</v>
      </c>
      <c r="E80" s="235">
        <f>'Tabulation of Bids'!$E51</f>
        <v>30</v>
      </c>
      <c r="F80" s="319">
        <f t="shared" si="3"/>
        <v>3000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15">
        <f>E47</f>
        <v>0</v>
      </c>
      <c r="F92" s="516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17" t="str">
        <f>D49</f>
        <v>Bid On: City-Wide Street Repairs Group No. 4 - 2021 (Residential)</v>
      </c>
      <c r="E94" s="517"/>
      <c r="F94" s="518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15">
        <f>E92</f>
        <v>0</v>
      </c>
      <c r="F137" s="516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17" t="str">
        <f>D94</f>
        <v>Bid On: City-Wide Street Repairs Group No. 4 - 2021 (Residential)</v>
      </c>
      <c r="E139" s="517"/>
      <c r="F139" s="518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B3" sqref="B3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23" t="s">
        <v>15</v>
      </c>
      <c r="J1" s="523"/>
      <c r="K1" s="52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9"/>
      <c r="K2" s="35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149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TCI CONCRETE</v>
      </c>
      <c r="C4" s="92" t="s">
        <v>150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 xml:space="preserve">Address: ROCKFORD, IL </v>
      </c>
      <c r="C5" s="12"/>
      <c r="D5" s="12"/>
      <c r="E5" s="12"/>
      <c r="F5" s="12"/>
      <c r="G5" s="12"/>
      <c r="H5" s="14" t="s">
        <v>32</v>
      </c>
      <c r="I5" s="524" t="str">
        <f>'Tabulation of Bids'!$A$3</f>
        <v>Bid On: City-Wide Street Repairs Group No. 4 - 2021 (Residential)</v>
      </c>
      <c r="J5" s="524"/>
      <c r="K5" s="52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190</v>
      </c>
      <c r="D8" s="296" t="str">
        <f>IF(ISBLANK('Tabulation of Bids'!C6),"",'Tabulation of Bids'!C6)</f>
        <v>C.Y.</v>
      </c>
      <c r="E8" s="257">
        <f>IF(J8 = "","",J8*C8)</f>
        <v>45600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240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1.0000000000000002</v>
      </c>
      <c r="D9" s="299" t="str">
        <f>IF(ISBLANK('Tabulation of Bids'!C7),"",'Tabulation of Bids'!C7)</f>
        <v>Lsum</v>
      </c>
      <c r="E9" s="261">
        <f t="shared" ref="E9:E31" si="1">IF(J9 = "","",J9*C9)</f>
        <v>10000.000000000002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10000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56</v>
      </c>
      <c r="D10" s="299" t="str">
        <f>IF(ISBLANK('Tabulation of Bids'!C8),"",'Tabulation of Bids'!C8)</f>
        <v>Each</v>
      </c>
      <c r="E10" s="261">
        <f t="shared" si="1"/>
        <v>3080</v>
      </c>
      <c r="F10" s="262" t="str">
        <f t="shared" si="0"/>
        <v/>
      </c>
      <c r="G10" s="288" t="str">
        <f t="shared" si="2"/>
        <v/>
      </c>
      <c r="H10" s="166">
        <v>35</v>
      </c>
      <c r="I10" s="135" t="str">
        <f t="shared" si="3"/>
        <v>Each</v>
      </c>
      <c r="J10" s="133">
        <f>IF(ISBLANK('Tabulation of Bids'!G8),"",'Tabulation of Bids'!G8)</f>
        <v>55</v>
      </c>
      <c r="K10" s="133">
        <f t="shared" si="4"/>
        <v>1925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Subbase Granular Material, Type B, CA-2, 6"</v>
      </c>
      <c r="C11" s="295">
        <f>IF('Tabulation of Bids'!D9=0,"",'Tabulation of Bids'!D9)</f>
        <v>50</v>
      </c>
      <c r="D11" s="299" t="str">
        <f>IF(ISBLANK('Tabulation of Bids'!C9),"",'Tabulation of Bids'!C9)</f>
        <v>Tons</v>
      </c>
      <c r="E11" s="261">
        <f t="shared" si="1"/>
        <v>1200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24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Aggregate Base Course, Type B, CA-6, 6"</v>
      </c>
      <c r="C12" s="295">
        <f>IF('Tabulation of Bids'!D10=0,"",'Tabulation of Bids'!D10)</f>
        <v>50</v>
      </c>
      <c r="D12" s="299" t="str">
        <f>IF(ISBLANK('Tabulation of Bids'!C10),"",'Tabulation of Bids'!C10)</f>
        <v>Tons</v>
      </c>
      <c r="E12" s="261">
        <f t="shared" si="1"/>
        <v>1200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24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Base Repair, 10"</v>
      </c>
      <c r="C13" s="295">
        <f>IF('Tabulation of Bids'!D11=0,"",'Tabulation of Bids'!D11)</f>
        <v>270</v>
      </c>
      <c r="D13" s="299" t="str">
        <f>IF(ISBLANK('Tabulation of Bids'!C11),"",'Tabulation of Bids'!C11)</f>
        <v>S.Y.</v>
      </c>
      <c r="E13" s="261">
        <f t="shared" si="1"/>
        <v>6480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24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Bituminous Materials (Prime Coat)</v>
      </c>
      <c r="C14" s="295">
        <f>IF('Tabulation of Bids'!D12=0,"",'Tabulation of Bids'!D12)</f>
        <v>2742</v>
      </c>
      <c r="D14" s="299" t="str">
        <f>IF(ISBLANK('Tabulation of Bids'!C12),"",'Tabulation of Bids'!C12)</f>
        <v>Gal</v>
      </c>
      <c r="E14" s="261">
        <f t="shared" si="1"/>
        <v>27.42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0.01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Aggregate (Prime Coat)</v>
      </c>
      <c r="C15" s="295">
        <f>IF('Tabulation of Bids'!D13=0,"",'Tabulation of Bids'!D13)</f>
        <v>138.5</v>
      </c>
      <c r="D15" s="299" t="str">
        <f>IF(ISBLANK('Tabulation of Bids'!C13),"",'Tabulation of Bids'!C13)</f>
        <v>Tons</v>
      </c>
      <c r="E15" s="261">
        <f t="shared" si="1"/>
        <v>1.385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0.01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Hot-Mix Asphalt Surface Course, Mix "D", N50, 2"</v>
      </c>
      <c r="C16" s="295">
        <f>IF('Tabulation of Bids'!D14=0,"",'Tabulation of Bids'!D14)</f>
        <v>3900</v>
      </c>
      <c r="D16" s="299" t="str">
        <f>IF(ISBLANK('Tabulation of Bids'!C14),"",'Tabulation of Bids'!C14)</f>
        <v>Tons</v>
      </c>
      <c r="E16" s="261">
        <f t="shared" si="1"/>
        <v>265200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68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Asphalt, Hand Method</v>
      </c>
      <c r="C17" s="295">
        <f>IF('Tabulation of Bids'!D15=0,"",'Tabulation of Bids'!D15)</f>
        <v>25</v>
      </c>
      <c r="D17" s="299" t="str">
        <f>IF(ISBLANK('Tabulation of Bids'!C15),"",'Tabulation of Bids'!C15)</f>
        <v>Tons</v>
      </c>
      <c r="E17" s="261">
        <f t="shared" si="1"/>
        <v>18750</v>
      </c>
      <c r="F17" s="262">
        <f t="shared" si="0"/>
        <v>1375</v>
      </c>
      <c r="G17" s="288" t="str">
        <f t="shared" si="2"/>
        <v/>
      </c>
      <c r="H17" s="166">
        <v>1400</v>
      </c>
      <c r="I17" s="135" t="str">
        <f t="shared" si="3"/>
        <v>Tons</v>
      </c>
      <c r="J17" s="133">
        <f>IF(ISBLANK('Tabulation of Bids'!G15),"",'Tabulation of Bids'!G15)</f>
        <v>750</v>
      </c>
      <c r="K17" s="133">
        <f t="shared" si="4"/>
        <v>1050000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P.C.C. Approach Pavement, 6"</v>
      </c>
      <c r="C18" s="295">
        <f>IF('Tabulation of Bids'!D16=0,"",'Tabulation of Bids'!D16)</f>
        <v>250</v>
      </c>
      <c r="D18" s="299" t="str">
        <f>IF(ISBLANK('Tabulation of Bids'!C16),"",'Tabulation of Bids'!C16)</f>
        <v>S.Y.</v>
      </c>
      <c r="E18" s="261">
        <f t="shared" si="1"/>
        <v>11250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45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P.C.C. Approach Pavement, 8"</v>
      </c>
      <c r="C19" s="295">
        <f>IF('Tabulation of Bids'!D17=0,"",'Tabulation of Bids'!D17)</f>
        <v>179</v>
      </c>
      <c r="D19" s="299" t="str">
        <f>IF(ISBLANK('Tabulation of Bids'!C17),"",'Tabulation of Bids'!C17)</f>
        <v>S.Y.</v>
      </c>
      <c r="E19" s="261">
        <f t="shared" si="1"/>
        <v>9845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55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P.C.C. Sidewalk, 4"</v>
      </c>
      <c r="C20" s="295">
        <f>IF('Tabulation of Bids'!D18=0,"",'Tabulation of Bids'!D18)</f>
        <v>31125</v>
      </c>
      <c r="D20" s="299" t="str">
        <f>IF(ISBLANK('Tabulation of Bids'!C18),"",'Tabulation of Bids'!C18)</f>
        <v>S.F.</v>
      </c>
      <c r="E20" s="261">
        <f t="shared" si="1"/>
        <v>192975</v>
      </c>
      <c r="F20" s="262" t="str">
        <f t="shared" si="0"/>
        <v/>
      </c>
      <c r="G20" s="288" t="str">
        <f t="shared" si="2"/>
        <v/>
      </c>
      <c r="H20" s="166">
        <v>2030</v>
      </c>
      <c r="I20" s="135" t="str">
        <f t="shared" si="3"/>
        <v>S.F.</v>
      </c>
      <c r="J20" s="133">
        <f>IF(ISBLANK('Tabulation of Bids'!G18),"",'Tabulation of Bids'!G18)</f>
        <v>6.2</v>
      </c>
      <c r="K20" s="133">
        <f t="shared" si="4"/>
        <v>12586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P.C.C. Sidewalk, 5"</v>
      </c>
      <c r="C21" s="295">
        <f>IF('Tabulation of Bids'!D19=0,"",'Tabulation of Bids'!D19)</f>
        <v>500</v>
      </c>
      <c r="D21" s="299" t="str">
        <f>IF(ISBLANK('Tabulation of Bids'!C19),"",'Tabulation of Bids'!C19)</f>
        <v>S.F.</v>
      </c>
      <c r="E21" s="261">
        <f t="shared" si="1"/>
        <v>3250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6.5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Detectable Warnings, ADA Ramps</v>
      </c>
      <c r="C22" s="295">
        <f>IF('Tabulation of Bids'!D20=0,"",'Tabulation of Bids'!D20)</f>
        <v>670</v>
      </c>
      <c r="D22" s="299" t="str">
        <f>IF(ISBLANK('Tabulation of Bids'!C20),"",'Tabulation of Bids'!C20)</f>
        <v>S.F.</v>
      </c>
      <c r="E22" s="261">
        <f t="shared" si="1"/>
        <v>16750</v>
      </c>
      <c r="F22" s="262" t="str">
        <f t="shared" si="0"/>
        <v/>
      </c>
      <c r="G22" s="288" t="str">
        <f t="shared" si="2"/>
        <v/>
      </c>
      <c r="H22" s="166">
        <v>292</v>
      </c>
      <c r="I22" s="135" t="str">
        <f t="shared" si="3"/>
        <v>S.F.</v>
      </c>
      <c r="J22" s="133">
        <f>IF(ISBLANK('Tabulation of Bids'!G20),"",'Tabulation of Bids'!G20)</f>
        <v>25</v>
      </c>
      <c r="K22" s="133">
        <f t="shared" si="4"/>
        <v>7300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Class B Patch, Type IV, 10"</v>
      </c>
      <c r="C23" s="295">
        <f>IF('Tabulation of Bids'!D21=0,"",'Tabulation of Bids'!D21)</f>
        <v>1345</v>
      </c>
      <c r="D23" s="299" t="str">
        <f>IF(ISBLANK('Tabulation of Bids'!C21),"",'Tabulation of Bids'!C21)</f>
        <v>S.Y.</v>
      </c>
      <c r="E23" s="261">
        <f t="shared" si="1"/>
        <v>147950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110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Dowel Bars</v>
      </c>
      <c r="C24" s="295">
        <f>IF('Tabulation of Bids'!D22=0,"",'Tabulation of Bids'!D22)</f>
        <v>600</v>
      </c>
      <c r="D24" s="299" t="str">
        <f>IF(ISBLANK('Tabulation of Bids'!C22),"",'Tabulation of Bids'!C22)</f>
        <v>Each</v>
      </c>
      <c r="E24" s="261">
        <f t="shared" si="1"/>
        <v>10200</v>
      </c>
      <c r="F24" s="262">
        <f t="shared" si="0"/>
        <v>14494</v>
      </c>
      <c r="G24" s="288" t="str">
        <f t="shared" si="2"/>
        <v/>
      </c>
      <c r="H24" s="166">
        <v>15094</v>
      </c>
      <c r="I24" s="135" t="str">
        <f t="shared" si="3"/>
        <v>Each</v>
      </c>
      <c r="J24" s="133">
        <f>IF(ISBLANK('Tabulation of Bids'!G22),"",'Tabulation of Bids'!G22)</f>
        <v>17</v>
      </c>
      <c r="K24" s="133">
        <f t="shared" si="4"/>
        <v>256598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No. 6 Transverse Tie Bars</v>
      </c>
      <c r="C25" s="295">
        <f>IF('Tabulation of Bids'!D23=0,"",'Tabulation of Bids'!D23)</f>
        <v>500</v>
      </c>
      <c r="D25" s="299" t="str">
        <f>IF(ISBLANK('Tabulation of Bids'!C23),"",'Tabulation of Bids'!C23)</f>
        <v>Each</v>
      </c>
      <c r="E25" s="261">
        <f t="shared" si="1"/>
        <v>5000</v>
      </c>
      <c r="F25" s="262" t="str">
        <f t="shared" si="0"/>
        <v/>
      </c>
      <c r="G25" s="288" t="str">
        <f t="shared" si="2"/>
        <v/>
      </c>
      <c r="H25" s="166">
        <v>500</v>
      </c>
      <c r="I25" s="135" t="str">
        <f t="shared" si="3"/>
        <v>Each</v>
      </c>
      <c r="J25" s="133">
        <f>IF(ISBLANK('Tabulation of Bids'!G23),"",'Tabulation of Bids'!G23)</f>
        <v>10</v>
      </c>
      <c r="K25" s="133">
        <f t="shared" si="4"/>
        <v>5000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Welded Wire Reinforcement</v>
      </c>
      <c r="C26" s="295">
        <f>IF('Tabulation of Bids'!D24=0,"",'Tabulation of Bids'!D24)</f>
        <v>1345</v>
      </c>
      <c r="D26" s="299" t="str">
        <f>IF(ISBLANK('Tabulation of Bids'!C24),"",'Tabulation of Bids'!C24)</f>
        <v>S.Y.</v>
      </c>
      <c r="E26" s="261">
        <f t="shared" si="1"/>
        <v>2690</v>
      </c>
      <c r="F26" s="262">
        <f t="shared" si="0"/>
        <v>153</v>
      </c>
      <c r="G26" s="288" t="str">
        <f t="shared" si="2"/>
        <v/>
      </c>
      <c r="H26" s="166">
        <v>1498</v>
      </c>
      <c r="I26" s="135" t="str">
        <f t="shared" si="3"/>
        <v>S.Y.</v>
      </c>
      <c r="J26" s="133">
        <f>IF(ISBLANK('Tabulation of Bids'!G24),"",'Tabulation of Bids'!G24)</f>
        <v>2</v>
      </c>
      <c r="K26" s="133">
        <f t="shared" si="4"/>
        <v>2996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Combination Curb and Gutter Removal</v>
      </c>
      <c r="C27" s="295">
        <f>IF('Tabulation of Bids'!D25=0,"",'Tabulation of Bids'!D25)</f>
        <v>4025</v>
      </c>
      <c r="D27" s="299" t="str">
        <f>IF(ISBLANK('Tabulation of Bids'!C25),"",'Tabulation of Bids'!C25)</f>
        <v>L.F.</v>
      </c>
      <c r="E27" s="261">
        <f t="shared" si="1"/>
        <v>48300</v>
      </c>
      <c r="F27" s="262">
        <f t="shared" si="0"/>
        <v>11219</v>
      </c>
      <c r="G27" s="288" t="str">
        <f t="shared" si="2"/>
        <v/>
      </c>
      <c r="H27" s="166">
        <v>15244</v>
      </c>
      <c r="I27" s="135" t="str">
        <f t="shared" si="3"/>
        <v>L.F.</v>
      </c>
      <c r="J27" s="133">
        <f>IF(ISBLANK('Tabulation of Bids'!G25),"",'Tabulation of Bids'!G25)</f>
        <v>12</v>
      </c>
      <c r="K27" s="133">
        <f t="shared" si="4"/>
        <v>182928</v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Sidewalk Removal</v>
      </c>
      <c r="C28" s="295">
        <f>IF('Tabulation of Bids'!D26=0,"",'Tabulation of Bids'!D26)</f>
        <v>28550</v>
      </c>
      <c r="D28" s="299" t="str">
        <f>IF(ISBLANK('Tabulation of Bids'!C26),"",'Tabulation of Bids'!C26)</f>
        <v>S.F.</v>
      </c>
      <c r="E28" s="261">
        <f t="shared" si="1"/>
        <v>42825</v>
      </c>
      <c r="F28" s="262" t="str">
        <f t="shared" si="0"/>
        <v/>
      </c>
      <c r="G28" s="288" t="str">
        <f t="shared" si="2"/>
        <v/>
      </c>
      <c r="H28" s="166">
        <v>292</v>
      </c>
      <c r="I28" s="135" t="str">
        <f t="shared" si="3"/>
        <v>S.F.</v>
      </c>
      <c r="J28" s="133">
        <f>IF(ISBLANK('Tabulation of Bids'!G26),"",'Tabulation of Bids'!G26)</f>
        <v>1.5</v>
      </c>
      <c r="K28" s="133">
        <f t="shared" si="4"/>
        <v>438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Approach Pavement Removal</v>
      </c>
      <c r="C29" s="295">
        <f>IF('Tabulation of Bids'!D27=0,"",'Tabulation of Bids'!D27)</f>
        <v>379</v>
      </c>
      <c r="D29" s="299" t="str">
        <f>IF(ISBLANK('Tabulation of Bids'!C27),"",'Tabulation of Bids'!C27)</f>
        <v>S.Y.</v>
      </c>
      <c r="E29" s="261">
        <f t="shared" si="1"/>
        <v>15160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40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Surface Removal, 2"</v>
      </c>
      <c r="C30" s="295">
        <f>IF('Tabulation of Bids'!D28=0,"",'Tabulation of Bids'!D28)</f>
        <v>28425</v>
      </c>
      <c r="D30" s="299" t="str">
        <f>IF(ISBLANK('Tabulation of Bids'!C28),"",'Tabulation of Bids'!C28)</f>
        <v>S.Y.</v>
      </c>
      <c r="E30" s="261">
        <f t="shared" si="1"/>
        <v>49743.75</v>
      </c>
      <c r="F30" s="262" t="str">
        <f t="shared" si="0"/>
        <v/>
      </c>
      <c r="G30" s="288" t="str">
        <f t="shared" si="2"/>
        <v/>
      </c>
      <c r="H30" s="166">
        <v>18205</v>
      </c>
      <c r="I30" s="135" t="str">
        <f t="shared" si="3"/>
        <v>S.Y.</v>
      </c>
      <c r="J30" s="133">
        <f>IF(ISBLANK('Tabulation of Bids'!G28),"",'Tabulation of Bids'!G28)</f>
        <v>1.75</v>
      </c>
      <c r="K30" s="133">
        <f t="shared" si="4"/>
        <v>31858.75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Pedestrian Railing</v>
      </c>
      <c r="C31" s="295">
        <f>IF('Tabulation of Bids'!D29=0,"",'Tabulation of Bids'!D29)</f>
        <v>30</v>
      </c>
      <c r="D31" s="302" t="str">
        <f>IF(ISBLANK('Tabulation of Bids'!C29),"",'Tabulation of Bids'!C29)</f>
        <v>L.F.</v>
      </c>
      <c r="E31" s="263">
        <f t="shared" si="1"/>
        <v>3000</v>
      </c>
      <c r="F31" s="264">
        <f t="shared" si="0"/>
        <v>683</v>
      </c>
      <c r="G31" s="288" t="str">
        <f t="shared" si="2"/>
        <v/>
      </c>
      <c r="H31" s="166">
        <v>713</v>
      </c>
      <c r="I31" s="135" t="str">
        <f t="shared" si="3"/>
        <v>L.F.</v>
      </c>
      <c r="J31" s="133">
        <f>IF(ISBLANK('Tabulation of Bids'!G29),"",'Tabulation of Bids'!G29)</f>
        <v>100</v>
      </c>
      <c r="K31" s="133">
        <f t="shared" si="4"/>
        <v>71300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910477.55499999993</v>
      </c>
      <c r="F32" s="26"/>
      <c r="G32" s="35"/>
      <c r="H32" s="45"/>
      <c r="I32" s="35"/>
      <c r="J32" s="25"/>
      <c r="K32" s="25">
        <f>IF(ISNUMBER(E32),SUM(K8:K31),"")</f>
        <v>1622929.75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151</v>
      </c>
      <c r="D48" s="359"/>
      <c r="E48" s="359"/>
      <c r="F48" s="359"/>
      <c r="G48" s="359"/>
      <c r="H48" s="359"/>
      <c r="I48" s="359"/>
      <c r="J48" s="359"/>
      <c r="K48" s="359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151</v>
      </c>
      <c r="D50" s="56"/>
      <c r="E50" s="359"/>
      <c r="F50" s="359"/>
      <c r="G50" s="359"/>
      <c r="H50" s="359"/>
      <c r="I50" s="359"/>
      <c r="J50" s="359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9"/>
      <c r="K55" s="359"/>
      <c r="N55" s="128"/>
    </row>
    <row r="56" spans="1:31" x14ac:dyDescent="0.2">
      <c r="A56" s="12"/>
      <c r="B56" s="92" t="str">
        <f>B3</f>
        <v>Estimate No. 1 from July 22nd, 2019 to August 26th,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TCI CONCRETE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 xml:space="preserve">Address: ROCKFORD, IL </v>
      </c>
      <c r="C58" s="12"/>
      <c r="D58" s="12"/>
      <c r="E58" s="12"/>
      <c r="F58" s="12"/>
      <c r="G58" s="12"/>
      <c r="H58" s="14" t="s">
        <v>32</v>
      </c>
      <c r="I58" s="524" t="str">
        <f>I5</f>
        <v>Bid On: City-Wide Street Repairs Group No. 4 - 2021 (Residential)</v>
      </c>
      <c r="J58" s="524"/>
      <c r="K58" s="524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Concrete Retaining Wall</v>
      </c>
      <c r="C61" s="295">
        <f>IF('Tabulation of Bids'!D32=0,"",'Tabulation of Bids'!D32)</f>
        <v>101</v>
      </c>
      <c r="D61" s="296" t="str">
        <f>IF(ISBLANK('Tabulation of Bids'!C32),"",'Tabulation of Bids'!C32)</f>
        <v>S.F.</v>
      </c>
      <c r="E61" s="257">
        <f>IF(J61 = "","",J61*C61)</f>
        <v>45450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450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Sanitary Riser/Valve Boxes to be Adjusted</v>
      </c>
      <c r="C62" s="295">
        <f>IF('Tabulation of Bids'!D33=0,"",'Tabulation of Bids'!D33)</f>
        <v>4</v>
      </c>
      <c r="D62" s="299" t="str">
        <f>IF(ISBLANK('Tabulation of Bids'!C33),"",'Tabulation of Bids'!C33)</f>
        <v>Each</v>
      </c>
      <c r="E62" s="133">
        <f t="shared" ref="E62:E84" si="7">IF(J62 = "","",J62*C62)</f>
        <v>1400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350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 xml:space="preserve">Manholes to be Adjusted </v>
      </c>
      <c r="C63" s="295">
        <f>IF('Tabulation of Bids'!D34=0,"",'Tabulation of Bids'!D34)</f>
        <v>37</v>
      </c>
      <c r="D63" s="299" t="str">
        <f>IF(ISBLANK('Tabulation of Bids'!C34),"",'Tabulation of Bids'!C34)</f>
        <v>Each</v>
      </c>
      <c r="E63" s="133">
        <f t="shared" si="7"/>
        <v>14800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400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Manholes to be Adjusted with New Frame and Lid</v>
      </c>
      <c r="C64" s="295">
        <f>IF('Tabulation of Bids'!D35=0,"",'Tabulation of Bids'!D35)</f>
        <v>19</v>
      </c>
      <c r="D64" s="299" t="str">
        <f>IF(ISBLANK('Tabulation of Bids'!C35),"",'Tabulation of Bids'!C35)</f>
        <v>Each</v>
      </c>
      <c r="E64" s="133">
        <f t="shared" si="7"/>
        <v>11400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600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Manholes to be Reconstructed</v>
      </c>
      <c r="C65" s="295">
        <f>IF('Tabulation of Bids'!D36=0,"",'Tabulation of Bids'!D36)</f>
        <v>1</v>
      </c>
      <c r="D65" s="299" t="str">
        <f>IF(ISBLANK('Tabulation of Bids'!C36),"",'Tabulation of Bids'!C36)</f>
        <v>Each</v>
      </c>
      <c r="E65" s="133">
        <f t="shared" si="7"/>
        <v>400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400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Manholes to be Reconstructed with New Frame and Lid</v>
      </c>
      <c r="C66" s="295">
        <f>IF('Tabulation of Bids'!D37=0,"",'Tabulation of Bids'!D37)</f>
        <v>1</v>
      </c>
      <c r="D66" s="299" t="str">
        <f>IF(ISBLANK('Tabulation of Bids'!C37),"",'Tabulation of Bids'!C37)</f>
        <v>Each</v>
      </c>
      <c r="E66" s="133">
        <f t="shared" si="7"/>
        <v>600</v>
      </c>
      <c r="F66" s="134">
        <f t="shared" si="8"/>
        <v>9</v>
      </c>
      <c r="G66" s="288" t="str">
        <f t="shared" si="9"/>
        <v/>
      </c>
      <c r="H66" s="166">
        <v>10</v>
      </c>
      <c r="I66" s="135" t="str">
        <f t="shared" si="5"/>
        <v>Each</v>
      </c>
      <c r="J66" s="133">
        <f>IF(ISBLANK('Tabulation of Bids'!G37),"",'Tabulation of Bids'!G37)</f>
        <v>600</v>
      </c>
      <c r="K66" s="133">
        <f t="shared" si="6"/>
        <v>6000</v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Inlets to be Adjusted</v>
      </c>
      <c r="C67" s="295">
        <f>IF('Tabulation of Bids'!D38=0,"",'Tabulation of Bids'!D38)</f>
        <v>11</v>
      </c>
      <c r="D67" s="299" t="str">
        <f>IF(ISBLANK('Tabulation of Bids'!C38),"",'Tabulation of Bids'!C38)</f>
        <v>Each</v>
      </c>
      <c r="E67" s="133">
        <f t="shared" si="7"/>
        <v>6600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600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Inlets to be Adjusted with New Frame and Grate</v>
      </c>
      <c r="C68" s="295">
        <f>IF('Tabulation of Bids'!D39=0,"",'Tabulation of Bids'!D39)</f>
        <v>4</v>
      </c>
      <c r="D68" s="299" t="str">
        <f>IF(ISBLANK('Tabulation of Bids'!C39),"",'Tabulation of Bids'!C39)</f>
        <v>Each</v>
      </c>
      <c r="E68" s="133">
        <f t="shared" si="7"/>
        <v>3200</v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>
        <f>IF(ISBLANK('Tabulation of Bids'!G39),"",'Tabulation of Bids'!G39)</f>
        <v>800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Inlets to be Reconstructed</v>
      </c>
      <c r="C69" s="295">
        <f>IF('Tabulation of Bids'!D40=0,"",'Tabulation of Bids'!D40)</f>
        <v>1</v>
      </c>
      <c r="D69" s="299" t="str">
        <f>IF(ISBLANK('Tabulation of Bids'!C40),"",'Tabulation of Bids'!C40)</f>
        <v>Each</v>
      </c>
      <c r="E69" s="133">
        <f t="shared" si="7"/>
        <v>700</v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>
        <f>IF(ISBLANK('Tabulation of Bids'!G40),"",'Tabulation of Bids'!G40)</f>
        <v>700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Inlets to be Reconstructed with New Frame and Grate</v>
      </c>
      <c r="C70" s="295">
        <f>IF('Tabulation of Bids'!D41=0,"",'Tabulation of Bids'!D41)</f>
        <v>7</v>
      </c>
      <c r="D70" s="299" t="str">
        <f>IF(ISBLANK('Tabulation of Bids'!C41),"",'Tabulation of Bids'!C41)</f>
        <v>Each</v>
      </c>
      <c r="E70" s="133">
        <f t="shared" si="7"/>
        <v>6300</v>
      </c>
      <c r="F70" s="134">
        <f t="shared" si="8"/>
        <v>1</v>
      </c>
      <c r="G70" s="288" t="str">
        <f t="shared" si="9"/>
        <v/>
      </c>
      <c r="H70" s="166">
        <v>8</v>
      </c>
      <c r="I70" s="135" t="str">
        <f t="shared" si="5"/>
        <v>Each</v>
      </c>
      <c r="J70" s="133">
        <f>IF(ISBLANK('Tabulation of Bids'!G41),"",'Tabulation of Bids'!G41)</f>
        <v>900</v>
      </c>
      <c r="K70" s="133">
        <f t="shared" si="6"/>
        <v>7200</v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Inlet Speicals to be Repaired</v>
      </c>
      <c r="C71" s="295">
        <f>IF('Tabulation of Bids'!D42=0,"",'Tabulation of Bids'!D42)</f>
        <v>1</v>
      </c>
      <c r="D71" s="299" t="str">
        <f>IF(ISBLANK('Tabulation of Bids'!C42),"",'Tabulation of Bids'!C42)</f>
        <v>Each</v>
      </c>
      <c r="E71" s="133">
        <f t="shared" si="7"/>
        <v>1000</v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>
        <f>IF(ISBLANK('Tabulation of Bids'!G42),"",'Tabulation of Bids'!G42)</f>
        <v>1000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Combination Concrete Curb and Gutter, Type M-6.18 (Modified)</v>
      </c>
      <c r="C72" s="295">
        <f>IF('Tabulation of Bids'!D43=0,"",'Tabulation of Bids'!D43)</f>
        <v>4025</v>
      </c>
      <c r="D72" s="299" t="str">
        <f>IF(ISBLANK('Tabulation of Bids'!C43),"",'Tabulation of Bids'!C43)</f>
        <v>L.F.</v>
      </c>
      <c r="E72" s="133">
        <f t="shared" si="7"/>
        <v>201250</v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>
        <f>IF(ISBLANK('Tabulation of Bids'!G43),"",'Tabulation of Bids'!G43)</f>
        <v>50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Concrete Curb Head</v>
      </c>
      <c r="C73" s="295">
        <f>IF('Tabulation of Bids'!D44=0,"",'Tabulation of Bids'!D44)</f>
        <v>60</v>
      </c>
      <c r="D73" s="299" t="str">
        <f>IF(ISBLANK('Tabulation of Bids'!C44),"",'Tabulation of Bids'!C44)</f>
        <v>L.F.</v>
      </c>
      <c r="E73" s="133">
        <f t="shared" si="7"/>
        <v>12000</v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>
        <f>IF(ISBLANK('Tabulation of Bids'!G44),"",'Tabulation of Bids'!G44)</f>
        <v>200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Traffic Control and Protection</v>
      </c>
      <c r="C74" s="295">
        <f>IF('Tabulation of Bids'!D45=0,"",'Tabulation of Bids'!D45)</f>
        <v>1.0000000000000002</v>
      </c>
      <c r="D74" s="299" t="str">
        <f>IF(ISBLANK('Tabulation of Bids'!C45),"",'Tabulation of Bids'!C45)</f>
        <v>Lsum</v>
      </c>
      <c r="E74" s="133">
        <f t="shared" si="7"/>
        <v>10000.000000000002</v>
      </c>
      <c r="F74" s="134" t="str">
        <f t="shared" si="8"/>
        <v/>
      </c>
      <c r="G74" s="288" t="str">
        <f t="shared" si="9"/>
        <v/>
      </c>
      <c r="H74" s="166">
        <v>1</v>
      </c>
      <c r="I74" s="135" t="str">
        <f t="shared" si="5"/>
        <v>Lsum</v>
      </c>
      <c r="J74" s="133">
        <f>IF(ISBLANK('Tabulation of Bids'!G45),"",'Tabulation of Bids'!G45)</f>
        <v>10000</v>
      </c>
      <c r="K74" s="133">
        <f t="shared" si="6"/>
        <v>10000</v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Thermoplastic Pavement Markings, 4"</v>
      </c>
      <c r="C75" s="295">
        <f>IF('Tabulation of Bids'!D46=0,"",'Tabulation of Bids'!D46)</f>
        <v>2759</v>
      </c>
      <c r="D75" s="299" t="str">
        <f>IF(ISBLANK('Tabulation of Bids'!C46),"",'Tabulation of Bids'!C46)</f>
        <v>L.F.</v>
      </c>
      <c r="E75" s="133">
        <f t="shared" si="7"/>
        <v>3862.6</v>
      </c>
      <c r="F75" s="134" t="str">
        <f t="shared" si="8"/>
        <v/>
      </c>
      <c r="G75" s="288" t="str">
        <f t="shared" si="9"/>
        <v/>
      </c>
      <c r="H75" s="166">
        <v>1318</v>
      </c>
      <c r="I75" s="135" t="str">
        <f t="shared" si="5"/>
        <v>L.F.</v>
      </c>
      <c r="J75" s="133">
        <f>IF(ISBLANK('Tabulation of Bids'!G46),"",'Tabulation of Bids'!G46)</f>
        <v>1.4</v>
      </c>
      <c r="K75" s="133">
        <f t="shared" si="6"/>
        <v>1845.1999999999998</v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Thermoplastic Pavement Markings, 6"</v>
      </c>
      <c r="C76" s="295">
        <f>IF('Tabulation of Bids'!D47=0,"",'Tabulation of Bids'!D47)</f>
        <v>532</v>
      </c>
      <c r="D76" s="299" t="str">
        <f>IF(ISBLANK('Tabulation of Bids'!C47),"",'Tabulation of Bids'!C47)</f>
        <v>L.F.</v>
      </c>
      <c r="E76" s="133">
        <f t="shared" si="7"/>
        <v>1117.2</v>
      </c>
      <c r="F76" s="134" t="str">
        <f t="shared" si="8"/>
        <v/>
      </c>
      <c r="G76" s="288" t="str">
        <f t="shared" si="9"/>
        <v/>
      </c>
      <c r="H76" s="166">
        <v>0.5</v>
      </c>
      <c r="I76" s="135" t="str">
        <f t="shared" si="5"/>
        <v>L.F.</v>
      </c>
      <c r="J76" s="133">
        <f>IF(ISBLANK('Tabulation of Bids'!G47),"",'Tabulation of Bids'!G47)</f>
        <v>2.1</v>
      </c>
      <c r="K76" s="133">
        <f t="shared" si="6"/>
        <v>1.05</v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Thermoplastic Pavement Markings, 12"</v>
      </c>
      <c r="C77" s="295">
        <f>IF('Tabulation of Bids'!D48=0,"",'Tabulation of Bids'!D48)</f>
        <v>126</v>
      </c>
      <c r="D77" s="299" t="str">
        <f>IF(ISBLANK('Tabulation of Bids'!C48),"",'Tabulation of Bids'!C48)</f>
        <v>L.F.</v>
      </c>
      <c r="E77" s="133">
        <f t="shared" si="7"/>
        <v>529.20000000000005</v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>
        <f>IF(ISBLANK('Tabulation of Bids'!G48),"",'Tabulation of Bids'!G48)</f>
        <v>4.2</v>
      </c>
      <c r="K77" s="133" t="str">
        <f t="shared" si="6"/>
        <v/>
      </c>
    </row>
    <row r="78" spans="1:14" ht="20.25" customHeight="1" x14ac:dyDescent="0.2">
      <c r="A78" s="306">
        <f>IF(ISBLANK('Tabulation of Bids'!A49),"",'Tabulation of Bids'!A49)</f>
        <v>42</v>
      </c>
      <c r="B78" s="307" t="str">
        <f>IF(ISBLANK('Tabulation of Bids'!B49),"",'Tabulation of Bids'!B49)</f>
        <v>Thermoplastic Pavement Markings, 24"</v>
      </c>
      <c r="C78" s="295">
        <f>IF('Tabulation of Bids'!D49=0,"",'Tabulation of Bids'!D49)</f>
        <v>31</v>
      </c>
      <c r="D78" s="299" t="str">
        <f>IF(ISBLANK('Tabulation of Bids'!C49),"",'Tabulation of Bids'!C49)</f>
        <v>L.F.</v>
      </c>
      <c r="E78" s="133">
        <f t="shared" si="7"/>
        <v>260.40000000000003</v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>
        <f>IF(ISBLANK('Tabulation of Bids'!G49),"",'Tabulation of Bids'!G49)</f>
        <v>8.4</v>
      </c>
      <c r="K78" s="133" t="str">
        <f t="shared" si="6"/>
        <v/>
      </c>
    </row>
    <row r="79" spans="1:14" ht="20.25" customHeight="1" x14ac:dyDescent="0.2">
      <c r="A79" s="306">
        <f>IF(ISBLANK('Tabulation of Bids'!A50),"",'Tabulation of Bids'!A50)</f>
        <v>43</v>
      </c>
      <c r="B79" s="307" t="str">
        <f>IF(ISBLANK('Tabulation of Bids'!B50),"",'Tabulation of Bids'!B50)</f>
        <v>Thermoplastic Pavement Markings, Letters and Symbols</v>
      </c>
      <c r="C79" s="295">
        <f>IF('Tabulation of Bids'!D50=0,"",'Tabulation of Bids'!D50)</f>
        <v>89</v>
      </c>
      <c r="D79" s="299" t="str">
        <f>IF(ISBLANK('Tabulation of Bids'!C50),"",'Tabulation of Bids'!C50)</f>
        <v>S.F.</v>
      </c>
      <c r="E79" s="133">
        <f t="shared" si="7"/>
        <v>747.6</v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>
        <f>IF(ISBLANK('Tabulation of Bids'!G50),"",'Tabulation of Bids'!G50)</f>
        <v>8.4</v>
      </c>
      <c r="K79" s="133" t="str">
        <f t="shared" si="6"/>
        <v/>
      </c>
    </row>
    <row r="80" spans="1:14" ht="20.25" customHeight="1" x14ac:dyDescent="0.2">
      <c r="A80" s="306">
        <f>IF(ISBLANK('Tabulation of Bids'!A51),"",'Tabulation of Bids'!A51)</f>
        <v>44</v>
      </c>
      <c r="B80" s="307" t="str">
        <f>IF(ISBLANK('Tabulation of Bids'!B51),"",'Tabulation of Bids'!B51)</f>
        <v>Detector Loops</v>
      </c>
      <c r="C80" s="295">
        <f>IF('Tabulation of Bids'!D51=0,"",'Tabulation of Bids'!D51)</f>
        <v>100</v>
      </c>
      <c r="D80" s="299" t="str">
        <f>IF(ISBLANK('Tabulation of Bids'!C51),"",'Tabulation of Bids'!C51)</f>
        <v>L.F.</v>
      </c>
      <c r="E80" s="133">
        <f t="shared" si="7"/>
        <v>3425</v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>
        <f>IF(ISBLANK('Tabulation of Bids'!G51),"",'Tabulation of Bids'!G51)</f>
        <v>34.25</v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1235519.5549999999</v>
      </c>
      <c r="F85" s="26"/>
      <c r="G85" s="35"/>
      <c r="H85" s="45"/>
      <c r="I85" s="35"/>
      <c r="J85" s="25"/>
      <c r="K85" s="25">
        <f>IF(ISNUMBER(E85),SUM(K8:K31)+SUM(K61:K84),"")</f>
        <v>1647976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1647976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60">
        <v>0.1</v>
      </c>
      <c r="K94" s="275">
        <f>IF(ISNUMBER(K85),IF(ISNUMBER(J94),J94*K93,""),"")</f>
        <v>164797.6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>
        <f>IF(ISNUMBER(K94),K93-K94,K93)</f>
        <v>1483178.4</v>
      </c>
    </row>
    <row r="96" spans="1:11" x14ac:dyDescent="0.2">
      <c r="A96" s="363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4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4"/>
      <c r="B98" s="50"/>
      <c r="C98" s="32"/>
      <c r="D98" s="32"/>
      <c r="E98" s="32"/>
      <c r="F98" s="32"/>
      <c r="G98" s="32"/>
      <c r="H98" s="32"/>
      <c r="I98" s="362"/>
      <c r="J98" s="361"/>
      <c r="K98" s="271"/>
    </row>
    <row r="99" spans="1:31" ht="12" thickBot="1" x14ac:dyDescent="0.25">
      <c r="A99" s="365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1483178.4</v>
      </c>
    </row>
    <row r="102" spans="1:31" s="2" customFormat="1" ht="18" customHeight="1" x14ac:dyDescent="0.2">
      <c r="A102" s="52"/>
      <c r="B102" s="52" t="s">
        <v>46</v>
      </c>
      <c r="C102" s="46" t="s">
        <v>151</v>
      </c>
      <c r="D102" s="359"/>
      <c r="E102" s="359"/>
      <c r="F102" s="359"/>
      <c r="G102" s="359"/>
      <c r="H102" s="359"/>
      <c r="I102" s="359"/>
      <c r="J102" s="359"/>
      <c r="K102" s="35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152</v>
      </c>
      <c r="D104" s="56"/>
      <c r="E104" s="359"/>
      <c r="F104" s="359"/>
      <c r="G104" s="359"/>
      <c r="H104" s="359"/>
      <c r="I104" s="359"/>
      <c r="J104" s="359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9"/>
      <c r="K109" s="359"/>
    </row>
    <row r="110" spans="1:31" x14ac:dyDescent="0.2">
      <c r="A110" s="12"/>
      <c r="B110" s="92" t="str">
        <f>B56</f>
        <v>Estimate No. 1 from July 22nd, 2019 to August 26th,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TCI CONCRETE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 xml:space="preserve">Address: ROCKFORD, IL </v>
      </c>
      <c r="C112" s="12"/>
      <c r="D112" s="12"/>
      <c r="E112" s="12"/>
      <c r="F112" s="12"/>
      <c r="G112" s="12"/>
      <c r="H112" s="14" t="s">
        <v>32</v>
      </c>
      <c r="I112" s="524" t="str">
        <f>I58</f>
        <v>Bid On: City-Wide Street Repairs Group No. 4 - 2021 (Residential)</v>
      </c>
      <c r="J112" s="524"/>
      <c r="K112" s="524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1235519.5549999999</v>
      </c>
      <c r="F139" s="26"/>
      <c r="G139" s="35"/>
      <c r="H139" s="45"/>
      <c r="I139" s="35"/>
      <c r="J139" s="25"/>
      <c r="K139" s="25">
        <f>IF(ISNUMBER(E85),SUM(K8:K31)+SUM(K61:K84)+SUM(K115:K138),"")</f>
        <v>1647976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1647976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1647976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1647976</v>
      </c>
    </row>
    <row r="155" spans="1:11" ht="18" customHeight="1" x14ac:dyDescent="0.2">
      <c r="A155" s="52"/>
      <c r="B155" s="52" t="s">
        <v>46</v>
      </c>
      <c r="C155" s="46" t="s">
        <v>104</v>
      </c>
      <c r="D155" s="359"/>
      <c r="E155" s="359"/>
      <c r="F155" s="359"/>
      <c r="G155" s="359"/>
      <c r="H155" s="359"/>
      <c r="I155" s="359"/>
      <c r="J155" s="359"/>
      <c r="K155" s="359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9"/>
      <c r="F157" s="359"/>
      <c r="G157" s="359"/>
      <c r="H157" s="359"/>
      <c r="I157" s="359"/>
      <c r="J157" s="359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9"/>
      <c r="K162" s="359"/>
    </row>
    <row r="163" spans="1:11" x14ac:dyDescent="0.2">
      <c r="A163" s="12"/>
      <c r="B163" s="92" t="str">
        <f>B110</f>
        <v>Estimate No. 1 from July 22nd, 2019 to August 26th,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TCI CONCRETE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 xml:space="preserve">Address: ROCKFORD, IL </v>
      </c>
      <c r="C165" s="12"/>
      <c r="D165" s="12"/>
      <c r="E165" s="12"/>
      <c r="F165" s="12"/>
      <c r="G165" s="12"/>
      <c r="H165" s="14" t="s">
        <v>32</v>
      </c>
      <c r="I165" s="524" t="str">
        <f>I112</f>
        <v>Bid On: City-Wide Street Repairs Group No. 4 - 2021 (Residential)</v>
      </c>
      <c r="J165" s="524"/>
      <c r="K165" s="524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1235519.5549999999</v>
      </c>
      <c r="F192" s="26"/>
      <c r="G192" s="35"/>
      <c r="H192" s="45"/>
      <c r="I192" s="35"/>
      <c r="J192" s="25"/>
      <c r="K192" s="25">
        <f>IF(ISNUMBER(E85),SUM(K8:K31)+SUM(K61:K84)+SUM(K115:K138)+SUM(K168:K191),"")</f>
        <v>1647976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1647976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1647976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1647976</v>
      </c>
    </row>
    <row r="208" spans="1:11" ht="18" customHeight="1" x14ac:dyDescent="0.2">
      <c r="A208" s="52"/>
      <c r="B208" s="52" t="s">
        <v>46</v>
      </c>
      <c r="C208" s="46" t="s">
        <v>104</v>
      </c>
      <c r="D208" s="359"/>
      <c r="E208" s="359"/>
      <c r="F208" s="359"/>
      <c r="G208" s="359"/>
      <c r="H208" s="359"/>
      <c r="I208" s="359"/>
      <c r="J208" s="359"/>
      <c r="K208" s="359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9"/>
      <c r="F210" s="359"/>
      <c r="G210" s="359"/>
      <c r="H210" s="359"/>
      <c r="I210" s="359"/>
      <c r="J210" s="359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19"/>
      <c r="G5" s="519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17" t="e">
        <f>#REF!</f>
        <v>#REF!</v>
      </c>
      <c r="G7" s="517"/>
    </row>
    <row r="8" spans="1:7" x14ac:dyDescent="0.2">
      <c r="A8" s="66" t="s">
        <v>56</v>
      </c>
      <c r="B8" s="66"/>
      <c r="C8" s="66"/>
      <c r="D8" s="66"/>
      <c r="E8" s="67" t="s">
        <v>57</v>
      </c>
      <c r="F8" s="519">
        <v>1</v>
      </c>
      <c r="G8" s="519"/>
    </row>
    <row r="9" spans="1:7" x14ac:dyDescent="0.2">
      <c r="A9" s="66"/>
      <c r="B9" s="66"/>
      <c r="C9" s="66"/>
      <c r="D9" s="66"/>
      <c r="E9" s="67" t="s">
        <v>25</v>
      </c>
      <c r="F9" s="527"/>
      <c r="G9" s="527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21" t="str">
        <f>'Tabulation of Bids'!G1</f>
        <v>TCI CONCRETE</v>
      </c>
      <c r="G10" s="521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28" t="s">
        <v>103</v>
      </c>
      <c r="B57" s="529"/>
      <c r="C57" s="529"/>
      <c r="D57" s="530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31"/>
      <c r="B58" s="532"/>
      <c r="C58" s="532"/>
      <c r="D58" s="533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25"/>
      <c r="B67" s="85" t="s">
        <v>71</v>
      </c>
      <c r="C67" s="85"/>
      <c r="D67" s="85"/>
      <c r="E67" s="85"/>
      <c r="F67" s="85"/>
      <c r="G67" s="85"/>
    </row>
    <row r="68" spans="1:7" x14ac:dyDescent="0.2">
      <c r="A68" s="526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25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26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25"/>
      <c r="B73" s="85" t="s">
        <v>74</v>
      </c>
      <c r="C73" s="85"/>
      <c r="D73" s="85"/>
      <c r="E73" s="85"/>
      <c r="F73" s="85"/>
      <c r="G73" s="85"/>
    </row>
    <row r="74" spans="1:7" x14ac:dyDescent="0.2">
      <c r="A74" s="526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2021-07-28T14:20:16Z</cp:lastPrinted>
  <dcterms:created xsi:type="dcterms:W3CDTF">2000-03-30T15:03:44Z</dcterms:created>
  <dcterms:modified xsi:type="dcterms:W3CDTF">2021-08-17T19:02:35Z</dcterms:modified>
</cp:coreProperties>
</file>