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Pay Estimate (2)" sheetId="20" r:id="rId6"/>
    <sheet name="Pay Estimate (3)" sheetId="21" r:id="rId7"/>
    <sheet name="Pay Estimate (4)" sheetId="22" r:id="rId8"/>
    <sheet name="Change Order p1" sheetId="7" r:id="rId9"/>
  </sheets>
  <definedNames>
    <definedName name="_xlnm.Print_Area" localSheetId="0">'Item List'!$A$1:$AV$54</definedName>
    <definedName name="_xlnm.Print_Area" localSheetId="4">'Pay Estimate'!$A$1:$K$107</definedName>
    <definedName name="_xlnm.Print_Area" localSheetId="5">'Pay Estimate (2)'!$A$1:$K$107</definedName>
    <definedName name="_xlnm.Print_Area" localSheetId="6">'Pay Estimate (3)'!$A$1:$K$107</definedName>
    <definedName name="_xlnm.Print_Area" localSheetId="7">'Pay Estimate (4)'!$A$1:$K$113</definedName>
    <definedName name="_xlnm.Print_Area" localSheetId="2">'Schedule of Prices'!$A$1:$F$82</definedName>
    <definedName name="_xlnm.Print_Area" localSheetId="1">'Tabulation of Bids'!$A$1:$P$83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AO94" i="16" l="1"/>
  <c r="AO96" i="16" s="1"/>
  <c r="AV51" i="16" l="1"/>
  <c r="Q94" i="16" l="1"/>
  <c r="Q96" i="16" s="1"/>
  <c r="R94" i="16"/>
  <c r="R96" i="16" s="1"/>
  <c r="AS94" i="16" l="1"/>
  <c r="AS96" i="16" s="1"/>
  <c r="A198" i="22" l="1"/>
  <c r="K197" i="22"/>
  <c r="J197" i="22"/>
  <c r="E197" i="22" s="1"/>
  <c r="I197" i="22"/>
  <c r="K196" i="22"/>
  <c r="J196" i="22"/>
  <c r="E196" i="22" s="1"/>
  <c r="I196" i="22"/>
  <c r="K195" i="22"/>
  <c r="J195" i="22"/>
  <c r="E195" i="22" s="1"/>
  <c r="I195" i="22"/>
  <c r="K194" i="22"/>
  <c r="J194" i="22"/>
  <c r="E194" i="22" s="1"/>
  <c r="I194" i="22"/>
  <c r="K193" i="22"/>
  <c r="J193" i="22"/>
  <c r="E193" i="22" s="1"/>
  <c r="I193" i="22"/>
  <c r="K192" i="22"/>
  <c r="J192" i="22"/>
  <c r="E192" i="22" s="1"/>
  <c r="I192" i="22"/>
  <c r="K191" i="22"/>
  <c r="J191" i="22"/>
  <c r="E191" i="22" s="1"/>
  <c r="I191" i="22"/>
  <c r="K190" i="22"/>
  <c r="J190" i="22"/>
  <c r="E190" i="22" s="1"/>
  <c r="I190" i="22"/>
  <c r="K189" i="22"/>
  <c r="J189" i="22"/>
  <c r="E189" i="22" s="1"/>
  <c r="I189" i="22"/>
  <c r="K188" i="22"/>
  <c r="J188" i="22"/>
  <c r="E188" i="22" s="1"/>
  <c r="I188" i="22"/>
  <c r="K187" i="22"/>
  <c r="J187" i="22"/>
  <c r="E187" i="22" s="1"/>
  <c r="I187" i="22"/>
  <c r="K186" i="22"/>
  <c r="J186" i="22"/>
  <c r="E186" i="22" s="1"/>
  <c r="I186" i="22"/>
  <c r="K185" i="22"/>
  <c r="J185" i="22"/>
  <c r="E185" i="22" s="1"/>
  <c r="I185" i="22"/>
  <c r="K184" i="22"/>
  <c r="J184" i="22"/>
  <c r="E184" i="22" s="1"/>
  <c r="I184" i="22"/>
  <c r="K183" i="22"/>
  <c r="J183" i="22"/>
  <c r="I183" i="22"/>
  <c r="E183" i="22"/>
  <c r="K182" i="22"/>
  <c r="J182" i="22"/>
  <c r="E182" i="22" s="1"/>
  <c r="I182" i="22"/>
  <c r="K181" i="22"/>
  <c r="J181" i="22"/>
  <c r="E181" i="22" s="1"/>
  <c r="I181" i="22"/>
  <c r="K180" i="22"/>
  <c r="J180" i="22"/>
  <c r="E180" i="22" s="1"/>
  <c r="I180" i="22"/>
  <c r="K179" i="22"/>
  <c r="J179" i="22"/>
  <c r="E179" i="22" s="1"/>
  <c r="I179" i="22"/>
  <c r="K178" i="22"/>
  <c r="J178" i="22"/>
  <c r="E178" i="22" s="1"/>
  <c r="I178" i="22"/>
  <c r="K177" i="22"/>
  <c r="J177" i="22"/>
  <c r="E177" i="22" s="1"/>
  <c r="I177" i="22"/>
  <c r="K176" i="22"/>
  <c r="J176" i="22"/>
  <c r="E176" i="22" s="1"/>
  <c r="I176" i="22"/>
  <c r="K175" i="22"/>
  <c r="J175" i="22"/>
  <c r="E175" i="22" s="1"/>
  <c r="I175" i="22"/>
  <c r="K174" i="22"/>
  <c r="J174" i="22"/>
  <c r="E174" i="22" s="1"/>
  <c r="I174" i="22"/>
  <c r="H168" i="22"/>
  <c r="A168" i="22"/>
  <c r="K218" i="22" s="1"/>
  <c r="K144" i="22"/>
  <c r="J144" i="22"/>
  <c r="E144" i="22" s="1"/>
  <c r="I144" i="22"/>
  <c r="K143" i="22"/>
  <c r="J143" i="22"/>
  <c r="E143" i="22" s="1"/>
  <c r="I143" i="22"/>
  <c r="K142" i="22"/>
  <c r="J142" i="22"/>
  <c r="E142" i="22" s="1"/>
  <c r="I142" i="22"/>
  <c r="K141" i="22"/>
  <c r="J141" i="22"/>
  <c r="E141" i="22" s="1"/>
  <c r="I141" i="22"/>
  <c r="K140" i="22"/>
  <c r="J140" i="22"/>
  <c r="E140" i="22" s="1"/>
  <c r="I140" i="22"/>
  <c r="K139" i="22"/>
  <c r="J139" i="22"/>
  <c r="E139" i="22" s="1"/>
  <c r="I139" i="22"/>
  <c r="K138" i="22"/>
  <c r="J138" i="22"/>
  <c r="E138" i="22" s="1"/>
  <c r="I138" i="22"/>
  <c r="K137" i="22"/>
  <c r="J137" i="22"/>
  <c r="E137" i="22" s="1"/>
  <c r="I137" i="22"/>
  <c r="K136" i="22"/>
  <c r="J136" i="22"/>
  <c r="E136" i="22" s="1"/>
  <c r="I136" i="22"/>
  <c r="K135" i="22"/>
  <c r="J135" i="22"/>
  <c r="E135" i="22" s="1"/>
  <c r="I135" i="22"/>
  <c r="K134" i="22"/>
  <c r="J134" i="22"/>
  <c r="E134" i="22" s="1"/>
  <c r="I134" i="22"/>
  <c r="K133" i="22"/>
  <c r="J133" i="22"/>
  <c r="E133" i="22" s="1"/>
  <c r="I133" i="22"/>
  <c r="K132" i="22"/>
  <c r="J132" i="22"/>
  <c r="E132" i="22" s="1"/>
  <c r="I132" i="22"/>
  <c r="K131" i="22"/>
  <c r="J131" i="22"/>
  <c r="E131" i="22" s="1"/>
  <c r="I131" i="22"/>
  <c r="K130" i="22"/>
  <c r="J130" i="22"/>
  <c r="E130" i="22" s="1"/>
  <c r="I130" i="22"/>
  <c r="K129" i="22"/>
  <c r="J129" i="22"/>
  <c r="E129" i="22" s="1"/>
  <c r="I129" i="22"/>
  <c r="K128" i="22"/>
  <c r="J128" i="22"/>
  <c r="E128" i="22" s="1"/>
  <c r="I128" i="22"/>
  <c r="K127" i="22"/>
  <c r="J127" i="22"/>
  <c r="E127" i="22" s="1"/>
  <c r="I127" i="22"/>
  <c r="K126" i="22"/>
  <c r="J126" i="22"/>
  <c r="E126" i="22" s="1"/>
  <c r="I126" i="22"/>
  <c r="K125" i="22"/>
  <c r="J125" i="22"/>
  <c r="E125" i="22" s="1"/>
  <c r="I125" i="22"/>
  <c r="K124" i="22"/>
  <c r="J124" i="22"/>
  <c r="E124" i="22" s="1"/>
  <c r="I124" i="22"/>
  <c r="K123" i="22"/>
  <c r="J123" i="22"/>
  <c r="E123" i="22" s="1"/>
  <c r="I123" i="22"/>
  <c r="K122" i="22"/>
  <c r="J122" i="22"/>
  <c r="E122" i="22" s="1"/>
  <c r="I122" i="22"/>
  <c r="K121" i="22"/>
  <c r="J121" i="22"/>
  <c r="E121" i="22" s="1"/>
  <c r="I121" i="22"/>
  <c r="H115" i="22"/>
  <c r="I114" i="22"/>
  <c r="I167" i="22" s="1"/>
  <c r="K84" i="22"/>
  <c r="J84" i="22"/>
  <c r="I84" i="22"/>
  <c r="K83" i="22"/>
  <c r="J83" i="22"/>
  <c r="I83" i="22"/>
  <c r="K82" i="22"/>
  <c r="J82" i="22"/>
  <c r="I82" i="22"/>
  <c r="K81" i="22"/>
  <c r="J81" i="22"/>
  <c r="I81" i="22"/>
  <c r="J80" i="22"/>
  <c r="K80" i="22" s="1"/>
  <c r="J79" i="22"/>
  <c r="K79" i="22" s="1"/>
  <c r="J78" i="22"/>
  <c r="K78" i="22" s="1"/>
  <c r="J77" i="22"/>
  <c r="K77" i="22" s="1"/>
  <c r="K76" i="22"/>
  <c r="J76" i="22"/>
  <c r="I76" i="22"/>
  <c r="K75" i="22"/>
  <c r="J75" i="22"/>
  <c r="I75" i="22"/>
  <c r="J74" i="22"/>
  <c r="K74" i="22" s="1"/>
  <c r="K73" i="22"/>
  <c r="J73" i="22"/>
  <c r="I73" i="22"/>
  <c r="K72" i="22"/>
  <c r="J72" i="22"/>
  <c r="I72" i="22"/>
  <c r="K71" i="22"/>
  <c r="J71" i="22"/>
  <c r="I71" i="22"/>
  <c r="J70" i="22"/>
  <c r="K70" i="22" s="1"/>
  <c r="K69" i="22"/>
  <c r="J69" i="22"/>
  <c r="I69" i="22"/>
  <c r="K68" i="22"/>
  <c r="J68" i="22"/>
  <c r="I68" i="22"/>
  <c r="K67" i="22"/>
  <c r="J67" i="22"/>
  <c r="I67" i="22"/>
  <c r="J66" i="22"/>
  <c r="K66" i="22" s="1"/>
  <c r="K65" i="22"/>
  <c r="J65" i="22"/>
  <c r="I65" i="22"/>
  <c r="K64" i="22"/>
  <c r="J64" i="22"/>
  <c r="I64" i="22"/>
  <c r="K63" i="22"/>
  <c r="J63" i="22"/>
  <c r="I63" i="22"/>
  <c r="K62" i="22"/>
  <c r="J62" i="22"/>
  <c r="I62" i="22"/>
  <c r="K61" i="22"/>
  <c r="J61" i="22"/>
  <c r="I61" i="22"/>
  <c r="I57" i="22"/>
  <c r="I117" i="22" s="1"/>
  <c r="I170" i="22" s="1"/>
  <c r="B56" i="22"/>
  <c r="B116" i="22" s="1"/>
  <c r="B169" i="22" s="1"/>
  <c r="H55" i="22"/>
  <c r="I54" i="22"/>
  <c r="J31" i="22"/>
  <c r="K31" i="22" s="1"/>
  <c r="K30" i="22"/>
  <c r="J30" i="22"/>
  <c r="I30" i="22"/>
  <c r="K29" i="22"/>
  <c r="J29" i="22"/>
  <c r="I29" i="22"/>
  <c r="J28" i="22"/>
  <c r="K28" i="22" s="1"/>
  <c r="K27" i="22"/>
  <c r="J27" i="22"/>
  <c r="I27" i="22"/>
  <c r="J26" i="22"/>
  <c r="K26" i="22" s="1"/>
  <c r="J25" i="22"/>
  <c r="K25" i="22" s="1"/>
  <c r="J24" i="22"/>
  <c r="K24" i="22" s="1"/>
  <c r="J23" i="22"/>
  <c r="K23" i="22" s="1"/>
  <c r="J22" i="22"/>
  <c r="K22" i="22" s="1"/>
  <c r="J21" i="22"/>
  <c r="K21" i="22" s="1"/>
  <c r="J20" i="22"/>
  <c r="K20" i="22" s="1"/>
  <c r="J19" i="22"/>
  <c r="K19" i="22" s="1"/>
  <c r="J18" i="22"/>
  <c r="K18" i="22" s="1"/>
  <c r="J17" i="22"/>
  <c r="K16" i="22"/>
  <c r="J16" i="22"/>
  <c r="I16" i="22"/>
  <c r="J15" i="22"/>
  <c r="K15" i="22" s="1"/>
  <c r="K14" i="22"/>
  <c r="J14" i="22"/>
  <c r="I14" i="22"/>
  <c r="K13" i="22"/>
  <c r="J13" i="22"/>
  <c r="I13" i="22"/>
  <c r="K12" i="22"/>
  <c r="J12" i="22"/>
  <c r="I12" i="22"/>
  <c r="A12" i="22"/>
  <c r="J11" i="22"/>
  <c r="K11" i="22" s="1"/>
  <c r="J10" i="22"/>
  <c r="K10" i="22" s="1"/>
  <c r="J9" i="22"/>
  <c r="K9" i="22" s="1"/>
  <c r="J8" i="22"/>
  <c r="K8" i="22" s="1"/>
  <c r="I5" i="22"/>
  <c r="I58" i="22" s="1"/>
  <c r="I118" i="22" s="1"/>
  <c r="I171" i="22" s="1"/>
  <c r="B5" i="22"/>
  <c r="B58" i="22" s="1"/>
  <c r="B118" i="22" s="1"/>
  <c r="B171" i="22" s="1"/>
  <c r="B4" i="22"/>
  <c r="B57" i="22" s="1"/>
  <c r="B117" i="22" s="1"/>
  <c r="B170" i="22" s="1"/>
  <c r="K17" i="22" l="1"/>
  <c r="A192" i="21"/>
  <c r="K191" i="21"/>
  <c r="J191" i="21"/>
  <c r="I191" i="21"/>
  <c r="E191" i="21"/>
  <c r="K190" i="21"/>
  <c r="J190" i="21"/>
  <c r="E190" i="21" s="1"/>
  <c r="I190" i="21"/>
  <c r="K189" i="21"/>
  <c r="J189" i="21"/>
  <c r="E189" i="21" s="1"/>
  <c r="I189" i="21"/>
  <c r="K188" i="21"/>
  <c r="J188" i="21"/>
  <c r="I188" i="21"/>
  <c r="E188" i="21"/>
  <c r="K187" i="21"/>
  <c r="J187" i="21"/>
  <c r="I187" i="21"/>
  <c r="E187" i="21"/>
  <c r="K186" i="21"/>
  <c r="J186" i="21"/>
  <c r="E186" i="21" s="1"/>
  <c r="I186" i="21"/>
  <c r="K185" i="21"/>
  <c r="J185" i="21"/>
  <c r="E185" i="21" s="1"/>
  <c r="I185" i="21"/>
  <c r="K184" i="21"/>
  <c r="J184" i="21"/>
  <c r="I184" i="21"/>
  <c r="E184" i="21"/>
  <c r="K183" i="21"/>
  <c r="J183" i="21"/>
  <c r="I183" i="21"/>
  <c r="E183" i="21"/>
  <c r="K182" i="21"/>
  <c r="J182" i="21"/>
  <c r="E182" i="21" s="1"/>
  <c r="I182" i="21"/>
  <c r="K181" i="21"/>
  <c r="J181" i="21"/>
  <c r="E181" i="21" s="1"/>
  <c r="I181" i="21"/>
  <c r="K180" i="21"/>
  <c r="J180" i="21"/>
  <c r="I180" i="21"/>
  <c r="E180" i="21"/>
  <c r="K179" i="21"/>
  <c r="J179" i="21"/>
  <c r="I179" i="21"/>
  <c r="E179" i="21"/>
  <c r="K178" i="21"/>
  <c r="J178" i="21"/>
  <c r="E178" i="21" s="1"/>
  <c r="I178" i="21"/>
  <c r="K177" i="21"/>
  <c r="J177" i="21"/>
  <c r="E177" i="21" s="1"/>
  <c r="I177" i="21"/>
  <c r="K176" i="21"/>
  <c r="J176" i="21"/>
  <c r="I176" i="21"/>
  <c r="E176" i="21"/>
  <c r="K175" i="21"/>
  <c r="J175" i="21"/>
  <c r="I175" i="21"/>
  <c r="E175" i="21"/>
  <c r="K174" i="21"/>
  <c r="J174" i="21"/>
  <c r="E174" i="21" s="1"/>
  <c r="I174" i="21"/>
  <c r="K173" i="21"/>
  <c r="J173" i="21"/>
  <c r="E173" i="21" s="1"/>
  <c r="I173" i="21"/>
  <c r="K172" i="21"/>
  <c r="J172" i="21"/>
  <c r="I172" i="21"/>
  <c r="E172" i="21"/>
  <c r="K171" i="21"/>
  <c r="J171" i="21"/>
  <c r="I171" i="21"/>
  <c r="E171" i="21"/>
  <c r="K170" i="21"/>
  <c r="J170" i="21"/>
  <c r="E170" i="21" s="1"/>
  <c r="I170" i="21"/>
  <c r="K169" i="21"/>
  <c r="J169" i="21"/>
  <c r="E169" i="21" s="1"/>
  <c r="I169" i="21"/>
  <c r="K168" i="21"/>
  <c r="J168" i="21"/>
  <c r="I168" i="21"/>
  <c r="E168" i="21"/>
  <c r="H162" i="21"/>
  <c r="A162" i="21"/>
  <c r="K212" i="21" s="1"/>
  <c r="K138" i="21"/>
  <c r="J138" i="21"/>
  <c r="E138" i="21" s="1"/>
  <c r="I138" i="21"/>
  <c r="K137" i="21"/>
  <c r="J137" i="21"/>
  <c r="E137" i="21" s="1"/>
  <c r="I137" i="21"/>
  <c r="K136" i="21"/>
  <c r="J136" i="21"/>
  <c r="I136" i="21"/>
  <c r="E136" i="21"/>
  <c r="K135" i="21"/>
  <c r="J135" i="21"/>
  <c r="I135" i="21"/>
  <c r="E135" i="21"/>
  <c r="K134" i="21"/>
  <c r="J134" i="21"/>
  <c r="E134" i="21" s="1"/>
  <c r="I134" i="21"/>
  <c r="K133" i="21"/>
  <c r="J133" i="21"/>
  <c r="E133" i="21" s="1"/>
  <c r="I133" i="21"/>
  <c r="K132" i="21"/>
  <c r="J132" i="21"/>
  <c r="I132" i="21"/>
  <c r="E132" i="21"/>
  <c r="K131" i="21"/>
  <c r="J131" i="21"/>
  <c r="I131" i="21"/>
  <c r="E131" i="21"/>
  <c r="K130" i="21"/>
  <c r="J130" i="21"/>
  <c r="E130" i="21" s="1"/>
  <c r="I130" i="21"/>
  <c r="K129" i="21"/>
  <c r="J129" i="21"/>
  <c r="E129" i="21" s="1"/>
  <c r="I129" i="21"/>
  <c r="K128" i="21"/>
  <c r="J128" i="21"/>
  <c r="I128" i="21"/>
  <c r="E128" i="21"/>
  <c r="K127" i="21"/>
  <c r="J127" i="21"/>
  <c r="I127" i="21"/>
  <c r="E127" i="21"/>
  <c r="K126" i="21"/>
  <c r="J126" i="21"/>
  <c r="E126" i="21" s="1"/>
  <c r="I126" i="21"/>
  <c r="K125" i="21"/>
  <c r="J125" i="21"/>
  <c r="E125" i="21" s="1"/>
  <c r="I125" i="21"/>
  <c r="K124" i="21"/>
  <c r="J124" i="21"/>
  <c r="I124" i="21"/>
  <c r="E124" i="21"/>
  <c r="K123" i="21"/>
  <c r="J123" i="21"/>
  <c r="I123" i="21"/>
  <c r="E123" i="21"/>
  <c r="K122" i="21"/>
  <c r="J122" i="21"/>
  <c r="E122" i="21" s="1"/>
  <c r="I122" i="21"/>
  <c r="K121" i="21"/>
  <c r="J121" i="21"/>
  <c r="E121" i="21" s="1"/>
  <c r="I121" i="21"/>
  <c r="K120" i="21"/>
  <c r="J120" i="21"/>
  <c r="I120" i="21"/>
  <c r="E120" i="21"/>
  <c r="K119" i="21"/>
  <c r="J119" i="21"/>
  <c r="I119" i="21"/>
  <c r="E119" i="21"/>
  <c r="K118" i="21"/>
  <c r="J118" i="21"/>
  <c r="E118" i="21" s="1"/>
  <c r="I118" i="21"/>
  <c r="K117" i="21"/>
  <c r="J117" i="21"/>
  <c r="E117" i="21" s="1"/>
  <c r="I117" i="21"/>
  <c r="K116" i="21"/>
  <c r="J116" i="21"/>
  <c r="E116" i="21" s="1"/>
  <c r="I116" i="21"/>
  <c r="K115" i="21"/>
  <c r="J115" i="21"/>
  <c r="E115" i="21" s="1"/>
  <c r="I115" i="21"/>
  <c r="I111" i="21"/>
  <c r="I164" i="21" s="1"/>
  <c r="H109" i="21"/>
  <c r="K84" i="21"/>
  <c r="J84" i="21"/>
  <c r="I84" i="21"/>
  <c r="K83" i="21"/>
  <c r="J83" i="21"/>
  <c r="I83" i="21"/>
  <c r="K82" i="21"/>
  <c r="J82" i="21"/>
  <c r="I82" i="21"/>
  <c r="K81" i="21"/>
  <c r="J81" i="21"/>
  <c r="I81" i="21"/>
  <c r="J80" i="21"/>
  <c r="K80" i="21" s="1"/>
  <c r="J79" i="21"/>
  <c r="K79" i="21" s="1"/>
  <c r="K78" i="21"/>
  <c r="J78" i="21"/>
  <c r="I78" i="21"/>
  <c r="K77" i="21"/>
  <c r="J77" i="21"/>
  <c r="I77" i="21"/>
  <c r="K76" i="21"/>
  <c r="J76" i="21"/>
  <c r="I76" i="21"/>
  <c r="K75" i="21"/>
  <c r="J75" i="21"/>
  <c r="I75" i="21"/>
  <c r="K74" i="21"/>
  <c r="J74" i="21"/>
  <c r="I74" i="21"/>
  <c r="K73" i="21"/>
  <c r="J73" i="21"/>
  <c r="I73" i="21"/>
  <c r="K72" i="21"/>
  <c r="J72" i="21"/>
  <c r="I72" i="21"/>
  <c r="K71" i="21"/>
  <c r="J71" i="21"/>
  <c r="I71" i="21"/>
  <c r="K70" i="21"/>
  <c r="J70" i="21"/>
  <c r="I70" i="21"/>
  <c r="K69" i="21"/>
  <c r="J69" i="21"/>
  <c r="I69" i="21"/>
  <c r="K68" i="21"/>
  <c r="J68" i="21"/>
  <c r="I68" i="21"/>
  <c r="K67" i="21"/>
  <c r="J67" i="21"/>
  <c r="I67" i="21"/>
  <c r="K66" i="21"/>
  <c r="J66" i="21"/>
  <c r="I66" i="21"/>
  <c r="K65" i="21"/>
  <c r="J65" i="21"/>
  <c r="I65" i="21"/>
  <c r="K64" i="21"/>
  <c r="J64" i="21"/>
  <c r="I64" i="21"/>
  <c r="K63" i="21"/>
  <c r="J63" i="21"/>
  <c r="I63" i="21"/>
  <c r="K62" i="21"/>
  <c r="J62" i="21"/>
  <c r="I62" i="21"/>
  <c r="K61" i="21"/>
  <c r="J61" i="21"/>
  <c r="I61" i="21"/>
  <c r="I57" i="21"/>
  <c r="B56" i="21"/>
  <c r="B110" i="21" s="1"/>
  <c r="B163" i="21" s="1"/>
  <c r="H55" i="21"/>
  <c r="I54" i="21"/>
  <c r="I108" i="21" s="1"/>
  <c r="I161" i="21" s="1"/>
  <c r="K31" i="21"/>
  <c r="J31" i="21"/>
  <c r="I31" i="21"/>
  <c r="K30" i="21"/>
  <c r="J30" i="21"/>
  <c r="I30" i="21"/>
  <c r="K29" i="21"/>
  <c r="J29" i="21"/>
  <c r="I29" i="21"/>
  <c r="J28" i="21"/>
  <c r="K28" i="21" s="1"/>
  <c r="K27" i="21"/>
  <c r="J27" i="21"/>
  <c r="I27" i="21"/>
  <c r="J26" i="21"/>
  <c r="K26" i="21" s="1"/>
  <c r="J25" i="21"/>
  <c r="K25" i="21" s="1"/>
  <c r="J24" i="21"/>
  <c r="K24" i="21" s="1"/>
  <c r="J23" i="21"/>
  <c r="K23" i="21" s="1"/>
  <c r="J22" i="21"/>
  <c r="K22" i="21" s="1"/>
  <c r="J21" i="21"/>
  <c r="K21" i="21" s="1"/>
  <c r="J20" i="21"/>
  <c r="K20" i="21" s="1"/>
  <c r="J19" i="21"/>
  <c r="K19" i="21" s="1"/>
  <c r="J18" i="21"/>
  <c r="K18" i="21" s="1"/>
  <c r="J17" i="21"/>
  <c r="K17" i="21" s="1"/>
  <c r="K16" i="21"/>
  <c r="J16" i="21"/>
  <c r="I16" i="21"/>
  <c r="K15" i="21"/>
  <c r="J15" i="21"/>
  <c r="I15" i="21"/>
  <c r="K14" i="21"/>
  <c r="J14" i="21"/>
  <c r="I14" i="21"/>
  <c r="K13" i="21"/>
  <c r="J13" i="21"/>
  <c r="I13" i="21"/>
  <c r="K12" i="21"/>
  <c r="J12" i="21"/>
  <c r="I12" i="21"/>
  <c r="A12" i="21"/>
  <c r="J11" i="21"/>
  <c r="K11" i="21" s="1"/>
  <c r="J10" i="21"/>
  <c r="K10" i="21" s="1"/>
  <c r="K9" i="21"/>
  <c r="J9" i="21"/>
  <c r="I9" i="21"/>
  <c r="J8" i="21"/>
  <c r="K8" i="21" s="1"/>
  <c r="I5" i="21"/>
  <c r="I58" i="21" s="1"/>
  <c r="I112" i="21" s="1"/>
  <c r="I165" i="21" s="1"/>
  <c r="B5" i="21"/>
  <c r="B58" i="21" s="1"/>
  <c r="B112" i="21" s="1"/>
  <c r="B165" i="21" s="1"/>
  <c r="B4" i="21"/>
  <c r="B57" i="21" s="1"/>
  <c r="B111" i="21" s="1"/>
  <c r="B164" i="21" s="1"/>
  <c r="A192" i="20" l="1"/>
  <c r="K191" i="20"/>
  <c r="J191" i="20"/>
  <c r="I191" i="20"/>
  <c r="E191" i="20"/>
  <c r="K190" i="20"/>
  <c r="J190" i="20"/>
  <c r="E190" i="20" s="1"/>
  <c r="I190" i="20"/>
  <c r="K189" i="20"/>
  <c r="J189" i="20"/>
  <c r="E189" i="20" s="1"/>
  <c r="I189" i="20"/>
  <c r="K188" i="20"/>
  <c r="J188" i="20"/>
  <c r="I188" i="20"/>
  <c r="E188" i="20"/>
  <c r="K187" i="20"/>
  <c r="J187" i="20"/>
  <c r="I187" i="20"/>
  <c r="E187" i="20"/>
  <c r="K186" i="20"/>
  <c r="J186" i="20"/>
  <c r="E186" i="20" s="1"/>
  <c r="I186" i="20"/>
  <c r="K185" i="20"/>
  <c r="J185" i="20"/>
  <c r="E185" i="20" s="1"/>
  <c r="I185" i="20"/>
  <c r="K184" i="20"/>
  <c r="J184" i="20"/>
  <c r="I184" i="20"/>
  <c r="E184" i="20"/>
  <c r="K183" i="20"/>
  <c r="J183" i="20"/>
  <c r="I183" i="20"/>
  <c r="E183" i="20"/>
  <c r="K182" i="20"/>
  <c r="J182" i="20"/>
  <c r="E182" i="20" s="1"/>
  <c r="I182" i="20"/>
  <c r="K181" i="20"/>
  <c r="J181" i="20"/>
  <c r="E181" i="20" s="1"/>
  <c r="I181" i="20"/>
  <c r="K180" i="20"/>
  <c r="J180" i="20"/>
  <c r="I180" i="20"/>
  <c r="E180" i="20"/>
  <c r="K179" i="20"/>
  <c r="J179" i="20"/>
  <c r="I179" i="20"/>
  <c r="E179" i="20"/>
  <c r="K178" i="20"/>
  <c r="J178" i="20"/>
  <c r="E178" i="20" s="1"/>
  <c r="I178" i="20"/>
  <c r="K177" i="20"/>
  <c r="J177" i="20"/>
  <c r="E177" i="20" s="1"/>
  <c r="I177" i="20"/>
  <c r="K176" i="20"/>
  <c r="J176" i="20"/>
  <c r="I176" i="20"/>
  <c r="E176" i="20"/>
  <c r="K175" i="20"/>
  <c r="J175" i="20"/>
  <c r="I175" i="20"/>
  <c r="E175" i="20"/>
  <c r="K174" i="20"/>
  <c r="J174" i="20"/>
  <c r="E174" i="20" s="1"/>
  <c r="I174" i="20"/>
  <c r="K173" i="20"/>
  <c r="J173" i="20"/>
  <c r="E173" i="20" s="1"/>
  <c r="I173" i="20"/>
  <c r="K172" i="20"/>
  <c r="J172" i="20"/>
  <c r="I172" i="20"/>
  <c r="E172" i="20"/>
  <c r="K171" i="20"/>
  <c r="J171" i="20"/>
  <c r="I171" i="20"/>
  <c r="E171" i="20"/>
  <c r="K170" i="20"/>
  <c r="J170" i="20"/>
  <c r="E170" i="20" s="1"/>
  <c r="I170" i="20"/>
  <c r="K169" i="20"/>
  <c r="J169" i="20"/>
  <c r="E169" i="20" s="1"/>
  <c r="I169" i="20"/>
  <c r="K168" i="20"/>
  <c r="J168" i="20"/>
  <c r="I168" i="20"/>
  <c r="E168" i="20"/>
  <c r="H162" i="20"/>
  <c r="A162" i="20"/>
  <c r="K212" i="20" s="1"/>
  <c r="K138" i="20"/>
  <c r="J138" i="20"/>
  <c r="E138" i="20" s="1"/>
  <c r="I138" i="20"/>
  <c r="K137" i="20"/>
  <c r="J137" i="20"/>
  <c r="E137" i="20" s="1"/>
  <c r="I137" i="20"/>
  <c r="K136" i="20"/>
  <c r="J136" i="20"/>
  <c r="I136" i="20"/>
  <c r="E136" i="20"/>
  <c r="K135" i="20"/>
  <c r="J135" i="20"/>
  <c r="I135" i="20"/>
  <c r="E135" i="20"/>
  <c r="K134" i="20"/>
  <c r="J134" i="20"/>
  <c r="E134" i="20" s="1"/>
  <c r="I134" i="20"/>
  <c r="K133" i="20"/>
  <c r="J133" i="20"/>
  <c r="E133" i="20" s="1"/>
  <c r="I133" i="20"/>
  <c r="K132" i="20"/>
  <c r="J132" i="20"/>
  <c r="I132" i="20"/>
  <c r="E132" i="20"/>
  <c r="K131" i="20"/>
  <c r="J131" i="20"/>
  <c r="I131" i="20"/>
  <c r="E131" i="20"/>
  <c r="K130" i="20"/>
  <c r="J130" i="20"/>
  <c r="E130" i="20" s="1"/>
  <c r="I130" i="20"/>
  <c r="K129" i="20"/>
  <c r="J129" i="20"/>
  <c r="E129" i="20" s="1"/>
  <c r="I129" i="20"/>
  <c r="K128" i="20"/>
  <c r="J128" i="20"/>
  <c r="I128" i="20"/>
  <c r="E128" i="20"/>
  <c r="K127" i="20"/>
  <c r="J127" i="20"/>
  <c r="I127" i="20"/>
  <c r="E127" i="20"/>
  <c r="K126" i="20"/>
  <c r="J126" i="20"/>
  <c r="E126" i="20" s="1"/>
  <c r="I126" i="20"/>
  <c r="K125" i="20"/>
  <c r="J125" i="20"/>
  <c r="E125" i="20" s="1"/>
  <c r="I125" i="20"/>
  <c r="K124" i="20"/>
  <c r="J124" i="20"/>
  <c r="I124" i="20"/>
  <c r="E124" i="20"/>
  <c r="K123" i="20"/>
  <c r="J123" i="20"/>
  <c r="I123" i="20"/>
  <c r="E123" i="20"/>
  <c r="K122" i="20"/>
  <c r="J122" i="20"/>
  <c r="E122" i="20" s="1"/>
  <c r="I122" i="20"/>
  <c r="K121" i="20"/>
  <c r="J121" i="20"/>
  <c r="E121" i="20" s="1"/>
  <c r="I121" i="20"/>
  <c r="K120" i="20"/>
  <c r="J120" i="20"/>
  <c r="I120" i="20"/>
  <c r="E120" i="20"/>
  <c r="K119" i="20"/>
  <c r="J119" i="20"/>
  <c r="I119" i="20"/>
  <c r="E119" i="20"/>
  <c r="K118" i="20"/>
  <c r="J118" i="20"/>
  <c r="E118" i="20" s="1"/>
  <c r="I118" i="20"/>
  <c r="K117" i="20"/>
  <c r="J117" i="20"/>
  <c r="E117" i="20" s="1"/>
  <c r="I117" i="20"/>
  <c r="K116" i="20"/>
  <c r="J116" i="20"/>
  <c r="I116" i="20"/>
  <c r="E116" i="20"/>
  <c r="K115" i="20"/>
  <c r="J115" i="20"/>
  <c r="I115" i="20"/>
  <c r="E115" i="20"/>
  <c r="I111" i="20"/>
  <c r="I164" i="20" s="1"/>
  <c r="H109" i="20"/>
  <c r="K84" i="20"/>
  <c r="J84" i="20"/>
  <c r="I84" i="20"/>
  <c r="K83" i="20"/>
  <c r="J83" i="20"/>
  <c r="I83" i="20"/>
  <c r="K82" i="20"/>
  <c r="J82" i="20"/>
  <c r="I82" i="20"/>
  <c r="K81" i="20"/>
  <c r="J81" i="20"/>
  <c r="I81" i="20"/>
  <c r="J80" i="20"/>
  <c r="K80" i="20" s="1"/>
  <c r="J79" i="20"/>
  <c r="K79" i="20" s="1"/>
  <c r="K78" i="20"/>
  <c r="J78" i="20"/>
  <c r="I78" i="20"/>
  <c r="K77" i="20"/>
  <c r="J77" i="20"/>
  <c r="I77" i="20"/>
  <c r="K76" i="20"/>
  <c r="J76" i="20"/>
  <c r="I76" i="20"/>
  <c r="K75" i="20"/>
  <c r="J75" i="20"/>
  <c r="I75" i="20"/>
  <c r="K74" i="20"/>
  <c r="J74" i="20"/>
  <c r="I74" i="20"/>
  <c r="K73" i="20"/>
  <c r="J73" i="20"/>
  <c r="I73" i="20"/>
  <c r="K72" i="20"/>
  <c r="J72" i="20"/>
  <c r="I72" i="20"/>
  <c r="K71" i="20"/>
  <c r="J71" i="20"/>
  <c r="I71" i="20"/>
  <c r="K70" i="20"/>
  <c r="J70" i="20"/>
  <c r="I70" i="20"/>
  <c r="K69" i="20"/>
  <c r="J69" i="20"/>
  <c r="I69" i="20"/>
  <c r="K68" i="20"/>
  <c r="J68" i="20"/>
  <c r="I68" i="20"/>
  <c r="K67" i="20"/>
  <c r="J67" i="20"/>
  <c r="I67" i="20"/>
  <c r="K66" i="20"/>
  <c r="J66" i="20"/>
  <c r="I66" i="20"/>
  <c r="K65" i="20"/>
  <c r="J65" i="20"/>
  <c r="I65" i="20"/>
  <c r="K64" i="20"/>
  <c r="J64" i="20"/>
  <c r="I64" i="20"/>
  <c r="K63" i="20"/>
  <c r="J63" i="20"/>
  <c r="I63" i="20"/>
  <c r="K62" i="20"/>
  <c r="J62" i="20"/>
  <c r="I62" i="20"/>
  <c r="K61" i="20"/>
  <c r="J61" i="20"/>
  <c r="I61" i="20"/>
  <c r="I57" i="20"/>
  <c r="B56" i="20"/>
  <c r="B110" i="20" s="1"/>
  <c r="B163" i="20" s="1"/>
  <c r="H55" i="20"/>
  <c r="I54" i="20"/>
  <c r="I108" i="20" s="1"/>
  <c r="I161" i="20" s="1"/>
  <c r="K31" i="20"/>
  <c r="J31" i="20"/>
  <c r="I31" i="20"/>
  <c r="K30" i="20"/>
  <c r="J30" i="20"/>
  <c r="I30" i="20"/>
  <c r="K29" i="20"/>
  <c r="J29" i="20"/>
  <c r="I29" i="20"/>
  <c r="K28" i="20"/>
  <c r="J28" i="20"/>
  <c r="I28" i="20"/>
  <c r="K27" i="20"/>
  <c r="J27" i="20"/>
  <c r="I27" i="20"/>
  <c r="J26" i="20"/>
  <c r="K26" i="20" s="1"/>
  <c r="J25" i="20"/>
  <c r="J24" i="20"/>
  <c r="K24" i="20" s="1"/>
  <c r="J23" i="20"/>
  <c r="K23" i="20" s="1"/>
  <c r="J22" i="20"/>
  <c r="K22" i="20" s="1"/>
  <c r="J21" i="20"/>
  <c r="K20" i="20"/>
  <c r="J20" i="20"/>
  <c r="K19" i="20"/>
  <c r="J19" i="20"/>
  <c r="I19" i="20"/>
  <c r="K18" i="20"/>
  <c r="J18" i="20"/>
  <c r="I18" i="20"/>
  <c r="K17" i="20"/>
  <c r="J17" i="20"/>
  <c r="I17" i="20"/>
  <c r="K16" i="20"/>
  <c r="J16" i="20"/>
  <c r="I16" i="20"/>
  <c r="K15" i="20"/>
  <c r="J15" i="20"/>
  <c r="I15" i="20"/>
  <c r="K14" i="20"/>
  <c r="J14" i="20"/>
  <c r="I14" i="20"/>
  <c r="K13" i="20"/>
  <c r="J13" i="20"/>
  <c r="I13" i="20"/>
  <c r="K12" i="20"/>
  <c r="J12" i="20"/>
  <c r="I12" i="20"/>
  <c r="A12" i="20"/>
  <c r="K11" i="20"/>
  <c r="J11" i="20"/>
  <c r="J10" i="20"/>
  <c r="K10" i="20" s="1"/>
  <c r="K9" i="20"/>
  <c r="J9" i="20"/>
  <c r="I9" i="20"/>
  <c r="J8" i="20"/>
  <c r="K8" i="20" s="1"/>
  <c r="I5" i="20"/>
  <c r="I58" i="20" s="1"/>
  <c r="I112" i="20" s="1"/>
  <c r="I165" i="20" s="1"/>
  <c r="B5" i="20"/>
  <c r="B58" i="20" s="1"/>
  <c r="B112" i="20" s="1"/>
  <c r="B165" i="20" s="1"/>
  <c r="B4" i="20"/>
  <c r="B57" i="20" s="1"/>
  <c r="B111" i="20" s="1"/>
  <c r="B164" i="20" s="1"/>
  <c r="K21" i="20" l="1"/>
  <c r="K25" i="20"/>
  <c r="AV21" i="16"/>
  <c r="AP94" i="16" l="1"/>
  <c r="AN94" i="16" l="1"/>
  <c r="AQ94" i="16"/>
  <c r="AR94" i="16"/>
  <c r="AT94" i="16"/>
  <c r="V94" i="16"/>
  <c r="W94" i="16"/>
  <c r="X94" i="16"/>
  <c r="Y94" i="16"/>
  <c r="Z94" i="16"/>
  <c r="AA94" i="16"/>
  <c r="AB94" i="16"/>
  <c r="AC94" i="16"/>
  <c r="AD94" i="16"/>
  <c r="AE94" i="16"/>
  <c r="AF94" i="16"/>
  <c r="AG94" i="16"/>
  <c r="AH94" i="16"/>
  <c r="AI94" i="16"/>
  <c r="E94" i="16"/>
  <c r="F94" i="16"/>
  <c r="G94" i="16"/>
  <c r="H94" i="16"/>
  <c r="I94" i="16"/>
  <c r="J94" i="16"/>
  <c r="K94" i="16"/>
  <c r="L94" i="16"/>
  <c r="M94" i="16"/>
  <c r="N94" i="16"/>
  <c r="O94" i="16"/>
  <c r="P94" i="16"/>
  <c r="S94" i="16"/>
  <c r="T94" i="16"/>
  <c r="U94" i="16"/>
  <c r="AJ94" i="16"/>
  <c r="AK94" i="16"/>
  <c r="AL94" i="16"/>
  <c r="AM94" i="16"/>
  <c r="AV45" i="16" l="1"/>
  <c r="AV46" i="16"/>
  <c r="AU94" i="16" l="1"/>
  <c r="AV19" i="16" l="1"/>
  <c r="I57" i="1" l="1"/>
  <c r="K57" i="1"/>
  <c r="AV63" i="16" l="1"/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132" i="22" l="1"/>
  <c r="B126" i="21"/>
  <c r="B126" i="20"/>
  <c r="B124" i="22"/>
  <c r="B118" i="21"/>
  <c r="B118" i="20"/>
  <c r="D138" i="22"/>
  <c r="D132" i="21"/>
  <c r="D132" i="20"/>
  <c r="D130" i="22"/>
  <c r="D124" i="21"/>
  <c r="D124" i="20"/>
  <c r="B139" i="22"/>
  <c r="B133" i="21"/>
  <c r="B133" i="20"/>
  <c r="B130" i="22"/>
  <c r="B124" i="21"/>
  <c r="B124" i="20"/>
  <c r="D136" i="22"/>
  <c r="D130" i="21"/>
  <c r="D130" i="20"/>
  <c r="D128" i="22"/>
  <c r="D122" i="21"/>
  <c r="D122" i="20"/>
  <c r="B123" i="22"/>
  <c r="B117" i="21"/>
  <c r="B117" i="20"/>
  <c r="B137" i="22"/>
  <c r="B131" i="21"/>
  <c r="B131" i="20"/>
  <c r="D143" i="22"/>
  <c r="D137" i="21"/>
  <c r="D137" i="20"/>
  <c r="D135" i="22"/>
  <c r="D129" i="21"/>
  <c r="D129" i="20"/>
  <c r="D127" i="22"/>
  <c r="D121" i="21"/>
  <c r="D121" i="20"/>
  <c r="D137" i="22"/>
  <c r="D131" i="21"/>
  <c r="D131" i="20"/>
  <c r="D144" i="22"/>
  <c r="D138" i="21"/>
  <c r="D138" i="20"/>
  <c r="B129" i="22"/>
  <c r="B123" i="21"/>
  <c r="B123" i="20"/>
  <c r="B144" i="22"/>
  <c r="B138" i="21"/>
  <c r="B138" i="20"/>
  <c r="B136" i="22"/>
  <c r="B130" i="21"/>
  <c r="B130" i="20"/>
  <c r="B128" i="22"/>
  <c r="B122" i="21"/>
  <c r="B122" i="20"/>
  <c r="D142" i="22"/>
  <c r="D136" i="21"/>
  <c r="D136" i="20"/>
  <c r="D134" i="22"/>
  <c r="D128" i="21"/>
  <c r="D128" i="20"/>
  <c r="D126" i="22"/>
  <c r="D120" i="21"/>
  <c r="D120" i="20"/>
  <c r="B131" i="22"/>
  <c r="B125" i="21"/>
  <c r="B125" i="20"/>
  <c r="B143" i="22"/>
  <c r="B137" i="21"/>
  <c r="B137" i="20"/>
  <c r="B135" i="22"/>
  <c r="B129" i="21"/>
  <c r="B129" i="20"/>
  <c r="B127" i="22"/>
  <c r="B121" i="21"/>
  <c r="B121" i="20"/>
  <c r="D141" i="22"/>
  <c r="D135" i="21"/>
  <c r="D135" i="20"/>
  <c r="D133" i="22"/>
  <c r="D127" i="21"/>
  <c r="D127" i="20"/>
  <c r="D125" i="22"/>
  <c r="D119" i="21"/>
  <c r="D119" i="20"/>
  <c r="B140" i="22"/>
  <c r="B134" i="21"/>
  <c r="B134" i="20"/>
  <c r="B138" i="22"/>
  <c r="B132" i="21"/>
  <c r="B132" i="20"/>
  <c r="B134" i="22"/>
  <c r="B128" i="21"/>
  <c r="B128" i="20"/>
  <c r="D140" i="22"/>
  <c r="D134" i="21"/>
  <c r="D134" i="20"/>
  <c r="D132" i="22"/>
  <c r="D126" i="21"/>
  <c r="D126" i="20"/>
  <c r="D124" i="22"/>
  <c r="D118" i="21"/>
  <c r="D118" i="20"/>
  <c r="C65" i="2"/>
  <c r="D129" i="22"/>
  <c r="D123" i="21"/>
  <c r="D123" i="20"/>
  <c r="B142" i="22"/>
  <c r="B136" i="21"/>
  <c r="B136" i="20"/>
  <c r="B126" i="22"/>
  <c r="B120" i="21"/>
  <c r="B120" i="20"/>
  <c r="B141" i="22"/>
  <c r="B135" i="21"/>
  <c r="B135" i="20"/>
  <c r="B133" i="22"/>
  <c r="B127" i="21"/>
  <c r="B127" i="20"/>
  <c r="B125" i="22"/>
  <c r="B119" i="21"/>
  <c r="B119" i="20"/>
  <c r="D139" i="22"/>
  <c r="D133" i="21"/>
  <c r="D133" i="20"/>
  <c r="D131" i="22"/>
  <c r="D125" i="21"/>
  <c r="D125" i="20"/>
  <c r="D123" i="22"/>
  <c r="D117" i="21"/>
  <c r="D117" i="20"/>
  <c r="AV56" i="16"/>
  <c r="AV57" i="16"/>
  <c r="AV58" i="16"/>
  <c r="AV59" i="16"/>
  <c r="AV60" i="16"/>
  <c r="AV61" i="16"/>
  <c r="AV62" i="16"/>
  <c r="AV52" i="16"/>
  <c r="AV53" i="16"/>
  <c r="AV55" i="16"/>
  <c r="AV47" i="16" l="1"/>
  <c r="AV31" i="16"/>
  <c r="AV32" i="16"/>
  <c r="AV33" i="16"/>
  <c r="AV34" i="16"/>
  <c r="AV35" i="16"/>
  <c r="AV36" i="16"/>
  <c r="AV37" i="16"/>
  <c r="AV38" i="16"/>
  <c r="AV49" i="16" l="1"/>
  <c r="AV50" i="16"/>
  <c r="AV10" i="16" l="1"/>
  <c r="AV11" i="16"/>
  <c r="AV12" i="16"/>
  <c r="AV13" i="16"/>
  <c r="AV14" i="16"/>
  <c r="AV15" i="16"/>
  <c r="AV16" i="16"/>
  <c r="AV17" i="16"/>
  <c r="AV18" i="16"/>
  <c r="AV20" i="16"/>
  <c r="AV22" i="16"/>
  <c r="AV23" i="16"/>
  <c r="AV24" i="16"/>
  <c r="AV25" i="16"/>
  <c r="AV26" i="16"/>
  <c r="AV27" i="16"/>
  <c r="AV28" i="16"/>
  <c r="AV29" i="16"/>
  <c r="AV30" i="16"/>
  <c r="AV39" i="16"/>
  <c r="AV40" i="16"/>
  <c r="AV41" i="16"/>
  <c r="AV42" i="16"/>
  <c r="AV43" i="16"/>
  <c r="AV44" i="16"/>
  <c r="D94" i="16" l="1"/>
  <c r="AV98" i="16" l="1"/>
  <c r="AV54" i="16"/>
  <c r="D60" i="1" l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59" i="1"/>
  <c r="D58" i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76" i="1" l="1"/>
  <c r="C139" i="22"/>
  <c r="F139" i="22" s="1"/>
  <c r="C133" i="21"/>
  <c r="F133" i="21" s="1"/>
  <c r="C133" i="20"/>
  <c r="F133" i="20" s="1"/>
  <c r="P68" i="1"/>
  <c r="C131" i="22"/>
  <c r="F131" i="22" s="1"/>
  <c r="C125" i="21"/>
  <c r="F125" i="21" s="1"/>
  <c r="C125" i="20"/>
  <c r="F125" i="20" s="1"/>
  <c r="P60" i="1"/>
  <c r="C123" i="22"/>
  <c r="F123" i="22" s="1"/>
  <c r="C117" i="21"/>
  <c r="F117" i="21" s="1"/>
  <c r="C117" i="20"/>
  <c r="F117" i="20" s="1"/>
  <c r="D122" i="22"/>
  <c r="D116" i="21"/>
  <c r="D116" i="20"/>
  <c r="P58" i="1"/>
  <c r="C121" i="22"/>
  <c r="F121" i="22" s="1"/>
  <c r="C115" i="21"/>
  <c r="F115" i="21" s="1"/>
  <c r="C115" i="20"/>
  <c r="F115" i="20" s="1"/>
  <c r="P75" i="1"/>
  <c r="C138" i="22"/>
  <c r="F138" i="22" s="1"/>
  <c r="C132" i="21"/>
  <c r="F132" i="21" s="1"/>
  <c r="C132" i="20"/>
  <c r="F132" i="20" s="1"/>
  <c r="P67" i="1"/>
  <c r="C130" i="22"/>
  <c r="F130" i="22" s="1"/>
  <c r="C124" i="21"/>
  <c r="F124" i="21" s="1"/>
  <c r="C124" i="20"/>
  <c r="F124" i="20" s="1"/>
  <c r="B122" i="22"/>
  <c r="B116" i="21"/>
  <c r="B116" i="20"/>
  <c r="P66" i="1"/>
  <c r="C129" i="22"/>
  <c r="F129" i="22" s="1"/>
  <c r="C123" i="21"/>
  <c r="F123" i="21" s="1"/>
  <c r="C123" i="20"/>
  <c r="F123" i="20" s="1"/>
  <c r="P81" i="1"/>
  <c r="C144" i="22"/>
  <c r="F144" i="22" s="1"/>
  <c r="C138" i="21"/>
  <c r="F138" i="21" s="1"/>
  <c r="C138" i="20"/>
  <c r="F138" i="20" s="1"/>
  <c r="P73" i="1"/>
  <c r="C136" i="22"/>
  <c r="F136" i="22" s="1"/>
  <c r="C130" i="21"/>
  <c r="F130" i="21" s="1"/>
  <c r="C130" i="20"/>
  <c r="F130" i="20" s="1"/>
  <c r="P65" i="1"/>
  <c r="C128" i="22"/>
  <c r="F128" i="22" s="1"/>
  <c r="C122" i="21"/>
  <c r="F122" i="21" s="1"/>
  <c r="C122" i="20"/>
  <c r="F122" i="20" s="1"/>
  <c r="P59" i="1"/>
  <c r="C122" i="22"/>
  <c r="F122" i="22" s="1"/>
  <c r="C116" i="21"/>
  <c r="F116" i="21" s="1"/>
  <c r="C116" i="20"/>
  <c r="F116" i="20" s="1"/>
  <c r="P74" i="1"/>
  <c r="C137" i="22"/>
  <c r="F137" i="22" s="1"/>
  <c r="C131" i="21"/>
  <c r="F131" i="21" s="1"/>
  <c r="C131" i="20"/>
  <c r="F131" i="20" s="1"/>
  <c r="P80" i="1"/>
  <c r="C143" i="22"/>
  <c r="F143" i="22" s="1"/>
  <c r="C137" i="21"/>
  <c r="F137" i="21" s="1"/>
  <c r="C137" i="20"/>
  <c r="F137" i="20" s="1"/>
  <c r="P72" i="1"/>
  <c r="C135" i="22"/>
  <c r="F135" i="22" s="1"/>
  <c r="C129" i="21"/>
  <c r="F129" i="21" s="1"/>
  <c r="C129" i="20"/>
  <c r="F129" i="20" s="1"/>
  <c r="P64" i="1"/>
  <c r="C127" i="22"/>
  <c r="F127" i="22" s="1"/>
  <c r="C121" i="21"/>
  <c r="F121" i="21" s="1"/>
  <c r="C121" i="20"/>
  <c r="F121" i="20" s="1"/>
  <c r="P79" i="1"/>
  <c r="C142" i="22"/>
  <c r="F142" i="22" s="1"/>
  <c r="C136" i="21"/>
  <c r="F136" i="21" s="1"/>
  <c r="C136" i="20"/>
  <c r="F136" i="20" s="1"/>
  <c r="P71" i="1"/>
  <c r="C134" i="22"/>
  <c r="F134" i="22" s="1"/>
  <c r="C128" i="21"/>
  <c r="F128" i="21" s="1"/>
  <c r="C128" i="20"/>
  <c r="F128" i="20" s="1"/>
  <c r="D121" i="22"/>
  <c r="D115" i="21"/>
  <c r="D115" i="20"/>
  <c r="P78" i="1"/>
  <c r="C141" i="22"/>
  <c r="F141" i="22" s="1"/>
  <c r="C135" i="21"/>
  <c r="F135" i="21" s="1"/>
  <c r="C135" i="20"/>
  <c r="F135" i="20" s="1"/>
  <c r="P70" i="1"/>
  <c r="C133" i="22"/>
  <c r="F133" i="22" s="1"/>
  <c r="C127" i="21"/>
  <c r="F127" i="21" s="1"/>
  <c r="C127" i="20"/>
  <c r="F127" i="20" s="1"/>
  <c r="P62" i="1"/>
  <c r="C125" i="22"/>
  <c r="F125" i="22" s="1"/>
  <c r="C119" i="21"/>
  <c r="F119" i="21" s="1"/>
  <c r="C119" i="20"/>
  <c r="F119" i="20" s="1"/>
  <c r="P63" i="1"/>
  <c r="C126" i="22"/>
  <c r="F126" i="22" s="1"/>
  <c r="C120" i="21"/>
  <c r="F120" i="21" s="1"/>
  <c r="C120" i="20"/>
  <c r="F120" i="20" s="1"/>
  <c r="B121" i="22"/>
  <c r="B115" i="21"/>
  <c r="B115" i="20"/>
  <c r="P77" i="1"/>
  <c r="C140" i="22"/>
  <c r="F140" i="22" s="1"/>
  <c r="C134" i="21"/>
  <c r="F134" i="21" s="1"/>
  <c r="C134" i="20"/>
  <c r="F134" i="20" s="1"/>
  <c r="P69" i="1"/>
  <c r="C132" i="22"/>
  <c r="F132" i="22" s="1"/>
  <c r="C126" i="21"/>
  <c r="F126" i="21" s="1"/>
  <c r="C126" i="20"/>
  <c r="F126" i="20" s="1"/>
  <c r="P61" i="1"/>
  <c r="C124" i="22"/>
  <c r="F124" i="22" s="1"/>
  <c r="C118" i="21"/>
  <c r="F118" i="21" s="1"/>
  <c r="C118" i="20"/>
  <c r="F118" i="20" s="1"/>
  <c r="P83" i="1" l="1"/>
  <c r="P82" i="1"/>
  <c r="AV48" i="16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J80" i="19"/>
  <c r="K80" i="19" s="1"/>
  <c r="J79" i="19"/>
  <c r="K79" i="19" s="1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J26" i="19"/>
  <c r="K26" i="19" s="1"/>
  <c r="J25" i="19"/>
  <c r="K25" i="19" s="1"/>
  <c r="J24" i="19"/>
  <c r="K24" i="19" s="1"/>
  <c r="J23" i="19"/>
  <c r="J22" i="19"/>
  <c r="K22" i="19" s="1"/>
  <c r="J21" i="19"/>
  <c r="K21" i="19" s="1"/>
  <c r="J20" i="19"/>
  <c r="K20" i="19" s="1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J11" i="19"/>
  <c r="K11" i="19" s="1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E32" i="1"/>
  <c r="D32" i="1"/>
  <c r="C32" i="1"/>
  <c r="B32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D29" i="19" l="1"/>
  <c r="I29" i="19" s="1"/>
  <c r="D29" i="22"/>
  <c r="D29" i="21"/>
  <c r="D29" i="20"/>
  <c r="B71" i="19"/>
  <c r="B71" i="22"/>
  <c r="B71" i="21"/>
  <c r="B71" i="20"/>
  <c r="B9" i="19"/>
  <c r="B9" i="22"/>
  <c r="B9" i="21"/>
  <c r="B9" i="20"/>
  <c r="B24" i="19"/>
  <c r="B24" i="22"/>
  <c r="B24" i="21"/>
  <c r="B24" i="20"/>
  <c r="D31" i="19"/>
  <c r="I31" i="19" s="1"/>
  <c r="D31" i="22"/>
  <c r="I31" i="22" s="1"/>
  <c r="D31" i="21"/>
  <c r="D31" i="20"/>
  <c r="D15" i="19"/>
  <c r="D15" i="22"/>
  <c r="I15" i="22" s="1"/>
  <c r="D15" i="21"/>
  <c r="D15" i="20"/>
  <c r="B31" i="19"/>
  <c r="B31" i="22"/>
  <c r="B31" i="21"/>
  <c r="B31" i="20"/>
  <c r="B23" i="19"/>
  <c r="B23" i="22"/>
  <c r="B23" i="21"/>
  <c r="B23" i="20"/>
  <c r="B15" i="19"/>
  <c r="B15" i="22"/>
  <c r="B15" i="21"/>
  <c r="B15" i="20"/>
  <c r="D30" i="19"/>
  <c r="I30" i="19" s="1"/>
  <c r="D30" i="22"/>
  <c r="D30" i="21"/>
  <c r="D30" i="20"/>
  <c r="D22" i="19"/>
  <c r="I22" i="19" s="1"/>
  <c r="D22" i="22"/>
  <c r="I22" i="22" s="1"/>
  <c r="D22" i="21"/>
  <c r="I22" i="21" s="1"/>
  <c r="D22" i="20"/>
  <c r="I22" i="20" s="1"/>
  <c r="D14" i="19"/>
  <c r="I14" i="19" s="1"/>
  <c r="D14" i="22"/>
  <c r="D14" i="21"/>
  <c r="D14" i="20"/>
  <c r="B61" i="19"/>
  <c r="B61" i="22"/>
  <c r="B61" i="21"/>
  <c r="B61" i="20"/>
  <c r="B80" i="19"/>
  <c r="B80" i="22"/>
  <c r="B80" i="21"/>
  <c r="B80" i="20"/>
  <c r="B72" i="19"/>
  <c r="B72" i="22"/>
  <c r="B72" i="21"/>
  <c r="B72" i="20"/>
  <c r="B64" i="19"/>
  <c r="B64" i="22"/>
  <c r="B64" i="21"/>
  <c r="B64" i="20"/>
  <c r="D79" i="19"/>
  <c r="I79" i="19" s="1"/>
  <c r="D79" i="22"/>
  <c r="I79" i="22" s="1"/>
  <c r="D79" i="21"/>
  <c r="I79" i="21" s="1"/>
  <c r="D79" i="20"/>
  <c r="I79" i="20" s="1"/>
  <c r="D71" i="19"/>
  <c r="I71" i="19" s="1"/>
  <c r="D71" i="22"/>
  <c r="D71" i="21"/>
  <c r="D71" i="20"/>
  <c r="D63" i="19"/>
  <c r="I63" i="19" s="1"/>
  <c r="D63" i="22"/>
  <c r="D63" i="21"/>
  <c r="D63" i="20"/>
  <c r="B21" i="19"/>
  <c r="B21" i="22"/>
  <c r="B21" i="21"/>
  <c r="B21" i="20"/>
  <c r="D28" i="19"/>
  <c r="I28" i="19" s="1"/>
  <c r="D28" i="22"/>
  <c r="I28" i="22" s="1"/>
  <c r="D28" i="21"/>
  <c r="I28" i="21" s="1"/>
  <c r="D28" i="20"/>
  <c r="D12" i="19"/>
  <c r="I12" i="19" s="1"/>
  <c r="D12" i="22"/>
  <c r="D12" i="21"/>
  <c r="D12" i="20"/>
  <c r="B78" i="19"/>
  <c r="B78" i="22"/>
  <c r="B78" i="21"/>
  <c r="B78" i="20"/>
  <c r="B70" i="19"/>
  <c r="B70" i="22"/>
  <c r="B70" i="21"/>
  <c r="B70" i="20"/>
  <c r="B62" i="19"/>
  <c r="B62" i="22"/>
  <c r="B62" i="21"/>
  <c r="B62" i="20"/>
  <c r="D77" i="19"/>
  <c r="D77" i="22"/>
  <c r="I77" i="22" s="1"/>
  <c r="D77" i="21"/>
  <c r="D77" i="20"/>
  <c r="D69" i="19"/>
  <c r="I69" i="19" s="1"/>
  <c r="D69" i="22"/>
  <c r="D69" i="21"/>
  <c r="D69" i="20"/>
  <c r="D54" i="2"/>
  <c r="C84" i="22"/>
  <c r="C84" i="21"/>
  <c r="C84" i="20"/>
  <c r="B30" i="19"/>
  <c r="B30" i="22"/>
  <c r="B30" i="21"/>
  <c r="B30" i="20"/>
  <c r="B79" i="19"/>
  <c r="B79" i="22"/>
  <c r="B79" i="21"/>
  <c r="B79" i="20"/>
  <c r="D62" i="19"/>
  <c r="I62" i="19" s="1"/>
  <c r="D62" i="22"/>
  <c r="D62" i="21"/>
  <c r="D62" i="20"/>
  <c r="B29" i="19"/>
  <c r="B29" i="22"/>
  <c r="B29" i="21"/>
  <c r="B29" i="20"/>
  <c r="B13" i="19"/>
  <c r="B13" i="22"/>
  <c r="B13" i="21"/>
  <c r="B13" i="20"/>
  <c r="D20" i="19"/>
  <c r="I20" i="19" s="1"/>
  <c r="D20" i="22"/>
  <c r="I20" i="22" s="1"/>
  <c r="D20" i="21"/>
  <c r="I20" i="21" s="1"/>
  <c r="D20" i="20"/>
  <c r="I20" i="20" s="1"/>
  <c r="B28" i="19"/>
  <c r="B28" i="22"/>
  <c r="B28" i="21"/>
  <c r="B28" i="20"/>
  <c r="B20" i="19"/>
  <c r="B20" i="22"/>
  <c r="B20" i="21"/>
  <c r="B20" i="20"/>
  <c r="B12" i="19"/>
  <c r="B12" i="22"/>
  <c r="B12" i="21"/>
  <c r="B12" i="20"/>
  <c r="D27" i="19"/>
  <c r="I27" i="19" s="1"/>
  <c r="D27" i="22"/>
  <c r="D27" i="21"/>
  <c r="D27" i="20"/>
  <c r="D19" i="19"/>
  <c r="I19" i="19" s="1"/>
  <c r="D19" i="22"/>
  <c r="I19" i="22" s="1"/>
  <c r="D19" i="21"/>
  <c r="I19" i="21" s="1"/>
  <c r="D19" i="20"/>
  <c r="D11" i="19"/>
  <c r="I11" i="19" s="1"/>
  <c r="D11" i="22"/>
  <c r="I11" i="22" s="1"/>
  <c r="D11" i="21"/>
  <c r="I11" i="21" s="1"/>
  <c r="D11" i="20"/>
  <c r="I11" i="20" s="1"/>
  <c r="B77" i="19"/>
  <c r="B77" i="22"/>
  <c r="B77" i="21"/>
  <c r="B77" i="20"/>
  <c r="B69" i="19"/>
  <c r="B69" i="22"/>
  <c r="B69" i="21"/>
  <c r="B69" i="20"/>
  <c r="D84" i="22"/>
  <c r="D84" i="21"/>
  <c r="D84" i="20"/>
  <c r="D76" i="19"/>
  <c r="D76" i="22"/>
  <c r="D76" i="21"/>
  <c r="D76" i="20"/>
  <c r="D68" i="19"/>
  <c r="I68" i="19" s="1"/>
  <c r="D68" i="22"/>
  <c r="D68" i="21"/>
  <c r="D68" i="20"/>
  <c r="B14" i="19"/>
  <c r="B14" i="22"/>
  <c r="B14" i="21"/>
  <c r="B14" i="20"/>
  <c r="B63" i="19"/>
  <c r="B63" i="22"/>
  <c r="B63" i="21"/>
  <c r="B63" i="20"/>
  <c r="B19" i="19"/>
  <c r="B19" i="22"/>
  <c r="B19" i="21"/>
  <c r="B19" i="20"/>
  <c r="D26" i="19"/>
  <c r="I26" i="19" s="1"/>
  <c r="D26" i="22"/>
  <c r="I26" i="22" s="1"/>
  <c r="D26" i="21"/>
  <c r="I26" i="21" s="1"/>
  <c r="D26" i="20"/>
  <c r="I26" i="20" s="1"/>
  <c r="D10" i="19"/>
  <c r="I10" i="19" s="1"/>
  <c r="D10" i="22"/>
  <c r="I10" i="22" s="1"/>
  <c r="D10" i="21"/>
  <c r="I10" i="21" s="1"/>
  <c r="D10" i="20"/>
  <c r="I10" i="20" s="1"/>
  <c r="B84" i="22"/>
  <c r="B84" i="21"/>
  <c r="B84" i="20"/>
  <c r="B76" i="19"/>
  <c r="B76" i="22"/>
  <c r="B76" i="21"/>
  <c r="B76" i="20"/>
  <c r="B68" i="19"/>
  <c r="B68" i="22"/>
  <c r="B68" i="21"/>
  <c r="B68" i="20"/>
  <c r="D83" i="19"/>
  <c r="D83" i="22"/>
  <c r="D83" i="21"/>
  <c r="D83" i="20"/>
  <c r="D75" i="19"/>
  <c r="D75" i="22"/>
  <c r="D75" i="21"/>
  <c r="D75" i="20"/>
  <c r="D67" i="19"/>
  <c r="I67" i="19" s="1"/>
  <c r="D67" i="22"/>
  <c r="D67" i="21"/>
  <c r="D67" i="20"/>
  <c r="D21" i="19"/>
  <c r="I21" i="19" s="1"/>
  <c r="D21" i="22"/>
  <c r="I21" i="22" s="1"/>
  <c r="D21" i="21"/>
  <c r="I21" i="21" s="1"/>
  <c r="D21" i="20"/>
  <c r="I21" i="20" s="1"/>
  <c r="D61" i="19"/>
  <c r="I61" i="19" s="1"/>
  <c r="D61" i="22"/>
  <c r="D61" i="21"/>
  <c r="D61" i="20"/>
  <c r="B27" i="19"/>
  <c r="B27" i="22"/>
  <c r="B27" i="21"/>
  <c r="B27" i="20"/>
  <c r="B11" i="19"/>
  <c r="B11" i="22"/>
  <c r="B11" i="21"/>
  <c r="B11" i="20"/>
  <c r="D18" i="19"/>
  <c r="I18" i="19" s="1"/>
  <c r="D18" i="22"/>
  <c r="I18" i="22" s="1"/>
  <c r="D18" i="21"/>
  <c r="I18" i="21" s="1"/>
  <c r="D18" i="20"/>
  <c r="B26" i="19"/>
  <c r="B26" i="22"/>
  <c r="B26" i="21"/>
  <c r="B26" i="20"/>
  <c r="B18" i="19"/>
  <c r="B18" i="22"/>
  <c r="B18" i="21"/>
  <c r="B18" i="20"/>
  <c r="B10" i="19"/>
  <c r="B10" i="22"/>
  <c r="B10" i="21"/>
  <c r="B10" i="20"/>
  <c r="D25" i="19"/>
  <c r="I25" i="19" s="1"/>
  <c r="D25" i="22"/>
  <c r="I25" i="22" s="1"/>
  <c r="D25" i="21"/>
  <c r="I25" i="21" s="1"/>
  <c r="D25" i="20"/>
  <c r="I25" i="20" s="1"/>
  <c r="D17" i="19"/>
  <c r="I17" i="19" s="1"/>
  <c r="D17" i="22"/>
  <c r="I17" i="22" s="1"/>
  <c r="D17" i="21"/>
  <c r="I17" i="21" s="1"/>
  <c r="D17" i="20"/>
  <c r="D9" i="19"/>
  <c r="I9" i="19" s="1"/>
  <c r="D9" i="22"/>
  <c r="I9" i="22" s="1"/>
  <c r="D9" i="21"/>
  <c r="D9" i="20"/>
  <c r="B83" i="19"/>
  <c r="B83" i="22"/>
  <c r="B83" i="21"/>
  <c r="B83" i="20"/>
  <c r="B75" i="19"/>
  <c r="B75" i="22"/>
  <c r="B75" i="21"/>
  <c r="B75" i="20"/>
  <c r="B67" i="19"/>
  <c r="B67" i="22"/>
  <c r="B67" i="21"/>
  <c r="B67" i="20"/>
  <c r="D82" i="19"/>
  <c r="D82" i="22"/>
  <c r="D82" i="21"/>
  <c r="D82" i="20"/>
  <c r="D74" i="19"/>
  <c r="D74" i="22"/>
  <c r="I74" i="22" s="1"/>
  <c r="D74" i="21"/>
  <c r="D74" i="20"/>
  <c r="D66" i="19"/>
  <c r="I66" i="19" s="1"/>
  <c r="D66" i="22"/>
  <c r="I66" i="22" s="1"/>
  <c r="D66" i="21"/>
  <c r="D66" i="20"/>
  <c r="B22" i="19"/>
  <c r="B22" i="22"/>
  <c r="B22" i="21"/>
  <c r="B22" i="20"/>
  <c r="D70" i="19"/>
  <c r="I70" i="19" s="1"/>
  <c r="D70" i="22"/>
  <c r="I70" i="22" s="1"/>
  <c r="D70" i="21"/>
  <c r="D70" i="20"/>
  <c r="B25" i="19"/>
  <c r="B25" i="22"/>
  <c r="B25" i="21"/>
  <c r="B25" i="20"/>
  <c r="D24" i="19"/>
  <c r="I24" i="19" s="1"/>
  <c r="D24" i="22"/>
  <c r="I24" i="22" s="1"/>
  <c r="D24" i="21"/>
  <c r="I24" i="21" s="1"/>
  <c r="D24" i="20"/>
  <c r="I24" i="20" s="1"/>
  <c r="B82" i="19"/>
  <c r="B82" i="22"/>
  <c r="B82" i="21"/>
  <c r="B82" i="20"/>
  <c r="B74" i="19"/>
  <c r="B74" i="22"/>
  <c r="B74" i="21"/>
  <c r="B74" i="20"/>
  <c r="B66" i="19"/>
  <c r="B66" i="22"/>
  <c r="B66" i="21"/>
  <c r="B66" i="20"/>
  <c r="D81" i="19"/>
  <c r="D81" i="22"/>
  <c r="D81" i="21"/>
  <c r="D81" i="20"/>
  <c r="D73" i="19"/>
  <c r="D73" i="22"/>
  <c r="D73" i="21"/>
  <c r="D73" i="20"/>
  <c r="D65" i="19"/>
  <c r="D65" i="22"/>
  <c r="D65" i="21"/>
  <c r="D65" i="20"/>
  <c r="D13" i="19"/>
  <c r="D13" i="22"/>
  <c r="D13" i="21"/>
  <c r="D13" i="20"/>
  <c r="D78" i="19"/>
  <c r="D78" i="22"/>
  <c r="I78" i="22" s="1"/>
  <c r="D78" i="21"/>
  <c r="D78" i="20"/>
  <c r="B17" i="19"/>
  <c r="B17" i="22"/>
  <c r="B17" i="21"/>
  <c r="B17" i="20"/>
  <c r="D16" i="19"/>
  <c r="I16" i="19" s="1"/>
  <c r="D16" i="22"/>
  <c r="D16" i="21"/>
  <c r="D16" i="20"/>
  <c r="B16" i="19"/>
  <c r="B16" i="22"/>
  <c r="B16" i="21"/>
  <c r="B16" i="20"/>
  <c r="D23" i="19"/>
  <c r="I23" i="19" s="1"/>
  <c r="D23" i="22"/>
  <c r="I23" i="22" s="1"/>
  <c r="D23" i="21"/>
  <c r="I23" i="21" s="1"/>
  <c r="D23" i="20"/>
  <c r="I23" i="20" s="1"/>
  <c r="B81" i="19"/>
  <c r="B81" i="22"/>
  <c r="B81" i="21"/>
  <c r="B81" i="20"/>
  <c r="B73" i="19"/>
  <c r="B73" i="22"/>
  <c r="B73" i="21"/>
  <c r="B73" i="20"/>
  <c r="B65" i="19"/>
  <c r="B65" i="22"/>
  <c r="B65" i="21"/>
  <c r="B65" i="20"/>
  <c r="D80" i="19"/>
  <c r="I80" i="19" s="1"/>
  <c r="D80" i="22"/>
  <c r="I80" i="22" s="1"/>
  <c r="D80" i="21"/>
  <c r="I80" i="21" s="1"/>
  <c r="D80" i="20"/>
  <c r="I80" i="20" s="1"/>
  <c r="D72" i="19"/>
  <c r="D72" i="22"/>
  <c r="D72" i="21"/>
  <c r="D72" i="20"/>
  <c r="D64" i="19"/>
  <c r="I64" i="19" s="1"/>
  <c r="D64" i="22"/>
  <c r="D64" i="21"/>
  <c r="D64" i="20"/>
  <c r="C30" i="22"/>
  <c r="C30" i="21"/>
  <c r="C30" i="20"/>
  <c r="C71" i="22"/>
  <c r="C71" i="21"/>
  <c r="C71" i="20"/>
  <c r="C29" i="22"/>
  <c r="C29" i="21"/>
  <c r="C29" i="20"/>
  <c r="C78" i="22"/>
  <c r="C78" i="21"/>
  <c r="C78" i="20"/>
  <c r="C70" i="22"/>
  <c r="C70" i="21"/>
  <c r="C70" i="20"/>
  <c r="C62" i="22"/>
  <c r="C62" i="21"/>
  <c r="C62" i="20"/>
  <c r="C76" i="22"/>
  <c r="C76" i="21"/>
  <c r="C76" i="20"/>
  <c r="C83" i="22"/>
  <c r="C83" i="21"/>
  <c r="C83" i="20"/>
  <c r="C75" i="22"/>
  <c r="C75" i="21"/>
  <c r="C75" i="20"/>
  <c r="C67" i="22"/>
  <c r="C67" i="21"/>
  <c r="C67" i="20"/>
  <c r="C77" i="22"/>
  <c r="C77" i="21"/>
  <c r="C77" i="20"/>
  <c r="C82" i="22"/>
  <c r="C82" i="21"/>
  <c r="C82" i="20"/>
  <c r="C74" i="22"/>
  <c r="C74" i="21"/>
  <c r="C74" i="20"/>
  <c r="C66" i="22"/>
  <c r="C66" i="21"/>
  <c r="C66" i="20"/>
  <c r="C68" i="22"/>
  <c r="C68" i="21"/>
  <c r="C68" i="20"/>
  <c r="C81" i="22"/>
  <c r="C81" i="21"/>
  <c r="C81" i="20"/>
  <c r="C73" i="22"/>
  <c r="C73" i="21"/>
  <c r="C73" i="20"/>
  <c r="C65" i="22"/>
  <c r="C65" i="21"/>
  <c r="C65" i="20"/>
  <c r="C69" i="22"/>
  <c r="C69" i="21"/>
  <c r="C69" i="20"/>
  <c r="C61" i="22"/>
  <c r="C61" i="21"/>
  <c r="C61" i="20"/>
  <c r="C31" i="22"/>
  <c r="C31" i="21"/>
  <c r="C31" i="20"/>
  <c r="C80" i="22"/>
  <c r="C80" i="21"/>
  <c r="C80" i="20"/>
  <c r="C72" i="22"/>
  <c r="C72" i="21"/>
  <c r="C72" i="20"/>
  <c r="C64" i="22"/>
  <c r="C64" i="21"/>
  <c r="C64" i="20"/>
  <c r="C79" i="22"/>
  <c r="C79" i="21"/>
  <c r="C79" i="20"/>
  <c r="C63" i="22"/>
  <c r="C63" i="21"/>
  <c r="C63" i="20"/>
  <c r="B84" i="19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AV96" i="16"/>
  <c r="F84" i="20" l="1"/>
  <c r="E84" i="20"/>
  <c r="F84" i="22"/>
  <c r="E84" i="22"/>
  <c r="F84" i="21"/>
  <c r="E84" i="21"/>
  <c r="E75" i="19"/>
  <c r="F64" i="20"/>
  <c r="E64" i="20"/>
  <c r="F69" i="21"/>
  <c r="E69" i="21"/>
  <c r="F66" i="22"/>
  <c r="E66" i="22"/>
  <c r="F77" i="21"/>
  <c r="E77" i="21"/>
  <c r="F62" i="22"/>
  <c r="E62" i="22"/>
  <c r="F29" i="21"/>
  <c r="E29" i="21"/>
  <c r="F64" i="21"/>
  <c r="E64" i="21"/>
  <c r="F31" i="20"/>
  <c r="E31" i="20"/>
  <c r="F69" i="22"/>
  <c r="E69" i="22"/>
  <c r="F81" i="21"/>
  <c r="E81" i="21"/>
  <c r="F74" i="20"/>
  <c r="E74" i="20"/>
  <c r="F77" i="22"/>
  <c r="E77" i="22"/>
  <c r="F83" i="21"/>
  <c r="E83" i="21"/>
  <c r="F70" i="20"/>
  <c r="E70" i="20"/>
  <c r="F29" i="22"/>
  <c r="E29" i="22"/>
  <c r="F80" i="22"/>
  <c r="E80" i="22"/>
  <c r="F81" i="20"/>
  <c r="E81" i="20"/>
  <c r="F83" i="20"/>
  <c r="E83" i="20"/>
  <c r="F63" i="20"/>
  <c r="E63" i="20"/>
  <c r="F64" i="22"/>
  <c r="E64" i="22"/>
  <c r="F31" i="21"/>
  <c r="E31" i="21"/>
  <c r="F65" i="20"/>
  <c r="E65" i="20"/>
  <c r="F81" i="22"/>
  <c r="E81" i="22"/>
  <c r="F74" i="21"/>
  <c r="E74" i="21"/>
  <c r="F67" i="20"/>
  <c r="E67" i="20"/>
  <c r="F83" i="22"/>
  <c r="E83" i="22"/>
  <c r="F70" i="21"/>
  <c r="E70" i="21"/>
  <c r="F71" i="20"/>
  <c r="E71" i="20"/>
  <c r="F72" i="20"/>
  <c r="E72" i="20"/>
  <c r="F68" i="20"/>
  <c r="E68" i="20"/>
  <c r="E67" i="21"/>
  <c r="F67" i="21"/>
  <c r="F70" i="22"/>
  <c r="E70" i="22"/>
  <c r="F71" i="21"/>
  <c r="E71" i="21"/>
  <c r="F63" i="21"/>
  <c r="E63" i="21"/>
  <c r="F74" i="22"/>
  <c r="E74" i="22"/>
  <c r="F63" i="22"/>
  <c r="E63" i="22"/>
  <c r="F72" i="21"/>
  <c r="E72" i="21"/>
  <c r="F61" i="20"/>
  <c r="E61" i="20"/>
  <c r="F65" i="22"/>
  <c r="E65" i="22"/>
  <c r="F68" i="21"/>
  <c r="E68" i="21"/>
  <c r="F82" i="20"/>
  <c r="E82" i="20"/>
  <c r="F67" i="22"/>
  <c r="E67" i="22"/>
  <c r="F76" i="21"/>
  <c r="E76" i="21"/>
  <c r="F78" i="20"/>
  <c r="E78" i="20"/>
  <c r="F71" i="22"/>
  <c r="E71" i="22"/>
  <c r="F31" i="22"/>
  <c r="E31" i="22"/>
  <c r="F65" i="21"/>
  <c r="E65" i="21"/>
  <c r="F76" i="20"/>
  <c r="E76" i="20"/>
  <c r="F79" i="20"/>
  <c r="E79" i="20"/>
  <c r="F72" i="22"/>
  <c r="E72" i="22"/>
  <c r="F61" i="21"/>
  <c r="E61" i="21"/>
  <c r="F73" i="20"/>
  <c r="E73" i="20"/>
  <c r="F68" i="22"/>
  <c r="E68" i="22"/>
  <c r="F82" i="21"/>
  <c r="E82" i="21"/>
  <c r="F75" i="20"/>
  <c r="E75" i="20"/>
  <c r="F76" i="22"/>
  <c r="E76" i="22"/>
  <c r="E78" i="21"/>
  <c r="F78" i="21"/>
  <c r="E30" i="20"/>
  <c r="F30" i="20"/>
  <c r="F79" i="21"/>
  <c r="E79" i="21"/>
  <c r="F80" i="20"/>
  <c r="E80" i="20"/>
  <c r="F61" i="22"/>
  <c r="E61" i="22"/>
  <c r="F73" i="21"/>
  <c r="E73" i="21"/>
  <c r="F66" i="20"/>
  <c r="E66" i="20"/>
  <c r="F82" i="22"/>
  <c r="E82" i="22"/>
  <c r="F75" i="21"/>
  <c r="E75" i="21"/>
  <c r="F62" i="20"/>
  <c r="E62" i="20"/>
  <c r="F78" i="22"/>
  <c r="E78" i="22"/>
  <c r="F30" i="21"/>
  <c r="E30" i="21"/>
  <c r="F79" i="22"/>
  <c r="E79" i="22"/>
  <c r="F80" i="21"/>
  <c r="E80" i="21"/>
  <c r="F69" i="20"/>
  <c r="E69" i="20"/>
  <c r="F73" i="22"/>
  <c r="E73" i="22"/>
  <c r="F66" i="21"/>
  <c r="E66" i="21"/>
  <c r="F77" i="20"/>
  <c r="E77" i="20"/>
  <c r="F75" i="22"/>
  <c r="E75" i="22"/>
  <c r="F62" i="21"/>
  <c r="E62" i="21"/>
  <c r="F29" i="20"/>
  <c r="E29" i="20"/>
  <c r="F30" i="22"/>
  <c r="E30" i="22"/>
  <c r="E82" i="19"/>
  <c r="E31" i="19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AV97" i="16"/>
  <c r="AO99" i="16" s="1"/>
  <c r="AS99" i="16" l="1"/>
  <c r="Q99" i="16"/>
  <c r="R99" i="16"/>
  <c r="AP99" i="16"/>
  <c r="AP96" i="16" s="1"/>
  <c r="AN99" i="16"/>
  <c r="AN96" i="16" s="1"/>
  <c r="AQ99" i="16"/>
  <c r="AQ96" i="16" s="1"/>
  <c r="AR99" i="16"/>
  <c r="AR96" i="16" s="1"/>
  <c r="AT99" i="16"/>
  <c r="AT96" i="16" s="1"/>
  <c r="AE99" i="16"/>
  <c r="AE96" i="16" s="1"/>
  <c r="AB99" i="16"/>
  <c r="AB96" i="16" s="1"/>
  <c r="Y99" i="16"/>
  <c r="Y96" i="16" s="1"/>
  <c r="Z99" i="16"/>
  <c r="Z96" i="16" s="1"/>
  <c r="AF99" i="16"/>
  <c r="AF96" i="16" s="1"/>
  <c r="AH99" i="16"/>
  <c r="AH96" i="16" s="1"/>
  <c r="AC99" i="16"/>
  <c r="AC96" i="16" s="1"/>
  <c r="AA99" i="16"/>
  <c r="AA96" i="16" s="1"/>
  <c r="AG99" i="16"/>
  <c r="AG96" i="16" s="1"/>
  <c r="V99" i="16"/>
  <c r="V96" i="16" s="1"/>
  <c r="W99" i="16"/>
  <c r="W96" i="16" s="1"/>
  <c r="X99" i="16"/>
  <c r="X96" i="16" s="1"/>
  <c r="AD99" i="16"/>
  <c r="AD96" i="16" s="1"/>
  <c r="F99" i="16"/>
  <c r="F96" i="16" s="1"/>
  <c r="N99" i="16"/>
  <c r="N96" i="16" s="1"/>
  <c r="P99" i="16"/>
  <c r="P96" i="16" s="1"/>
  <c r="AJ99" i="16"/>
  <c r="AJ96" i="16" s="1"/>
  <c r="J99" i="16"/>
  <c r="J96" i="16" s="1"/>
  <c r="L99" i="16"/>
  <c r="L96" i="16" s="1"/>
  <c r="AM99" i="16"/>
  <c r="AM96" i="16" s="1"/>
  <c r="M99" i="16"/>
  <c r="M96" i="16" s="1"/>
  <c r="G99" i="16"/>
  <c r="G96" i="16" s="1"/>
  <c r="O99" i="16"/>
  <c r="O96" i="16" s="1"/>
  <c r="AI99" i="16"/>
  <c r="AI96" i="16" s="1"/>
  <c r="H99" i="16"/>
  <c r="H96" i="16" s="1"/>
  <c r="S99" i="16"/>
  <c r="S96" i="16" s="1"/>
  <c r="AK99" i="16"/>
  <c r="AK96" i="16" s="1"/>
  <c r="T99" i="16"/>
  <c r="T96" i="16" s="1"/>
  <c r="K99" i="16"/>
  <c r="K96" i="16" s="1"/>
  <c r="AL99" i="16"/>
  <c r="AL96" i="16" s="1"/>
  <c r="U99" i="16"/>
  <c r="U96" i="16" s="1"/>
  <c r="E99" i="16"/>
  <c r="E96" i="16" s="1"/>
  <c r="I99" i="16"/>
  <c r="I96" i="16" s="1"/>
  <c r="AU99" i="16"/>
  <c r="D99" i="16"/>
  <c r="D96" i="16" s="1"/>
  <c r="AV4" i="16"/>
  <c r="AX27" i="16" l="1"/>
  <c r="AV5" i="16" l="1"/>
  <c r="AH7" i="1" l="1"/>
  <c r="T7" i="1"/>
  <c r="D7" i="1"/>
  <c r="AX5" i="16"/>
  <c r="C9" i="22" l="1"/>
  <c r="C9" i="21"/>
  <c r="C9" i="20"/>
  <c r="C9" i="19"/>
  <c r="F9" i="19" s="1"/>
  <c r="P7" i="1"/>
  <c r="E9" i="19" l="1"/>
  <c r="F9" i="20"/>
  <c r="E9" i="20"/>
  <c r="F9" i="21"/>
  <c r="E9" i="21"/>
  <c r="F9" i="22"/>
  <c r="E9" i="22"/>
  <c r="AH18" i="1"/>
  <c r="T18" i="1"/>
  <c r="D18" i="1"/>
  <c r="AH17" i="1"/>
  <c r="T17" i="1"/>
  <c r="D17" i="1"/>
  <c r="AX15" i="16"/>
  <c r="AX16" i="16"/>
  <c r="C19" i="22" l="1"/>
  <c r="C19" i="21"/>
  <c r="C19" i="20"/>
  <c r="C20" i="22"/>
  <c r="C20" i="21"/>
  <c r="C20" i="20"/>
  <c r="C19" i="19"/>
  <c r="F19" i="19" s="1"/>
  <c r="P17" i="1"/>
  <c r="C20" i="19"/>
  <c r="F20" i="19" s="1"/>
  <c r="P18" i="1"/>
  <c r="AI6" i="1"/>
  <c r="AG6" i="1"/>
  <c r="AF6" i="1"/>
  <c r="F20" i="21" l="1"/>
  <c r="E20" i="21"/>
  <c r="F20" i="22"/>
  <c r="E20" i="22"/>
  <c r="F20" i="20"/>
  <c r="E20" i="20"/>
  <c r="F19" i="20"/>
  <c r="E19" i="20"/>
  <c r="E19" i="21"/>
  <c r="F19" i="21"/>
  <c r="E19" i="19"/>
  <c r="F19" i="22"/>
  <c r="E19" i="22"/>
  <c r="E20" i="19"/>
  <c r="AH26" i="1"/>
  <c r="T26" i="1"/>
  <c r="D26" i="1"/>
  <c r="AH25" i="1"/>
  <c r="T25" i="1"/>
  <c r="D25" i="1"/>
  <c r="AX32" i="16"/>
  <c r="C27" i="22" l="1"/>
  <c r="C27" i="21"/>
  <c r="C27" i="20"/>
  <c r="C28" i="22"/>
  <c r="C28" i="21"/>
  <c r="C28" i="20"/>
  <c r="C27" i="19"/>
  <c r="F27" i="19" s="1"/>
  <c r="P25" i="1"/>
  <c r="C28" i="19"/>
  <c r="F28" i="19" s="1"/>
  <c r="P26" i="1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F28" i="21" l="1"/>
  <c r="E28" i="21"/>
  <c r="F28" i="22"/>
  <c r="E28" i="22"/>
  <c r="E27" i="19"/>
  <c r="F27" i="20"/>
  <c r="E27" i="20"/>
  <c r="F28" i="20"/>
  <c r="E28" i="20"/>
  <c r="F27" i="21"/>
  <c r="E27" i="21"/>
  <c r="F27" i="22"/>
  <c r="E27" i="22"/>
  <c r="E28" i="19"/>
  <c r="F45" i="1"/>
  <c r="F55" i="1"/>
  <c r="F51" i="1"/>
  <c r="F52" i="1"/>
  <c r="F46" i="1"/>
  <c r="F48" i="1"/>
  <c r="F47" i="1"/>
  <c r="F54" i="1"/>
  <c r="F53" i="1"/>
  <c r="F50" i="1" l="1"/>
  <c r="AV6" i="16" l="1"/>
  <c r="D8" i="1" l="1"/>
  <c r="AH8" i="1"/>
  <c r="T8" i="1"/>
  <c r="AH6" i="1"/>
  <c r="F7" i="1"/>
  <c r="AX6" i="16"/>
  <c r="AV7" i="16"/>
  <c r="AV8" i="16"/>
  <c r="AV9" i="16"/>
  <c r="C10" i="22" l="1"/>
  <c r="C10" i="21"/>
  <c r="C10" i="20"/>
  <c r="C10" i="19"/>
  <c r="F10" i="19" s="1"/>
  <c r="P8" i="1"/>
  <c r="AH12" i="1"/>
  <c r="T12" i="1"/>
  <c r="D12" i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AH13" i="1"/>
  <c r="T13" i="1"/>
  <c r="D13" i="1"/>
  <c r="AH9" i="1"/>
  <c r="T9" i="1"/>
  <c r="D9" i="1"/>
  <c r="AX14" i="16"/>
  <c r="AX11" i="16"/>
  <c r="AX7" i="16"/>
  <c r="F8" i="1"/>
  <c r="AX9" i="16"/>
  <c r="AX13" i="16"/>
  <c r="AX12" i="16"/>
  <c r="AX10" i="16"/>
  <c r="AX8" i="16"/>
  <c r="C17" i="22" l="1"/>
  <c r="C17" i="21"/>
  <c r="C17" i="20"/>
  <c r="E10" i="19"/>
  <c r="C16" i="22"/>
  <c r="C16" i="21"/>
  <c r="C16" i="20"/>
  <c r="C11" i="22"/>
  <c r="C11" i="21"/>
  <c r="C11" i="20"/>
  <c r="C12" i="22"/>
  <c r="C12" i="21"/>
  <c r="C12" i="20"/>
  <c r="C13" i="22"/>
  <c r="C13" i="21"/>
  <c r="C13" i="20"/>
  <c r="C15" i="22"/>
  <c r="C15" i="21"/>
  <c r="C15" i="20"/>
  <c r="F10" i="20"/>
  <c r="E10" i="20"/>
  <c r="C18" i="22"/>
  <c r="C18" i="21"/>
  <c r="C18" i="20"/>
  <c r="E10" i="21"/>
  <c r="F10" i="21"/>
  <c r="C14" i="22"/>
  <c r="C14" i="21"/>
  <c r="C14" i="20"/>
  <c r="F10" i="22"/>
  <c r="E10" i="22"/>
  <c r="C11" i="19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F11" i="22" l="1"/>
  <c r="E11" i="22"/>
  <c r="F18" i="21"/>
  <c r="E18" i="21"/>
  <c r="F13" i="21"/>
  <c r="E13" i="21"/>
  <c r="F16" i="20"/>
  <c r="E16" i="20"/>
  <c r="F13" i="20"/>
  <c r="E13" i="20"/>
  <c r="F18" i="22"/>
  <c r="E18" i="22"/>
  <c r="F13" i="22"/>
  <c r="E13" i="22"/>
  <c r="F16" i="21"/>
  <c r="E16" i="21"/>
  <c r="F14" i="20"/>
  <c r="E14" i="20"/>
  <c r="F12" i="20"/>
  <c r="E12" i="20"/>
  <c r="F16" i="22"/>
  <c r="E16" i="22"/>
  <c r="F12" i="21"/>
  <c r="E12" i="21"/>
  <c r="E14" i="21"/>
  <c r="F14" i="21"/>
  <c r="F14" i="22"/>
  <c r="E14" i="22"/>
  <c r="F15" i="20"/>
  <c r="E15" i="20"/>
  <c r="F12" i="22"/>
  <c r="E12" i="22"/>
  <c r="F17" i="20"/>
  <c r="E17" i="20"/>
  <c r="E11" i="19"/>
  <c r="F15" i="21"/>
  <c r="E15" i="21"/>
  <c r="F11" i="20"/>
  <c r="E11" i="20"/>
  <c r="F17" i="21"/>
  <c r="E17" i="21"/>
  <c r="F18" i="20"/>
  <c r="E18" i="20"/>
  <c r="E15" i="19"/>
  <c r="F15" i="22"/>
  <c r="E15" i="22"/>
  <c r="E11" i="21"/>
  <c r="F11" i="21"/>
  <c r="F17" i="22"/>
  <c r="E17" i="22"/>
  <c r="E18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V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22" l="1"/>
  <c r="C23" i="21"/>
  <c r="C23" i="20"/>
  <c r="C26" i="22"/>
  <c r="C26" i="21"/>
  <c r="C26" i="20"/>
  <c r="C22" i="22"/>
  <c r="C22" i="21"/>
  <c r="C22" i="20"/>
  <c r="C21" i="22"/>
  <c r="C21" i="21"/>
  <c r="C21" i="20"/>
  <c r="C25" i="22"/>
  <c r="C25" i="21"/>
  <c r="C25" i="20"/>
  <c r="C24" i="22"/>
  <c r="C24" i="21"/>
  <c r="C24" i="20"/>
  <c r="C23" i="19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F19" i="1"/>
  <c r="F20" i="1"/>
  <c r="F21" i="1"/>
  <c r="F23" i="1"/>
  <c r="F22" i="1"/>
  <c r="F24" i="1"/>
  <c r="F16" i="1"/>
  <c r="F17" i="1"/>
  <c r="AT7" i="1"/>
  <c r="T6" i="1"/>
  <c r="D6" i="1"/>
  <c r="AL8" i="1"/>
  <c r="AX17" i="16"/>
  <c r="AX18" i="16"/>
  <c r="AX20" i="16"/>
  <c r="AX24" i="16"/>
  <c r="AX33" i="16"/>
  <c r="AX34" i="16"/>
  <c r="AX19" i="16"/>
  <c r="AX21" i="16"/>
  <c r="AX22" i="16"/>
  <c r="AX23" i="16"/>
  <c r="AX25" i="16"/>
  <c r="AX26" i="16"/>
  <c r="AX28" i="16"/>
  <c r="AX29" i="16"/>
  <c r="AX30" i="16"/>
  <c r="AX31" i="16"/>
  <c r="AX35" i="16"/>
  <c r="AX36" i="16"/>
  <c r="AX37" i="16"/>
  <c r="AX38" i="16"/>
  <c r="AX39" i="16"/>
  <c r="AX40" i="16"/>
  <c r="AX41" i="16"/>
  <c r="AX42" i="16"/>
  <c r="AX43" i="16"/>
  <c r="AX44" i="16"/>
  <c r="AX45" i="16"/>
  <c r="AX46" i="16"/>
  <c r="AX47" i="16"/>
  <c r="AX48" i="16"/>
  <c r="AX49" i="16"/>
  <c r="AX50" i="16"/>
  <c r="AX51" i="16"/>
  <c r="AX52" i="16"/>
  <c r="AX53" i="16"/>
  <c r="AX54" i="16"/>
  <c r="AX55" i="16"/>
  <c r="AX56" i="16"/>
  <c r="AX57" i="16"/>
  <c r="AX58" i="16"/>
  <c r="AX59" i="16"/>
  <c r="AX60" i="16"/>
  <c r="AX61" i="16"/>
  <c r="AX62" i="16"/>
  <c r="AX63" i="16"/>
  <c r="AX64" i="16"/>
  <c r="AX65" i="16"/>
  <c r="AX66" i="16"/>
  <c r="AX67" i="16"/>
  <c r="AX68" i="16"/>
  <c r="AX69" i="16"/>
  <c r="AX70" i="16"/>
  <c r="AX71" i="16"/>
  <c r="AX72" i="16"/>
  <c r="AX73" i="16"/>
  <c r="AX74" i="16"/>
  <c r="AX75" i="16"/>
  <c r="AX76" i="16"/>
  <c r="AX77" i="16"/>
  <c r="AX78" i="16"/>
  <c r="AX79" i="16"/>
  <c r="AX80" i="16"/>
  <c r="AX81" i="16"/>
  <c r="AX82" i="16"/>
  <c r="AX83" i="16"/>
  <c r="AX84" i="16"/>
  <c r="AX85" i="16"/>
  <c r="AX86" i="16"/>
  <c r="AX87" i="16"/>
  <c r="AX88" i="16"/>
  <c r="AX89" i="16"/>
  <c r="AX90" i="16"/>
  <c r="AX91" i="16"/>
  <c r="AX92" i="16"/>
  <c r="AX93" i="16"/>
  <c r="AX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AI85" i="1"/>
  <c r="D85" i="1"/>
  <c r="AI86" i="1"/>
  <c r="D86" i="1"/>
  <c r="AI87" i="1"/>
  <c r="D87" i="1"/>
  <c r="AI88" i="1"/>
  <c r="D88" i="1"/>
  <c r="AI89" i="1"/>
  <c r="D89" i="1"/>
  <c r="AI90" i="1"/>
  <c r="D90" i="1"/>
  <c r="AI91" i="1"/>
  <c r="D91" i="1"/>
  <c r="AI92" i="1"/>
  <c r="D92" i="1"/>
  <c r="AI93" i="1"/>
  <c r="D93" i="1"/>
  <c r="AI94" i="1"/>
  <c r="D94" i="1"/>
  <c r="AI95" i="1"/>
  <c r="D95" i="1"/>
  <c r="AI96" i="1"/>
  <c r="D96" i="1"/>
  <c r="AI97" i="1"/>
  <c r="D97" i="1"/>
  <c r="AI98" i="1"/>
  <c r="D98" i="1"/>
  <c r="AI99" i="1"/>
  <c r="D99" i="1"/>
  <c r="AI100" i="1"/>
  <c r="D100" i="1"/>
  <c r="AI101" i="1"/>
  <c r="D101" i="1"/>
  <c r="AI102" i="1"/>
  <c r="D102" i="1"/>
  <c r="AI103" i="1"/>
  <c r="D103" i="1"/>
  <c r="AI104" i="1"/>
  <c r="D104" i="1"/>
  <c r="AI105" i="1"/>
  <c r="D105" i="1"/>
  <c r="AI106" i="1"/>
  <c r="D106" i="1"/>
  <c r="AI107" i="1"/>
  <c r="D107" i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B6" i="1"/>
  <c r="C6" i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E23" i="19" l="1"/>
  <c r="D188" i="22"/>
  <c r="D182" i="21"/>
  <c r="D182" i="20"/>
  <c r="B197" i="22"/>
  <c r="B191" i="21"/>
  <c r="B191" i="20"/>
  <c r="B193" i="22"/>
  <c r="B187" i="21"/>
  <c r="B187" i="20"/>
  <c r="B189" i="22"/>
  <c r="B183" i="21"/>
  <c r="B183" i="20"/>
  <c r="B179" i="19"/>
  <c r="B185" i="22"/>
  <c r="B179" i="21"/>
  <c r="B179" i="20"/>
  <c r="B181" i="22"/>
  <c r="B175" i="21"/>
  <c r="B175" i="20"/>
  <c r="B171" i="19"/>
  <c r="B177" i="22"/>
  <c r="B171" i="21"/>
  <c r="B171" i="20"/>
  <c r="P106" i="1"/>
  <c r="C196" i="22"/>
  <c r="C190" i="21"/>
  <c r="C190" i="20"/>
  <c r="B196" i="22"/>
  <c r="B190" i="21"/>
  <c r="B190" i="20"/>
  <c r="B192" i="22"/>
  <c r="B186" i="21"/>
  <c r="B186" i="20"/>
  <c r="B188" i="22"/>
  <c r="B182" i="21"/>
  <c r="B182" i="20"/>
  <c r="B93" i="2"/>
  <c r="B184" i="22"/>
  <c r="B178" i="21"/>
  <c r="B178" i="20"/>
  <c r="B180" i="22"/>
  <c r="B174" i="21"/>
  <c r="B174" i="20"/>
  <c r="B176" i="22"/>
  <c r="B170" i="21"/>
  <c r="B170" i="20"/>
  <c r="D176" i="22"/>
  <c r="D170" i="21"/>
  <c r="D170" i="20"/>
  <c r="P90" i="1"/>
  <c r="C180" i="22"/>
  <c r="C174" i="21"/>
  <c r="C174" i="20"/>
  <c r="D195" i="22"/>
  <c r="D189" i="21"/>
  <c r="D189" i="20"/>
  <c r="D191" i="22"/>
  <c r="D185" i="21"/>
  <c r="D185" i="20"/>
  <c r="C96" i="2"/>
  <c r="D187" i="22"/>
  <c r="D181" i="21"/>
  <c r="D181" i="20"/>
  <c r="D183" i="22"/>
  <c r="D177" i="21"/>
  <c r="D177" i="20"/>
  <c r="C88" i="2"/>
  <c r="D179" i="22"/>
  <c r="D173" i="21"/>
  <c r="D173" i="20"/>
  <c r="C84" i="2"/>
  <c r="D175" i="22"/>
  <c r="D169" i="21"/>
  <c r="D169" i="20"/>
  <c r="AV105" i="1"/>
  <c r="C195" i="22"/>
  <c r="C189" i="21"/>
  <c r="C189" i="20"/>
  <c r="AL101" i="1"/>
  <c r="C191" i="22"/>
  <c r="C185" i="21"/>
  <c r="C185" i="20"/>
  <c r="AN97" i="1"/>
  <c r="C187" i="22"/>
  <c r="C181" i="21"/>
  <c r="C181" i="20"/>
  <c r="AR93" i="1"/>
  <c r="C183" i="22"/>
  <c r="C177" i="21"/>
  <c r="C177" i="20"/>
  <c r="AV89" i="1"/>
  <c r="C179" i="22"/>
  <c r="C173" i="21"/>
  <c r="C173" i="20"/>
  <c r="AL85" i="1"/>
  <c r="C175" i="22"/>
  <c r="C169" i="21"/>
  <c r="C169" i="20"/>
  <c r="D196" i="22"/>
  <c r="D190" i="21"/>
  <c r="D190" i="20"/>
  <c r="P98" i="1"/>
  <c r="C188" i="22"/>
  <c r="C182" i="21"/>
  <c r="C182" i="20"/>
  <c r="B195" i="22"/>
  <c r="B189" i="21"/>
  <c r="B189" i="20"/>
  <c r="B191" i="22"/>
  <c r="B185" i="21"/>
  <c r="B185" i="20"/>
  <c r="B187" i="22"/>
  <c r="B181" i="21"/>
  <c r="B181" i="20"/>
  <c r="B183" i="22"/>
  <c r="B177" i="21"/>
  <c r="B177" i="20"/>
  <c r="B179" i="22"/>
  <c r="B173" i="21"/>
  <c r="B173" i="20"/>
  <c r="B175" i="22"/>
  <c r="B169" i="21"/>
  <c r="B169" i="20"/>
  <c r="C5" i="2"/>
  <c r="D8" i="22"/>
  <c r="I8" i="22" s="1"/>
  <c r="D8" i="21"/>
  <c r="I8" i="21" s="1"/>
  <c r="D8" i="20"/>
  <c r="I8" i="20" s="1"/>
  <c r="D180" i="22"/>
  <c r="D174" i="21"/>
  <c r="D174" i="20"/>
  <c r="P102" i="1"/>
  <c r="C192" i="22"/>
  <c r="C186" i="21"/>
  <c r="C186" i="20"/>
  <c r="D194" i="22"/>
  <c r="D188" i="21"/>
  <c r="D188" i="20"/>
  <c r="C99" i="2"/>
  <c r="D190" i="22"/>
  <c r="D184" i="21"/>
  <c r="D184" i="20"/>
  <c r="D186" i="22"/>
  <c r="D180" i="21"/>
  <c r="D180" i="20"/>
  <c r="C91" i="2"/>
  <c r="D182" i="22"/>
  <c r="D176" i="21"/>
  <c r="D176" i="20"/>
  <c r="D178" i="22"/>
  <c r="D172" i="21"/>
  <c r="D172" i="20"/>
  <c r="D174" i="22"/>
  <c r="D168" i="21"/>
  <c r="D168" i="20"/>
  <c r="B8" i="22"/>
  <c r="B8" i="21"/>
  <c r="B8" i="20"/>
  <c r="P104" i="1"/>
  <c r="C194" i="22"/>
  <c r="C188" i="21"/>
  <c r="C188" i="20"/>
  <c r="P100" i="1"/>
  <c r="C190" i="22"/>
  <c r="C184" i="21"/>
  <c r="C184" i="20"/>
  <c r="P96" i="1"/>
  <c r="C186" i="22"/>
  <c r="C180" i="21"/>
  <c r="C180" i="20"/>
  <c r="P92" i="1"/>
  <c r="C182" i="22"/>
  <c r="C176" i="21"/>
  <c r="C176" i="20"/>
  <c r="P88" i="1"/>
  <c r="C178" i="22"/>
  <c r="C172" i="21"/>
  <c r="C172" i="20"/>
  <c r="P84" i="1"/>
  <c r="C174" i="22"/>
  <c r="C168" i="21"/>
  <c r="C168" i="20"/>
  <c r="D192" i="22"/>
  <c r="D186" i="21"/>
  <c r="D186" i="20"/>
  <c r="P86" i="1"/>
  <c r="C176" i="22"/>
  <c r="C170" i="21"/>
  <c r="C170" i="20"/>
  <c r="B194" i="22"/>
  <c r="B188" i="21"/>
  <c r="B188" i="20"/>
  <c r="B190" i="22"/>
  <c r="B184" i="21"/>
  <c r="B184" i="20"/>
  <c r="B186" i="22"/>
  <c r="B180" i="21"/>
  <c r="B180" i="20"/>
  <c r="B182" i="22"/>
  <c r="B176" i="21"/>
  <c r="B176" i="20"/>
  <c r="B178" i="22"/>
  <c r="B172" i="21"/>
  <c r="B172" i="20"/>
  <c r="A8" i="19"/>
  <c r="A8" i="22"/>
  <c r="A8" i="21"/>
  <c r="A8" i="20"/>
  <c r="D184" i="22"/>
  <c r="D178" i="21"/>
  <c r="D178" i="20"/>
  <c r="P94" i="1"/>
  <c r="C184" i="22"/>
  <c r="C178" i="21"/>
  <c r="C178" i="20"/>
  <c r="D197" i="22"/>
  <c r="D191" i="21"/>
  <c r="D191" i="20"/>
  <c r="C102" i="2"/>
  <c r="D193" i="22"/>
  <c r="D187" i="21"/>
  <c r="D187" i="20"/>
  <c r="D189" i="22"/>
  <c r="D183" i="21"/>
  <c r="D183" i="20"/>
  <c r="C94" i="2"/>
  <c r="D185" i="22"/>
  <c r="D179" i="21"/>
  <c r="D179" i="20"/>
  <c r="C90" i="2"/>
  <c r="D181" i="22"/>
  <c r="D175" i="21"/>
  <c r="D175" i="20"/>
  <c r="C86" i="2"/>
  <c r="D177" i="22"/>
  <c r="D171" i="21"/>
  <c r="D171" i="20"/>
  <c r="B168" i="19"/>
  <c r="B174" i="22"/>
  <c r="B168" i="21"/>
  <c r="B168" i="20"/>
  <c r="AN107" i="1"/>
  <c r="C197" i="22"/>
  <c r="C191" i="21"/>
  <c r="C191" i="20"/>
  <c r="AR103" i="1"/>
  <c r="C193" i="22"/>
  <c r="C187" i="21"/>
  <c r="C187" i="20"/>
  <c r="AV99" i="1"/>
  <c r="C189" i="22"/>
  <c r="C183" i="21"/>
  <c r="C183" i="20"/>
  <c r="AP95" i="1"/>
  <c r="C185" i="22"/>
  <c r="C179" i="21"/>
  <c r="C179" i="20"/>
  <c r="AN91" i="1"/>
  <c r="C181" i="22"/>
  <c r="C175" i="21"/>
  <c r="C175" i="20"/>
  <c r="AR87" i="1"/>
  <c r="C177" i="22"/>
  <c r="C171" i="21"/>
  <c r="C171" i="20"/>
  <c r="E21" i="19"/>
  <c r="F24" i="22"/>
  <c r="E24" i="22"/>
  <c r="F22" i="21"/>
  <c r="E22" i="21"/>
  <c r="F25" i="20"/>
  <c r="E25" i="20"/>
  <c r="F22" i="22"/>
  <c r="E22" i="22"/>
  <c r="F25" i="21"/>
  <c r="E25" i="21"/>
  <c r="F26" i="20"/>
  <c r="E26" i="20"/>
  <c r="F25" i="22"/>
  <c r="E25" i="22"/>
  <c r="F26" i="21"/>
  <c r="E26" i="21"/>
  <c r="F21" i="20"/>
  <c r="E21" i="20"/>
  <c r="F26" i="22"/>
  <c r="E26" i="22"/>
  <c r="P6" i="1"/>
  <c r="P31" i="1" s="1"/>
  <c r="C8" i="22"/>
  <c r="C8" i="21"/>
  <c r="C8" i="20"/>
  <c r="F21" i="21"/>
  <c r="E21" i="21"/>
  <c r="F23" i="20"/>
  <c r="E23" i="20"/>
  <c r="F24" i="20"/>
  <c r="E24" i="20"/>
  <c r="F21" i="22"/>
  <c r="E21" i="22"/>
  <c r="F23" i="21"/>
  <c r="E23" i="21"/>
  <c r="F24" i="21"/>
  <c r="E24" i="21"/>
  <c r="F22" i="20"/>
  <c r="E22" i="20"/>
  <c r="F23" i="22"/>
  <c r="E23" i="22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B191" i="19"/>
  <c r="A105" i="1"/>
  <c r="B189" i="19"/>
  <c r="A103" i="1"/>
  <c r="B187" i="19"/>
  <c r="A101" i="1"/>
  <c r="B185" i="19"/>
  <c r="A99" i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B190" i="19"/>
  <c r="A104" i="1"/>
  <c r="B188" i="19"/>
  <c r="A102" i="1"/>
  <c r="B186" i="19"/>
  <c r="A100" i="1"/>
  <c r="B184" i="19"/>
  <c r="A98" i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AX1" i="16"/>
  <c r="AV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71" i="3"/>
  <c r="F159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F172" i="21" l="1"/>
  <c r="G172" i="21"/>
  <c r="F180" i="21"/>
  <c r="G180" i="21"/>
  <c r="F188" i="21"/>
  <c r="G188" i="21"/>
  <c r="F182" i="21"/>
  <c r="G182" i="21"/>
  <c r="F175" i="22"/>
  <c r="G175" i="22"/>
  <c r="F183" i="22"/>
  <c r="G183" i="22"/>
  <c r="F191" i="22"/>
  <c r="G191" i="22"/>
  <c r="A9" i="22"/>
  <c r="A9" i="21"/>
  <c r="A9" i="20"/>
  <c r="A187" i="19"/>
  <c r="A193" i="22"/>
  <c r="A187" i="21"/>
  <c r="A187" i="20"/>
  <c r="F171" i="21"/>
  <c r="G171" i="21"/>
  <c r="F179" i="21"/>
  <c r="G179" i="21"/>
  <c r="F187" i="21"/>
  <c r="G187" i="21"/>
  <c r="F178" i="22"/>
  <c r="G178" i="22"/>
  <c r="F186" i="22"/>
  <c r="G186" i="22"/>
  <c r="F194" i="22"/>
  <c r="G194" i="22"/>
  <c r="F188" i="22"/>
  <c r="G188" i="22"/>
  <c r="A184" i="19"/>
  <c r="A190" i="22"/>
  <c r="A184" i="21"/>
  <c r="A184" i="20"/>
  <c r="F177" i="22"/>
  <c r="G177" i="22"/>
  <c r="F185" i="22"/>
  <c r="G185" i="22"/>
  <c r="F193" i="22"/>
  <c r="G193" i="22"/>
  <c r="F178" i="20"/>
  <c r="G178" i="20"/>
  <c r="F186" i="20"/>
  <c r="G186" i="20"/>
  <c r="F173" i="20"/>
  <c r="G173" i="20"/>
  <c r="F181" i="20"/>
  <c r="G181" i="20"/>
  <c r="F189" i="20"/>
  <c r="G189" i="20"/>
  <c r="A190" i="19"/>
  <c r="A196" i="22"/>
  <c r="A190" i="21"/>
  <c r="A190" i="20"/>
  <c r="A189" i="19"/>
  <c r="A195" i="22"/>
  <c r="A189" i="21"/>
  <c r="A189" i="20"/>
  <c r="F178" i="21"/>
  <c r="G178" i="21"/>
  <c r="F168" i="20"/>
  <c r="G168" i="20"/>
  <c r="F176" i="20"/>
  <c r="G176" i="20"/>
  <c r="F184" i="20"/>
  <c r="G184" i="20"/>
  <c r="F186" i="21"/>
  <c r="G186" i="21"/>
  <c r="F173" i="21"/>
  <c r="G173" i="21"/>
  <c r="F181" i="21"/>
  <c r="G181" i="21"/>
  <c r="F189" i="21"/>
  <c r="G189" i="21"/>
  <c r="F174" i="20"/>
  <c r="G174" i="20"/>
  <c r="F179" i="20"/>
  <c r="G179" i="20"/>
  <c r="A186" i="19"/>
  <c r="A192" i="22"/>
  <c r="A186" i="21"/>
  <c r="A186" i="20"/>
  <c r="F175" i="20"/>
  <c r="G175" i="20"/>
  <c r="F183" i="20"/>
  <c r="G183" i="20"/>
  <c r="F191" i="20"/>
  <c r="G191" i="20"/>
  <c r="F184" i="22"/>
  <c r="G184" i="22"/>
  <c r="F170" i="20"/>
  <c r="G170" i="20"/>
  <c r="F168" i="21"/>
  <c r="G168" i="21"/>
  <c r="F176" i="21"/>
  <c r="G176" i="21"/>
  <c r="F184" i="21"/>
  <c r="G184" i="21"/>
  <c r="F192" i="22"/>
  <c r="G192" i="22"/>
  <c r="F179" i="22"/>
  <c r="G179" i="22"/>
  <c r="F187" i="22"/>
  <c r="G187" i="22"/>
  <c r="F195" i="22"/>
  <c r="G195" i="22"/>
  <c r="F174" i="21"/>
  <c r="G174" i="21"/>
  <c r="F171" i="20"/>
  <c r="G171" i="20"/>
  <c r="A183" i="19"/>
  <c r="A189" i="22"/>
  <c r="A183" i="21"/>
  <c r="A183" i="20"/>
  <c r="A191" i="19"/>
  <c r="A197" i="22"/>
  <c r="A191" i="21"/>
  <c r="A191" i="20"/>
  <c r="F175" i="21"/>
  <c r="G175" i="21"/>
  <c r="F183" i="21"/>
  <c r="G183" i="21"/>
  <c r="F191" i="21"/>
  <c r="G191" i="21"/>
  <c r="F170" i="21"/>
  <c r="G170" i="21"/>
  <c r="F174" i="22"/>
  <c r="G174" i="22"/>
  <c r="F182" i="22"/>
  <c r="G182" i="22"/>
  <c r="F190" i="22"/>
  <c r="G190" i="22"/>
  <c r="F180" i="22"/>
  <c r="G180" i="22"/>
  <c r="F190" i="20"/>
  <c r="G190" i="20"/>
  <c r="F187" i="20"/>
  <c r="G187" i="20"/>
  <c r="A188" i="19"/>
  <c r="A194" i="22"/>
  <c r="A188" i="21"/>
  <c r="A188" i="20"/>
  <c r="F181" i="22"/>
  <c r="G181" i="22"/>
  <c r="F189" i="22"/>
  <c r="G189" i="22"/>
  <c r="F197" i="22"/>
  <c r="G197" i="22"/>
  <c r="F176" i="22"/>
  <c r="G176" i="22"/>
  <c r="F169" i="20"/>
  <c r="G169" i="20"/>
  <c r="F177" i="20"/>
  <c r="G177" i="20"/>
  <c r="F185" i="20"/>
  <c r="G185" i="20"/>
  <c r="F190" i="21"/>
  <c r="G190" i="21"/>
  <c r="A182" i="19"/>
  <c r="A188" i="22"/>
  <c r="A182" i="21"/>
  <c r="A182" i="20"/>
  <c r="A185" i="19"/>
  <c r="A191" i="22"/>
  <c r="A185" i="21"/>
  <c r="A185" i="20"/>
  <c r="F172" i="20"/>
  <c r="G172" i="20"/>
  <c r="F180" i="20"/>
  <c r="G180" i="20"/>
  <c r="F188" i="20"/>
  <c r="G188" i="20"/>
  <c r="F182" i="20"/>
  <c r="G182" i="20"/>
  <c r="F169" i="21"/>
  <c r="G169" i="21"/>
  <c r="F177" i="21"/>
  <c r="G177" i="21"/>
  <c r="F185" i="21"/>
  <c r="G185" i="21"/>
  <c r="F196" i="22"/>
  <c r="G196" i="22"/>
  <c r="F8" i="20"/>
  <c r="E8" i="20"/>
  <c r="F8" i="21"/>
  <c r="E8" i="21"/>
  <c r="F8" i="22"/>
  <c r="E8" i="22"/>
  <c r="G185" i="19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A10" i="19" l="1"/>
  <c r="A10" i="22"/>
  <c r="A10" i="21"/>
  <c r="A10" i="20"/>
  <c r="E32" i="22"/>
  <c r="K32" i="22" s="1"/>
  <c r="E198" i="22"/>
  <c r="E85" i="22"/>
  <c r="E145" i="22"/>
  <c r="E32" i="21"/>
  <c r="K32" i="21" s="1"/>
  <c r="E192" i="21"/>
  <c r="E85" i="21"/>
  <c r="E139" i="21"/>
  <c r="E32" i="20"/>
  <c r="K32" i="20" s="1"/>
  <c r="E85" i="20"/>
  <c r="E139" i="20"/>
  <c r="E192" i="20"/>
  <c r="J82" i="1"/>
  <c r="J56" i="1"/>
  <c r="J57" i="1" s="1"/>
  <c r="H82" i="1"/>
  <c r="H56" i="1"/>
  <c r="H57" i="1" s="1"/>
  <c r="A18" i="3"/>
  <c r="A9" i="1"/>
  <c r="A7" i="2"/>
  <c r="E32" i="19"/>
  <c r="K32" i="19" s="1"/>
  <c r="E139" i="19"/>
  <c r="E192" i="19"/>
  <c r="E85" i="19"/>
  <c r="A11" i="1"/>
  <c r="A13" i="19" l="1"/>
  <c r="A13" i="22"/>
  <c r="A13" i="21"/>
  <c r="A13" i="20"/>
  <c r="A11" i="19"/>
  <c r="A11" i="22"/>
  <c r="A11" i="21"/>
  <c r="A11" i="20"/>
  <c r="K85" i="21"/>
  <c r="K192" i="21"/>
  <c r="K139" i="21"/>
  <c r="K46" i="21"/>
  <c r="K41" i="21"/>
  <c r="K39" i="21"/>
  <c r="K145" i="22"/>
  <c r="K85" i="22"/>
  <c r="K198" i="22"/>
  <c r="K139" i="20"/>
  <c r="K85" i="20"/>
  <c r="K192" i="20"/>
  <c r="K41" i="20"/>
  <c r="K46" i="20"/>
  <c r="K39" i="20"/>
  <c r="K46" i="22"/>
  <c r="K41" i="22"/>
  <c r="K39" i="22"/>
  <c r="A8" i="2"/>
  <c r="A19" i="3"/>
  <c r="K139" i="19"/>
  <c r="K85" i="19"/>
  <c r="K192" i="19"/>
  <c r="K39" i="19"/>
  <c r="K46" i="19"/>
  <c r="K41" i="19"/>
  <c r="A12" i="1"/>
  <c r="A21" i="3"/>
  <c r="A10" i="2"/>
  <c r="A20" i="3"/>
  <c r="A9" i="2"/>
  <c r="A14" i="19" l="1"/>
  <c r="A14" i="22"/>
  <c r="A14" i="21"/>
  <c r="A14" i="20"/>
  <c r="K212" i="22"/>
  <c r="K207" i="22"/>
  <c r="K205" i="22"/>
  <c r="K206" i="22" s="1"/>
  <c r="K92" i="21"/>
  <c r="K100" i="21"/>
  <c r="K95" i="22"/>
  <c r="K106" i="22"/>
  <c r="K206" i="20"/>
  <c r="K199" i="20"/>
  <c r="K200" i="20" s="1"/>
  <c r="K201" i="20"/>
  <c r="K152" i="22"/>
  <c r="K159" i="22"/>
  <c r="K154" i="22"/>
  <c r="K100" i="20"/>
  <c r="K92" i="20"/>
  <c r="K153" i="21"/>
  <c r="K146" i="21"/>
  <c r="K148" i="21"/>
  <c r="K146" i="20"/>
  <c r="K153" i="20"/>
  <c r="K148" i="20"/>
  <c r="K206" i="21"/>
  <c r="K201" i="21"/>
  <c r="K199" i="21"/>
  <c r="K200" i="21" s="1"/>
  <c r="K201" i="19"/>
  <c r="K199" i="19"/>
  <c r="K200" i="19" s="1"/>
  <c r="K206" i="19"/>
  <c r="K100" i="19"/>
  <c r="K92" i="19"/>
  <c r="K153" i="19"/>
  <c r="K146" i="19"/>
  <c r="K148" i="19"/>
  <c r="A22" i="3"/>
  <c r="A11" i="2"/>
  <c r="A13" i="1"/>
  <c r="A15" i="19" l="1"/>
  <c r="A15" i="22"/>
  <c r="A15" i="21"/>
  <c r="A15" i="20"/>
  <c r="K202" i="20"/>
  <c r="K207" i="20" s="1"/>
  <c r="K208" i="22"/>
  <c r="K213" i="22" s="1"/>
  <c r="K202" i="21"/>
  <c r="K207" i="21" s="1"/>
  <c r="K202" i="19"/>
  <c r="K207" i="19" s="1"/>
  <c r="A14" i="1"/>
  <c r="A23" i="3"/>
  <c r="A12" i="2"/>
  <c r="A16" i="19" l="1"/>
  <c r="A16" i="22"/>
  <c r="A16" i="21"/>
  <c r="A16" i="20"/>
  <c r="A24" i="3"/>
  <c r="A13" i="2"/>
  <c r="A15" i="1"/>
  <c r="A17" i="19" l="1"/>
  <c r="A17" i="22"/>
  <c r="A17" i="21"/>
  <c r="A17" i="20"/>
  <c r="A16" i="1"/>
  <c r="A25" i="3"/>
  <c r="A14" i="2"/>
  <c r="A18" i="19" l="1"/>
  <c r="A18" i="22"/>
  <c r="A18" i="21"/>
  <c r="A18" i="20"/>
  <c r="A17" i="1"/>
  <c r="A26" i="3"/>
  <c r="A15" i="2"/>
  <c r="A19" i="22" l="1"/>
  <c r="A19" i="21"/>
  <c r="A19" i="20"/>
  <c r="A18" i="1"/>
  <c r="A19" i="19"/>
  <c r="A16" i="2"/>
  <c r="A27" i="3"/>
  <c r="A28" i="3" l="1"/>
  <c r="A20" i="22"/>
  <c r="A20" i="21"/>
  <c r="A20" i="20"/>
  <c r="A17" i="2"/>
  <c r="A19" i="1"/>
  <c r="A20" i="19"/>
  <c r="A21" i="22" l="1"/>
  <c r="A21" i="21"/>
  <c r="A21" i="20"/>
  <c r="A21" i="19"/>
  <c r="A20" i="1"/>
  <c r="A29" i="3"/>
  <c r="A18" i="2"/>
  <c r="A22" i="22" l="1"/>
  <c r="A22" i="21"/>
  <c r="A22" i="20"/>
  <c r="A22" i="19"/>
  <c r="A19" i="2"/>
  <c r="A30" i="3"/>
  <c r="A21" i="1"/>
  <c r="A23" i="22" l="1"/>
  <c r="A23" i="21"/>
  <c r="A23" i="20"/>
  <c r="A23" i="19"/>
  <c r="A20" i="2"/>
  <c r="A31" i="3"/>
  <c r="A22" i="1"/>
  <c r="A24" i="22" l="1"/>
  <c r="A24" i="21"/>
  <c r="A24" i="20"/>
  <c r="A24" i="19"/>
  <c r="A21" i="2"/>
  <c r="A23" i="1"/>
  <c r="A32" i="3"/>
  <c r="A25" i="22" l="1"/>
  <c r="A25" i="21"/>
  <c r="A25" i="20"/>
  <c r="A25" i="19"/>
  <c r="A33" i="3"/>
  <c r="A22" i="2"/>
  <c r="A24" i="1"/>
  <c r="A26" i="22" l="1"/>
  <c r="A26" i="21"/>
  <c r="A26" i="20"/>
  <c r="A26" i="19"/>
  <c r="A23" i="2"/>
  <c r="A25" i="1"/>
  <c r="A34" i="3"/>
  <c r="A27" i="22" l="1"/>
  <c r="A27" i="21"/>
  <c r="A27" i="20"/>
  <c r="A27" i="19"/>
  <c r="A35" i="3"/>
  <c r="A24" i="2"/>
  <c r="A26" i="1"/>
  <c r="A28" i="22" l="1"/>
  <c r="A28" i="21"/>
  <c r="A28" i="20"/>
  <c r="A28" i="19"/>
  <c r="A27" i="1"/>
  <c r="A36" i="3"/>
  <c r="A25" i="2"/>
  <c r="A70" i="1"/>
  <c r="A127" i="19" l="1"/>
  <c r="A133" i="22"/>
  <c r="A127" i="21"/>
  <c r="A127" i="20"/>
  <c r="A29" i="22"/>
  <c r="A29" i="21"/>
  <c r="A29" i="20"/>
  <c r="A29" i="19"/>
  <c r="A26" i="2"/>
  <c r="A37" i="3"/>
  <c r="A28" i="1"/>
  <c r="A118" i="3"/>
  <c r="A71" i="1"/>
  <c r="A69" i="2"/>
  <c r="A30" i="22" l="1"/>
  <c r="A30" i="21"/>
  <c r="A30" i="20"/>
  <c r="A128" i="19"/>
  <c r="A134" i="22"/>
  <c r="A128" i="21"/>
  <c r="A128" i="20"/>
  <c r="A30" i="19"/>
  <c r="A38" i="3"/>
  <c r="A27" i="2"/>
  <c r="A29" i="1"/>
  <c r="A119" i="3"/>
  <c r="A72" i="1"/>
  <c r="A70" i="2"/>
  <c r="A129" i="19" l="1"/>
  <c r="A135" i="22"/>
  <c r="A129" i="21"/>
  <c r="A129" i="20"/>
  <c r="A31" i="22"/>
  <c r="A31" i="21"/>
  <c r="A31" i="20"/>
  <c r="A31" i="19"/>
  <c r="A39" i="3"/>
  <c r="A28" i="2"/>
  <c r="A32" i="1"/>
  <c r="A73" i="1"/>
  <c r="A71" i="2"/>
  <c r="A120" i="3"/>
  <c r="A130" i="19" l="1"/>
  <c r="A136" i="22"/>
  <c r="A130" i="21"/>
  <c r="A130" i="20"/>
  <c r="A61" i="22"/>
  <c r="A61" i="21"/>
  <c r="A32" i="21" s="1"/>
  <c r="K40" i="21" s="1"/>
  <c r="K42" i="21" s="1"/>
  <c r="K47" i="21" s="1"/>
  <c r="A61" i="20"/>
  <c r="A61" i="19"/>
  <c r="C31" i="1"/>
  <c r="C30" i="1"/>
  <c r="A61" i="3"/>
  <c r="E40" i="3" s="1"/>
  <c r="A31" i="2"/>
  <c r="A33" i="1"/>
  <c r="A74" i="1"/>
  <c r="A72" i="2"/>
  <c r="A121" i="3"/>
  <c r="A131" i="19" l="1"/>
  <c r="A137" i="22"/>
  <c r="A131" i="21"/>
  <c r="A131" i="20"/>
  <c r="A32" i="20"/>
  <c r="K40" i="20" s="1"/>
  <c r="K42" i="20" s="1"/>
  <c r="K47" i="20" s="1"/>
  <c r="A62" i="22"/>
  <c r="A62" i="21"/>
  <c r="A62" i="20"/>
  <c r="A32" i="22"/>
  <c r="K40" i="22" s="1"/>
  <c r="K42" i="22" s="1"/>
  <c r="K47" i="22" s="1"/>
  <c r="A62" i="19"/>
  <c r="A32" i="2"/>
  <c r="A34" i="1"/>
  <c r="A62" i="3"/>
  <c r="C30" i="2"/>
  <c r="C29" i="2"/>
  <c r="A32" i="19"/>
  <c r="K40" i="19" s="1"/>
  <c r="K42" i="19" s="1"/>
  <c r="K47" i="19" s="1"/>
  <c r="A122" i="3"/>
  <c r="A75" i="1"/>
  <c r="A73" i="2"/>
  <c r="A132" i="19" l="1"/>
  <c r="A138" i="22"/>
  <c r="A132" i="21"/>
  <c r="A132" i="20"/>
  <c r="A63" i="22"/>
  <c r="A63" i="21"/>
  <c r="A63" i="20"/>
  <c r="A63" i="19"/>
  <c r="A63" i="3"/>
  <c r="A33" i="2"/>
  <c r="A35" i="1"/>
  <c r="A123" i="3"/>
  <c r="A74" i="2"/>
  <c r="A76" i="1"/>
  <c r="A133" i="19" l="1"/>
  <c r="A139" i="22"/>
  <c r="A133" i="21"/>
  <c r="A133" i="20"/>
  <c r="A64" i="22"/>
  <c r="A64" i="21"/>
  <c r="A64" i="20"/>
  <c r="A64" i="19"/>
  <c r="A34" i="2"/>
  <c r="A36" i="1"/>
  <c r="A64" i="3"/>
  <c r="A77" i="1"/>
  <c r="A75" i="2"/>
  <c r="A124" i="3"/>
  <c r="A134" i="19" l="1"/>
  <c r="A140" i="22"/>
  <c r="A134" i="21"/>
  <c r="A134" i="20"/>
  <c r="A65" i="22"/>
  <c r="A65" i="21"/>
  <c r="A65" i="20"/>
  <c r="A37" i="1"/>
  <c r="A65" i="19"/>
  <c r="A65" i="3"/>
  <c r="A35" i="2"/>
  <c r="A78" i="1"/>
  <c r="A76" i="2"/>
  <c r="A125" i="3"/>
  <c r="A66" i="22" l="1"/>
  <c r="A66" i="21"/>
  <c r="A66" i="20"/>
  <c r="A135" i="19"/>
  <c r="A141" i="22"/>
  <c r="A135" i="21"/>
  <c r="A135" i="20"/>
  <c r="A66" i="19"/>
  <c r="A36" i="2"/>
  <c r="A38" i="1"/>
  <c r="A66" i="3"/>
  <c r="A126" i="3"/>
  <c r="A79" i="1"/>
  <c r="A77" i="2"/>
  <c r="A136" i="19" l="1"/>
  <c r="A142" i="22"/>
  <c r="A136" i="21"/>
  <c r="A136" i="20"/>
  <c r="A67" i="22"/>
  <c r="A67" i="21"/>
  <c r="A67" i="20"/>
  <c r="A67" i="19"/>
  <c r="A37" i="2"/>
  <c r="A39" i="1"/>
  <c r="A67" i="3"/>
  <c r="A127" i="3"/>
  <c r="A80" i="1"/>
  <c r="A78" i="2"/>
  <c r="A137" i="19" l="1"/>
  <c r="A143" i="22"/>
  <c r="A137" i="21"/>
  <c r="A137" i="20"/>
  <c r="A68" i="22"/>
  <c r="A68" i="21"/>
  <c r="A68" i="20"/>
  <c r="A68" i="19"/>
  <c r="A40" i="1"/>
  <c r="A38" i="2"/>
  <c r="A68" i="3"/>
  <c r="A81" i="1"/>
  <c r="A79" i="2"/>
  <c r="A128" i="3"/>
  <c r="A138" i="19" l="1"/>
  <c r="A144" i="22"/>
  <c r="A138" i="21"/>
  <c r="A138" i="20"/>
  <c r="A69" i="22"/>
  <c r="A69" i="21"/>
  <c r="A69" i="20"/>
  <c r="A69" i="19"/>
  <c r="A69" i="3"/>
  <c r="A39" i="2"/>
  <c r="A41" i="1"/>
  <c r="A80" i="2"/>
  <c r="A84" i="1"/>
  <c r="A129" i="3"/>
  <c r="A70" i="22" l="1"/>
  <c r="A70" i="21"/>
  <c r="A70" i="20"/>
  <c r="A168" i="19"/>
  <c r="A109" i="19" s="1"/>
  <c r="A174" i="22"/>
  <c r="A168" i="21"/>
  <c r="A168" i="20"/>
  <c r="A139" i="19"/>
  <c r="K147" i="19" s="1"/>
  <c r="K149" i="19" s="1"/>
  <c r="K154" i="19" s="1"/>
  <c r="A42" i="1"/>
  <c r="A70" i="19"/>
  <c r="A70" i="3"/>
  <c r="A40" i="2"/>
  <c r="A151" i="3"/>
  <c r="E130" i="3" s="1"/>
  <c r="C82" i="1"/>
  <c r="A83" i="2"/>
  <c r="C83" i="1"/>
  <c r="A85" i="1"/>
  <c r="A109" i="20" l="1"/>
  <c r="K159" i="20" s="1"/>
  <c r="A139" i="20"/>
  <c r="K147" i="20" s="1"/>
  <c r="K149" i="20" s="1"/>
  <c r="K154" i="20" s="1"/>
  <c r="A115" i="22"/>
  <c r="K165" i="22" s="1"/>
  <c r="A145" i="22"/>
  <c r="K153" i="22" s="1"/>
  <c r="K155" i="22" s="1"/>
  <c r="K160" i="22" s="1"/>
  <c r="A43" i="1"/>
  <c r="A42" i="2" s="1"/>
  <c r="A71" i="22"/>
  <c r="A71" i="21"/>
  <c r="A71" i="20"/>
  <c r="A139" i="21"/>
  <c r="K147" i="21" s="1"/>
  <c r="K149" i="21" s="1"/>
  <c r="K154" i="21" s="1"/>
  <c r="A109" i="21"/>
  <c r="K159" i="21" s="1"/>
  <c r="A169" i="19"/>
  <c r="A175" i="22"/>
  <c r="A169" i="21"/>
  <c r="A169" i="20"/>
  <c r="K159" i="19"/>
  <c r="G134" i="19" s="1"/>
  <c r="A44" i="1"/>
  <c r="A71" i="19"/>
  <c r="A41" i="2"/>
  <c r="A71" i="3"/>
  <c r="A86" i="1"/>
  <c r="A152" i="3"/>
  <c r="A84" i="2"/>
  <c r="C82" i="2"/>
  <c r="C81" i="2"/>
  <c r="A72" i="3" l="1"/>
  <c r="A72" i="22"/>
  <c r="A72" i="21"/>
  <c r="A72" i="20"/>
  <c r="A73" i="22"/>
  <c r="A73" i="21"/>
  <c r="A73" i="20"/>
  <c r="G131" i="22"/>
  <c r="G128" i="22"/>
  <c r="G124" i="22"/>
  <c r="G127" i="22"/>
  <c r="G141" i="22"/>
  <c r="G144" i="22"/>
  <c r="G123" i="22"/>
  <c r="G137" i="22"/>
  <c r="G132" i="22"/>
  <c r="G130" i="22"/>
  <c r="G142" i="22"/>
  <c r="G133" i="22"/>
  <c r="G138" i="22"/>
  <c r="G122" i="22"/>
  <c r="G134" i="22"/>
  <c r="G129" i="22"/>
  <c r="G121" i="22"/>
  <c r="G143" i="22"/>
  <c r="G126" i="22"/>
  <c r="G125" i="22"/>
  <c r="G139" i="22"/>
  <c r="G135" i="22"/>
  <c r="G136" i="22"/>
  <c r="G140" i="22"/>
  <c r="G132" i="21"/>
  <c r="G123" i="21"/>
  <c r="G118" i="21"/>
  <c r="G137" i="21"/>
  <c r="G128" i="21"/>
  <c r="G119" i="21"/>
  <c r="G133" i="21"/>
  <c r="G124" i="21"/>
  <c r="G115" i="21"/>
  <c r="G129" i="21"/>
  <c r="G120" i="21"/>
  <c r="G138" i="21"/>
  <c r="G125" i="21"/>
  <c r="G116" i="21"/>
  <c r="G134" i="21"/>
  <c r="G121" i="21"/>
  <c r="G135" i="21"/>
  <c r="G130" i="21"/>
  <c r="G136" i="21"/>
  <c r="G127" i="21"/>
  <c r="G122" i="21"/>
  <c r="G117" i="21"/>
  <c r="G131" i="21"/>
  <c r="G126" i="21"/>
  <c r="A170" i="19"/>
  <c r="A176" i="22"/>
  <c r="A170" i="21"/>
  <c r="A170" i="20"/>
  <c r="A72" i="19"/>
  <c r="G119" i="20"/>
  <c r="G135" i="20"/>
  <c r="G118" i="20"/>
  <c r="G124" i="20"/>
  <c r="G121" i="20"/>
  <c r="G115" i="20"/>
  <c r="G136" i="20"/>
  <c r="G131" i="20"/>
  <c r="G129" i="20"/>
  <c r="G116" i="20"/>
  <c r="G137" i="20"/>
  <c r="G132" i="20"/>
  <c r="G127" i="20"/>
  <c r="G133" i="20"/>
  <c r="G128" i="20"/>
  <c r="G138" i="20"/>
  <c r="G126" i="20"/>
  <c r="G134" i="20"/>
  <c r="G125" i="20"/>
  <c r="G120" i="20"/>
  <c r="G130" i="20"/>
  <c r="G117" i="20"/>
  <c r="G123" i="20"/>
  <c r="G122" i="20"/>
  <c r="G120" i="19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53" i="3"/>
  <c r="A171" i="19" l="1"/>
  <c r="A177" i="22"/>
  <c r="A171" i="21"/>
  <c r="A171" i="20"/>
  <c r="A74" i="22"/>
  <c r="A74" i="21"/>
  <c r="A74" i="20"/>
  <c r="A74" i="19"/>
  <c r="A74" i="3"/>
  <c r="A44" i="2"/>
  <c r="A46" i="1"/>
  <c r="A88" i="1"/>
  <c r="A154" i="3"/>
  <c r="A86" i="2"/>
  <c r="A47" i="1" l="1"/>
  <c r="A76" i="3" s="1"/>
  <c r="A75" i="22"/>
  <c r="A75" i="21"/>
  <c r="A75" i="20"/>
  <c r="A172" i="19"/>
  <c r="A178" i="22"/>
  <c r="A172" i="21"/>
  <c r="A172" i="20"/>
  <c r="A45" i="2"/>
  <c r="A75" i="19"/>
  <c r="A75" i="3"/>
  <c r="A155" i="3"/>
  <c r="A89" i="1"/>
  <c r="A87" i="2"/>
  <c r="A76" i="19" l="1"/>
  <c r="A46" i="2"/>
  <c r="A173" i="19"/>
  <c r="A179" i="22"/>
  <c r="A173" i="21"/>
  <c r="A173" i="20"/>
  <c r="A48" i="1"/>
  <c r="A76" i="22"/>
  <c r="A76" i="21"/>
  <c r="A76" i="20"/>
  <c r="A90" i="1"/>
  <c r="A88" i="2"/>
  <c r="A156" i="3"/>
  <c r="A77" i="22" l="1"/>
  <c r="A77" i="21"/>
  <c r="A77" i="20"/>
  <c r="A77" i="19"/>
  <c r="A77" i="3"/>
  <c r="A47" i="2"/>
  <c r="A49" i="1"/>
  <c r="A174" i="19"/>
  <c r="A180" i="22"/>
  <c r="A174" i="21"/>
  <c r="A174" i="20"/>
  <c r="A157" i="3"/>
  <c r="A91" i="1"/>
  <c r="A89" i="2"/>
  <c r="A78" i="22" l="1"/>
  <c r="A78" i="21"/>
  <c r="A78" i="20"/>
  <c r="A50" i="1"/>
  <c r="A78" i="19"/>
  <c r="A48" i="2"/>
  <c r="A78" i="3"/>
  <c r="A175" i="19"/>
  <c r="A181" i="22"/>
  <c r="A175" i="21"/>
  <c r="A175" i="20"/>
  <c r="A92" i="1"/>
  <c r="A90" i="2"/>
  <c r="A158" i="3"/>
  <c r="A79" i="22" l="1"/>
  <c r="A79" i="21"/>
  <c r="A79" i="20"/>
  <c r="A49" i="2"/>
  <c r="A51" i="1"/>
  <c r="A79" i="19"/>
  <c r="A79" i="3"/>
  <c r="A176" i="19"/>
  <c r="A182" i="22"/>
  <c r="A176" i="21"/>
  <c r="A176" i="20"/>
  <c r="A91" i="2"/>
  <c r="A93" i="1"/>
  <c r="A159" i="3"/>
  <c r="A183" i="22" l="1"/>
  <c r="A177" i="21"/>
  <c r="A177" i="20"/>
  <c r="A80" i="22"/>
  <c r="A80" i="21"/>
  <c r="A80" i="20"/>
  <c r="A80" i="19"/>
  <c r="A80" i="3"/>
  <c r="A50" i="2"/>
  <c r="A52" i="1"/>
  <c r="A94" i="1"/>
  <c r="A177" i="19"/>
  <c r="A95" i="1"/>
  <c r="A160" i="3"/>
  <c r="A92" i="2"/>
  <c r="A53" i="1" l="1"/>
  <c r="A81" i="22"/>
  <c r="A81" i="21"/>
  <c r="A81" i="20"/>
  <c r="A81" i="19"/>
  <c r="A81" i="3"/>
  <c r="A51" i="2"/>
  <c r="A178" i="19"/>
  <c r="A184" i="22"/>
  <c r="A178" i="21"/>
  <c r="A178" i="20"/>
  <c r="A179" i="19"/>
  <c r="A185" i="22"/>
  <c r="A179" i="21"/>
  <c r="A179" i="20"/>
  <c r="A61" i="1"/>
  <c r="A161" i="3"/>
  <c r="A93" i="2"/>
  <c r="A96" i="1"/>
  <c r="A162" i="3"/>
  <c r="A94" i="2"/>
  <c r="A180" i="19" l="1"/>
  <c r="A186" i="22"/>
  <c r="A180" i="21"/>
  <c r="A180" i="20"/>
  <c r="A62" i="1"/>
  <c r="A119" i="19" s="1"/>
  <c r="A124" i="22"/>
  <c r="A118" i="21"/>
  <c r="A118" i="20"/>
  <c r="A54" i="1"/>
  <c r="A82" i="22"/>
  <c r="A82" i="21"/>
  <c r="A82" i="20"/>
  <c r="A52" i="2"/>
  <c r="A82" i="3"/>
  <c r="A82" i="19"/>
  <c r="A63" i="1"/>
  <c r="A118" i="19"/>
  <c r="A60" i="2"/>
  <c r="A109" i="3"/>
  <c r="A163" i="3"/>
  <c r="A97" i="1"/>
  <c r="A95" i="2"/>
  <c r="A125" i="22" l="1"/>
  <c r="A119" i="21"/>
  <c r="A119" i="20"/>
  <c r="A61" i="2"/>
  <c r="A126" i="22"/>
  <c r="A120" i="21"/>
  <c r="A120" i="20"/>
  <c r="A83" i="22"/>
  <c r="A83" i="21"/>
  <c r="A83" i="20"/>
  <c r="A83" i="19"/>
  <c r="A83" i="3"/>
  <c r="A53" i="2"/>
  <c r="A55" i="1"/>
  <c r="A58" i="1" s="1"/>
  <c r="A110" i="3"/>
  <c r="A181" i="19"/>
  <c r="A187" i="22"/>
  <c r="A181" i="21"/>
  <c r="A181" i="20"/>
  <c r="A120" i="19"/>
  <c r="A111" i="3"/>
  <c r="A64" i="1"/>
  <c r="A62" i="2"/>
  <c r="A96" i="2"/>
  <c r="A164" i="3"/>
  <c r="A115" i="20" l="1"/>
  <c r="A121" i="22"/>
  <c r="A57" i="2"/>
  <c r="A106" i="3"/>
  <c r="E85" i="3" s="1"/>
  <c r="A59" i="1"/>
  <c r="A60" i="1" s="1"/>
  <c r="C56" i="1"/>
  <c r="A115" i="19"/>
  <c r="C57" i="1"/>
  <c r="A115" i="21"/>
  <c r="A84" i="22"/>
  <c r="A84" i="21"/>
  <c r="A84" i="20"/>
  <c r="A84" i="3"/>
  <c r="A54" i="2"/>
  <c r="A84" i="19"/>
  <c r="A127" i="22"/>
  <c r="A121" i="21"/>
  <c r="A121" i="20"/>
  <c r="A121" i="19"/>
  <c r="A65" i="1"/>
  <c r="A112" i="3"/>
  <c r="A63" i="2"/>
  <c r="A108" i="3" l="1"/>
  <c r="A117" i="21"/>
  <c r="A59" i="2"/>
  <c r="A117" i="19"/>
  <c r="A123" i="22"/>
  <c r="A117" i="20"/>
  <c r="A85" i="19"/>
  <c r="K93" i="19" s="1"/>
  <c r="K94" i="19" s="1"/>
  <c r="K95" i="19" s="1"/>
  <c r="K101" i="19" s="1"/>
  <c r="A55" i="19"/>
  <c r="A116" i="20"/>
  <c r="A58" i="2"/>
  <c r="A107" i="3"/>
  <c r="A116" i="19"/>
  <c r="A116" i="21"/>
  <c r="A122" i="22"/>
  <c r="C55" i="2"/>
  <c r="C56" i="2"/>
  <c r="A55" i="22"/>
  <c r="A85" i="22"/>
  <c r="K96" i="22" s="1"/>
  <c r="K97" i="22" s="1"/>
  <c r="K98" i="22" s="1"/>
  <c r="K107" i="22" s="1"/>
  <c r="A85" i="21"/>
  <c r="K93" i="21" s="1"/>
  <c r="K94" i="21" s="1"/>
  <c r="K95" i="21" s="1"/>
  <c r="K101" i="21" s="1"/>
  <c r="A55" i="21"/>
  <c r="A85" i="20"/>
  <c r="K93" i="20" s="1"/>
  <c r="K94" i="20" s="1"/>
  <c r="K95" i="20" s="1"/>
  <c r="K101" i="20" s="1"/>
  <c r="A55" i="20"/>
  <c r="A128" i="22"/>
  <c r="A122" i="21"/>
  <c r="A122" i="20"/>
  <c r="A122" i="19"/>
  <c r="A66" i="1"/>
  <c r="A113" i="3"/>
  <c r="A64" i="2"/>
  <c r="K106" i="20" l="1"/>
  <c r="A2" i="20"/>
  <c r="K52" i="20" s="1"/>
  <c r="K112" i="22"/>
  <c r="A2" i="22"/>
  <c r="K52" i="22" s="1"/>
  <c r="A2" i="21"/>
  <c r="K52" i="21" s="1"/>
  <c r="K106" i="21"/>
  <c r="K106" i="19"/>
  <c r="A2" i="19"/>
  <c r="K52" i="19" s="1"/>
  <c r="A129" i="22"/>
  <c r="A123" i="21"/>
  <c r="A123" i="20"/>
  <c r="A123" i="19"/>
  <c r="A114" i="3"/>
  <c r="A67" i="1"/>
  <c r="A65" i="2"/>
  <c r="G24" i="19" l="1"/>
  <c r="G9" i="19"/>
  <c r="G13" i="19"/>
  <c r="G19" i="19"/>
  <c r="G25" i="19"/>
  <c r="G31" i="19"/>
  <c r="G21" i="19"/>
  <c r="G14" i="19"/>
  <c r="G18" i="19"/>
  <c r="G11" i="19"/>
  <c r="G26" i="19"/>
  <c r="G8" i="19"/>
  <c r="G17" i="19"/>
  <c r="G23" i="19"/>
  <c r="G22" i="19"/>
  <c r="G16" i="19"/>
  <c r="G12" i="19"/>
  <c r="G10" i="19"/>
  <c r="G30" i="19"/>
  <c r="G27" i="19"/>
  <c r="G29" i="19"/>
  <c r="G28" i="19"/>
  <c r="G20" i="19"/>
  <c r="G15" i="19"/>
  <c r="G61" i="19"/>
  <c r="G65" i="19"/>
  <c r="G81" i="19"/>
  <c r="G62" i="19"/>
  <c r="G68" i="19"/>
  <c r="G76" i="19"/>
  <c r="G78" i="19"/>
  <c r="G77" i="19"/>
  <c r="G79" i="19"/>
  <c r="G71" i="19"/>
  <c r="G66" i="19"/>
  <c r="G72" i="19"/>
  <c r="G70" i="19"/>
  <c r="G80" i="19"/>
  <c r="G67" i="19"/>
  <c r="G75" i="19"/>
  <c r="G69" i="19"/>
  <c r="G64" i="19"/>
  <c r="G84" i="19"/>
  <c r="G82" i="19"/>
  <c r="G74" i="19"/>
  <c r="G63" i="19"/>
  <c r="G73" i="19"/>
  <c r="G83" i="19"/>
  <c r="G71" i="21"/>
  <c r="G63" i="21"/>
  <c r="G65" i="21"/>
  <c r="G75" i="21"/>
  <c r="G78" i="21"/>
  <c r="G79" i="21"/>
  <c r="G62" i="21"/>
  <c r="G77" i="21"/>
  <c r="G70" i="21"/>
  <c r="G69" i="21"/>
  <c r="G64" i="21"/>
  <c r="G81" i="21"/>
  <c r="G66" i="21"/>
  <c r="G83" i="21"/>
  <c r="G61" i="21"/>
  <c r="G76" i="21"/>
  <c r="G68" i="21"/>
  <c r="G73" i="21"/>
  <c r="G84" i="21"/>
  <c r="G67" i="21"/>
  <c r="G82" i="21"/>
  <c r="G80" i="21"/>
  <c r="G72" i="21"/>
  <c r="G74" i="21"/>
  <c r="G25" i="22"/>
  <c r="G16" i="22"/>
  <c r="G9" i="22"/>
  <c r="G20" i="22"/>
  <c r="G10" i="22"/>
  <c r="G12" i="22"/>
  <c r="G23" i="22"/>
  <c r="G29" i="22"/>
  <c r="G26" i="22"/>
  <c r="G14" i="22"/>
  <c r="G24" i="22"/>
  <c r="G13" i="22"/>
  <c r="G19" i="22"/>
  <c r="G11" i="22"/>
  <c r="G31" i="22"/>
  <c r="G30" i="22"/>
  <c r="G15" i="22"/>
  <c r="G8" i="22"/>
  <c r="G27" i="22"/>
  <c r="G21" i="22"/>
  <c r="G18" i="22"/>
  <c r="G28" i="22"/>
  <c r="G17" i="22"/>
  <c r="G22" i="22"/>
  <c r="G84" i="22"/>
  <c r="G77" i="22"/>
  <c r="G65" i="22"/>
  <c r="G68" i="22"/>
  <c r="G69" i="22"/>
  <c r="G75" i="22"/>
  <c r="G76" i="22"/>
  <c r="G73" i="22"/>
  <c r="G72" i="22"/>
  <c r="G80" i="22"/>
  <c r="G61" i="22"/>
  <c r="G83" i="22"/>
  <c r="G62" i="22"/>
  <c r="G82" i="22"/>
  <c r="G70" i="22"/>
  <c r="G81" i="22"/>
  <c r="G79" i="22"/>
  <c r="G67" i="22"/>
  <c r="G64" i="22"/>
  <c r="G74" i="22"/>
  <c r="G66" i="22"/>
  <c r="G63" i="22"/>
  <c r="G78" i="22"/>
  <c r="G71" i="22"/>
  <c r="G19" i="21"/>
  <c r="G25" i="21"/>
  <c r="G17" i="21"/>
  <c r="G13" i="21"/>
  <c r="G14" i="21"/>
  <c r="G27" i="21"/>
  <c r="G10" i="21"/>
  <c r="G12" i="21"/>
  <c r="G18" i="21"/>
  <c r="G30" i="21"/>
  <c r="G21" i="21"/>
  <c r="G31" i="21"/>
  <c r="G29" i="21"/>
  <c r="G8" i="21"/>
  <c r="G9" i="21"/>
  <c r="G20" i="21"/>
  <c r="G16" i="21"/>
  <c r="G28" i="21"/>
  <c r="G15" i="21"/>
  <c r="G22" i="21"/>
  <c r="G23" i="21"/>
  <c r="G24" i="21"/>
  <c r="G11" i="21"/>
  <c r="G26" i="21"/>
  <c r="G14" i="20"/>
  <c r="G13" i="20"/>
  <c r="G9" i="20"/>
  <c r="G15" i="20"/>
  <c r="G25" i="20"/>
  <c r="G12" i="20"/>
  <c r="G26" i="20"/>
  <c r="G21" i="20"/>
  <c r="G18" i="20"/>
  <c r="G31" i="20"/>
  <c r="G20" i="20"/>
  <c r="G27" i="20"/>
  <c r="G17" i="20"/>
  <c r="G30" i="20"/>
  <c r="G10" i="20"/>
  <c r="G29" i="20"/>
  <c r="G24" i="20"/>
  <c r="G16" i="20"/>
  <c r="G23" i="20"/>
  <c r="G22" i="20"/>
  <c r="G19" i="20"/>
  <c r="G8" i="20"/>
  <c r="G28" i="20"/>
  <c r="G11" i="20"/>
  <c r="G63" i="20"/>
  <c r="G72" i="20"/>
  <c r="G76" i="20"/>
  <c r="G66" i="20"/>
  <c r="G62" i="20"/>
  <c r="G70" i="20"/>
  <c r="G64" i="20"/>
  <c r="G83" i="20"/>
  <c r="G75" i="20"/>
  <c r="G79" i="20"/>
  <c r="G80" i="20"/>
  <c r="G77" i="20"/>
  <c r="G68" i="20"/>
  <c r="G74" i="20"/>
  <c r="G73" i="20"/>
  <c r="G65" i="20"/>
  <c r="G61" i="20"/>
  <c r="G81" i="20"/>
  <c r="G69" i="20"/>
  <c r="G84" i="20"/>
  <c r="G71" i="20"/>
  <c r="G78" i="20"/>
  <c r="G82" i="20"/>
  <c r="G67" i="20"/>
  <c r="A130" i="22"/>
  <c r="A124" i="21"/>
  <c r="A124" i="20"/>
  <c r="A124" i="19"/>
  <c r="A115" i="3"/>
  <c r="A68" i="1"/>
  <c r="A66" i="2"/>
  <c r="A69" i="1" l="1"/>
  <c r="A126" i="19" s="1"/>
  <c r="A131" i="22"/>
  <c r="A125" i="21"/>
  <c r="A125" i="20"/>
  <c r="A125" i="19"/>
  <c r="A67" i="2"/>
  <c r="A116" i="3"/>
  <c r="A117" i="3" l="1"/>
  <c r="A68" i="2"/>
  <c r="A132" i="22"/>
  <c r="A126" i="21"/>
  <c r="A126" i="20"/>
</calcChain>
</file>

<file path=xl/sharedStrings.xml><?xml version="1.0" encoding="utf-8"?>
<sst xmlns="http://schemas.openxmlformats.org/spreadsheetml/2006/main" count="1095" uniqueCount="244">
  <si>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</si>
  <si>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</si>
  <si>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</si>
  <si>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</si>
  <si>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</si>
  <si>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</si>
  <si>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</si>
  <si>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</si>
  <si>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</si>
  <si>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</si>
  <si>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</si>
  <si>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</si>
  <si>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</si>
  <si>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</si>
  <si>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</si>
  <si>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</si>
  <si>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</si>
  <si>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</si>
  <si>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</si>
  <si>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</si>
  <si>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</si>
  <si>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</si>
  <si>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</si>
  <si>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</si>
  <si>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</si>
  <si>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</si>
  <si>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</si>
  <si>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</si>
  <si>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</si>
  <si>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</si>
  <si>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</si>
  <si>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</si>
  <si>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</si>
  <si>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</si>
  <si>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</si>
  <si>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</si>
  <si>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</si>
  <si>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</si>
  <si>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</si>
  <si>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</si>
  <si>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</si>
  <si>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</si>
  <si>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</si>
  <si>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</si>
  <si>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</si>
  <si>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</si>
  <si>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</si>
  <si>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</si>
  <si>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</si>
  <si>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</si>
  <si>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</si>
  <si>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</si>
  <si>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</si>
  <si>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</si>
  <si>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</si>
  <si>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</si>
  <si>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</si>
  <si>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</si>
  <si>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</si>
  <si>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</si>
  <si>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</si>
  <si>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</si>
  <si>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</si>
  <si>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</si>
  <si>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</si>
  <si>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</si>
  <si>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</si>
  <si>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</si>
  <si>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</si>
  <si>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</si>
  <si>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</si>
  <si>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</si>
  <si>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</si>
  <si>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</si>
  <si>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</si>
  <si>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</si>
  <si>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</si>
  <si>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</si>
  <si>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</si>
  <si>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</si>
  <si>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</si>
  <si>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</si>
  <si>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</si>
  <si>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</si>
  <si>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</si>
  <si>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</si>
  <si>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</si>
  <si>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</si>
  <si>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</si>
  <si>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</si>
  <si>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</si>
  <si>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</si>
  <si>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</si>
  <si>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</si>
  <si>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</si>
  <si>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</si>
  <si>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</si>
  <si>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</si>
  <si>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</si>
  <si>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</si>
  <si>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</si>
  <si>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</si>
  <si>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</si>
  <si>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</si>
  <si>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</si>
  <si>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</si>
  <si>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</si>
  <si>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</si>
  <si>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</si>
  <si>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</si>
  <si>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</si>
  <si>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</si>
  <si>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</si>
  <si>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</si>
  <si>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</si>
  <si>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</si>
  <si>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</si>
  <si>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</si>
  <si>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</si>
  <si>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</si>
  <si>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</si>
  <si>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</si>
  <si>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</si>
  <si>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</si>
  <si>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</si>
  <si>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</si>
  <si>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</si>
  <si>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</si>
  <si>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</si>
  <si>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</si>
  <si>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</si>
  <si>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</si>
  <si>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</si>
  <si>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</si>
  <si>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</si>
  <si>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</si>
  <si>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</si>
  <si>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Hot-Mix Asphalt Binder Course, IL-9.5, N50, 1.25"</t>
  </si>
  <si>
    <t>Surface Removal, Butt Joints</t>
  </si>
  <si>
    <t>Parkway Restoration</t>
  </si>
  <si>
    <t>Traffic Control and Protection</t>
  </si>
  <si>
    <t>Subbase Granular Material, Type B, CA-2, 6"</t>
  </si>
  <si>
    <t>Aggregate Base Course, Type B, CA-6, 6"</t>
  </si>
  <si>
    <t>Hot-Mix Asphalt Surface Course, Mix "D", N50, 2"</t>
  </si>
  <si>
    <t>LSum</t>
  </si>
  <si>
    <t>Manholes to be Adjusted</t>
  </si>
  <si>
    <t>Manholes to be Reconstructed</t>
  </si>
  <si>
    <t>Inlets to be Reconstructed</t>
  </si>
  <si>
    <t>Inlet Special to be Repaired</t>
  </si>
  <si>
    <t>Thermoplastic Pavement Markings, 4"</t>
  </si>
  <si>
    <t>Thermoplastic Pavement Markings, 6"</t>
  </si>
  <si>
    <t>Thermoplastic Pavement Markings, 24"</t>
  </si>
  <si>
    <t>Contingency</t>
  </si>
  <si>
    <t>Estimate No. 1 from July 22nd, 2019 to August 28th, 2019</t>
  </si>
  <si>
    <t>P.O. # 19305224</t>
  </si>
  <si>
    <t>, 2019  BY:</t>
  </si>
  <si>
    <t>, 2019. BY:</t>
  </si>
  <si>
    <t>Pay Estimate No. 1</t>
  </si>
  <si>
    <t>Estimate No. 2 from August 28th, 2019 to September 19th, 2019</t>
  </si>
  <si>
    <t>Pay Estimate No. 2</t>
  </si>
  <si>
    <t>Estimate No. 3 from September 19th, 2019 to October 18th, 2019</t>
  </si>
  <si>
    <t>Pay Estimate No. 3</t>
  </si>
  <si>
    <t>Estimate No. 4 from October 18th, 2019 December 31st, 2019</t>
  </si>
  <si>
    <t>Church Street Steps</t>
  </si>
  <si>
    <t>Chelsea Median</t>
  </si>
  <si>
    <t>Madison Street and Market Street</t>
  </si>
  <si>
    <t>East State Street and Fairview Avenue</t>
  </si>
  <si>
    <t>8th Street and 13th Avenue Sidewalk</t>
  </si>
  <si>
    <t>7th Ward Additional Conrete Work (Royal Avenue, North Avenue, Grant Avenue, Garrison Avenue)</t>
  </si>
  <si>
    <t>1400 Crosby Street</t>
  </si>
  <si>
    <t>1548 Crosby Street Sidewalk</t>
  </si>
  <si>
    <t>2001 East State Street Sidewalk</t>
  </si>
  <si>
    <t>3920 Guilford Road Curb and Gutter</t>
  </si>
  <si>
    <t>811 Lundvall Avenue Sidewalk</t>
  </si>
  <si>
    <t>832 Paris Avenue Sidewalk</t>
  </si>
  <si>
    <t>315 Regan Street Sidewalk</t>
  </si>
  <si>
    <t>304 South Chicago Avenue Sidewalk</t>
  </si>
  <si>
    <t>218 South Highland Avenue Sidewalk</t>
  </si>
  <si>
    <t>703 Tamarack Lane Sidewalk</t>
  </si>
  <si>
    <t>0100 Ellsworth Place</t>
  </si>
  <si>
    <t>1700 Nixon Court</t>
  </si>
  <si>
    <t>Storm Sewers PVC, 10"</t>
  </si>
  <si>
    <t>Storm Inlet, Type 700</t>
  </si>
  <si>
    <t>2600/2700 Conklin Drive Sidewalk</t>
  </si>
  <si>
    <t>1727 Grant Avenue Approach</t>
  </si>
  <si>
    <t>Midway Drive Sidewalk</t>
  </si>
  <si>
    <t>Packard Parkway Sidewalk</t>
  </si>
  <si>
    <t>2000 18th Avenue</t>
  </si>
  <si>
    <t>1726 South 4th Street Sidewalk</t>
  </si>
  <si>
    <t>1309 South 5th Street Sidewalk</t>
  </si>
  <si>
    <t>1006 South 6th Street Sidewalk</t>
  </si>
  <si>
    <t>1527 8th Street Sidewalk</t>
  </si>
  <si>
    <t>2214-2220 9th Street Sidewalk</t>
  </si>
  <si>
    <t>833-837 10th Street Sidewalk</t>
  </si>
  <si>
    <t>612 16th Avenue Sidewalk</t>
  </si>
  <si>
    <t>2120 17th Avenue Sidewalk</t>
  </si>
  <si>
    <t>1803 17th Street Sidewalk</t>
  </si>
  <si>
    <t>811 18th Avenue Sidewalk</t>
  </si>
  <si>
    <t>828 18th Avenue Sidewalk</t>
  </si>
  <si>
    <t>2000 Clinton Street Curb and Gutter</t>
  </si>
  <si>
    <t>2600 Landstrom Road Storm Sewer</t>
  </si>
  <si>
    <t>Storm Sewers PVC, 24"</t>
  </si>
  <si>
    <t>Storm Manhole, Type A, 4' Diameter, Open Lid</t>
  </si>
  <si>
    <t>1700 Andrews Street</t>
  </si>
  <si>
    <t>2100 Mulberry Street</t>
  </si>
  <si>
    <t>1100 Selden Street Curb and Gutter</t>
  </si>
  <si>
    <t>0700/0800 Westchester Drive</t>
  </si>
  <si>
    <t>1700 Reed Avenue</t>
  </si>
  <si>
    <t>Storm Sewers PVC, 18"</t>
  </si>
  <si>
    <t>Hot-Mix Asphalt Binder Course, IL-19.0, N50, 4"</t>
  </si>
  <si>
    <t>Lindberg Drive/Lindale Road/23rd Street</t>
  </si>
  <si>
    <t>Storm Inlet, Inlet Special No. 2</t>
  </si>
  <si>
    <t>2600 Green Apple Lane</t>
  </si>
  <si>
    <t>Glenwood Avenue Curve Recon</t>
  </si>
  <si>
    <t>1770 Sweetbriar Lane Curb and Gutter</t>
  </si>
  <si>
    <t>Rural Street/Joslyn Street Curb</t>
  </si>
  <si>
    <t>3400/3600 Sage Drive Curb and Gutter</t>
  </si>
  <si>
    <t>0800 Sanford Street</t>
  </si>
  <si>
    <t>Inlets to be Adjusted</t>
  </si>
  <si>
    <t>Lsum</t>
  </si>
  <si>
    <t>Top Soil Furnish and Place</t>
  </si>
  <si>
    <t>Tree Removal (6 to 15 Inch Diameter)</t>
  </si>
  <si>
    <t>Tree Removal (Over 15 Inch Diameter)</t>
  </si>
  <si>
    <t>Unit Dia</t>
  </si>
  <si>
    <t>Stone Rip Rap</t>
  </si>
  <si>
    <t>Remove and Replace Chain Link Fence</t>
  </si>
  <si>
    <t>Subgrade Undercutting</t>
  </si>
  <si>
    <t>City -Wide Street Repairs Group No. 2 - 2021 (Concrete)</t>
  </si>
  <si>
    <t>Removal and Replacement of Brick Pavers</t>
  </si>
  <si>
    <t>Storm Sewers Removal</t>
  </si>
  <si>
    <t>13th Ward - 94003013</t>
  </si>
  <si>
    <t>11th Ward - 94003011</t>
  </si>
  <si>
    <t>9th Ward - 94003009</t>
  </si>
  <si>
    <t>3rd Ward - 94003003</t>
  </si>
  <si>
    <t>2nd Ward - 94003002</t>
  </si>
  <si>
    <t>Bid On: City-Wide Street Repairs Group No. 2 - 2021 (Concrete)</t>
  </si>
  <si>
    <t>Neighborhood - 2111</t>
  </si>
  <si>
    <t>2200 Chestnut Street</t>
  </si>
  <si>
    <t>Stenstrom Excavating</t>
  </si>
  <si>
    <t>Rockford, il</t>
  </si>
  <si>
    <t>Bid Bond</t>
  </si>
  <si>
    <t>TCI Concrete</t>
  </si>
  <si>
    <t>Rockford, IL</t>
  </si>
  <si>
    <t>Bid No.:  621-PW-044  VENDORS NOTIFIED: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</si>
</sst>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28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0" fontId="0" fillId="0" borderId="48" xfId="0" applyBorder="1" applyAlignment="1" applyProtection="1">
      <alignment horizontal="left"/>
      <protection locked="0"/>
    </xf>
    <xf numFmtId="3" fontId="3" fillId="0" borderId="15" xfId="0" applyNumberFormat="1" applyFont="1" applyBorder="1" applyProtection="1"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1" fontId="0" fillId="0" borderId="75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0" fontId="6" fillId="0" borderId="41" xfId="0" applyFont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0" fontId="16" fillId="0" borderId="39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0" fontId="3" fillId="0" borderId="79" xfId="0" applyFont="1" applyBorder="1" applyAlignment="1" applyProtection="1">
      <alignment wrapText="1"/>
      <protection locked="0"/>
    </xf>
    <xf numFmtId="2" fontId="4" fillId="2" borderId="17" xfId="2" applyNumberFormat="1" applyFont="1" applyFill="1" applyBorder="1" applyAlignment="1" applyProtection="1">
      <alignment horizontal="center" vertical="center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7" fillId="2" borderId="15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3" fontId="7" fillId="2" borderId="1" xfId="0" applyNumberFormat="1" applyFont="1" applyFill="1" applyBorder="1" applyAlignment="1" applyProtection="1">
      <alignment horizontal="right"/>
    </xf>
    <xf numFmtId="0" fontId="4" fillId="3" borderId="48" xfId="0" applyFont="1" applyFill="1" applyBorder="1" applyAlignment="1" applyProtection="1">
      <alignment horizontal="left"/>
      <protection locked="0"/>
    </xf>
    <xf numFmtId="0" fontId="4" fillId="2" borderId="27" xfId="0" applyFont="1" applyFill="1" applyBorder="1" applyAlignment="1" applyProtection="1">
      <alignment horizontal="centerContinuous"/>
    </xf>
    <xf numFmtId="0" fontId="4" fillId="2" borderId="42" xfId="0" applyFont="1" applyFill="1" applyBorder="1" applyAlignment="1" applyProtection="1">
      <alignment horizontal="centerContinuous"/>
    </xf>
    <xf numFmtId="3" fontId="4" fillId="2" borderId="42" xfId="0" applyNumberFormat="1" applyFont="1" applyFill="1" applyBorder="1" applyAlignment="1" applyProtection="1">
      <alignment horizontal="centerContinuous"/>
    </xf>
    <xf numFmtId="3" fontId="4" fillId="2" borderId="5" xfId="0" applyNumberFormat="1" applyFont="1" applyFill="1" applyBorder="1" applyAlignment="1" applyProtection="1">
      <alignment horizontal="centerContinuous"/>
    </xf>
    <xf numFmtId="0" fontId="4" fillId="2" borderId="12" xfId="0" applyFont="1" applyFill="1" applyBorder="1" applyAlignment="1" applyProtection="1">
      <alignment horizontal="left"/>
    </xf>
    <xf numFmtId="3" fontId="4" fillId="2" borderId="12" xfId="0" applyNumberFormat="1" applyFont="1" applyFill="1" applyBorder="1" applyAlignment="1" applyProtection="1">
      <alignment horizontal="left"/>
    </xf>
    <xf numFmtId="8" fontId="4" fillId="3" borderId="7" xfId="1" applyNumberFormat="1" applyFont="1" applyFill="1" applyBorder="1" applyAlignment="1" applyProtection="1">
      <alignment horizontal="right"/>
      <protection locked="0"/>
    </xf>
    <xf numFmtId="0" fontId="3" fillId="0" borderId="41" xfId="0" applyFont="1" applyFill="1" applyBorder="1" applyAlignment="1">
      <alignment horizontal="right" wrapText="1"/>
    </xf>
    <xf numFmtId="0" fontId="0" fillId="0" borderId="44" xfId="0" applyBorder="1"/>
    <xf numFmtId="3" fontId="3" fillId="0" borderId="24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3" fontId="3" fillId="0" borderId="83" xfId="0" applyNumberFormat="1" applyFont="1" applyBorder="1" applyProtection="1">
      <protection locked="0"/>
    </xf>
    <xf numFmtId="0" fontId="0" fillId="0" borderId="41" xfId="0" applyBorder="1" applyAlignment="1">
      <alignment horizontal="center"/>
    </xf>
    <xf numFmtId="0" fontId="3" fillId="0" borderId="81" xfId="0" applyFont="1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0" fillId="0" borderId="41" xfId="0" applyBorder="1" applyAlignment="1">
      <alignment horizontal="left"/>
    </xf>
    <xf numFmtId="0" fontId="0" fillId="0" borderId="81" xfId="0" applyFill="1" applyBorder="1" applyAlignment="1" applyProtection="1">
      <alignment horizontal="left"/>
      <protection locked="0"/>
    </xf>
    <xf numFmtId="0" fontId="0" fillId="0" borderId="75" xfId="0" applyFill="1" applyBorder="1" applyAlignment="1" applyProtection="1">
      <alignment horizontal="left"/>
      <protection locked="0"/>
    </xf>
    <xf numFmtId="0" fontId="3" fillId="0" borderId="75" xfId="0" applyFont="1" applyFill="1" applyBorder="1" applyAlignment="1" applyProtection="1">
      <alignment horizontal="left"/>
      <protection locked="0"/>
    </xf>
    <xf numFmtId="0" fontId="0" fillId="0" borderId="75" xfId="0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left"/>
      <protection locked="0"/>
    </xf>
    <xf numFmtId="0" fontId="3" fillId="0" borderId="20" xfId="0" applyFont="1" applyFill="1" applyBorder="1" applyAlignment="1">
      <alignment horizontal="right" wrapText="1"/>
    </xf>
    <xf numFmtId="3" fontId="0" fillId="0" borderId="55" xfId="0" applyNumberForma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3" fontId="0" fillId="0" borderId="24" xfId="0" applyNumberFormat="1" applyFill="1" applyBorder="1" applyAlignment="1" applyProtection="1">
      <alignment horizontal="right"/>
      <protection locked="0"/>
    </xf>
    <xf numFmtId="3" fontId="3" fillId="0" borderId="82" xfId="0" applyNumberFormat="1" applyFont="1" applyFill="1" applyBorder="1" applyAlignment="1" applyProtection="1">
      <alignment horizontal="right"/>
      <protection locked="0"/>
    </xf>
    <xf numFmtId="3" fontId="0" fillId="0" borderId="82" xfId="0" applyNumberFormat="1" applyFill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3" fontId="0" fillId="0" borderId="83" xfId="0" applyNumberFormat="1" applyFill="1" applyBorder="1" applyAlignment="1" applyProtection="1">
      <alignment horizontal="right"/>
      <protection locked="0"/>
    </xf>
    <xf numFmtId="0" fontId="3" fillId="0" borderId="84" xfId="0" applyFont="1" applyFill="1" applyBorder="1" applyAlignment="1">
      <alignment horizontal="right" wrapText="1"/>
    </xf>
    <xf numFmtId="0" fontId="3" fillId="0" borderId="59" xfId="0" applyFont="1" applyFill="1" applyBorder="1" applyAlignment="1">
      <alignment horizontal="right" wrapText="1"/>
    </xf>
    <xf numFmtId="0" fontId="16" fillId="0" borderId="40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5"/>
  <sheetViews>
    <sheetView view="pageBreakPreview" zoomScaleNormal="85" zoomScaleSheetLayoutView="100" workbookViewId="0">
      <pane xSplit="2" topLeftCell="C1" activePane="topRight" state="frozen"/>
      <selection pane="topRight" activeCell="AQ49" sqref="AQ49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46" width="18.7109375" style="369" customWidth="1"/>
    <col min="47" max="47" width="18.7109375" style="215" customWidth="1"/>
    <col min="48" max="48" width="13.5703125" style="215" customWidth="1"/>
    <col min="49" max="49" width="11" bestFit="1" customWidth="1"/>
    <col min="50" max="50" width="16.85546875" customWidth="1"/>
    <col min="53" max="53" width="12" bestFit="1" customWidth="1"/>
    <col min="60" max="60" width="9.140625" customWidth="1"/>
  </cols>
  <sheetData>
    <row r="1" spans="1:53" ht="21" customHeight="1" thickBot="1" x14ac:dyDescent="0.25">
      <c r="B1" s="280" t="s">
        <v>227</v>
      </c>
      <c r="AU1" s="369"/>
      <c r="AW1" s="278"/>
      <c r="AX1" s="370">
        <f>SUM(AX4:AX93)</f>
        <v>1848594</v>
      </c>
    </row>
    <row r="2" spans="1:53" s="214" customFormat="1" ht="18.75" thickBot="1" x14ac:dyDescent="0.3">
      <c r="A2" s="489" t="s">
        <v>93</v>
      </c>
      <c r="B2" s="489"/>
      <c r="C2" s="489"/>
      <c r="D2" s="424">
        <v>94003001</v>
      </c>
      <c r="E2" s="486" t="s">
        <v>234</v>
      </c>
      <c r="F2" s="487"/>
      <c r="G2" s="487"/>
      <c r="H2" s="488"/>
      <c r="I2" s="486" t="s">
        <v>234</v>
      </c>
      <c r="J2" s="487"/>
      <c r="K2" s="487"/>
      <c r="L2" s="487"/>
      <c r="M2" s="488"/>
      <c r="N2" s="424">
        <v>94003002</v>
      </c>
      <c r="O2" s="486" t="s">
        <v>233</v>
      </c>
      <c r="P2" s="487"/>
      <c r="Q2" s="488"/>
      <c r="R2" s="424">
        <v>94003004</v>
      </c>
      <c r="S2" s="424">
        <v>94003005</v>
      </c>
      <c r="T2" s="424">
        <v>94003006</v>
      </c>
      <c r="U2" s="424">
        <v>94003008</v>
      </c>
      <c r="V2" s="486" t="s">
        <v>232</v>
      </c>
      <c r="W2" s="488"/>
      <c r="X2" s="486" t="s">
        <v>232</v>
      </c>
      <c r="Y2" s="488"/>
      <c r="Z2" s="486" t="s">
        <v>231</v>
      </c>
      <c r="AA2" s="487"/>
      <c r="AB2" s="488"/>
      <c r="AC2" s="486" t="s">
        <v>231</v>
      </c>
      <c r="AD2" s="487"/>
      <c r="AE2" s="487"/>
      <c r="AF2" s="487"/>
      <c r="AG2" s="488"/>
      <c r="AH2" s="486" t="s">
        <v>231</v>
      </c>
      <c r="AI2" s="487"/>
      <c r="AJ2" s="487"/>
      <c r="AK2" s="488"/>
      <c r="AL2" s="424">
        <v>94003012</v>
      </c>
      <c r="AM2" s="424">
        <v>94003012</v>
      </c>
      <c r="AN2" s="486" t="s">
        <v>230</v>
      </c>
      <c r="AO2" s="487"/>
      <c r="AP2" s="487"/>
      <c r="AQ2" s="488"/>
      <c r="AR2" s="484" t="s">
        <v>236</v>
      </c>
      <c r="AS2" s="485"/>
      <c r="AT2" s="424">
        <v>2155</v>
      </c>
      <c r="AU2" s="404"/>
      <c r="AV2" s="340"/>
      <c r="AW2" s="279"/>
      <c r="AX2" s="401"/>
    </row>
    <row r="3" spans="1:53" ht="34.5" customHeight="1" thickBot="1" x14ac:dyDescent="0.25">
      <c r="A3" s="467" t="s">
        <v>94</v>
      </c>
      <c r="B3" s="460" t="s">
        <v>95</v>
      </c>
      <c r="C3" s="455" t="s">
        <v>4</v>
      </c>
      <c r="D3" s="423" t="s">
        <v>214</v>
      </c>
      <c r="E3" s="414" t="s">
        <v>169</v>
      </c>
      <c r="F3" s="415" t="s">
        <v>170</v>
      </c>
      <c r="G3" s="415" t="s">
        <v>171</v>
      </c>
      <c r="H3" s="426" t="s">
        <v>172</v>
      </c>
      <c r="I3" s="414" t="s">
        <v>173</v>
      </c>
      <c r="J3" s="415" t="s">
        <v>174</v>
      </c>
      <c r="K3" s="415" t="s">
        <v>175</v>
      </c>
      <c r="L3" s="415" t="s">
        <v>176</v>
      </c>
      <c r="M3" s="426" t="s">
        <v>177</v>
      </c>
      <c r="N3" s="423" t="s">
        <v>178</v>
      </c>
      <c r="O3" s="414" t="s">
        <v>179</v>
      </c>
      <c r="P3" s="415" t="s">
        <v>212</v>
      </c>
      <c r="Q3" s="426" t="s">
        <v>215</v>
      </c>
      <c r="R3" s="423" t="s">
        <v>216</v>
      </c>
      <c r="S3" s="423" t="s">
        <v>217</v>
      </c>
      <c r="T3" s="423" t="s">
        <v>207</v>
      </c>
      <c r="U3" s="423" t="s">
        <v>180</v>
      </c>
      <c r="V3" s="414" t="s">
        <v>183</v>
      </c>
      <c r="W3" s="426" t="s">
        <v>184</v>
      </c>
      <c r="X3" s="414" t="s">
        <v>185</v>
      </c>
      <c r="Y3" s="426" t="s">
        <v>186</v>
      </c>
      <c r="Z3" s="414" t="s">
        <v>187</v>
      </c>
      <c r="AA3" s="415" t="s">
        <v>188</v>
      </c>
      <c r="AB3" s="426" t="s">
        <v>189</v>
      </c>
      <c r="AC3" s="414" t="s">
        <v>190</v>
      </c>
      <c r="AD3" s="415" t="s">
        <v>191</v>
      </c>
      <c r="AE3" s="415" t="s">
        <v>192</v>
      </c>
      <c r="AF3" s="415" t="s">
        <v>193</v>
      </c>
      <c r="AG3" s="426" t="s">
        <v>194</v>
      </c>
      <c r="AH3" s="414" t="s">
        <v>195</v>
      </c>
      <c r="AI3" s="415" t="s">
        <v>196</v>
      </c>
      <c r="AJ3" s="415" t="s">
        <v>197</v>
      </c>
      <c r="AK3" s="426" t="s">
        <v>198</v>
      </c>
      <c r="AL3" s="423" t="s">
        <v>199</v>
      </c>
      <c r="AM3" s="423" t="s">
        <v>200</v>
      </c>
      <c r="AN3" s="414" t="s">
        <v>203</v>
      </c>
      <c r="AO3" s="473" t="s">
        <v>237</v>
      </c>
      <c r="AP3" s="415" t="s">
        <v>204</v>
      </c>
      <c r="AQ3" s="426" t="s">
        <v>205</v>
      </c>
      <c r="AR3" s="482" t="s">
        <v>210</v>
      </c>
      <c r="AS3" s="483" t="s">
        <v>206</v>
      </c>
      <c r="AT3" s="425" t="s">
        <v>213</v>
      </c>
      <c r="AU3" s="454" t="s">
        <v>152</v>
      </c>
      <c r="AV3" s="422" t="s">
        <v>108</v>
      </c>
      <c r="AW3" s="352" t="s">
        <v>6</v>
      </c>
      <c r="AX3" s="402" t="s">
        <v>7</v>
      </c>
    </row>
    <row r="4" spans="1:53" s="368" customFormat="1" x14ac:dyDescent="0.2">
      <c r="A4" s="468">
        <v>1</v>
      </c>
      <c r="B4" s="461" t="s">
        <v>221</v>
      </c>
      <c r="C4" s="456" t="s">
        <v>223</v>
      </c>
      <c r="D4" s="399"/>
      <c r="E4" s="427"/>
      <c r="F4" s="428"/>
      <c r="G4" s="428"/>
      <c r="H4" s="429"/>
      <c r="I4" s="427"/>
      <c r="J4" s="428"/>
      <c r="K4" s="428"/>
      <c r="L4" s="428"/>
      <c r="M4" s="429"/>
      <c r="N4" s="399"/>
      <c r="O4" s="427"/>
      <c r="P4" s="428"/>
      <c r="Q4" s="429"/>
      <c r="R4" s="399"/>
      <c r="S4" s="399"/>
      <c r="T4" s="399">
        <v>15</v>
      </c>
      <c r="U4" s="399"/>
      <c r="V4" s="427"/>
      <c r="W4" s="429"/>
      <c r="X4" s="427"/>
      <c r="Y4" s="429"/>
      <c r="Z4" s="427"/>
      <c r="AA4" s="428"/>
      <c r="AB4" s="429"/>
      <c r="AC4" s="427"/>
      <c r="AD4" s="428"/>
      <c r="AE4" s="428"/>
      <c r="AF4" s="428"/>
      <c r="AG4" s="429"/>
      <c r="AH4" s="427"/>
      <c r="AI4" s="428"/>
      <c r="AJ4" s="428"/>
      <c r="AK4" s="429"/>
      <c r="AL4" s="399"/>
      <c r="AM4" s="399">
        <v>64</v>
      </c>
      <c r="AN4" s="427"/>
      <c r="AO4" s="474">
        <v>15</v>
      </c>
      <c r="AP4" s="428"/>
      <c r="AQ4" s="429"/>
      <c r="AR4" s="427"/>
      <c r="AS4" s="429"/>
      <c r="AT4" s="477"/>
      <c r="AU4" s="399"/>
      <c r="AV4" s="399">
        <f t="shared" ref="AV4:AV51" si="0">IF(SUM(D4:AU4)&lt;&gt;0,SUM(D4:AU4),"")</f>
        <v>94</v>
      </c>
      <c r="AW4" s="367">
        <v>150</v>
      </c>
      <c r="AX4" s="403">
        <f>IF(AND(ISNUMBER(AV4),ISNUMBER(AW4)),AV4*AW4,"")</f>
        <v>14100</v>
      </c>
    </row>
    <row r="5" spans="1:53" s="368" customFormat="1" x14ac:dyDescent="0.2">
      <c r="A5" s="469">
        <v>2</v>
      </c>
      <c r="B5" s="462" t="s">
        <v>222</v>
      </c>
      <c r="C5" s="457" t="s">
        <v>223</v>
      </c>
      <c r="D5" s="398"/>
      <c r="E5" s="387"/>
      <c r="F5" s="412"/>
      <c r="G5" s="412"/>
      <c r="H5" s="431"/>
      <c r="I5" s="387"/>
      <c r="J5" s="412"/>
      <c r="K5" s="412"/>
      <c r="L5" s="412"/>
      <c r="M5" s="431"/>
      <c r="N5" s="398"/>
      <c r="O5" s="387"/>
      <c r="P5" s="412"/>
      <c r="Q5" s="431"/>
      <c r="R5" s="398"/>
      <c r="S5" s="398"/>
      <c r="T5" s="398">
        <v>36</v>
      </c>
      <c r="U5" s="398"/>
      <c r="V5" s="387"/>
      <c r="W5" s="431"/>
      <c r="X5" s="387"/>
      <c r="Y5" s="431"/>
      <c r="Z5" s="387"/>
      <c r="AA5" s="412"/>
      <c r="AB5" s="431"/>
      <c r="AC5" s="387"/>
      <c r="AD5" s="412"/>
      <c r="AE5" s="412"/>
      <c r="AF5" s="412"/>
      <c r="AG5" s="431"/>
      <c r="AH5" s="387"/>
      <c r="AI5" s="412"/>
      <c r="AJ5" s="412"/>
      <c r="AK5" s="431"/>
      <c r="AL5" s="398"/>
      <c r="AM5" s="407"/>
      <c r="AN5" s="390"/>
      <c r="AO5" s="475"/>
      <c r="AP5" s="413"/>
      <c r="AQ5" s="432"/>
      <c r="AR5" s="390"/>
      <c r="AS5" s="432"/>
      <c r="AT5" s="478"/>
      <c r="AU5" s="398"/>
      <c r="AV5" s="398">
        <f t="shared" si="0"/>
        <v>36</v>
      </c>
      <c r="AW5" s="367">
        <v>200</v>
      </c>
      <c r="AX5" s="403">
        <f>IF(AND(ISNUMBER(AV5),ISNUMBER(AW5)),AV5*AW5,"")</f>
        <v>7200</v>
      </c>
    </row>
    <row r="6" spans="1:53" s="368" customFormat="1" x14ac:dyDescent="0.2">
      <c r="A6" s="469">
        <v>3</v>
      </c>
      <c r="B6" s="462" t="s">
        <v>126</v>
      </c>
      <c r="C6" s="457" t="s">
        <v>127</v>
      </c>
      <c r="D6" s="398"/>
      <c r="E6" s="387"/>
      <c r="F6" s="412"/>
      <c r="G6" s="412"/>
      <c r="H6" s="431">
        <v>20</v>
      </c>
      <c r="I6" s="387"/>
      <c r="J6" s="412"/>
      <c r="K6" s="412"/>
      <c r="L6" s="412"/>
      <c r="M6" s="431"/>
      <c r="N6" s="398"/>
      <c r="O6" s="387"/>
      <c r="P6" s="412"/>
      <c r="Q6" s="431"/>
      <c r="R6" s="398"/>
      <c r="S6" s="398"/>
      <c r="T6" s="398">
        <v>755</v>
      </c>
      <c r="U6" s="398"/>
      <c r="V6" s="387">
        <v>60</v>
      </c>
      <c r="W6" s="431"/>
      <c r="X6" s="387">
        <v>30</v>
      </c>
      <c r="Y6" s="431">
        <v>16</v>
      </c>
      <c r="Z6" s="387"/>
      <c r="AA6" s="412"/>
      <c r="AB6" s="431"/>
      <c r="AC6" s="387"/>
      <c r="AD6" s="412"/>
      <c r="AE6" s="412"/>
      <c r="AF6" s="412"/>
      <c r="AG6" s="431"/>
      <c r="AH6" s="387"/>
      <c r="AI6" s="412"/>
      <c r="AJ6" s="412"/>
      <c r="AK6" s="431"/>
      <c r="AL6" s="398"/>
      <c r="AM6" s="398"/>
      <c r="AN6" s="387"/>
      <c r="AO6" s="386"/>
      <c r="AP6" s="412"/>
      <c r="AQ6" s="431"/>
      <c r="AR6" s="387">
        <v>510</v>
      </c>
      <c r="AS6" s="431">
        <v>25</v>
      </c>
      <c r="AT6" s="479">
        <v>475</v>
      </c>
      <c r="AU6" s="398"/>
      <c r="AV6" s="398">
        <f t="shared" si="0"/>
        <v>1891</v>
      </c>
      <c r="AW6" s="367">
        <v>30</v>
      </c>
      <c r="AX6" s="403">
        <f t="shared" ref="AX6:AX16" si="1">IF(AND(ISNUMBER(AV6),ISNUMBER(AW6)),AV6*AW6,"")</f>
        <v>56730</v>
      </c>
    </row>
    <row r="7" spans="1:53" s="368" customFormat="1" x14ac:dyDescent="0.2">
      <c r="A7" s="469">
        <v>4</v>
      </c>
      <c r="B7" s="462" t="s">
        <v>220</v>
      </c>
      <c r="C7" s="457" t="s">
        <v>127</v>
      </c>
      <c r="D7" s="398"/>
      <c r="E7" s="387"/>
      <c r="F7" s="412"/>
      <c r="G7" s="412"/>
      <c r="H7" s="431"/>
      <c r="I7" s="387"/>
      <c r="J7" s="412"/>
      <c r="K7" s="412"/>
      <c r="L7" s="412"/>
      <c r="M7" s="431"/>
      <c r="N7" s="398"/>
      <c r="O7" s="387"/>
      <c r="P7" s="412"/>
      <c r="Q7" s="431"/>
      <c r="R7" s="398"/>
      <c r="S7" s="398"/>
      <c r="T7" s="398"/>
      <c r="U7" s="398"/>
      <c r="V7" s="387"/>
      <c r="W7" s="431"/>
      <c r="X7" s="387"/>
      <c r="Y7" s="431"/>
      <c r="Z7" s="387"/>
      <c r="AA7" s="412"/>
      <c r="AB7" s="431"/>
      <c r="AC7" s="387"/>
      <c r="AD7" s="412"/>
      <c r="AE7" s="412"/>
      <c r="AF7" s="412"/>
      <c r="AG7" s="431"/>
      <c r="AH7" s="387"/>
      <c r="AI7" s="412"/>
      <c r="AJ7" s="412"/>
      <c r="AK7" s="431"/>
      <c r="AL7" s="398"/>
      <c r="AM7" s="398">
        <v>25</v>
      </c>
      <c r="AN7" s="387"/>
      <c r="AO7" s="386"/>
      <c r="AP7" s="412"/>
      <c r="AQ7" s="431"/>
      <c r="AR7" s="387"/>
      <c r="AS7" s="431"/>
      <c r="AT7" s="479"/>
      <c r="AU7" s="398"/>
      <c r="AV7" s="398">
        <f t="shared" si="0"/>
        <v>25</v>
      </c>
      <c r="AW7" s="367">
        <v>200</v>
      </c>
      <c r="AX7" s="403">
        <f t="shared" si="1"/>
        <v>5000</v>
      </c>
    </row>
    <row r="8" spans="1:53" s="368" customFormat="1" x14ac:dyDescent="0.2">
      <c r="A8" s="469">
        <v>5</v>
      </c>
      <c r="B8" s="462" t="s">
        <v>139</v>
      </c>
      <c r="C8" s="457" t="s">
        <v>219</v>
      </c>
      <c r="D8" s="419">
        <v>0.01</v>
      </c>
      <c r="E8" s="388">
        <v>7.0000000000000007E-2</v>
      </c>
      <c r="F8" s="418">
        <v>0</v>
      </c>
      <c r="G8" s="418">
        <v>0.01</v>
      </c>
      <c r="H8" s="430">
        <v>0.01</v>
      </c>
      <c r="I8" s="388">
        <v>0.01</v>
      </c>
      <c r="J8" s="418">
        <v>0.01</v>
      </c>
      <c r="K8" s="418">
        <v>0.01</v>
      </c>
      <c r="L8" s="418">
        <v>0.01</v>
      </c>
      <c r="M8" s="430">
        <v>0.01</v>
      </c>
      <c r="N8" s="419">
        <v>0.01</v>
      </c>
      <c r="O8" s="388">
        <v>0.02</v>
      </c>
      <c r="P8" s="418">
        <v>0.02</v>
      </c>
      <c r="Q8" s="430">
        <v>0.01</v>
      </c>
      <c r="R8" s="419">
        <v>0.02</v>
      </c>
      <c r="S8" s="419">
        <v>0.06</v>
      </c>
      <c r="T8" s="419">
        <v>7.0000000000000007E-2</v>
      </c>
      <c r="U8" s="419">
        <v>0.02</v>
      </c>
      <c r="V8" s="388">
        <v>0.03</v>
      </c>
      <c r="W8" s="430">
        <v>0</v>
      </c>
      <c r="X8" s="388">
        <v>0.01</v>
      </c>
      <c r="Y8" s="430">
        <v>0.01</v>
      </c>
      <c r="Z8" s="388">
        <v>0.06</v>
      </c>
      <c r="AA8" s="418">
        <v>0.01</v>
      </c>
      <c r="AB8" s="430">
        <v>0</v>
      </c>
      <c r="AC8" s="388">
        <v>0.01</v>
      </c>
      <c r="AD8" s="418">
        <v>0</v>
      </c>
      <c r="AE8" s="418">
        <v>0.01</v>
      </c>
      <c r="AF8" s="418">
        <v>0.01</v>
      </c>
      <c r="AG8" s="430">
        <v>0.01</v>
      </c>
      <c r="AH8" s="388">
        <v>0</v>
      </c>
      <c r="AI8" s="418">
        <v>0.01</v>
      </c>
      <c r="AJ8" s="418">
        <v>0.01</v>
      </c>
      <c r="AK8" s="430">
        <v>0.01</v>
      </c>
      <c r="AL8" s="419">
        <v>0.01</v>
      </c>
      <c r="AM8" s="419">
        <v>0.01</v>
      </c>
      <c r="AN8" s="388">
        <v>0.03</v>
      </c>
      <c r="AO8" s="389">
        <v>0.03</v>
      </c>
      <c r="AP8" s="418">
        <v>0.03</v>
      </c>
      <c r="AQ8" s="430">
        <v>0.01</v>
      </c>
      <c r="AR8" s="388">
        <v>0.15</v>
      </c>
      <c r="AS8" s="430">
        <v>0.11</v>
      </c>
      <c r="AT8" s="480">
        <v>0.05</v>
      </c>
      <c r="AU8" s="419"/>
      <c r="AV8" s="419">
        <f t="shared" si="0"/>
        <v>1.0000000000000002</v>
      </c>
      <c r="AW8" s="367">
        <v>50000</v>
      </c>
      <c r="AX8" s="403">
        <f t="shared" si="1"/>
        <v>50000.000000000015</v>
      </c>
    </row>
    <row r="9" spans="1:53" s="368" customFormat="1" x14ac:dyDescent="0.2">
      <c r="A9" s="469">
        <v>6</v>
      </c>
      <c r="B9" s="462" t="s">
        <v>115</v>
      </c>
      <c r="C9" s="457" t="s">
        <v>111</v>
      </c>
      <c r="D9" s="398"/>
      <c r="E9" s="387">
        <v>3</v>
      </c>
      <c r="F9" s="412"/>
      <c r="G9" s="412"/>
      <c r="H9" s="431"/>
      <c r="I9" s="387"/>
      <c r="J9" s="412"/>
      <c r="K9" s="412"/>
      <c r="L9" s="412"/>
      <c r="M9" s="431"/>
      <c r="N9" s="398"/>
      <c r="O9" s="387">
        <v>2</v>
      </c>
      <c r="P9" s="412"/>
      <c r="Q9" s="431"/>
      <c r="R9" s="398"/>
      <c r="S9" s="398">
        <v>5</v>
      </c>
      <c r="T9" s="398"/>
      <c r="U9" s="398">
        <v>4</v>
      </c>
      <c r="V9" s="387">
        <v>2</v>
      </c>
      <c r="W9" s="431"/>
      <c r="X9" s="387"/>
      <c r="Y9" s="431"/>
      <c r="Z9" s="387"/>
      <c r="AA9" s="412"/>
      <c r="AB9" s="431"/>
      <c r="AC9" s="387"/>
      <c r="AD9" s="412"/>
      <c r="AE9" s="412"/>
      <c r="AF9" s="412"/>
      <c r="AG9" s="431"/>
      <c r="AH9" s="387"/>
      <c r="AI9" s="412"/>
      <c r="AJ9" s="412"/>
      <c r="AK9" s="431"/>
      <c r="AL9" s="398"/>
      <c r="AM9" s="398"/>
      <c r="AN9" s="387">
        <v>2</v>
      </c>
      <c r="AO9" s="386">
        <v>6</v>
      </c>
      <c r="AP9" s="412">
        <v>7</v>
      </c>
      <c r="AQ9" s="431"/>
      <c r="AR9" s="387">
        <v>2</v>
      </c>
      <c r="AS9" s="431">
        <v>4</v>
      </c>
      <c r="AT9" s="479"/>
      <c r="AU9" s="398"/>
      <c r="AV9" s="398">
        <f t="shared" si="0"/>
        <v>37</v>
      </c>
      <c r="AW9" s="367">
        <v>60</v>
      </c>
      <c r="AX9" s="403">
        <f t="shared" si="1"/>
        <v>2220</v>
      </c>
    </row>
    <row r="10" spans="1:53" s="368" customFormat="1" x14ac:dyDescent="0.2">
      <c r="A10" s="469">
        <v>7</v>
      </c>
      <c r="B10" s="463" t="s">
        <v>224</v>
      </c>
      <c r="C10" s="457" t="s">
        <v>107</v>
      </c>
      <c r="D10" s="398"/>
      <c r="E10" s="387"/>
      <c r="F10" s="412"/>
      <c r="G10" s="412"/>
      <c r="H10" s="431"/>
      <c r="I10" s="387"/>
      <c r="J10" s="412"/>
      <c r="K10" s="412"/>
      <c r="L10" s="412"/>
      <c r="M10" s="431"/>
      <c r="N10" s="398"/>
      <c r="O10" s="387"/>
      <c r="P10" s="412"/>
      <c r="Q10" s="431"/>
      <c r="R10" s="398"/>
      <c r="S10" s="398"/>
      <c r="T10" s="398"/>
      <c r="U10" s="398"/>
      <c r="V10" s="387"/>
      <c r="W10" s="431"/>
      <c r="X10" s="387"/>
      <c r="Y10" s="431"/>
      <c r="Z10" s="387"/>
      <c r="AA10" s="412"/>
      <c r="AB10" s="431"/>
      <c r="AC10" s="387"/>
      <c r="AD10" s="412"/>
      <c r="AE10" s="412"/>
      <c r="AF10" s="412"/>
      <c r="AG10" s="431"/>
      <c r="AH10" s="387"/>
      <c r="AI10" s="412"/>
      <c r="AJ10" s="412"/>
      <c r="AK10" s="431"/>
      <c r="AL10" s="398"/>
      <c r="AM10" s="398"/>
      <c r="AN10" s="387"/>
      <c r="AO10" s="386"/>
      <c r="AP10" s="412"/>
      <c r="AQ10" s="431"/>
      <c r="AR10" s="387">
        <v>40</v>
      </c>
      <c r="AS10" s="431"/>
      <c r="AT10" s="479"/>
      <c r="AU10" s="398"/>
      <c r="AV10" s="398">
        <f t="shared" si="0"/>
        <v>40</v>
      </c>
      <c r="AW10" s="367">
        <v>30</v>
      </c>
      <c r="AX10" s="403">
        <f t="shared" si="1"/>
        <v>1200</v>
      </c>
    </row>
    <row r="11" spans="1:53" s="368" customFormat="1" x14ac:dyDescent="0.2">
      <c r="A11" s="469">
        <v>8</v>
      </c>
      <c r="B11" s="462" t="s">
        <v>141</v>
      </c>
      <c r="C11" s="457" t="s">
        <v>107</v>
      </c>
      <c r="D11" s="398"/>
      <c r="E11" s="387"/>
      <c r="F11" s="412"/>
      <c r="G11" s="412"/>
      <c r="H11" s="431"/>
      <c r="I11" s="387"/>
      <c r="J11" s="412"/>
      <c r="K11" s="412"/>
      <c r="L11" s="412"/>
      <c r="M11" s="431"/>
      <c r="N11" s="398"/>
      <c r="O11" s="387"/>
      <c r="P11" s="412"/>
      <c r="Q11" s="431"/>
      <c r="R11" s="398"/>
      <c r="S11" s="398"/>
      <c r="T11" s="398">
        <v>425</v>
      </c>
      <c r="U11" s="398"/>
      <c r="V11" s="387"/>
      <c r="W11" s="431"/>
      <c r="X11" s="387"/>
      <c r="Y11" s="431"/>
      <c r="Z11" s="387"/>
      <c r="AA11" s="412"/>
      <c r="AB11" s="431"/>
      <c r="AC11" s="387"/>
      <c r="AD11" s="412"/>
      <c r="AE11" s="412"/>
      <c r="AF11" s="412"/>
      <c r="AG11" s="431"/>
      <c r="AH11" s="387"/>
      <c r="AI11" s="412"/>
      <c r="AJ11" s="412"/>
      <c r="AK11" s="431"/>
      <c r="AL11" s="398"/>
      <c r="AM11" s="398"/>
      <c r="AN11" s="387"/>
      <c r="AO11" s="386"/>
      <c r="AP11" s="412"/>
      <c r="AQ11" s="431"/>
      <c r="AR11" s="387"/>
      <c r="AS11" s="431"/>
      <c r="AT11" s="479">
        <v>325</v>
      </c>
      <c r="AU11" s="398"/>
      <c r="AV11" s="398">
        <f t="shared" si="0"/>
        <v>750</v>
      </c>
      <c r="AW11" s="367">
        <v>22</v>
      </c>
      <c r="AX11" s="403">
        <f t="shared" si="1"/>
        <v>16500</v>
      </c>
    </row>
    <row r="12" spans="1:53" s="368" customFormat="1" x14ac:dyDescent="0.2">
      <c r="A12" s="469">
        <v>9</v>
      </c>
      <c r="B12" s="462" t="s">
        <v>142</v>
      </c>
      <c r="C12" s="457" t="s">
        <v>107</v>
      </c>
      <c r="D12" s="398"/>
      <c r="E12" s="387"/>
      <c r="F12" s="412"/>
      <c r="G12" s="412"/>
      <c r="H12" s="431"/>
      <c r="I12" s="387"/>
      <c r="J12" s="412"/>
      <c r="K12" s="412"/>
      <c r="L12" s="412"/>
      <c r="M12" s="431"/>
      <c r="N12" s="398"/>
      <c r="O12" s="387"/>
      <c r="P12" s="412"/>
      <c r="Q12" s="431"/>
      <c r="R12" s="398"/>
      <c r="S12" s="398"/>
      <c r="T12" s="398">
        <v>425</v>
      </c>
      <c r="U12" s="398"/>
      <c r="V12" s="387"/>
      <c r="W12" s="431"/>
      <c r="X12" s="387"/>
      <c r="Y12" s="431"/>
      <c r="Z12" s="387"/>
      <c r="AA12" s="412"/>
      <c r="AB12" s="431"/>
      <c r="AC12" s="387"/>
      <c r="AD12" s="412"/>
      <c r="AE12" s="412"/>
      <c r="AF12" s="412"/>
      <c r="AG12" s="431"/>
      <c r="AH12" s="387"/>
      <c r="AI12" s="412"/>
      <c r="AJ12" s="412"/>
      <c r="AK12" s="431"/>
      <c r="AL12" s="398"/>
      <c r="AM12" s="398"/>
      <c r="AN12" s="387"/>
      <c r="AO12" s="386"/>
      <c r="AP12" s="412"/>
      <c r="AQ12" s="431"/>
      <c r="AR12" s="387"/>
      <c r="AS12" s="431"/>
      <c r="AT12" s="479">
        <v>325</v>
      </c>
      <c r="AU12" s="398"/>
      <c r="AV12" s="398">
        <f t="shared" si="0"/>
        <v>750</v>
      </c>
      <c r="AW12" s="367">
        <v>22</v>
      </c>
      <c r="AX12" s="403">
        <f t="shared" si="1"/>
        <v>16500</v>
      </c>
      <c r="BA12" s="371"/>
    </row>
    <row r="13" spans="1:53" s="368" customFormat="1" x14ac:dyDescent="0.2">
      <c r="A13" s="469">
        <v>10</v>
      </c>
      <c r="B13" s="462" t="s">
        <v>112</v>
      </c>
      <c r="C13" s="457" t="s">
        <v>123</v>
      </c>
      <c r="D13" s="398"/>
      <c r="E13" s="387">
        <v>17</v>
      </c>
      <c r="F13" s="412"/>
      <c r="G13" s="412"/>
      <c r="H13" s="431"/>
      <c r="I13" s="387"/>
      <c r="J13" s="412"/>
      <c r="K13" s="412"/>
      <c r="L13" s="412"/>
      <c r="M13" s="431"/>
      <c r="N13" s="398"/>
      <c r="O13" s="387">
        <v>11</v>
      </c>
      <c r="P13" s="412"/>
      <c r="Q13" s="431"/>
      <c r="R13" s="398"/>
      <c r="S13" s="398">
        <v>14</v>
      </c>
      <c r="T13" s="398"/>
      <c r="U13" s="398">
        <v>4</v>
      </c>
      <c r="V13" s="387"/>
      <c r="W13" s="431"/>
      <c r="X13" s="387"/>
      <c r="Y13" s="431"/>
      <c r="Z13" s="387">
        <v>15</v>
      </c>
      <c r="AA13" s="412"/>
      <c r="AB13" s="431"/>
      <c r="AC13" s="387"/>
      <c r="AD13" s="412"/>
      <c r="AE13" s="412"/>
      <c r="AF13" s="412"/>
      <c r="AG13" s="431"/>
      <c r="AH13" s="387"/>
      <c r="AI13" s="412"/>
      <c r="AJ13" s="412"/>
      <c r="AK13" s="431"/>
      <c r="AL13" s="398"/>
      <c r="AM13" s="398"/>
      <c r="AN13" s="387">
        <v>11</v>
      </c>
      <c r="AO13" s="386">
        <v>11</v>
      </c>
      <c r="AP13" s="412">
        <v>15</v>
      </c>
      <c r="AQ13" s="431">
        <v>3</v>
      </c>
      <c r="AR13" s="387">
        <v>60</v>
      </c>
      <c r="AS13" s="431">
        <v>31</v>
      </c>
      <c r="AT13" s="479"/>
      <c r="AU13" s="398"/>
      <c r="AV13" s="398">
        <f t="shared" si="0"/>
        <v>192</v>
      </c>
      <c r="AW13" s="367">
        <v>20</v>
      </c>
      <c r="AX13" s="403">
        <f t="shared" si="1"/>
        <v>3840</v>
      </c>
    </row>
    <row r="14" spans="1:53" s="368" customFormat="1" x14ac:dyDescent="0.2">
      <c r="A14" s="469">
        <v>11</v>
      </c>
      <c r="B14" s="462" t="s">
        <v>109</v>
      </c>
      <c r="C14" s="457" t="s">
        <v>110</v>
      </c>
      <c r="D14" s="398"/>
      <c r="E14" s="387">
        <v>175</v>
      </c>
      <c r="F14" s="412"/>
      <c r="G14" s="412"/>
      <c r="H14" s="431"/>
      <c r="I14" s="387"/>
      <c r="J14" s="412"/>
      <c r="K14" s="412"/>
      <c r="L14" s="412"/>
      <c r="M14" s="431"/>
      <c r="N14" s="398"/>
      <c r="O14" s="387">
        <v>110</v>
      </c>
      <c r="P14" s="412"/>
      <c r="Q14" s="431"/>
      <c r="R14" s="398"/>
      <c r="S14" s="398">
        <v>140</v>
      </c>
      <c r="T14" s="398">
        <v>125</v>
      </c>
      <c r="U14" s="398">
        <v>40</v>
      </c>
      <c r="V14" s="387"/>
      <c r="W14" s="431"/>
      <c r="X14" s="387"/>
      <c r="Y14" s="431"/>
      <c r="Z14" s="387">
        <v>150</v>
      </c>
      <c r="AA14" s="412"/>
      <c r="AB14" s="431"/>
      <c r="AC14" s="387"/>
      <c r="AD14" s="412"/>
      <c r="AE14" s="412"/>
      <c r="AF14" s="412"/>
      <c r="AG14" s="431"/>
      <c r="AH14" s="387"/>
      <c r="AI14" s="412"/>
      <c r="AJ14" s="412"/>
      <c r="AK14" s="431"/>
      <c r="AL14" s="398"/>
      <c r="AM14" s="398"/>
      <c r="AN14" s="387">
        <v>110</v>
      </c>
      <c r="AO14" s="386">
        <v>115</v>
      </c>
      <c r="AP14" s="412">
        <v>155</v>
      </c>
      <c r="AQ14" s="431">
        <v>35</v>
      </c>
      <c r="AR14" s="387">
        <v>600</v>
      </c>
      <c r="AS14" s="431">
        <v>315</v>
      </c>
      <c r="AT14" s="479">
        <v>95</v>
      </c>
      <c r="AU14" s="398"/>
      <c r="AV14" s="398">
        <f t="shared" si="0"/>
        <v>2165</v>
      </c>
      <c r="AW14" s="367">
        <v>3</v>
      </c>
      <c r="AX14" s="403">
        <f t="shared" si="1"/>
        <v>6495</v>
      </c>
    </row>
    <row r="15" spans="1:53" s="368" customFormat="1" x14ac:dyDescent="0.2">
      <c r="A15" s="469">
        <v>12</v>
      </c>
      <c r="B15" s="462" t="s">
        <v>116</v>
      </c>
      <c r="C15" s="457" t="s">
        <v>107</v>
      </c>
      <c r="D15" s="398"/>
      <c r="E15" s="387">
        <v>9</v>
      </c>
      <c r="F15" s="412"/>
      <c r="G15" s="412"/>
      <c r="H15" s="431"/>
      <c r="I15" s="387"/>
      <c r="J15" s="412"/>
      <c r="K15" s="412"/>
      <c r="L15" s="412"/>
      <c r="M15" s="431"/>
      <c r="N15" s="398"/>
      <c r="O15" s="387">
        <v>6</v>
      </c>
      <c r="P15" s="412"/>
      <c r="Q15" s="431"/>
      <c r="R15" s="398"/>
      <c r="S15" s="398">
        <v>7</v>
      </c>
      <c r="T15" s="398">
        <v>6</v>
      </c>
      <c r="U15" s="398">
        <v>2</v>
      </c>
      <c r="V15" s="387"/>
      <c r="W15" s="431"/>
      <c r="X15" s="387"/>
      <c r="Y15" s="431"/>
      <c r="Z15" s="387">
        <v>7</v>
      </c>
      <c r="AA15" s="412"/>
      <c r="AB15" s="431"/>
      <c r="AC15" s="387"/>
      <c r="AD15" s="412"/>
      <c r="AE15" s="412"/>
      <c r="AF15" s="412"/>
      <c r="AG15" s="431"/>
      <c r="AH15" s="387"/>
      <c r="AI15" s="412"/>
      <c r="AJ15" s="412"/>
      <c r="AK15" s="431"/>
      <c r="AL15" s="398"/>
      <c r="AM15" s="398"/>
      <c r="AN15" s="387">
        <v>6</v>
      </c>
      <c r="AO15" s="386">
        <v>6</v>
      </c>
      <c r="AP15" s="412">
        <v>8</v>
      </c>
      <c r="AQ15" s="431">
        <v>2</v>
      </c>
      <c r="AR15" s="387">
        <v>30</v>
      </c>
      <c r="AS15" s="431">
        <v>16</v>
      </c>
      <c r="AT15" s="479">
        <v>10</v>
      </c>
      <c r="AU15" s="398"/>
      <c r="AV15" s="398">
        <f t="shared" si="0"/>
        <v>115</v>
      </c>
      <c r="AW15" s="367">
        <v>10</v>
      </c>
      <c r="AX15" s="403">
        <f t="shared" si="1"/>
        <v>1150</v>
      </c>
    </row>
    <row r="16" spans="1:53" s="368" customFormat="1" x14ac:dyDescent="0.2">
      <c r="A16" s="469">
        <v>13</v>
      </c>
      <c r="B16" s="462" t="s">
        <v>137</v>
      </c>
      <c r="C16" s="457" t="s">
        <v>107</v>
      </c>
      <c r="D16" s="398"/>
      <c r="E16" s="387"/>
      <c r="F16" s="412"/>
      <c r="G16" s="412"/>
      <c r="H16" s="431"/>
      <c r="I16" s="387"/>
      <c r="J16" s="412"/>
      <c r="K16" s="412"/>
      <c r="L16" s="412"/>
      <c r="M16" s="431"/>
      <c r="N16" s="398"/>
      <c r="O16" s="387"/>
      <c r="P16" s="412"/>
      <c r="Q16" s="431"/>
      <c r="R16" s="398"/>
      <c r="S16" s="398"/>
      <c r="T16" s="398"/>
      <c r="U16" s="398"/>
      <c r="V16" s="387"/>
      <c r="W16" s="431"/>
      <c r="X16" s="387"/>
      <c r="Y16" s="431"/>
      <c r="Z16" s="387"/>
      <c r="AA16" s="412"/>
      <c r="AB16" s="431"/>
      <c r="AC16" s="387"/>
      <c r="AD16" s="412"/>
      <c r="AE16" s="412"/>
      <c r="AF16" s="412"/>
      <c r="AG16" s="431"/>
      <c r="AH16" s="387"/>
      <c r="AI16" s="412"/>
      <c r="AJ16" s="412"/>
      <c r="AK16" s="431"/>
      <c r="AL16" s="398"/>
      <c r="AM16" s="398"/>
      <c r="AN16" s="387"/>
      <c r="AO16" s="386"/>
      <c r="AP16" s="412"/>
      <c r="AQ16" s="431"/>
      <c r="AR16" s="387"/>
      <c r="AS16" s="431"/>
      <c r="AT16" s="479"/>
      <c r="AU16" s="398">
        <v>500</v>
      </c>
      <c r="AV16" s="398">
        <f t="shared" si="0"/>
        <v>500</v>
      </c>
      <c r="AW16" s="367">
        <v>65</v>
      </c>
      <c r="AX16" s="403">
        <f t="shared" si="1"/>
        <v>32500</v>
      </c>
    </row>
    <row r="17" spans="1:61" s="368" customFormat="1" x14ac:dyDescent="0.2">
      <c r="A17" s="469">
        <v>14</v>
      </c>
      <c r="B17" s="462" t="s">
        <v>209</v>
      </c>
      <c r="C17" s="457" t="s">
        <v>107</v>
      </c>
      <c r="D17" s="398"/>
      <c r="E17" s="387"/>
      <c r="F17" s="412"/>
      <c r="G17" s="412"/>
      <c r="H17" s="431"/>
      <c r="I17" s="387"/>
      <c r="J17" s="412"/>
      <c r="K17" s="412"/>
      <c r="L17" s="412"/>
      <c r="M17" s="431"/>
      <c r="N17" s="398"/>
      <c r="O17" s="387"/>
      <c r="P17" s="412"/>
      <c r="Q17" s="431"/>
      <c r="R17" s="398"/>
      <c r="S17" s="398"/>
      <c r="T17" s="398">
        <v>325</v>
      </c>
      <c r="U17" s="398"/>
      <c r="V17" s="387"/>
      <c r="W17" s="431"/>
      <c r="X17" s="387"/>
      <c r="Y17" s="431"/>
      <c r="Z17" s="387"/>
      <c r="AA17" s="412"/>
      <c r="AB17" s="431"/>
      <c r="AC17" s="387"/>
      <c r="AD17" s="412"/>
      <c r="AE17" s="412"/>
      <c r="AF17" s="412"/>
      <c r="AG17" s="431"/>
      <c r="AH17" s="387"/>
      <c r="AI17" s="412"/>
      <c r="AJ17" s="412"/>
      <c r="AK17" s="431"/>
      <c r="AL17" s="398"/>
      <c r="AM17" s="398"/>
      <c r="AN17" s="387"/>
      <c r="AO17" s="386"/>
      <c r="AP17" s="412"/>
      <c r="AQ17" s="431"/>
      <c r="AR17" s="387"/>
      <c r="AS17" s="431"/>
      <c r="AT17" s="479">
        <v>225</v>
      </c>
      <c r="AU17" s="398"/>
      <c r="AV17" s="398">
        <f t="shared" si="0"/>
        <v>550</v>
      </c>
      <c r="AW17" s="367">
        <v>65</v>
      </c>
      <c r="AX17" s="403">
        <f t="shared" ref="AX17:AX62" si="2">IF(AND(ISNUMBER(AV17),ISNUMBER(AW17)),AV17*AW17,"")</f>
        <v>35750</v>
      </c>
      <c r="BG17" s="400"/>
      <c r="BI17" s="400"/>
    </row>
    <row r="18" spans="1:61" s="368" customFormat="1" x14ac:dyDescent="0.2">
      <c r="A18" s="469">
        <v>15</v>
      </c>
      <c r="B18" s="462" t="s">
        <v>143</v>
      </c>
      <c r="C18" s="457" t="s">
        <v>107</v>
      </c>
      <c r="D18" s="398"/>
      <c r="E18" s="387">
        <v>225</v>
      </c>
      <c r="F18" s="412"/>
      <c r="G18" s="412"/>
      <c r="H18" s="431"/>
      <c r="I18" s="387"/>
      <c r="J18" s="412"/>
      <c r="K18" s="412"/>
      <c r="L18" s="412"/>
      <c r="M18" s="431"/>
      <c r="N18" s="398"/>
      <c r="O18" s="387">
        <v>150</v>
      </c>
      <c r="P18" s="412"/>
      <c r="Q18" s="431">
        <v>25</v>
      </c>
      <c r="R18" s="398"/>
      <c r="S18" s="398">
        <v>175</v>
      </c>
      <c r="T18" s="398">
        <v>175</v>
      </c>
      <c r="U18" s="398">
        <v>50</v>
      </c>
      <c r="V18" s="387"/>
      <c r="W18" s="431"/>
      <c r="X18" s="387"/>
      <c r="Y18" s="431"/>
      <c r="Z18" s="387">
        <v>200</v>
      </c>
      <c r="AA18" s="412"/>
      <c r="AB18" s="431"/>
      <c r="AC18" s="387"/>
      <c r="AD18" s="412"/>
      <c r="AE18" s="412"/>
      <c r="AF18" s="412"/>
      <c r="AG18" s="431"/>
      <c r="AH18" s="387"/>
      <c r="AI18" s="412"/>
      <c r="AJ18" s="412"/>
      <c r="AK18" s="431"/>
      <c r="AL18" s="398"/>
      <c r="AM18" s="398"/>
      <c r="AN18" s="387">
        <v>150</v>
      </c>
      <c r="AO18" s="386">
        <v>150</v>
      </c>
      <c r="AP18" s="412">
        <v>200</v>
      </c>
      <c r="AQ18" s="431">
        <v>50</v>
      </c>
      <c r="AR18" s="387">
        <v>750</v>
      </c>
      <c r="AS18" s="431">
        <v>400</v>
      </c>
      <c r="AT18" s="479">
        <v>125</v>
      </c>
      <c r="AU18" s="398">
        <v>500</v>
      </c>
      <c r="AV18" s="398">
        <f t="shared" si="0"/>
        <v>3325</v>
      </c>
      <c r="AW18" s="367">
        <v>65</v>
      </c>
      <c r="AX18" s="403">
        <f t="shared" si="2"/>
        <v>216125</v>
      </c>
      <c r="BG18" s="400"/>
      <c r="BI18" s="400"/>
    </row>
    <row r="19" spans="1:61" s="409" customFormat="1" x14ac:dyDescent="0.2">
      <c r="A19" s="470">
        <v>16</v>
      </c>
      <c r="B19" s="462" t="s">
        <v>128</v>
      </c>
      <c r="C19" s="457" t="s">
        <v>107</v>
      </c>
      <c r="D19" s="407">
        <v>5</v>
      </c>
      <c r="E19" s="390"/>
      <c r="F19" s="413"/>
      <c r="G19" s="413"/>
      <c r="H19" s="432">
        <v>5</v>
      </c>
      <c r="I19" s="390"/>
      <c r="J19" s="413">
        <v>3</v>
      </c>
      <c r="K19" s="413">
        <v>3</v>
      </c>
      <c r="L19" s="413"/>
      <c r="M19" s="432"/>
      <c r="N19" s="407"/>
      <c r="O19" s="390"/>
      <c r="P19" s="413">
        <v>15</v>
      </c>
      <c r="Q19" s="432"/>
      <c r="R19" s="407">
        <v>20</v>
      </c>
      <c r="S19" s="407"/>
      <c r="T19" s="407"/>
      <c r="U19" s="407"/>
      <c r="V19" s="390">
        <v>10</v>
      </c>
      <c r="W19" s="432"/>
      <c r="X19" s="390">
        <v>5</v>
      </c>
      <c r="Y19" s="432"/>
      <c r="Z19" s="390"/>
      <c r="AA19" s="413"/>
      <c r="AB19" s="432"/>
      <c r="AC19" s="390"/>
      <c r="AD19" s="413"/>
      <c r="AE19" s="413"/>
      <c r="AF19" s="413"/>
      <c r="AG19" s="432"/>
      <c r="AH19" s="390"/>
      <c r="AI19" s="413"/>
      <c r="AJ19" s="413"/>
      <c r="AK19" s="432"/>
      <c r="AL19" s="407"/>
      <c r="AM19" s="407"/>
      <c r="AN19" s="390"/>
      <c r="AO19" s="475"/>
      <c r="AP19" s="413"/>
      <c r="AQ19" s="432"/>
      <c r="AR19" s="390"/>
      <c r="AS19" s="432"/>
      <c r="AT19" s="478"/>
      <c r="AU19" s="407"/>
      <c r="AV19" s="407">
        <f t="shared" si="0"/>
        <v>66</v>
      </c>
      <c r="AW19" s="408">
        <v>300</v>
      </c>
      <c r="AX19" s="410">
        <f t="shared" si="2"/>
        <v>19800</v>
      </c>
    </row>
    <row r="20" spans="1:61" s="409" customFormat="1" x14ac:dyDescent="0.2">
      <c r="A20" s="470">
        <v>17</v>
      </c>
      <c r="B20" s="462" t="s">
        <v>132</v>
      </c>
      <c r="C20" s="457" t="s">
        <v>123</v>
      </c>
      <c r="D20" s="407"/>
      <c r="E20" s="390">
        <v>64</v>
      </c>
      <c r="F20" s="413"/>
      <c r="G20" s="413"/>
      <c r="H20" s="432"/>
      <c r="I20" s="390"/>
      <c r="J20" s="413"/>
      <c r="K20" s="413">
        <v>25</v>
      </c>
      <c r="L20" s="413"/>
      <c r="M20" s="432">
        <v>11</v>
      </c>
      <c r="N20" s="407"/>
      <c r="O20" s="390">
        <v>47</v>
      </c>
      <c r="P20" s="413">
        <v>133</v>
      </c>
      <c r="Q20" s="432"/>
      <c r="R20" s="407">
        <v>27</v>
      </c>
      <c r="S20" s="407">
        <v>88</v>
      </c>
      <c r="T20" s="407">
        <v>58</v>
      </c>
      <c r="U20" s="407">
        <v>21</v>
      </c>
      <c r="V20" s="390">
        <v>43</v>
      </c>
      <c r="W20" s="432">
        <v>7</v>
      </c>
      <c r="X20" s="390">
        <v>13</v>
      </c>
      <c r="Y20" s="432"/>
      <c r="Z20" s="390">
        <v>36</v>
      </c>
      <c r="AA20" s="413"/>
      <c r="AB20" s="432"/>
      <c r="AC20" s="390"/>
      <c r="AD20" s="413">
        <v>15</v>
      </c>
      <c r="AE20" s="413"/>
      <c r="AF20" s="413"/>
      <c r="AG20" s="432"/>
      <c r="AH20" s="390"/>
      <c r="AI20" s="413"/>
      <c r="AJ20" s="413">
        <v>18</v>
      </c>
      <c r="AK20" s="432"/>
      <c r="AL20" s="407"/>
      <c r="AM20" s="407">
        <v>21</v>
      </c>
      <c r="AN20" s="390">
        <v>19</v>
      </c>
      <c r="AO20" s="475">
        <v>112</v>
      </c>
      <c r="AP20" s="413">
        <v>104</v>
      </c>
      <c r="AQ20" s="432">
        <v>13</v>
      </c>
      <c r="AR20" s="390">
        <v>424</v>
      </c>
      <c r="AS20" s="432">
        <v>297</v>
      </c>
      <c r="AT20" s="478">
        <v>81</v>
      </c>
      <c r="AU20" s="407">
        <v>50</v>
      </c>
      <c r="AV20" s="407">
        <f t="shared" si="0"/>
        <v>1727</v>
      </c>
      <c r="AW20" s="408">
        <v>50</v>
      </c>
      <c r="AX20" s="410">
        <f t="shared" si="2"/>
        <v>86350</v>
      </c>
    </row>
    <row r="21" spans="1:61" s="409" customFormat="1" x14ac:dyDescent="0.2">
      <c r="A21" s="470">
        <v>18</v>
      </c>
      <c r="B21" s="462" t="s">
        <v>134</v>
      </c>
      <c r="C21" s="457" t="s">
        <v>123</v>
      </c>
      <c r="D21" s="407"/>
      <c r="E21" s="390">
        <v>102</v>
      </c>
      <c r="F21" s="413"/>
      <c r="G21" s="413"/>
      <c r="H21" s="432"/>
      <c r="I21" s="390"/>
      <c r="J21" s="413"/>
      <c r="K21" s="413"/>
      <c r="L21" s="413"/>
      <c r="M21" s="432"/>
      <c r="N21" s="407"/>
      <c r="O21" s="390"/>
      <c r="P21" s="413"/>
      <c r="Q21" s="432"/>
      <c r="R21" s="407"/>
      <c r="S21" s="407">
        <v>27</v>
      </c>
      <c r="T21" s="407">
        <v>28</v>
      </c>
      <c r="U21" s="407"/>
      <c r="V21" s="390"/>
      <c r="W21" s="432"/>
      <c r="X21" s="390"/>
      <c r="Y21" s="432"/>
      <c r="Z21" s="390"/>
      <c r="AA21" s="413"/>
      <c r="AB21" s="432"/>
      <c r="AC21" s="390"/>
      <c r="AD21" s="413"/>
      <c r="AE21" s="413"/>
      <c r="AF21" s="413"/>
      <c r="AG21" s="432"/>
      <c r="AH21" s="390"/>
      <c r="AI21" s="413"/>
      <c r="AJ21" s="413"/>
      <c r="AK21" s="432"/>
      <c r="AL21" s="407"/>
      <c r="AM21" s="407"/>
      <c r="AN21" s="390"/>
      <c r="AO21" s="475">
        <v>59</v>
      </c>
      <c r="AP21" s="413"/>
      <c r="AQ21" s="432"/>
      <c r="AR21" s="390"/>
      <c r="AS21" s="432">
        <v>54</v>
      </c>
      <c r="AT21" s="478"/>
      <c r="AU21" s="407">
        <v>50</v>
      </c>
      <c r="AV21" s="407">
        <f t="shared" si="0"/>
        <v>320</v>
      </c>
      <c r="AW21" s="408">
        <v>60</v>
      </c>
      <c r="AX21" s="410">
        <f t="shared" si="2"/>
        <v>19200</v>
      </c>
    </row>
    <row r="22" spans="1:61" s="409" customFormat="1" x14ac:dyDescent="0.2">
      <c r="A22" s="470">
        <v>19</v>
      </c>
      <c r="B22" s="462" t="s">
        <v>122</v>
      </c>
      <c r="C22" s="457" t="s">
        <v>125</v>
      </c>
      <c r="D22" s="407"/>
      <c r="E22" s="390">
        <v>3275</v>
      </c>
      <c r="F22" s="413">
        <v>225</v>
      </c>
      <c r="G22" s="413">
        <v>250</v>
      </c>
      <c r="H22" s="432"/>
      <c r="I22" s="390">
        <v>250</v>
      </c>
      <c r="J22" s="413">
        <v>425</v>
      </c>
      <c r="K22" s="413">
        <v>675</v>
      </c>
      <c r="L22" s="413">
        <v>650</v>
      </c>
      <c r="M22" s="432">
        <v>325</v>
      </c>
      <c r="N22" s="407">
        <v>350</v>
      </c>
      <c r="O22" s="390">
        <v>350</v>
      </c>
      <c r="P22" s="413"/>
      <c r="Q22" s="432">
        <v>350</v>
      </c>
      <c r="R22" s="407">
        <v>100</v>
      </c>
      <c r="S22" s="407">
        <v>4900</v>
      </c>
      <c r="T22" s="407">
        <v>2725</v>
      </c>
      <c r="U22" s="407">
        <v>450</v>
      </c>
      <c r="V22" s="390">
        <v>3650</v>
      </c>
      <c r="W22" s="432">
        <v>150</v>
      </c>
      <c r="X22" s="390">
        <v>1675</v>
      </c>
      <c r="Y22" s="432">
        <v>675</v>
      </c>
      <c r="Z22" s="390">
        <v>4600</v>
      </c>
      <c r="AA22" s="413">
        <v>600</v>
      </c>
      <c r="AB22" s="432">
        <v>350</v>
      </c>
      <c r="AC22" s="390">
        <v>500</v>
      </c>
      <c r="AD22" s="413">
        <v>500</v>
      </c>
      <c r="AE22" s="413">
        <v>675</v>
      </c>
      <c r="AF22" s="413">
        <v>675</v>
      </c>
      <c r="AG22" s="432">
        <v>400</v>
      </c>
      <c r="AH22" s="390">
        <v>225</v>
      </c>
      <c r="AI22" s="413">
        <v>725</v>
      </c>
      <c r="AJ22" s="413">
        <v>200</v>
      </c>
      <c r="AK22" s="432">
        <v>500</v>
      </c>
      <c r="AL22" s="407">
        <v>80</v>
      </c>
      <c r="AM22" s="407"/>
      <c r="AN22" s="390">
        <v>2825</v>
      </c>
      <c r="AO22" s="475">
        <v>2600</v>
      </c>
      <c r="AP22" s="413">
        <v>3975</v>
      </c>
      <c r="AQ22" s="432">
        <v>225</v>
      </c>
      <c r="AR22" s="390"/>
      <c r="AS22" s="432">
        <v>6125</v>
      </c>
      <c r="AT22" s="478">
        <v>1150</v>
      </c>
      <c r="AU22" s="407">
        <v>5000</v>
      </c>
      <c r="AV22" s="407">
        <f t="shared" si="0"/>
        <v>53380</v>
      </c>
      <c r="AW22" s="408">
        <v>5</v>
      </c>
      <c r="AX22" s="410">
        <f t="shared" si="2"/>
        <v>266900</v>
      </c>
    </row>
    <row r="23" spans="1:61" s="409" customFormat="1" x14ac:dyDescent="0.2">
      <c r="A23" s="470">
        <v>20</v>
      </c>
      <c r="B23" s="462" t="s">
        <v>129</v>
      </c>
      <c r="C23" s="457" t="s">
        <v>125</v>
      </c>
      <c r="D23" s="407"/>
      <c r="E23" s="390">
        <v>50</v>
      </c>
      <c r="F23" s="413"/>
      <c r="G23" s="413"/>
      <c r="H23" s="432"/>
      <c r="I23" s="390"/>
      <c r="J23" s="413"/>
      <c r="K23" s="413"/>
      <c r="L23" s="413"/>
      <c r="M23" s="432"/>
      <c r="N23" s="407"/>
      <c r="O23" s="390"/>
      <c r="P23" s="413"/>
      <c r="Q23" s="432">
        <v>10</v>
      </c>
      <c r="R23" s="407"/>
      <c r="S23" s="407">
        <v>80</v>
      </c>
      <c r="T23" s="407">
        <v>40</v>
      </c>
      <c r="U23" s="407">
        <v>20</v>
      </c>
      <c r="V23" s="390">
        <v>80</v>
      </c>
      <c r="W23" s="432"/>
      <c r="X23" s="390">
        <v>80</v>
      </c>
      <c r="Y23" s="432"/>
      <c r="Z23" s="390">
        <v>120</v>
      </c>
      <c r="AA23" s="413"/>
      <c r="AB23" s="432"/>
      <c r="AC23" s="390"/>
      <c r="AD23" s="413"/>
      <c r="AE23" s="413"/>
      <c r="AF23" s="413"/>
      <c r="AG23" s="432"/>
      <c r="AH23" s="390"/>
      <c r="AI23" s="413">
        <v>20</v>
      </c>
      <c r="AJ23" s="413"/>
      <c r="AK23" s="432">
        <v>20</v>
      </c>
      <c r="AL23" s="407"/>
      <c r="AM23" s="407"/>
      <c r="AN23" s="390">
        <v>20</v>
      </c>
      <c r="AO23" s="475">
        <v>80</v>
      </c>
      <c r="AP23" s="413">
        <v>160</v>
      </c>
      <c r="AQ23" s="432"/>
      <c r="AR23" s="390"/>
      <c r="AS23" s="432">
        <v>80</v>
      </c>
      <c r="AT23" s="478"/>
      <c r="AU23" s="407"/>
      <c r="AV23" s="407">
        <f t="shared" si="0"/>
        <v>860</v>
      </c>
      <c r="AW23" s="408">
        <v>20</v>
      </c>
      <c r="AX23" s="410">
        <f t="shared" si="2"/>
        <v>17200</v>
      </c>
    </row>
    <row r="24" spans="1:61" s="409" customFormat="1" x14ac:dyDescent="0.2">
      <c r="A24" s="470">
        <v>21</v>
      </c>
      <c r="B24" s="462" t="s">
        <v>113</v>
      </c>
      <c r="C24" s="457" t="s">
        <v>124</v>
      </c>
      <c r="D24" s="407">
        <v>50</v>
      </c>
      <c r="E24" s="390">
        <v>1105</v>
      </c>
      <c r="F24" s="413"/>
      <c r="G24" s="413"/>
      <c r="H24" s="432">
        <v>140</v>
      </c>
      <c r="I24" s="390"/>
      <c r="J24" s="413">
        <v>85</v>
      </c>
      <c r="K24" s="413">
        <v>60</v>
      </c>
      <c r="L24" s="413"/>
      <c r="M24" s="432">
        <v>20</v>
      </c>
      <c r="N24" s="407"/>
      <c r="O24" s="390">
        <v>295</v>
      </c>
      <c r="P24" s="413">
        <v>435</v>
      </c>
      <c r="Q24" s="432">
        <v>70</v>
      </c>
      <c r="R24" s="407">
        <v>435</v>
      </c>
      <c r="S24" s="407">
        <v>770</v>
      </c>
      <c r="T24" s="407">
        <v>20</v>
      </c>
      <c r="U24" s="407">
        <v>215</v>
      </c>
      <c r="V24" s="390">
        <v>170</v>
      </c>
      <c r="W24" s="432">
        <v>25</v>
      </c>
      <c r="X24" s="390">
        <v>100</v>
      </c>
      <c r="Y24" s="432"/>
      <c r="Z24" s="390">
        <v>850</v>
      </c>
      <c r="AA24" s="413"/>
      <c r="AB24" s="432"/>
      <c r="AC24" s="390"/>
      <c r="AD24" s="413">
        <v>20</v>
      </c>
      <c r="AE24" s="413"/>
      <c r="AF24" s="413"/>
      <c r="AG24" s="432"/>
      <c r="AH24" s="390"/>
      <c r="AI24" s="413">
        <v>30</v>
      </c>
      <c r="AJ24" s="413">
        <v>20</v>
      </c>
      <c r="AK24" s="432">
        <v>40</v>
      </c>
      <c r="AL24" s="407">
        <v>240</v>
      </c>
      <c r="AM24" s="407"/>
      <c r="AN24" s="390">
        <v>530</v>
      </c>
      <c r="AO24" s="475">
        <v>780</v>
      </c>
      <c r="AP24" s="413">
        <v>810</v>
      </c>
      <c r="AQ24" s="432">
        <v>365</v>
      </c>
      <c r="AR24" s="390"/>
      <c r="AS24" s="432">
        <v>2060</v>
      </c>
      <c r="AT24" s="478">
        <v>545</v>
      </c>
      <c r="AU24" s="407">
        <v>1000</v>
      </c>
      <c r="AV24" s="407">
        <f t="shared" si="0"/>
        <v>11285</v>
      </c>
      <c r="AW24" s="408">
        <v>10</v>
      </c>
      <c r="AX24" s="410">
        <f t="shared" si="2"/>
        <v>112850</v>
      </c>
    </row>
    <row r="25" spans="1:61" s="409" customFormat="1" x14ac:dyDescent="0.2">
      <c r="A25" s="470">
        <v>22</v>
      </c>
      <c r="B25" s="462" t="s">
        <v>114</v>
      </c>
      <c r="C25" s="457" t="s">
        <v>125</v>
      </c>
      <c r="D25" s="407"/>
      <c r="E25" s="390">
        <v>3350</v>
      </c>
      <c r="F25" s="413">
        <v>225</v>
      </c>
      <c r="G25" s="413">
        <v>250</v>
      </c>
      <c r="H25" s="432"/>
      <c r="I25" s="390">
        <v>250</v>
      </c>
      <c r="J25" s="413">
        <v>425</v>
      </c>
      <c r="K25" s="413">
        <v>675</v>
      </c>
      <c r="L25" s="413">
        <v>650</v>
      </c>
      <c r="M25" s="432">
        <v>325</v>
      </c>
      <c r="N25" s="407">
        <v>350</v>
      </c>
      <c r="O25" s="390">
        <v>350</v>
      </c>
      <c r="P25" s="413"/>
      <c r="Q25" s="432">
        <v>400</v>
      </c>
      <c r="R25" s="407">
        <v>100</v>
      </c>
      <c r="S25" s="407">
        <v>4900</v>
      </c>
      <c r="T25" s="407"/>
      <c r="U25" s="407">
        <v>450</v>
      </c>
      <c r="V25" s="390">
        <v>975</v>
      </c>
      <c r="W25" s="432">
        <v>150</v>
      </c>
      <c r="X25" s="390">
        <v>375</v>
      </c>
      <c r="Y25" s="432"/>
      <c r="Z25" s="390">
        <v>4600</v>
      </c>
      <c r="AA25" s="413">
        <v>600</v>
      </c>
      <c r="AB25" s="432">
        <v>350</v>
      </c>
      <c r="AC25" s="390">
        <v>500</v>
      </c>
      <c r="AD25" s="413">
        <v>500</v>
      </c>
      <c r="AE25" s="413">
        <v>675</v>
      </c>
      <c r="AF25" s="413">
        <v>675</v>
      </c>
      <c r="AG25" s="432">
        <v>400</v>
      </c>
      <c r="AH25" s="390">
        <v>225</v>
      </c>
      <c r="AI25" s="413">
        <v>725</v>
      </c>
      <c r="AJ25" s="413">
        <v>200</v>
      </c>
      <c r="AK25" s="432">
        <v>500</v>
      </c>
      <c r="AL25" s="407">
        <v>80</v>
      </c>
      <c r="AM25" s="407"/>
      <c r="AN25" s="390">
        <v>2900</v>
      </c>
      <c r="AO25" s="475">
        <v>1800</v>
      </c>
      <c r="AP25" s="413">
        <v>3975</v>
      </c>
      <c r="AQ25" s="432">
        <v>225</v>
      </c>
      <c r="AR25" s="390"/>
      <c r="AS25" s="432">
        <v>4925</v>
      </c>
      <c r="AT25" s="478">
        <v>1150</v>
      </c>
      <c r="AU25" s="407">
        <v>5000</v>
      </c>
      <c r="AV25" s="407">
        <f t="shared" si="0"/>
        <v>44205</v>
      </c>
      <c r="AW25" s="408">
        <v>2</v>
      </c>
      <c r="AX25" s="410">
        <f t="shared" si="2"/>
        <v>88410</v>
      </c>
    </row>
    <row r="26" spans="1:61" s="409" customFormat="1" x14ac:dyDescent="0.2">
      <c r="A26" s="470">
        <v>23</v>
      </c>
      <c r="B26" s="462" t="s">
        <v>131</v>
      </c>
      <c r="C26" s="457" t="s">
        <v>123</v>
      </c>
      <c r="D26" s="407"/>
      <c r="E26" s="390">
        <v>166</v>
      </c>
      <c r="F26" s="413"/>
      <c r="G26" s="413"/>
      <c r="H26" s="432"/>
      <c r="I26" s="390"/>
      <c r="J26" s="413"/>
      <c r="K26" s="413">
        <v>25</v>
      </c>
      <c r="L26" s="413"/>
      <c r="M26" s="432">
        <v>11</v>
      </c>
      <c r="N26" s="407"/>
      <c r="O26" s="390">
        <v>47</v>
      </c>
      <c r="P26" s="413">
        <v>133</v>
      </c>
      <c r="Q26" s="432"/>
      <c r="R26" s="407">
        <v>27</v>
      </c>
      <c r="S26" s="407">
        <v>115</v>
      </c>
      <c r="T26" s="407">
        <v>86</v>
      </c>
      <c r="U26" s="407">
        <v>21</v>
      </c>
      <c r="V26" s="390">
        <v>43</v>
      </c>
      <c r="W26" s="432">
        <v>7</v>
      </c>
      <c r="X26" s="390">
        <v>13</v>
      </c>
      <c r="Y26" s="432"/>
      <c r="Z26" s="390">
        <v>61</v>
      </c>
      <c r="AA26" s="413"/>
      <c r="AB26" s="432"/>
      <c r="AC26" s="390"/>
      <c r="AD26" s="413">
        <v>15</v>
      </c>
      <c r="AE26" s="413"/>
      <c r="AF26" s="413"/>
      <c r="AG26" s="432"/>
      <c r="AH26" s="390"/>
      <c r="AI26" s="413"/>
      <c r="AJ26" s="413">
        <v>18</v>
      </c>
      <c r="AK26" s="432"/>
      <c r="AL26" s="407"/>
      <c r="AM26" s="407">
        <v>21</v>
      </c>
      <c r="AN26" s="390">
        <v>19</v>
      </c>
      <c r="AO26" s="475">
        <v>171</v>
      </c>
      <c r="AP26" s="413">
        <v>122</v>
      </c>
      <c r="AQ26" s="432">
        <v>13</v>
      </c>
      <c r="AR26" s="390">
        <v>424</v>
      </c>
      <c r="AS26" s="432">
        <v>351</v>
      </c>
      <c r="AT26" s="478">
        <v>81</v>
      </c>
      <c r="AU26" s="407">
        <v>100</v>
      </c>
      <c r="AV26" s="407">
        <f t="shared" si="0"/>
        <v>2090</v>
      </c>
      <c r="AW26" s="408">
        <v>20</v>
      </c>
      <c r="AX26" s="410">
        <f t="shared" si="2"/>
        <v>41800</v>
      </c>
    </row>
    <row r="27" spans="1:61" s="409" customFormat="1" x14ac:dyDescent="0.2">
      <c r="A27" s="470">
        <v>24</v>
      </c>
      <c r="B27" s="462" t="s">
        <v>136</v>
      </c>
      <c r="C27" s="457" t="s">
        <v>123</v>
      </c>
      <c r="D27" s="407"/>
      <c r="E27" s="390">
        <v>1750</v>
      </c>
      <c r="F27" s="413"/>
      <c r="G27" s="413"/>
      <c r="H27" s="432"/>
      <c r="I27" s="390"/>
      <c r="J27" s="413"/>
      <c r="K27" s="413"/>
      <c r="L27" s="413"/>
      <c r="M27" s="432"/>
      <c r="N27" s="407"/>
      <c r="O27" s="390">
        <v>1100</v>
      </c>
      <c r="P27" s="413"/>
      <c r="Q27" s="432">
        <v>150</v>
      </c>
      <c r="R27" s="407"/>
      <c r="S27" s="407">
        <v>1400</v>
      </c>
      <c r="T27" s="407"/>
      <c r="U27" s="407">
        <v>400</v>
      </c>
      <c r="V27" s="390"/>
      <c r="W27" s="432"/>
      <c r="X27" s="390"/>
      <c r="Y27" s="432"/>
      <c r="Z27" s="390">
        <v>1500</v>
      </c>
      <c r="AA27" s="413"/>
      <c r="AB27" s="432"/>
      <c r="AC27" s="390"/>
      <c r="AD27" s="413"/>
      <c r="AE27" s="413"/>
      <c r="AF27" s="413"/>
      <c r="AG27" s="432"/>
      <c r="AH27" s="390"/>
      <c r="AI27" s="413"/>
      <c r="AJ27" s="413"/>
      <c r="AK27" s="432"/>
      <c r="AL27" s="407"/>
      <c r="AM27" s="407"/>
      <c r="AN27" s="390">
        <v>1100</v>
      </c>
      <c r="AO27" s="475">
        <v>1150</v>
      </c>
      <c r="AP27" s="413">
        <v>1550</v>
      </c>
      <c r="AQ27" s="432">
        <v>850</v>
      </c>
      <c r="AR27" s="390">
        <v>6000</v>
      </c>
      <c r="AS27" s="432">
        <v>3150</v>
      </c>
      <c r="AT27" s="478"/>
      <c r="AU27" s="407">
        <v>1000</v>
      </c>
      <c r="AV27" s="407">
        <f t="shared" si="0"/>
        <v>21100</v>
      </c>
      <c r="AW27" s="408">
        <v>3</v>
      </c>
      <c r="AX27" s="410">
        <f t="shared" si="2"/>
        <v>63300</v>
      </c>
    </row>
    <row r="28" spans="1:61" s="409" customFormat="1" x14ac:dyDescent="0.2">
      <c r="A28" s="470">
        <v>25</v>
      </c>
      <c r="B28" s="462" t="s">
        <v>138</v>
      </c>
      <c r="C28" s="457" t="s">
        <v>123</v>
      </c>
      <c r="D28" s="407"/>
      <c r="E28" s="390"/>
      <c r="F28" s="413"/>
      <c r="G28" s="413"/>
      <c r="H28" s="432"/>
      <c r="I28" s="390"/>
      <c r="J28" s="413"/>
      <c r="K28" s="413"/>
      <c r="L28" s="413"/>
      <c r="M28" s="432"/>
      <c r="N28" s="407"/>
      <c r="O28" s="390"/>
      <c r="P28" s="413"/>
      <c r="Q28" s="432"/>
      <c r="R28" s="407"/>
      <c r="S28" s="407"/>
      <c r="T28" s="407"/>
      <c r="U28" s="407"/>
      <c r="V28" s="390"/>
      <c r="W28" s="432"/>
      <c r="X28" s="390"/>
      <c r="Y28" s="432"/>
      <c r="Z28" s="390"/>
      <c r="AA28" s="413"/>
      <c r="AB28" s="432"/>
      <c r="AC28" s="390"/>
      <c r="AD28" s="413"/>
      <c r="AE28" s="413"/>
      <c r="AF28" s="413"/>
      <c r="AG28" s="432"/>
      <c r="AH28" s="390"/>
      <c r="AI28" s="413"/>
      <c r="AJ28" s="413"/>
      <c r="AK28" s="432"/>
      <c r="AL28" s="407"/>
      <c r="AM28" s="407"/>
      <c r="AN28" s="390"/>
      <c r="AO28" s="475"/>
      <c r="AP28" s="413"/>
      <c r="AQ28" s="432"/>
      <c r="AR28" s="390"/>
      <c r="AS28" s="432"/>
      <c r="AT28" s="478"/>
      <c r="AU28" s="407">
        <v>100</v>
      </c>
      <c r="AV28" s="407">
        <f t="shared" si="0"/>
        <v>100</v>
      </c>
      <c r="AW28" s="408">
        <v>7</v>
      </c>
      <c r="AX28" s="410">
        <f t="shared" si="2"/>
        <v>700</v>
      </c>
    </row>
    <row r="29" spans="1:61" s="409" customFormat="1" x14ac:dyDescent="0.2">
      <c r="A29" s="470">
        <v>26</v>
      </c>
      <c r="B29" s="464" t="s">
        <v>181</v>
      </c>
      <c r="C29" s="457" t="s">
        <v>124</v>
      </c>
      <c r="D29" s="407"/>
      <c r="E29" s="390"/>
      <c r="F29" s="413"/>
      <c r="G29" s="413"/>
      <c r="H29" s="432"/>
      <c r="I29" s="390"/>
      <c r="J29" s="413"/>
      <c r="K29" s="413"/>
      <c r="L29" s="413"/>
      <c r="M29" s="432"/>
      <c r="N29" s="407"/>
      <c r="O29" s="390"/>
      <c r="P29" s="413"/>
      <c r="Q29" s="432"/>
      <c r="R29" s="407"/>
      <c r="S29" s="407"/>
      <c r="T29" s="407"/>
      <c r="U29" s="407">
        <v>42</v>
      </c>
      <c r="V29" s="390"/>
      <c r="W29" s="432"/>
      <c r="X29" s="390"/>
      <c r="Y29" s="432"/>
      <c r="Z29" s="390"/>
      <c r="AA29" s="413"/>
      <c r="AB29" s="432"/>
      <c r="AC29" s="390"/>
      <c r="AD29" s="413"/>
      <c r="AE29" s="413"/>
      <c r="AF29" s="413"/>
      <c r="AG29" s="432"/>
      <c r="AH29" s="390"/>
      <c r="AI29" s="413"/>
      <c r="AJ29" s="413"/>
      <c r="AK29" s="432"/>
      <c r="AL29" s="407"/>
      <c r="AM29" s="407"/>
      <c r="AN29" s="390"/>
      <c r="AO29" s="475"/>
      <c r="AP29" s="413"/>
      <c r="AQ29" s="432"/>
      <c r="AR29" s="390"/>
      <c r="AS29" s="432"/>
      <c r="AT29" s="478"/>
      <c r="AU29" s="407"/>
      <c r="AV29" s="407">
        <f t="shared" si="0"/>
        <v>42</v>
      </c>
      <c r="AW29" s="408">
        <v>80</v>
      </c>
      <c r="AX29" s="410">
        <f t="shared" si="2"/>
        <v>3360</v>
      </c>
    </row>
    <row r="30" spans="1:61" s="409" customFormat="1" x14ac:dyDescent="0.2">
      <c r="A30" s="470">
        <v>27</v>
      </c>
      <c r="B30" s="464" t="s">
        <v>208</v>
      </c>
      <c r="C30" s="457" t="s">
        <v>124</v>
      </c>
      <c r="D30" s="407"/>
      <c r="E30" s="390"/>
      <c r="F30" s="413"/>
      <c r="G30" s="413"/>
      <c r="H30" s="432"/>
      <c r="I30" s="390"/>
      <c r="J30" s="413"/>
      <c r="K30" s="413"/>
      <c r="L30" s="413"/>
      <c r="M30" s="432"/>
      <c r="N30" s="407"/>
      <c r="O30" s="390"/>
      <c r="P30" s="413"/>
      <c r="Q30" s="432"/>
      <c r="R30" s="407"/>
      <c r="S30" s="407"/>
      <c r="T30" s="407"/>
      <c r="U30" s="407"/>
      <c r="V30" s="390"/>
      <c r="W30" s="432"/>
      <c r="X30" s="390"/>
      <c r="Y30" s="432"/>
      <c r="Z30" s="390"/>
      <c r="AA30" s="413"/>
      <c r="AB30" s="432"/>
      <c r="AC30" s="390"/>
      <c r="AD30" s="413"/>
      <c r="AE30" s="413"/>
      <c r="AF30" s="413"/>
      <c r="AG30" s="432"/>
      <c r="AH30" s="390"/>
      <c r="AI30" s="413"/>
      <c r="AJ30" s="413"/>
      <c r="AK30" s="432"/>
      <c r="AL30" s="407"/>
      <c r="AM30" s="407"/>
      <c r="AN30" s="390"/>
      <c r="AO30" s="475"/>
      <c r="AP30" s="413"/>
      <c r="AQ30" s="432"/>
      <c r="AR30" s="390">
        <v>914</v>
      </c>
      <c r="AS30" s="432"/>
      <c r="AT30" s="478"/>
      <c r="AU30" s="407"/>
      <c r="AV30" s="407">
        <f t="shared" si="0"/>
        <v>914</v>
      </c>
      <c r="AW30" s="408">
        <v>60</v>
      </c>
      <c r="AX30" s="410">
        <f t="shared" si="2"/>
        <v>54840</v>
      </c>
    </row>
    <row r="31" spans="1:61" s="409" customFormat="1" x14ac:dyDescent="0.2">
      <c r="A31" s="470">
        <v>28</v>
      </c>
      <c r="B31" s="464" t="s">
        <v>201</v>
      </c>
      <c r="C31" s="457" t="s">
        <v>124</v>
      </c>
      <c r="D31" s="407"/>
      <c r="E31" s="390"/>
      <c r="F31" s="413"/>
      <c r="G31" s="413"/>
      <c r="H31" s="432"/>
      <c r="I31" s="390"/>
      <c r="J31" s="413"/>
      <c r="K31" s="413"/>
      <c r="L31" s="413"/>
      <c r="M31" s="432"/>
      <c r="N31" s="407"/>
      <c r="O31" s="390"/>
      <c r="P31" s="413"/>
      <c r="Q31" s="432"/>
      <c r="R31" s="407"/>
      <c r="S31" s="407"/>
      <c r="T31" s="407"/>
      <c r="U31" s="407"/>
      <c r="V31" s="390"/>
      <c r="W31" s="432"/>
      <c r="X31" s="390"/>
      <c r="Y31" s="432"/>
      <c r="Z31" s="390"/>
      <c r="AA31" s="413"/>
      <c r="AB31" s="432"/>
      <c r="AC31" s="390"/>
      <c r="AD31" s="413"/>
      <c r="AE31" s="413"/>
      <c r="AF31" s="413"/>
      <c r="AG31" s="432"/>
      <c r="AH31" s="390"/>
      <c r="AI31" s="413"/>
      <c r="AJ31" s="413"/>
      <c r="AK31" s="432"/>
      <c r="AL31" s="407"/>
      <c r="AM31" s="407">
        <v>194</v>
      </c>
      <c r="AN31" s="390"/>
      <c r="AO31" s="475"/>
      <c r="AP31" s="413"/>
      <c r="AQ31" s="432"/>
      <c r="AR31" s="390"/>
      <c r="AS31" s="432"/>
      <c r="AT31" s="478"/>
      <c r="AU31" s="407"/>
      <c r="AV31" s="407">
        <f t="shared" si="0"/>
        <v>194</v>
      </c>
      <c r="AW31" s="408">
        <v>60</v>
      </c>
      <c r="AX31" s="410">
        <f t="shared" si="2"/>
        <v>11640</v>
      </c>
    </row>
    <row r="32" spans="1:61" s="409" customFormat="1" x14ac:dyDescent="0.2">
      <c r="A32" s="470">
        <v>29</v>
      </c>
      <c r="B32" s="464" t="s">
        <v>208</v>
      </c>
      <c r="C32" s="457" t="s">
        <v>124</v>
      </c>
      <c r="D32" s="407"/>
      <c r="E32" s="390"/>
      <c r="F32" s="413"/>
      <c r="G32" s="413"/>
      <c r="H32" s="432"/>
      <c r="I32" s="390"/>
      <c r="J32" s="413"/>
      <c r="K32" s="413"/>
      <c r="L32" s="413"/>
      <c r="M32" s="432"/>
      <c r="N32" s="407"/>
      <c r="O32" s="390"/>
      <c r="P32" s="413"/>
      <c r="Q32" s="432"/>
      <c r="R32" s="407"/>
      <c r="S32" s="407"/>
      <c r="T32" s="407"/>
      <c r="U32" s="407"/>
      <c r="V32" s="390"/>
      <c r="W32" s="432"/>
      <c r="X32" s="390"/>
      <c r="Y32" s="432"/>
      <c r="Z32" s="390"/>
      <c r="AA32" s="413"/>
      <c r="AB32" s="432"/>
      <c r="AC32" s="390"/>
      <c r="AD32" s="413"/>
      <c r="AE32" s="413"/>
      <c r="AF32" s="413"/>
      <c r="AG32" s="432"/>
      <c r="AH32" s="390"/>
      <c r="AI32" s="413"/>
      <c r="AJ32" s="413"/>
      <c r="AK32" s="432"/>
      <c r="AL32" s="407"/>
      <c r="AM32" s="407"/>
      <c r="AN32" s="390"/>
      <c r="AO32" s="475"/>
      <c r="AP32" s="413"/>
      <c r="AQ32" s="432"/>
      <c r="AR32" s="390">
        <v>53</v>
      </c>
      <c r="AS32" s="432"/>
      <c r="AT32" s="478"/>
      <c r="AU32" s="407"/>
      <c r="AV32" s="407">
        <f t="shared" si="0"/>
        <v>53</v>
      </c>
      <c r="AW32" s="408">
        <v>100</v>
      </c>
      <c r="AX32" s="410">
        <f t="shared" si="2"/>
        <v>5300</v>
      </c>
    </row>
    <row r="33" spans="1:50" s="368" customFormat="1" x14ac:dyDescent="0.2">
      <c r="A33" s="469">
        <v>30</v>
      </c>
      <c r="B33" s="464" t="s">
        <v>229</v>
      </c>
      <c r="C33" s="457" t="s">
        <v>124</v>
      </c>
      <c r="D33" s="398"/>
      <c r="E33" s="387"/>
      <c r="F33" s="412"/>
      <c r="G33" s="412"/>
      <c r="H33" s="431"/>
      <c r="I33" s="387"/>
      <c r="J33" s="412"/>
      <c r="K33" s="412"/>
      <c r="L33" s="412"/>
      <c r="M33" s="431"/>
      <c r="N33" s="398"/>
      <c r="O33" s="387"/>
      <c r="P33" s="412"/>
      <c r="Q33" s="431"/>
      <c r="R33" s="398"/>
      <c r="S33" s="398"/>
      <c r="T33" s="398"/>
      <c r="U33" s="398"/>
      <c r="V33" s="387"/>
      <c r="W33" s="431"/>
      <c r="X33" s="387"/>
      <c r="Y33" s="431"/>
      <c r="Z33" s="387"/>
      <c r="AA33" s="412"/>
      <c r="AB33" s="431"/>
      <c r="AC33" s="387"/>
      <c r="AD33" s="412"/>
      <c r="AE33" s="412"/>
      <c r="AF33" s="412"/>
      <c r="AG33" s="431"/>
      <c r="AH33" s="387"/>
      <c r="AI33" s="412"/>
      <c r="AJ33" s="412"/>
      <c r="AK33" s="431"/>
      <c r="AL33" s="398"/>
      <c r="AM33" s="398">
        <v>50</v>
      </c>
      <c r="AN33" s="387"/>
      <c r="AO33" s="386"/>
      <c r="AP33" s="412"/>
      <c r="AQ33" s="431"/>
      <c r="AR33" s="387">
        <v>130</v>
      </c>
      <c r="AS33" s="431"/>
      <c r="AT33" s="479"/>
      <c r="AU33" s="398"/>
      <c r="AV33" s="398">
        <f t="shared" si="0"/>
        <v>180</v>
      </c>
      <c r="AW33" s="367">
        <v>20</v>
      </c>
      <c r="AX33" s="411">
        <f t="shared" si="2"/>
        <v>3600</v>
      </c>
    </row>
    <row r="34" spans="1:50" s="368" customFormat="1" x14ac:dyDescent="0.2">
      <c r="A34" s="469">
        <v>31</v>
      </c>
      <c r="B34" s="464" t="s">
        <v>202</v>
      </c>
      <c r="C34" s="457" t="s">
        <v>111</v>
      </c>
      <c r="D34" s="398"/>
      <c r="E34" s="387"/>
      <c r="F34" s="412"/>
      <c r="G34" s="412"/>
      <c r="H34" s="431"/>
      <c r="I34" s="387"/>
      <c r="J34" s="412"/>
      <c r="K34" s="412"/>
      <c r="L34" s="412"/>
      <c r="M34" s="431"/>
      <c r="N34" s="398"/>
      <c r="O34" s="387"/>
      <c r="P34" s="412"/>
      <c r="Q34" s="431"/>
      <c r="R34" s="398"/>
      <c r="S34" s="398"/>
      <c r="T34" s="398"/>
      <c r="U34" s="398"/>
      <c r="V34" s="387"/>
      <c r="W34" s="431"/>
      <c r="X34" s="387"/>
      <c r="Y34" s="431"/>
      <c r="Z34" s="387"/>
      <c r="AA34" s="412"/>
      <c r="AB34" s="431"/>
      <c r="AC34" s="387"/>
      <c r="AD34" s="412"/>
      <c r="AE34" s="412"/>
      <c r="AF34" s="412"/>
      <c r="AG34" s="431"/>
      <c r="AH34" s="387"/>
      <c r="AI34" s="412"/>
      <c r="AJ34" s="412"/>
      <c r="AK34" s="431"/>
      <c r="AL34" s="398"/>
      <c r="AM34" s="398">
        <v>2</v>
      </c>
      <c r="AN34" s="387"/>
      <c r="AO34" s="386"/>
      <c r="AP34" s="412"/>
      <c r="AQ34" s="431"/>
      <c r="AR34" s="387">
        <v>2</v>
      </c>
      <c r="AS34" s="431"/>
      <c r="AT34" s="479"/>
      <c r="AU34" s="398"/>
      <c r="AV34" s="398">
        <f t="shared" si="0"/>
        <v>4</v>
      </c>
      <c r="AW34" s="367">
        <v>3000</v>
      </c>
      <c r="AX34" s="411">
        <f t="shared" si="2"/>
        <v>12000</v>
      </c>
    </row>
    <row r="35" spans="1:50" s="368" customFormat="1" x14ac:dyDescent="0.2">
      <c r="A35" s="469">
        <v>32</v>
      </c>
      <c r="B35" s="464" t="s">
        <v>182</v>
      </c>
      <c r="C35" s="457" t="s">
        <v>111</v>
      </c>
      <c r="D35" s="398"/>
      <c r="E35" s="387"/>
      <c r="F35" s="412"/>
      <c r="G35" s="412"/>
      <c r="H35" s="431"/>
      <c r="I35" s="387"/>
      <c r="J35" s="412"/>
      <c r="K35" s="412"/>
      <c r="L35" s="412"/>
      <c r="M35" s="431"/>
      <c r="N35" s="398"/>
      <c r="O35" s="387"/>
      <c r="P35" s="412"/>
      <c r="Q35" s="431"/>
      <c r="R35" s="398"/>
      <c r="S35" s="398"/>
      <c r="T35" s="398"/>
      <c r="U35" s="398">
        <v>2</v>
      </c>
      <c r="V35" s="387"/>
      <c r="W35" s="431"/>
      <c r="X35" s="387"/>
      <c r="Y35" s="431"/>
      <c r="Z35" s="387"/>
      <c r="AA35" s="412"/>
      <c r="AB35" s="431"/>
      <c r="AC35" s="387"/>
      <c r="AD35" s="412"/>
      <c r="AE35" s="412"/>
      <c r="AF35" s="412"/>
      <c r="AG35" s="431"/>
      <c r="AH35" s="387"/>
      <c r="AI35" s="412"/>
      <c r="AJ35" s="412"/>
      <c r="AK35" s="431"/>
      <c r="AL35" s="398"/>
      <c r="AM35" s="398"/>
      <c r="AN35" s="387"/>
      <c r="AO35" s="386"/>
      <c r="AP35" s="412"/>
      <c r="AQ35" s="431"/>
      <c r="AR35" s="387"/>
      <c r="AS35" s="431"/>
      <c r="AT35" s="479"/>
      <c r="AU35" s="398"/>
      <c r="AV35" s="398">
        <f t="shared" si="0"/>
        <v>2</v>
      </c>
      <c r="AW35" s="367">
        <v>3000</v>
      </c>
      <c r="AX35" s="411">
        <f t="shared" si="2"/>
        <v>6000</v>
      </c>
    </row>
    <row r="36" spans="1:50" s="368" customFormat="1" x14ac:dyDescent="0.2">
      <c r="A36" s="469">
        <v>33</v>
      </c>
      <c r="B36" s="464" t="s">
        <v>211</v>
      </c>
      <c r="C36" s="457" t="s">
        <v>111</v>
      </c>
      <c r="D36" s="398"/>
      <c r="E36" s="387"/>
      <c r="F36" s="412"/>
      <c r="G36" s="412"/>
      <c r="H36" s="431"/>
      <c r="I36" s="387"/>
      <c r="J36" s="412"/>
      <c r="K36" s="412"/>
      <c r="L36" s="412"/>
      <c r="M36" s="431"/>
      <c r="N36" s="398"/>
      <c r="O36" s="387"/>
      <c r="P36" s="412"/>
      <c r="Q36" s="431"/>
      <c r="R36" s="398"/>
      <c r="S36" s="398"/>
      <c r="T36" s="398"/>
      <c r="U36" s="398"/>
      <c r="V36" s="387"/>
      <c r="W36" s="431"/>
      <c r="X36" s="387"/>
      <c r="Y36" s="431"/>
      <c r="Z36" s="387"/>
      <c r="AA36" s="412"/>
      <c r="AB36" s="431"/>
      <c r="AC36" s="387"/>
      <c r="AD36" s="412"/>
      <c r="AE36" s="412"/>
      <c r="AF36" s="412"/>
      <c r="AG36" s="431"/>
      <c r="AH36" s="387"/>
      <c r="AI36" s="412"/>
      <c r="AJ36" s="412"/>
      <c r="AK36" s="431"/>
      <c r="AL36" s="398"/>
      <c r="AM36" s="398"/>
      <c r="AN36" s="387"/>
      <c r="AO36" s="386"/>
      <c r="AP36" s="412"/>
      <c r="AQ36" s="431"/>
      <c r="AR36" s="387">
        <v>4</v>
      </c>
      <c r="AS36" s="431"/>
      <c r="AT36" s="479"/>
      <c r="AU36" s="398"/>
      <c r="AV36" s="398">
        <f t="shared" si="0"/>
        <v>4</v>
      </c>
      <c r="AW36" s="367">
        <v>3000</v>
      </c>
      <c r="AX36" s="411">
        <f t="shared" si="2"/>
        <v>12000</v>
      </c>
    </row>
    <row r="37" spans="1:50" s="368" customFormat="1" x14ac:dyDescent="0.2">
      <c r="A37" s="469">
        <v>34</v>
      </c>
      <c r="B37" s="464" t="s">
        <v>117</v>
      </c>
      <c r="C37" s="457" t="s">
        <v>111</v>
      </c>
      <c r="D37" s="398"/>
      <c r="E37" s="387"/>
      <c r="F37" s="412"/>
      <c r="G37" s="412"/>
      <c r="H37" s="431"/>
      <c r="I37" s="387"/>
      <c r="J37" s="412"/>
      <c r="K37" s="412"/>
      <c r="L37" s="412"/>
      <c r="M37" s="431"/>
      <c r="N37" s="398"/>
      <c r="O37" s="387"/>
      <c r="P37" s="412"/>
      <c r="Q37" s="431"/>
      <c r="R37" s="398"/>
      <c r="S37" s="398"/>
      <c r="T37" s="398"/>
      <c r="U37" s="398"/>
      <c r="V37" s="387"/>
      <c r="W37" s="431"/>
      <c r="X37" s="387"/>
      <c r="Y37" s="431"/>
      <c r="Z37" s="387"/>
      <c r="AA37" s="412"/>
      <c r="AB37" s="431"/>
      <c r="AC37" s="387"/>
      <c r="AD37" s="412"/>
      <c r="AE37" s="412"/>
      <c r="AF37" s="412"/>
      <c r="AG37" s="431"/>
      <c r="AH37" s="387"/>
      <c r="AI37" s="412"/>
      <c r="AJ37" s="412"/>
      <c r="AK37" s="431"/>
      <c r="AL37" s="398"/>
      <c r="AM37" s="398"/>
      <c r="AN37" s="387"/>
      <c r="AO37" s="386"/>
      <c r="AP37" s="412">
        <v>1</v>
      </c>
      <c r="AQ37" s="431"/>
      <c r="AR37" s="387"/>
      <c r="AS37" s="431"/>
      <c r="AT37" s="479"/>
      <c r="AU37" s="398"/>
      <c r="AV37" s="398">
        <f t="shared" si="0"/>
        <v>1</v>
      </c>
      <c r="AW37" s="367">
        <v>300</v>
      </c>
      <c r="AX37" s="411">
        <f t="shared" si="2"/>
        <v>300</v>
      </c>
    </row>
    <row r="38" spans="1:50" s="368" customFormat="1" x14ac:dyDescent="0.2">
      <c r="A38" s="469">
        <v>35</v>
      </c>
      <c r="B38" s="464" t="s">
        <v>145</v>
      </c>
      <c r="C38" s="457" t="s">
        <v>111</v>
      </c>
      <c r="D38" s="398"/>
      <c r="E38" s="387">
        <v>3</v>
      </c>
      <c r="F38" s="412"/>
      <c r="G38" s="412"/>
      <c r="H38" s="431"/>
      <c r="I38" s="387"/>
      <c r="J38" s="412"/>
      <c r="K38" s="412"/>
      <c r="L38" s="412"/>
      <c r="M38" s="431"/>
      <c r="N38" s="398"/>
      <c r="O38" s="387"/>
      <c r="P38" s="412"/>
      <c r="Q38" s="431">
        <v>1</v>
      </c>
      <c r="R38" s="398"/>
      <c r="S38" s="398">
        <v>1</v>
      </c>
      <c r="T38" s="398">
        <v>3</v>
      </c>
      <c r="U38" s="398"/>
      <c r="V38" s="387"/>
      <c r="W38" s="431"/>
      <c r="X38" s="387"/>
      <c r="Y38" s="431"/>
      <c r="Z38" s="387">
        <v>5</v>
      </c>
      <c r="AA38" s="412"/>
      <c r="AB38" s="431"/>
      <c r="AC38" s="387"/>
      <c r="AD38" s="412"/>
      <c r="AE38" s="412"/>
      <c r="AF38" s="412"/>
      <c r="AG38" s="431"/>
      <c r="AH38" s="387"/>
      <c r="AI38" s="412"/>
      <c r="AJ38" s="412"/>
      <c r="AK38" s="431"/>
      <c r="AL38" s="398"/>
      <c r="AM38" s="398"/>
      <c r="AN38" s="387">
        <v>1</v>
      </c>
      <c r="AO38" s="386">
        <v>1</v>
      </c>
      <c r="AP38" s="412">
        <v>2</v>
      </c>
      <c r="AQ38" s="431"/>
      <c r="AR38" s="387">
        <v>1</v>
      </c>
      <c r="AS38" s="431">
        <v>6</v>
      </c>
      <c r="AT38" s="479"/>
      <c r="AU38" s="416"/>
      <c r="AV38" s="416">
        <f t="shared" si="0"/>
        <v>24</v>
      </c>
      <c r="AW38" s="367">
        <v>550</v>
      </c>
      <c r="AX38" s="411">
        <f t="shared" si="2"/>
        <v>13200</v>
      </c>
    </row>
    <row r="39" spans="1:50" s="368" customFormat="1" ht="13.5" customHeight="1" x14ac:dyDescent="0.2">
      <c r="A39" s="469">
        <v>36</v>
      </c>
      <c r="B39" s="462" t="s">
        <v>118</v>
      </c>
      <c r="C39" s="457" t="s">
        <v>111</v>
      </c>
      <c r="D39" s="398"/>
      <c r="E39" s="387"/>
      <c r="F39" s="412"/>
      <c r="G39" s="412"/>
      <c r="H39" s="431"/>
      <c r="I39" s="387"/>
      <c r="J39" s="412"/>
      <c r="K39" s="412"/>
      <c r="L39" s="412"/>
      <c r="M39" s="431"/>
      <c r="N39" s="398"/>
      <c r="O39" s="387"/>
      <c r="P39" s="412"/>
      <c r="Q39" s="431"/>
      <c r="R39" s="398"/>
      <c r="S39" s="398">
        <v>1</v>
      </c>
      <c r="T39" s="398"/>
      <c r="U39" s="398">
        <v>2</v>
      </c>
      <c r="V39" s="387"/>
      <c r="W39" s="431"/>
      <c r="X39" s="387"/>
      <c r="Y39" s="431"/>
      <c r="Z39" s="387">
        <v>3</v>
      </c>
      <c r="AA39" s="412"/>
      <c r="AB39" s="431"/>
      <c r="AC39" s="387"/>
      <c r="AD39" s="412"/>
      <c r="AE39" s="412"/>
      <c r="AF39" s="412"/>
      <c r="AG39" s="431"/>
      <c r="AH39" s="387"/>
      <c r="AI39" s="412"/>
      <c r="AJ39" s="412"/>
      <c r="AK39" s="431"/>
      <c r="AL39" s="398"/>
      <c r="AM39" s="398"/>
      <c r="AN39" s="387">
        <v>2</v>
      </c>
      <c r="AO39" s="386"/>
      <c r="AP39" s="412">
        <v>2</v>
      </c>
      <c r="AQ39" s="431"/>
      <c r="AR39" s="387"/>
      <c r="AS39" s="431">
        <v>3</v>
      </c>
      <c r="AT39" s="479">
        <v>2</v>
      </c>
      <c r="AU39" s="398"/>
      <c r="AV39" s="398">
        <f t="shared" si="0"/>
        <v>15</v>
      </c>
      <c r="AW39" s="367">
        <v>800</v>
      </c>
      <c r="AX39" s="411">
        <f t="shared" si="2"/>
        <v>12000</v>
      </c>
    </row>
    <row r="40" spans="1:50" s="368" customFormat="1" x14ac:dyDescent="0.2">
      <c r="A40" s="469">
        <v>37</v>
      </c>
      <c r="B40" s="462" t="s">
        <v>146</v>
      </c>
      <c r="C40" s="457" t="s">
        <v>111</v>
      </c>
      <c r="D40" s="398"/>
      <c r="E40" s="387"/>
      <c r="F40" s="412"/>
      <c r="G40" s="412"/>
      <c r="H40" s="431"/>
      <c r="I40" s="387"/>
      <c r="J40" s="412"/>
      <c r="K40" s="412"/>
      <c r="L40" s="412"/>
      <c r="M40" s="431"/>
      <c r="N40" s="398"/>
      <c r="O40" s="387"/>
      <c r="P40" s="412"/>
      <c r="Q40" s="431"/>
      <c r="R40" s="398"/>
      <c r="S40" s="398"/>
      <c r="T40" s="398"/>
      <c r="U40" s="398"/>
      <c r="V40" s="387"/>
      <c r="W40" s="431"/>
      <c r="X40" s="387"/>
      <c r="Y40" s="431"/>
      <c r="Z40" s="387"/>
      <c r="AA40" s="412"/>
      <c r="AB40" s="431"/>
      <c r="AC40" s="387"/>
      <c r="AD40" s="412"/>
      <c r="AE40" s="412"/>
      <c r="AF40" s="412"/>
      <c r="AG40" s="431"/>
      <c r="AH40" s="387"/>
      <c r="AI40" s="412"/>
      <c r="AJ40" s="412"/>
      <c r="AK40" s="431"/>
      <c r="AL40" s="398"/>
      <c r="AM40" s="398"/>
      <c r="AN40" s="387"/>
      <c r="AO40" s="386"/>
      <c r="AP40" s="412"/>
      <c r="AQ40" s="431"/>
      <c r="AR40" s="387"/>
      <c r="AS40" s="431"/>
      <c r="AT40" s="479"/>
      <c r="AU40" s="398">
        <v>1</v>
      </c>
      <c r="AV40" s="398">
        <f t="shared" si="0"/>
        <v>1</v>
      </c>
      <c r="AW40" s="367">
        <v>1000</v>
      </c>
      <c r="AX40" s="411">
        <f t="shared" si="2"/>
        <v>1000</v>
      </c>
    </row>
    <row r="41" spans="1:50" s="368" customFormat="1" x14ac:dyDescent="0.2">
      <c r="A41" s="469">
        <v>38</v>
      </c>
      <c r="B41" s="462" t="s">
        <v>119</v>
      </c>
      <c r="C41" s="457" t="s">
        <v>111</v>
      </c>
      <c r="D41" s="398"/>
      <c r="E41" s="387"/>
      <c r="F41" s="412"/>
      <c r="G41" s="412"/>
      <c r="H41" s="431"/>
      <c r="I41" s="387"/>
      <c r="J41" s="412"/>
      <c r="K41" s="412"/>
      <c r="L41" s="412"/>
      <c r="M41" s="431"/>
      <c r="N41" s="398"/>
      <c r="O41" s="387"/>
      <c r="P41" s="412"/>
      <c r="Q41" s="431"/>
      <c r="R41" s="398"/>
      <c r="S41" s="398"/>
      <c r="T41" s="398"/>
      <c r="U41" s="398"/>
      <c r="V41" s="387"/>
      <c r="W41" s="431"/>
      <c r="X41" s="387"/>
      <c r="Y41" s="431"/>
      <c r="Z41" s="387"/>
      <c r="AA41" s="412"/>
      <c r="AB41" s="431"/>
      <c r="AC41" s="387"/>
      <c r="AD41" s="412"/>
      <c r="AE41" s="412"/>
      <c r="AF41" s="412"/>
      <c r="AG41" s="431"/>
      <c r="AH41" s="387"/>
      <c r="AI41" s="412"/>
      <c r="AJ41" s="412"/>
      <c r="AK41" s="431"/>
      <c r="AL41" s="398"/>
      <c r="AM41" s="398"/>
      <c r="AN41" s="387"/>
      <c r="AO41" s="386"/>
      <c r="AP41" s="412"/>
      <c r="AQ41" s="431"/>
      <c r="AR41" s="387"/>
      <c r="AS41" s="431"/>
      <c r="AT41" s="479"/>
      <c r="AU41" s="398">
        <v>1</v>
      </c>
      <c r="AV41" s="398">
        <f t="shared" si="0"/>
        <v>1</v>
      </c>
      <c r="AW41" s="367">
        <v>1300</v>
      </c>
      <c r="AX41" s="411">
        <f t="shared" si="2"/>
        <v>1300</v>
      </c>
    </row>
    <row r="42" spans="1:50" s="368" customFormat="1" x14ac:dyDescent="0.2">
      <c r="A42" s="469">
        <v>39</v>
      </c>
      <c r="B42" s="462" t="s">
        <v>218</v>
      </c>
      <c r="C42" s="457" t="s">
        <v>111</v>
      </c>
      <c r="D42" s="398"/>
      <c r="E42" s="387"/>
      <c r="F42" s="412"/>
      <c r="G42" s="412"/>
      <c r="H42" s="431"/>
      <c r="I42" s="387"/>
      <c r="J42" s="412"/>
      <c r="K42" s="412"/>
      <c r="L42" s="412"/>
      <c r="M42" s="431"/>
      <c r="N42" s="398"/>
      <c r="O42" s="387"/>
      <c r="P42" s="412"/>
      <c r="Q42" s="431"/>
      <c r="R42" s="398"/>
      <c r="S42" s="398"/>
      <c r="T42" s="398"/>
      <c r="U42" s="398"/>
      <c r="V42" s="387"/>
      <c r="W42" s="431"/>
      <c r="X42" s="387"/>
      <c r="Y42" s="431"/>
      <c r="Z42" s="387"/>
      <c r="AA42" s="412"/>
      <c r="AB42" s="431"/>
      <c r="AC42" s="387"/>
      <c r="AD42" s="412"/>
      <c r="AE42" s="412"/>
      <c r="AF42" s="412"/>
      <c r="AG42" s="431"/>
      <c r="AH42" s="387"/>
      <c r="AI42" s="412"/>
      <c r="AJ42" s="412"/>
      <c r="AK42" s="431"/>
      <c r="AL42" s="398"/>
      <c r="AM42" s="398"/>
      <c r="AN42" s="387"/>
      <c r="AO42" s="386">
        <v>4</v>
      </c>
      <c r="AP42" s="412">
        <v>2</v>
      </c>
      <c r="AQ42" s="431"/>
      <c r="AR42" s="387">
        <v>1</v>
      </c>
      <c r="AS42" s="431">
        <v>4</v>
      </c>
      <c r="AT42" s="479"/>
      <c r="AU42" s="398"/>
      <c r="AV42" s="398">
        <f t="shared" si="0"/>
        <v>11</v>
      </c>
      <c r="AW42" s="367">
        <v>1500</v>
      </c>
      <c r="AX42" s="411">
        <f t="shared" si="2"/>
        <v>16500</v>
      </c>
    </row>
    <row r="43" spans="1:50" s="368" customFormat="1" x14ac:dyDescent="0.2">
      <c r="A43" s="469">
        <v>40</v>
      </c>
      <c r="B43" s="462" t="s">
        <v>120</v>
      </c>
      <c r="C43" s="457" t="s">
        <v>111</v>
      </c>
      <c r="D43" s="398"/>
      <c r="E43" s="387">
        <v>1</v>
      </c>
      <c r="F43" s="412"/>
      <c r="G43" s="412"/>
      <c r="H43" s="431"/>
      <c r="I43" s="387"/>
      <c r="J43" s="412"/>
      <c r="K43" s="412"/>
      <c r="L43" s="412"/>
      <c r="M43" s="431"/>
      <c r="N43" s="398"/>
      <c r="O43" s="387"/>
      <c r="P43" s="412"/>
      <c r="Q43" s="431">
        <v>2</v>
      </c>
      <c r="R43" s="398"/>
      <c r="S43" s="398"/>
      <c r="T43" s="398">
        <v>1</v>
      </c>
      <c r="U43" s="398">
        <v>2</v>
      </c>
      <c r="V43" s="387"/>
      <c r="W43" s="431"/>
      <c r="X43" s="387"/>
      <c r="Y43" s="431"/>
      <c r="Z43" s="387"/>
      <c r="AA43" s="412"/>
      <c r="AB43" s="431"/>
      <c r="AC43" s="387"/>
      <c r="AD43" s="412"/>
      <c r="AE43" s="412"/>
      <c r="AF43" s="412"/>
      <c r="AG43" s="431"/>
      <c r="AH43" s="387"/>
      <c r="AI43" s="412"/>
      <c r="AJ43" s="412"/>
      <c r="AK43" s="431"/>
      <c r="AL43" s="398"/>
      <c r="AM43" s="398"/>
      <c r="AN43" s="387"/>
      <c r="AO43" s="386"/>
      <c r="AP43" s="412">
        <v>1</v>
      </c>
      <c r="AQ43" s="431"/>
      <c r="AR43" s="387">
        <v>1</v>
      </c>
      <c r="AS43" s="431"/>
      <c r="AT43" s="479"/>
      <c r="AU43" s="398"/>
      <c r="AV43" s="398">
        <f t="shared" si="0"/>
        <v>8</v>
      </c>
      <c r="AW43" s="367">
        <v>1400</v>
      </c>
      <c r="AX43" s="411">
        <f t="shared" si="2"/>
        <v>11200</v>
      </c>
    </row>
    <row r="44" spans="1:50" s="368" customFormat="1" x14ac:dyDescent="0.2">
      <c r="A44" s="469">
        <v>41</v>
      </c>
      <c r="B44" s="462" t="s">
        <v>147</v>
      </c>
      <c r="C44" s="457" t="s">
        <v>111</v>
      </c>
      <c r="D44" s="398"/>
      <c r="E44" s="387"/>
      <c r="F44" s="412"/>
      <c r="G44" s="412"/>
      <c r="H44" s="431"/>
      <c r="I44" s="387"/>
      <c r="J44" s="412"/>
      <c r="K44" s="412"/>
      <c r="L44" s="412"/>
      <c r="M44" s="431"/>
      <c r="N44" s="398"/>
      <c r="O44" s="387"/>
      <c r="P44" s="412"/>
      <c r="Q44" s="431"/>
      <c r="R44" s="398"/>
      <c r="S44" s="398"/>
      <c r="T44" s="398"/>
      <c r="U44" s="398"/>
      <c r="V44" s="387"/>
      <c r="W44" s="431"/>
      <c r="X44" s="387"/>
      <c r="Y44" s="431"/>
      <c r="Z44" s="387"/>
      <c r="AA44" s="412"/>
      <c r="AB44" s="431"/>
      <c r="AC44" s="387"/>
      <c r="AD44" s="412"/>
      <c r="AE44" s="412"/>
      <c r="AF44" s="412"/>
      <c r="AG44" s="431"/>
      <c r="AH44" s="387"/>
      <c r="AI44" s="412"/>
      <c r="AJ44" s="412"/>
      <c r="AK44" s="431"/>
      <c r="AL44" s="398"/>
      <c r="AM44" s="398"/>
      <c r="AN44" s="387"/>
      <c r="AO44" s="386"/>
      <c r="AP44" s="412"/>
      <c r="AQ44" s="431"/>
      <c r="AR44" s="387"/>
      <c r="AS44" s="431"/>
      <c r="AT44" s="479"/>
      <c r="AU44" s="398">
        <v>1</v>
      </c>
      <c r="AV44" s="398">
        <f t="shared" si="0"/>
        <v>1</v>
      </c>
      <c r="AW44" s="367">
        <v>1500</v>
      </c>
      <c r="AX44" s="411">
        <f t="shared" si="2"/>
        <v>1500</v>
      </c>
    </row>
    <row r="45" spans="1:50" s="368" customFormat="1" x14ac:dyDescent="0.2">
      <c r="A45" s="469">
        <v>42</v>
      </c>
      <c r="B45" s="462" t="s">
        <v>121</v>
      </c>
      <c r="C45" s="457" t="s">
        <v>111</v>
      </c>
      <c r="D45" s="398"/>
      <c r="E45" s="387">
        <v>3</v>
      </c>
      <c r="F45" s="412"/>
      <c r="G45" s="412"/>
      <c r="H45" s="431"/>
      <c r="I45" s="387"/>
      <c r="J45" s="412"/>
      <c r="K45" s="412"/>
      <c r="L45" s="412"/>
      <c r="M45" s="431"/>
      <c r="N45" s="398"/>
      <c r="O45" s="387">
        <v>1</v>
      </c>
      <c r="P45" s="412"/>
      <c r="Q45" s="431"/>
      <c r="R45" s="398"/>
      <c r="S45" s="398">
        <v>4</v>
      </c>
      <c r="T45" s="398"/>
      <c r="U45" s="398"/>
      <c r="V45" s="387"/>
      <c r="W45" s="431"/>
      <c r="X45" s="387"/>
      <c r="Y45" s="431"/>
      <c r="Z45" s="387">
        <v>6</v>
      </c>
      <c r="AA45" s="412"/>
      <c r="AB45" s="431"/>
      <c r="AC45" s="387"/>
      <c r="AD45" s="412"/>
      <c r="AE45" s="412"/>
      <c r="AF45" s="412"/>
      <c r="AG45" s="431"/>
      <c r="AH45" s="387"/>
      <c r="AI45" s="412"/>
      <c r="AJ45" s="412"/>
      <c r="AK45" s="431"/>
      <c r="AL45" s="398"/>
      <c r="AM45" s="398"/>
      <c r="AN45" s="387"/>
      <c r="AO45" s="386"/>
      <c r="AP45" s="412">
        <v>1</v>
      </c>
      <c r="AQ45" s="431"/>
      <c r="AR45" s="387"/>
      <c r="AS45" s="431"/>
      <c r="AT45" s="479"/>
      <c r="AU45" s="398"/>
      <c r="AV45" s="398">
        <f t="shared" si="0"/>
        <v>15</v>
      </c>
      <c r="AW45" s="367">
        <v>1900</v>
      </c>
      <c r="AX45" s="411">
        <f t="shared" si="2"/>
        <v>28500</v>
      </c>
    </row>
    <row r="46" spans="1:50" x14ac:dyDescent="0.2">
      <c r="A46" s="471">
        <v>43</v>
      </c>
      <c r="B46" s="465" t="s">
        <v>148</v>
      </c>
      <c r="C46" s="458" t="s">
        <v>111</v>
      </c>
      <c r="D46" s="398"/>
      <c r="E46" s="387"/>
      <c r="F46" s="412"/>
      <c r="G46" s="412"/>
      <c r="H46" s="431"/>
      <c r="I46" s="387"/>
      <c r="J46" s="412"/>
      <c r="K46" s="412"/>
      <c r="L46" s="412"/>
      <c r="M46" s="431"/>
      <c r="N46" s="398"/>
      <c r="O46" s="387"/>
      <c r="P46" s="412"/>
      <c r="Q46" s="431"/>
      <c r="R46" s="398"/>
      <c r="S46" s="398"/>
      <c r="T46" s="398"/>
      <c r="U46" s="398"/>
      <c r="V46" s="387"/>
      <c r="W46" s="431"/>
      <c r="X46" s="387"/>
      <c r="Y46" s="431"/>
      <c r="Z46" s="387"/>
      <c r="AA46" s="412"/>
      <c r="AB46" s="431"/>
      <c r="AC46" s="387"/>
      <c r="AD46" s="412"/>
      <c r="AE46" s="412"/>
      <c r="AF46" s="412"/>
      <c r="AG46" s="431"/>
      <c r="AH46" s="387"/>
      <c r="AI46" s="412"/>
      <c r="AJ46" s="412"/>
      <c r="AK46" s="431"/>
      <c r="AL46" s="398"/>
      <c r="AM46" s="398"/>
      <c r="AN46" s="387"/>
      <c r="AO46" s="386"/>
      <c r="AP46" s="412"/>
      <c r="AQ46" s="431"/>
      <c r="AR46" s="387"/>
      <c r="AS46" s="431"/>
      <c r="AT46" s="479"/>
      <c r="AU46" s="347">
        <v>1</v>
      </c>
      <c r="AV46" s="398">
        <f t="shared" si="0"/>
        <v>1</v>
      </c>
      <c r="AW46" s="353">
        <v>2200</v>
      </c>
      <c r="AX46" s="403">
        <f t="shared" si="2"/>
        <v>2200</v>
      </c>
    </row>
    <row r="47" spans="1:50" x14ac:dyDescent="0.2">
      <c r="A47" s="471">
        <v>44</v>
      </c>
      <c r="B47" s="465" t="s">
        <v>130</v>
      </c>
      <c r="C47" s="458" t="s">
        <v>124</v>
      </c>
      <c r="D47" s="398">
        <v>50</v>
      </c>
      <c r="E47" s="387">
        <v>1105</v>
      </c>
      <c r="F47" s="412"/>
      <c r="G47" s="412"/>
      <c r="H47" s="431">
        <v>140</v>
      </c>
      <c r="I47" s="387"/>
      <c r="J47" s="412">
        <v>85</v>
      </c>
      <c r="K47" s="412">
        <v>60</v>
      </c>
      <c r="L47" s="412"/>
      <c r="M47" s="431">
        <v>20</v>
      </c>
      <c r="N47" s="398"/>
      <c r="O47" s="387">
        <v>295</v>
      </c>
      <c r="P47" s="412">
        <v>435</v>
      </c>
      <c r="Q47" s="431">
        <v>70</v>
      </c>
      <c r="R47" s="398">
        <v>435</v>
      </c>
      <c r="S47" s="398">
        <v>770</v>
      </c>
      <c r="T47" s="398">
        <v>580</v>
      </c>
      <c r="U47" s="398">
        <v>215</v>
      </c>
      <c r="V47" s="387">
        <v>170</v>
      </c>
      <c r="W47" s="431">
        <v>25</v>
      </c>
      <c r="X47" s="387">
        <v>100</v>
      </c>
      <c r="Y47" s="431"/>
      <c r="Z47" s="387">
        <v>850</v>
      </c>
      <c r="AA47" s="412"/>
      <c r="AB47" s="432"/>
      <c r="AC47" s="387"/>
      <c r="AD47" s="412">
        <v>20</v>
      </c>
      <c r="AE47" s="412"/>
      <c r="AF47" s="412"/>
      <c r="AG47" s="431"/>
      <c r="AH47" s="387"/>
      <c r="AI47" s="412">
        <v>30</v>
      </c>
      <c r="AJ47" s="412">
        <v>20</v>
      </c>
      <c r="AK47" s="431">
        <v>40</v>
      </c>
      <c r="AL47" s="398">
        <v>240</v>
      </c>
      <c r="AM47" s="398"/>
      <c r="AN47" s="387">
        <v>530</v>
      </c>
      <c r="AO47" s="386">
        <v>780</v>
      </c>
      <c r="AP47" s="412">
        <v>810</v>
      </c>
      <c r="AQ47" s="431">
        <v>365</v>
      </c>
      <c r="AR47" s="387">
        <v>4570</v>
      </c>
      <c r="AS47" s="431">
        <v>2060</v>
      </c>
      <c r="AT47" s="479">
        <v>545</v>
      </c>
      <c r="AU47" s="347">
        <v>1000</v>
      </c>
      <c r="AV47" s="347">
        <f t="shared" si="0"/>
        <v>16415</v>
      </c>
      <c r="AW47" s="353">
        <v>25</v>
      </c>
      <c r="AX47" s="403">
        <f t="shared" si="2"/>
        <v>410375</v>
      </c>
    </row>
    <row r="48" spans="1:50" x14ac:dyDescent="0.2">
      <c r="A48" s="471">
        <v>45</v>
      </c>
      <c r="B48" s="465" t="s">
        <v>225</v>
      </c>
      <c r="C48" s="458" t="s">
        <v>124</v>
      </c>
      <c r="D48" s="398"/>
      <c r="E48" s="387"/>
      <c r="F48" s="412"/>
      <c r="G48" s="412"/>
      <c r="H48" s="431"/>
      <c r="I48" s="387"/>
      <c r="J48" s="412"/>
      <c r="K48" s="412"/>
      <c r="L48" s="412"/>
      <c r="M48" s="431"/>
      <c r="N48" s="398"/>
      <c r="O48" s="387"/>
      <c r="P48" s="412"/>
      <c r="Q48" s="431"/>
      <c r="R48" s="398"/>
      <c r="S48" s="398"/>
      <c r="T48" s="398"/>
      <c r="U48" s="398"/>
      <c r="V48" s="387"/>
      <c r="W48" s="431"/>
      <c r="X48" s="387"/>
      <c r="Y48" s="431"/>
      <c r="Z48" s="387"/>
      <c r="AA48" s="412"/>
      <c r="AB48" s="431"/>
      <c r="AC48" s="387"/>
      <c r="AD48" s="412"/>
      <c r="AE48" s="412"/>
      <c r="AF48" s="412"/>
      <c r="AG48" s="431"/>
      <c r="AH48" s="387"/>
      <c r="AI48" s="412"/>
      <c r="AJ48" s="412"/>
      <c r="AK48" s="431"/>
      <c r="AL48" s="398"/>
      <c r="AM48" s="398"/>
      <c r="AN48" s="387"/>
      <c r="AO48" s="386"/>
      <c r="AP48" s="412"/>
      <c r="AQ48" s="431"/>
      <c r="AR48" s="387">
        <v>450</v>
      </c>
      <c r="AS48" s="431"/>
      <c r="AT48" s="479"/>
      <c r="AU48" s="347"/>
      <c r="AV48" s="347">
        <f t="shared" si="0"/>
        <v>450</v>
      </c>
      <c r="AW48" s="353">
        <v>20</v>
      </c>
      <c r="AX48" s="403">
        <f t="shared" si="2"/>
        <v>9000</v>
      </c>
    </row>
    <row r="49" spans="1:50" x14ac:dyDescent="0.2">
      <c r="A49" s="471">
        <v>46</v>
      </c>
      <c r="B49" s="465" t="s">
        <v>140</v>
      </c>
      <c r="C49" s="458" t="s">
        <v>144</v>
      </c>
      <c r="D49" s="419">
        <v>0.01</v>
      </c>
      <c r="E49" s="388">
        <v>7.0000000000000007E-2</v>
      </c>
      <c r="F49" s="418">
        <v>0</v>
      </c>
      <c r="G49" s="418">
        <v>0.01</v>
      </c>
      <c r="H49" s="430">
        <v>0.01</v>
      </c>
      <c r="I49" s="388">
        <v>0.01</v>
      </c>
      <c r="J49" s="418">
        <v>0.01</v>
      </c>
      <c r="K49" s="418">
        <v>0.01</v>
      </c>
      <c r="L49" s="418">
        <v>0.01</v>
      </c>
      <c r="M49" s="430">
        <v>0.01</v>
      </c>
      <c r="N49" s="419">
        <v>0.01</v>
      </c>
      <c r="O49" s="388">
        <v>0.02</v>
      </c>
      <c r="P49" s="418">
        <v>0.02</v>
      </c>
      <c r="Q49" s="430">
        <v>0.01</v>
      </c>
      <c r="R49" s="419">
        <v>0.02</v>
      </c>
      <c r="S49" s="419">
        <v>0.06</v>
      </c>
      <c r="T49" s="419">
        <v>7.0000000000000007E-2</v>
      </c>
      <c r="U49" s="419">
        <v>0.02</v>
      </c>
      <c r="V49" s="388">
        <v>0.03</v>
      </c>
      <c r="W49" s="430">
        <v>0</v>
      </c>
      <c r="X49" s="388">
        <v>0.01</v>
      </c>
      <c r="Y49" s="430">
        <v>0.01</v>
      </c>
      <c r="Z49" s="388">
        <v>0.06</v>
      </c>
      <c r="AA49" s="418">
        <v>0.01</v>
      </c>
      <c r="AB49" s="430">
        <v>0</v>
      </c>
      <c r="AC49" s="388">
        <v>0.01</v>
      </c>
      <c r="AD49" s="418">
        <v>0</v>
      </c>
      <c r="AE49" s="418">
        <v>0.01</v>
      </c>
      <c r="AF49" s="418">
        <v>0.01</v>
      </c>
      <c r="AG49" s="430">
        <v>0.01</v>
      </c>
      <c r="AH49" s="388">
        <v>0</v>
      </c>
      <c r="AI49" s="418">
        <v>0.01</v>
      </c>
      <c r="AJ49" s="418">
        <v>0.01</v>
      </c>
      <c r="AK49" s="430">
        <v>0.01</v>
      </c>
      <c r="AL49" s="419">
        <v>0.01</v>
      </c>
      <c r="AM49" s="419">
        <v>0.01</v>
      </c>
      <c r="AN49" s="388">
        <v>0.03</v>
      </c>
      <c r="AO49" s="389">
        <v>0.03</v>
      </c>
      <c r="AP49" s="418">
        <v>0.03</v>
      </c>
      <c r="AQ49" s="430">
        <v>0.01</v>
      </c>
      <c r="AR49" s="388">
        <v>0.15</v>
      </c>
      <c r="AS49" s="430">
        <v>0.11</v>
      </c>
      <c r="AT49" s="480">
        <v>0.05</v>
      </c>
      <c r="AU49" s="373"/>
      <c r="AV49" s="373">
        <f t="shared" si="0"/>
        <v>1.0000000000000002</v>
      </c>
      <c r="AW49" s="353">
        <v>25000</v>
      </c>
      <c r="AX49" s="403">
        <f t="shared" si="2"/>
        <v>25000.000000000007</v>
      </c>
    </row>
    <row r="50" spans="1:50" x14ac:dyDescent="0.2">
      <c r="A50" s="471">
        <v>47</v>
      </c>
      <c r="B50" s="465" t="s">
        <v>149</v>
      </c>
      <c r="C50" s="458" t="s">
        <v>124</v>
      </c>
      <c r="D50" s="398"/>
      <c r="E50" s="387"/>
      <c r="F50" s="412"/>
      <c r="G50" s="412"/>
      <c r="H50" s="431"/>
      <c r="I50" s="387"/>
      <c r="J50" s="412"/>
      <c r="K50" s="412"/>
      <c r="L50" s="412"/>
      <c r="M50" s="431"/>
      <c r="N50" s="398"/>
      <c r="O50" s="387"/>
      <c r="P50" s="412"/>
      <c r="Q50" s="431"/>
      <c r="R50" s="398"/>
      <c r="S50" s="398"/>
      <c r="T50" s="398"/>
      <c r="U50" s="398"/>
      <c r="V50" s="387"/>
      <c r="W50" s="431"/>
      <c r="X50" s="387"/>
      <c r="Y50" s="431"/>
      <c r="Z50" s="387"/>
      <c r="AA50" s="412"/>
      <c r="AB50" s="431"/>
      <c r="AC50" s="387"/>
      <c r="AD50" s="412"/>
      <c r="AE50" s="412"/>
      <c r="AF50" s="412"/>
      <c r="AG50" s="431"/>
      <c r="AH50" s="387"/>
      <c r="AI50" s="412"/>
      <c r="AJ50" s="412"/>
      <c r="AK50" s="431"/>
      <c r="AL50" s="398"/>
      <c r="AM50" s="398"/>
      <c r="AN50" s="387"/>
      <c r="AO50" s="386"/>
      <c r="AP50" s="412"/>
      <c r="AQ50" s="431"/>
      <c r="AR50" s="387"/>
      <c r="AS50" s="431"/>
      <c r="AT50" s="479">
        <v>530</v>
      </c>
      <c r="AU50" s="347"/>
      <c r="AV50" s="347">
        <f t="shared" si="0"/>
        <v>530</v>
      </c>
      <c r="AW50" s="353">
        <v>2.5</v>
      </c>
      <c r="AX50" s="403">
        <f t="shared" si="2"/>
        <v>1325</v>
      </c>
    </row>
    <row r="51" spans="1:50" x14ac:dyDescent="0.2">
      <c r="A51" s="471">
        <v>48</v>
      </c>
      <c r="B51" s="465" t="s">
        <v>150</v>
      </c>
      <c r="C51" s="458" t="s">
        <v>124</v>
      </c>
      <c r="D51" s="398"/>
      <c r="E51" s="387">
        <v>54</v>
      </c>
      <c r="F51" s="412"/>
      <c r="G51" s="412"/>
      <c r="H51" s="431"/>
      <c r="I51" s="387"/>
      <c r="J51" s="412"/>
      <c r="K51" s="412"/>
      <c r="L51" s="412"/>
      <c r="M51" s="431"/>
      <c r="N51" s="398"/>
      <c r="O51" s="387"/>
      <c r="P51" s="412"/>
      <c r="Q51" s="431"/>
      <c r="R51" s="398"/>
      <c r="S51" s="398"/>
      <c r="T51" s="398"/>
      <c r="U51" s="398"/>
      <c r="V51" s="387"/>
      <c r="W51" s="431"/>
      <c r="X51" s="387"/>
      <c r="Y51" s="431"/>
      <c r="Z51" s="387"/>
      <c r="AA51" s="412"/>
      <c r="AB51" s="431"/>
      <c r="AC51" s="387"/>
      <c r="AD51" s="412"/>
      <c r="AE51" s="412"/>
      <c r="AF51" s="412"/>
      <c r="AG51" s="431"/>
      <c r="AH51" s="387"/>
      <c r="AI51" s="412"/>
      <c r="AJ51" s="412"/>
      <c r="AK51" s="431"/>
      <c r="AL51" s="398"/>
      <c r="AM51" s="398"/>
      <c r="AN51" s="387"/>
      <c r="AO51" s="386"/>
      <c r="AP51" s="412"/>
      <c r="AQ51" s="431"/>
      <c r="AR51" s="387"/>
      <c r="AS51" s="431"/>
      <c r="AT51" s="479"/>
      <c r="AU51" s="347"/>
      <c r="AV51" s="347">
        <f t="shared" si="0"/>
        <v>54</v>
      </c>
      <c r="AW51" s="353">
        <v>4</v>
      </c>
      <c r="AX51" s="403">
        <f t="shared" si="2"/>
        <v>216</v>
      </c>
    </row>
    <row r="52" spans="1:50" x14ac:dyDescent="0.2">
      <c r="A52" s="471">
        <v>49</v>
      </c>
      <c r="B52" s="465" t="s">
        <v>151</v>
      </c>
      <c r="C52" s="458" t="s">
        <v>124</v>
      </c>
      <c r="D52" s="407"/>
      <c r="E52" s="390"/>
      <c r="F52" s="413"/>
      <c r="G52" s="413"/>
      <c r="H52" s="432"/>
      <c r="I52" s="390"/>
      <c r="J52" s="413"/>
      <c r="K52" s="413"/>
      <c r="L52" s="413"/>
      <c r="M52" s="432"/>
      <c r="N52" s="407"/>
      <c r="O52" s="390"/>
      <c r="P52" s="413"/>
      <c r="Q52" s="432"/>
      <c r="R52" s="407"/>
      <c r="S52" s="407"/>
      <c r="T52" s="407"/>
      <c r="U52" s="407"/>
      <c r="V52" s="390"/>
      <c r="W52" s="432"/>
      <c r="X52" s="390"/>
      <c r="Y52" s="432"/>
      <c r="Z52" s="390"/>
      <c r="AA52" s="413"/>
      <c r="AB52" s="432"/>
      <c r="AC52" s="390"/>
      <c r="AD52" s="413"/>
      <c r="AE52" s="413"/>
      <c r="AF52" s="413"/>
      <c r="AG52" s="432"/>
      <c r="AH52" s="390"/>
      <c r="AI52" s="413"/>
      <c r="AJ52" s="413"/>
      <c r="AK52" s="432"/>
      <c r="AL52" s="407"/>
      <c r="AM52" s="407"/>
      <c r="AN52" s="390">
        <v>14</v>
      </c>
      <c r="AO52" s="475"/>
      <c r="AP52" s="413"/>
      <c r="AQ52" s="432"/>
      <c r="AR52" s="390"/>
      <c r="AS52" s="432"/>
      <c r="AT52" s="478"/>
      <c r="AU52" s="347"/>
      <c r="AV52" s="347">
        <f t="shared" ref="AV52:AV63" si="3">IF(SUM(D52:AU52)&lt;&gt;0,SUM(D52:AU52),"")</f>
        <v>14</v>
      </c>
      <c r="AW52" s="353">
        <v>12</v>
      </c>
      <c r="AX52" s="403">
        <f t="shared" si="2"/>
        <v>168</v>
      </c>
    </row>
    <row r="53" spans="1:50" x14ac:dyDescent="0.2">
      <c r="A53" s="471">
        <v>50</v>
      </c>
      <c r="B53" s="465" t="s">
        <v>228</v>
      </c>
      <c r="C53" s="458" t="s">
        <v>125</v>
      </c>
      <c r="D53" s="398"/>
      <c r="E53" s="387"/>
      <c r="F53" s="412"/>
      <c r="G53" s="412"/>
      <c r="H53" s="431"/>
      <c r="I53" s="387"/>
      <c r="J53" s="412"/>
      <c r="K53" s="412"/>
      <c r="L53" s="412"/>
      <c r="M53" s="431"/>
      <c r="N53" s="398"/>
      <c r="O53" s="387"/>
      <c r="P53" s="412"/>
      <c r="Q53" s="431"/>
      <c r="R53" s="398"/>
      <c r="S53" s="398"/>
      <c r="T53" s="398"/>
      <c r="U53" s="398"/>
      <c r="V53" s="387"/>
      <c r="W53" s="431"/>
      <c r="X53" s="387"/>
      <c r="Y53" s="431"/>
      <c r="Z53" s="387"/>
      <c r="AA53" s="412"/>
      <c r="AB53" s="431"/>
      <c r="AC53" s="387"/>
      <c r="AD53" s="412"/>
      <c r="AE53" s="412"/>
      <c r="AF53" s="412"/>
      <c r="AG53" s="431"/>
      <c r="AH53" s="387"/>
      <c r="AI53" s="412"/>
      <c r="AJ53" s="412"/>
      <c r="AK53" s="431"/>
      <c r="AL53" s="398">
        <v>950</v>
      </c>
      <c r="AM53" s="398"/>
      <c r="AN53" s="387"/>
      <c r="AO53" s="386"/>
      <c r="AP53" s="412"/>
      <c r="AQ53" s="431"/>
      <c r="AR53" s="387"/>
      <c r="AS53" s="431"/>
      <c r="AT53" s="479"/>
      <c r="AU53" s="347"/>
      <c r="AV53" s="347">
        <f t="shared" si="3"/>
        <v>950</v>
      </c>
      <c r="AW53" s="353">
        <v>15</v>
      </c>
      <c r="AX53" s="403">
        <f t="shared" si="2"/>
        <v>14250</v>
      </c>
    </row>
    <row r="54" spans="1:50" ht="13.5" thickBot="1" x14ac:dyDescent="0.25">
      <c r="A54" s="472">
        <v>51</v>
      </c>
      <c r="B54" s="466" t="s">
        <v>226</v>
      </c>
      <c r="C54" s="459" t="s">
        <v>127</v>
      </c>
      <c r="D54" s="438"/>
      <c r="E54" s="437"/>
      <c r="F54" s="435"/>
      <c r="G54" s="435"/>
      <c r="H54" s="436"/>
      <c r="I54" s="437"/>
      <c r="J54" s="435"/>
      <c r="K54" s="435"/>
      <c r="L54" s="435"/>
      <c r="M54" s="436"/>
      <c r="N54" s="438"/>
      <c r="O54" s="437"/>
      <c r="P54" s="435"/>
      <c r="Q54" s="436"/>
      <c r="R54" s="438"/>
      <c r="S54" s="438"/>
      <c r="T54" s="438"/>
      <c r="U54" s="438"/>
      <c r="V54" s="437"/>
      <c r="W54" s="436"/>
      <c r="X54" s="437"/>
      <c r="Y54" s="436"/>
      <c r="Z54" s="437"/>
      <c r="AA54" s="435"/>
      <c r="AB54" s="436"/>
      <c r="AC54" s="437"/>
      <c r="AD54" s="435"/>
      <c r="AE54" s="435"/>
      <c r="AF54" s="435"/>
      <c r="AG54" s="436"/>
      <c r="AH54" s="437"/>
      <c r="AI54" s="435"/>
      <c r="AJ54" s="435"/>
      <c r="AK54" s="436"/>
      <c r="AL54" s="438"/>
      <c r="AM54" s="438"/>
      <c r="AN54" s="437"/>
      <c r="AO54" s="476"/>
      <c r="AP54" s="435"/>
      <c r="AQ54" s="436"/>
      <c r="AR54" s="437"/>
      <c r="AS54" s="436"/>
      <c r="AT54" s="481"/>
      <c r="AU54" s="348">
        <v>50</v>
      </c>
      <c r="AV54" s="348">
        <f t="shared" si="3"/>
        <v>50</v>
      </c>
      <c r="AW54" s="353">
        <v>200</v>
      </c>
      <c r="AX54" s="403">
        <f t="shared" si="2"/>
        <v>10000</v>
      </c>
    </row>
    <row r="55" spans="1:50" x14ac:dyDescent="0.2">
      <c r="A55" s="405">
        <v>52</v>
      </c>
      <c r="B55" s="433"/>
      <c r="C55" s="406"/>
      <c r="D55" s="417"/>
      <c r="E55" s="420"/>
      <c r="F55" s="420"/>
      <c r="G55" s="420"/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  <c r="AE55" s="420"/>
      <c r="AF55" s="420"/>
      <c r="AG55" s="420"/>
      <c r="AH55" s="420"/>
      <c r="AI55" s="420"/>
      <c r="AJ55" s="420"/>
      <c r="AK55" s="420"/>
      <c r="AL55" s="420"/>
      <c r="AM55" s="420"/>
      <c r="AN55" s="420"/>
      <c r="AO55" s="420"/>
      <c r="AP55" s="420"/>
      <c r="AQ55" s="420"/>
      <c r="AR55" s="420"/>
      <c r="AS55" s="420"/>
      <c r="AT55" s="420"/>
      <c r="AU55" s="421"/>
      <c r="AV55" s="378" t="str">
        <f t="shared" si="3"/>
        <v/>
      </c>
      <c r="AW55" s="353"/>
      <c r="AX55" s="403" t="str">
        <f t="shared" si="2"/>
        <v/>
      </c>
    </row>
    <row r="56" spans="1:50" hidden="1" x14ac:dyDescent="0.2">
      <c r="A56" s="380">
        <v>53</v>
      </c>
      <c r="B56" s="383"/>
      <c r="C56" s="364"/>
      <c r="D56" s="387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  <c r="AA56" s="386"/>
      <c r="AB56" s="386"/>
      <c r="AC56" s="386"/>
      <c r="AD56" s="386"/>
      <c r="AE56" s="386"/>
      <c r="AF56" s="386"/>
      <c r="AG56" s="386"/>
      <c r="AH56" s="386"/>
      <c r="AI56" s="386"/>
      <c r="AJ56" s="386"/>
      <c r="AK56" s="386"/>
      <c r="AL56" s="386"/>
      <c r="AM56" s="386"/>
      <c r="AN56" s="386"/>
      <c r="AO56" s="386"/>
      <c r="AP56" s="386"/>
      <c r="AQ56" s="386"/>
      <c r="AR56" s="386"/>
      <c r="AS56" s="386"/>
      <c r="AT56" s="386"/>
      <c r="AU56" s="372"/>
      <c r="AV56" s="347" t="str">
        <f t="shared" si="3"/>
        <v/>
      </c>
      <c r="AW56" s="353"/>
      <c r="AX56" s="403" t="str">
        <f t="shared" si="2"/>
        <v/>
      </c>
    </row>
    <row r="57" spans="1:50" hidden="1" x14ac:dyDescent="0.2">
      <c r="A57" s="380">
        <v>54</v>
      </c>
      <c r="B57" s="383"/>
      <c r="C57" s="364"/>
      <c r="D57" s="387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386"/>
      <c r="AT57" s="386"/>
      <c r="AU57" s="372"/>
      <c r="AV57" s="347" t="str">
        <f t="shared" si="3"/>
        <v/>
      </c>
      <c r="AW57" s="353"/>
      <c r="AX57" s="403" t="str">
        <f t="shared" si="2"/>
        <v/>
      </c>
    </row>
    <row r="58" spans="1:50" hidden="1" x14ac:dyDescent="0.2">
      <c r="A58" s="380">
        <v>55</v>
      </c>
      <c r="B58" s="383"/>
      <c r="C58" s="364"/>
      <c r="D58" s="387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6"/>
      <c r="AT58" s="386"/>
      <c r="AU58" s="372"/>
      <c r="AV58" s="347" t="str">
        <f t="shared" si="3"/>
        <v/>
      </c>
      <c r="AW58" s="353"/>
      <c r="AX58" s="403" t="str">
        <f t="shared" si="2"/>
        <v/>
      </c>
    </row>
    <row r="59" spans="1:50" hidden="1" x14ac:dyDescent="0.2">
      <c r="A59" s="380">
        <v>56</v>
      </c>
      <c r="B59" s="383"/>
      <c r="C59" s="364"/>
      <c r="D59" s="387"/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86"/>
      <c r="AB59" s="386"/>
      <c r="AC59" s="386"/>
      <c r="AD59" s="386"/>
      <c r="AE59" s="386"/>
      <c r="AF59" s="386"/>
      <c r="AG59" s="386"/>
      <c r="AH59" s="386"/>
      <c r="AI59" s="386"/>
      <c r="AJ59" s="386"/>
      <c r="AK59" s="386"/>
      <c r="AL59" s="386"/>
      <c r="AM59" s="386"/>
      <c r="AN59" s="386"/>
      <c r="AO59" s="386"/>
      <c r="AP59" s="386"/>
      <c r="AQ59" s="386"/>
      <c r="AR59" s="386"/>
      <c r="AS59" s="386"/>
      <c r="AT59" s="386"/>
      <c r="AU59" s="372"/>
      <c r="AV59" s="347" t="str">
        <f t="shared" si="3"/>
        <v/>
      </c>
      <c r="AW59" s="353"/>
      <c r="AX59" s="403" t="str">
        <f t="shared" si="2"/>
        <v/>
      </c>
    </row>
    <row r="60" spans="1:50" hidden="1" x14ac:dyDescent="0.2">
      <c r="A60" s="380">
        <v>57</v>
      </c>
      <c r="B60" s="383"/>
      <c r="C60" s="364"/>
      <c r="D60" s="387"/>
      <c r="E60" s="386"/>
      <c r="F60" s="386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86"/>
      <c r="AB60" s="386"/>
      <c r="AC60" s="386"/>
      <c r="AD60" s="386"/>
      <c r="AE60" s="386"/>
      <c r="AF60" s="386"/>
      <c r="AG60" s="386"/>
      <c r="AH60" s="386"/>
      <c r="AI60" s="386"/>
      <c r="AJ60" s="386"/>
      <c r="AK60" s="386"/>
      <c r="AL60" s="386"/>
      <c r="AM60" s="386"/>
      <c r="AN60" s="386"/>
      <c r="AO60" s="386"/>
      <c r="AP60" s="386"/>
      <c r="AQ60" s="386"/>
      <c r="AR60" s="386"/>
      <c r="AS60" s="386"/>
      <c r="AT60" s="386"/>
      <c r="AU60" s="372"/>
      <c r="AV60" s="347" t="str">
        <f t="shared" si="3"/>
        <v/>
      </c>
      <c r="AW60" s="353"/>
      <c r="AX60" s="403" t="str">
        <f t="shared" si="2"/>
        <v/>
      </c>
    </row>
    <row r="61" spans="1:50" hidden="1" x14ac:dyDescent="0.2">
      <c r="A61" s="380">
        <v>58</v>
      </c>
      <c r="B61" s="383"/>
      <c r="C61" s="364"/>
      <c r="D61" s="387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86"/>
      <c r="AD61" s="386"/>
      <c r="AE61" s="386"/>
      <c r="AF61" s="386"/>
      <c r="AG61" s="386"/>
      <c r="AH61" s="386"/>
      <c r="AI61" s="386"/>
      <c r="AJ61" s="386"/>
      <c r="AK61" s="386"/>
      <c r="AL61" s="386"/>
      <c r="AM61" s="386"/>
      <c r="AN61" s="386"/>
      <c r="AO61" s="386"/>
      <c r="AP61" s="386"/>
      <c r="AQ61" s="386"/>
      <c r="AR61" s="386"/>
      <c r="AS61" s="386"/>
      <c r="AT61" s="386"/>
      <c r="AU61" s="372"/>
      <c r="AV61" s="347" t="str">
        <f t="shared" si="3"/>
        <v/>
      </c>
      <c r="AW61" s="353"/>
      <c r="AX61" s="403" t="str">
        <f t="shared" si="2"/>
        <v/>
      </c>
    </row>
    <row r="62" spans="1:50" ht="13.5" hidden="1" thickBot="1" x14ac:dyDescent="0.25">
      <c r="A62" s="381">
        <v>59</v>
      </c>
      <c r="B62" s="383"/>
      <c r="C62" s="364"/>
      <c r="D62" s="388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89"/>
      <c r="AC62" s="389"/>
      <c r="AD62" s="389"/>
      <c r="AE62" s="389"/>
      <c r="AF62" s="389"/>
      <c r="AG62" s="389"/>
      <c r="AH62" s="389"/>
      <c r="AI62" s="389"/>
      <c r="AJ62" s="389"/>
      <c r="AK62" s="389"/>
      <c r="AL62" s="389"/>
      <c r="AM62" s="389"/>
      <c r="AN62" s="389"/>
      <c r="AO62" s="389"/>
      <c r="AP62" s="389"/>
      <c r="AQ62" s="389"/>
      <c r="AR62" s="389"/>
      <c r="AS62" s="389"/>
      <c r="AT62" s="389"/>
      <c r="AU62" s="376"/>
      <c r="AV62" s="373" t="str">
        <f t="shared" si="3"/>
        <v/>
      </c>
      <c r="AW62" s="353"/>
      <c r="AX62" s="403" t="str">
        <f t="shared" si="2"/>
        <v/>
      </c>
    </row>
    <row r="63" spans="1:50" ht="13.5" hidden="1" thickBot="1" x14ac:dyDescent="0.25">
      <c r="A63" s="382">
        <v>60</v>
      </c>
      <c r="B63" s="384"/>
      <c r="C63" s="365"/>
      <c r="D63" s="391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392"/>
      <c r="AC63" s="392"/>
      <c r="AD63" s="392"/>
      <c r="AE63" s="392"/>
      <c r="AF63" s="392"/>
      <c r="AG63" s="392"/>
      <c r="AH63" s="392"/>
      <c r="AI63" s="392"/>
      <c r="AJ63" s="392"/>
      <c r="AK63" s="392"/>
      <c r="AL63" s="392"/>
      <c r="AM63" s="392"/>
      <c r="AN63" s="392"/>
      <c r="AO63" s="392"/>
      <c r="AP63" s="392"/>
      <c r="AQ63" s="392"/>
      <c r="AR63" s="392"/>
      <c r="AS63" s="392"/>
      <c r="AT63" s="392"/>
      <c r="AU63" s="377"/>
      <c r="AV63" s="379" t="str">
        <f t="shared" si="3"/>
        <v/>
      </c>
      <c r="AW63" s="353"/>
      <c r="AX63" s="403" t="str">
        <f t="shared" ref="AX63:AX93" si="4">IF(AND(ISNUMBER(AV63),ISNUMBER(AW63)),AV63*AW63,"")</f>
        <v/>
      </c>
    </row>
    <row r="64" spans="1:50" hidden="1" x14ac:dyDescent="0.2">
      <c r="A64" s="291">
        <v>61</v>
      </c>
      <c r="B64" s="374"/>
      <c r="C64" s="375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3"/>
      <c r="AD64" s="393"/>
      <c r="AE64" s="393"/>
      <c r="AF64" s="393"/>
      <c r="AG64" s="393"/>
      <c r="AH64" s="393"/>
      <c r="AI64" s="393"/>
      <c r="AJ64" s="393"/>
      <c r="AK64" s="393"/>
      <c r="AL64" s="393"/>
      <c r="AM64" s="393"/>
      <c r="AN64" s="393"/>
      <c r="AO64" s="393"/>
      <c r="AP64" s="393"/>
      <c r="AQ64" s="393"/>
      <c r="AR64" s="393"/>
      <c r="AS64" s="393"/>
      <c r="AT64" s="393"/>
      <c r="AU64" s="354"/>
      <c r="AV64" s="378"/>
      <c r="AW64" s="353"/>
      <c r="AX64" s="403" t="str">
        <f t="shared" si="4"/>
        <v/>
      </c>
    </row>
    <row r="65" spans="1:50" hidden="1" x14ac:dyDescent="0.2">
      <c r="A65" s="291">
        <v>62</v>
      </c>
      <c r="B65" s="341"/>
      <c r="C65" s="350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  <c r="AU65" s="345"/>
      <c r="AV65" s="347"/>
      <c r="AW65" s="353"/>
      <c r="AX65" s="403" t="str">
        <f t="shared" si="4"/>
        <v/>
      </c>
    </row>
    <row r="66" spans="1:50" hidden="1" x14ac:dyDescent="0.2">
      <c r="A66" s="291">
        <v>69</v>
      </c>
      <c r="B66" s="342"/>
      <c r="C66" s="350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  <c r="AB66" s="394"/>
      <c r="AC66" s="394"/>
      <c r="AD66" s="394"/>
      <c r="AE66" s="394"/>
      <c r="AF66" s="394"/>
      <c r="AG66" s="394"/>
      <c r="AH66" s="394"/>
      <c r="AI66" s="394"/>
      <c r="AJ66" s="394"/>
      <c r="AK66" s="394"/>
      <c r="AL66" s="394"/>
      <c r="AM66" s="394"/>
      <c r="AN66" s="394"/>
      <c r="AO66" s="394"/>
      <c r="AP66" s="394"/>
      <c r="AQ66" s="394"/>
      <c r="AR66" s="394"/>
      <c r="AS66" s="394"/>
      <c r="AT66" s="394"/>
      <c r="AU66" s="345"/>
      <c r="AV66" s="347"/>
      <c r="AW66" s="353"/>
      <c r="AX66" s="403" t="str">
        <f t="shared" si="4"/>
        <v/>
      </c>
    </row>
    <row r="67" spans="1:50" hidden="1" x14ac:dyDescent="0.2">
      <c r="A67" s="291">
        <v>70</v>
      </c>
      <c r="B67" s="341"/>
      <c r="C67" s="350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4"/>
      <c r="AO67" s="394"/>
      <c r="AP67" s="394"/>
      <c r="AQ67" s="394"/>
      <c r="AR67" s="394"/>
      <c r="AS67" s="394"/>
      <c r="AT67" s="394"/>
      <c r="AU67" s="345"/>
      <c r="AV67" s="347"/>
      <c r="AW67" s="353"/>
      <c r="AX67" s="403" t="str">
        <f t="shared" si="4"/>
        <v/>
      </c>
    </row>
    <row r="68" spans="1:50" hidden="1" x14ac:dyDescent="0.2">
      <c r="A68" s="291">
        <v>71</v>
      </c>
      <c r="B68" s="342"/>
      <c r="C68" s="350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45"/>
      <c r="AV68" s="347"/>
      <c r="AW68" s="353"/>
      <c r="AX68" s="403" t="str">
        <f t="shared" si="4"/>
        <v/>
      </c>
    </row>
    <row r="69" spans="1:50" hidden="1" x14ac:dyDescent="0.2">
      <c r="A69" s="291">
        <v>72</v>
      </c>
      <c r="B69" s="342"/>
      <c r="C69" s="350"/>
      <c r="D69" s="394"/>
      <c r="E69" s="394"/>
      <c r="F69" s="394"/>
      <c r="G69" s="394"/>
      <c r="H69" s="394"/>
      <c r="I69" s="394"/>
      <c r="J69" s="394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94"/>
      <c r="AS69" s="394"/>
      <c r="AT69" s="394"/>
      <c r="AU69" s="345"/>
      <c r="AV69" s="347"/>
      <c r="AW69" s="353"/>
      <c r="AX69" s="403" t="str">
        <f t="shared" si="4"/>
        <v/>
      </c>
    </row>
    <row r="70" spans="1:50" hidden="1" x14ac:dyDescent="0.2">
      <c r="A70" s="291">
        <v>73</v>
      </c>
      <c r="B70" s="342"/>
      <c r="C70" s="350"/>
      <c r="D70" s="394"/>
      <c r="E70" s="394"/>
      <c r="F70" s="394"/>
      <c r="G70" s="394"/>
      <c r="H70" s="394"/>
      <c r="I70" s="394"/>
      <c r="J70" s="394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4"/>
      <c r="AD70" s="394"/>
      <c r="AE70" s="394"/>
      <c r="AF70" s="394"/>
      <c r="AG70" s="394"/>
      <c r="AH70" s="394"/>
      <c r="AI70" s="394"/>
      <c r="AJ70" s="394"/>
      <c r="AK70" s="394"/>
      <c r="AL70" s="394"/>
      <c r="AM70" s="394"/>
      <c r="AN70" s="394"/>
      <c r="AO70" s="394"/>
      <c r="AP70" s="394"/>
      <c r="AQ70" s="394"/>
      <c r="AR70" s="394"/>
      <c r="AS70" s="394"/>
      <c r="AT70" s="394"/>
      <c r="AU70" s="345"/>
      <c r="AV70" s="347"/>
      <c r="AW70" s="353"/>
      <c r="AX70" s="403" t="str">
        <f t="shared" si="4"/>
        <v/>
      </c>
    </row>
    <row r="71" spans="1:50" hidden="1" x14ac:dyDescent="0.2">
      <c r="A71" s="291">
        <v>74</v>
      </c>
      <c r="B71" s="342"/>
      <c r="C71" s="350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  <c r="AN71" s="394"/>
      <c r="AO71" s="394"/>
      <c r="AP71" s="394"/>
      <c r="AQ71" s="394"/>
      <c r="AR71" s="394"/>
      <c r="AS71" s="394"/>
      <c r="AT71" s="394"/>
      <c r="AU71" s="345"/>
      <c r="AV71" s="347"/>
      <c r="AW71" s="353"/>
      <c r="AX71" s="403" t="str">
        <f t="shared" si="4"/>
        <v/>
      </c>
    </row>
    <row r="72" spans="1:50" hidden="1" x14ac:dyDescent="0.2">
      <c r="A72" s="291">
        <v>75</v>
      </c>
      <c r="B72" s="342"/>
      <c r="C72" s="350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K72" s="394"/>
      <c r="AL72" s="394"/>
      <c r="AM72" s="394"/>
      <c r="AN72" s="394"/>
      <c r="AO72" s="394"/>
      <c r="AP72" s="394"/>
      <c r="AQ72" s="394"/>
      <c r="AR72" s="394"/>
      <c r="AS72" s="394"/>
      <c r="AT72" s="394"/>
      <c r="AU72" s="345"/>
      <c r="AV72" s="347"/>
      <c r="AW72" s="353"/>
      <c r="AX72" s="403" t="str">
        <f t="shared" si="4"/>
        <v/>
      </c>
    </row>
    <row r="73" spans="1:50" hidden="1" x14ac:dyDescent="0.2">
      <c r="A73" s="291">
        <v>76</v>
      </c>
      <c r="B73" s="342"/>
      <c r="C73" s="350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  <c r="AN73" s="394"/>
      <c r="AO73" s="394"/>
      <c r="AP73" s="394"/>
      <c r="AQ73" s="394"/>
      <c r="AR73" s="394"/>
      <c r="AS73" s="394"/>
      <c r="AT73" s="394"/>
      <c r="AU73" s="345"/>
      <c r="AV73" s="347"/>
      <c r="AW73" s="353"/>
      <c r="AX73" s="403" t="str">
        <f t="shared" si="4"/>
        <v/>
      </c>
    </row>
    <row r="74" spans="1:50" hidden="1" x14ac:dyDescent="0.2">
      <c r="A74" s="291">
        <v>77</v>
      </c>
      <c r="B74" s="342"/>
      <c r="C74" s="350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45"/>
      <c r="AV74" s="347"/>
      <c r="AW74" s="353"/>
      <c r="AX74" s="403" t="str">
        <f t="shared" si="4"/>
        <v/>
      </c>
    </row>
    <row r="75" spans="1:50" hidden="1" x14ac:dyDescent="0.2">
      <c r="A75" s="291">
        <v>78</v>
      </c>
      <c r="B75" s="342"/>
      <c r="C75" s="350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45"/>
      <c r="AV75" s="347"/>
      <c r="AW75" s="353"/>
      <c r="AX75" s="403" t="str">
        <f t="shared" si="4"/>
        <v/>
      </c>
    </row>
    <row r="76" spans="1:50" hidden="1" x14ac:dyDescent="0.2">
      <c r="A76" s="291">
        <v>79</v>
      </c>
      <c r="B76" s="342"/>
      <c r="C76" s="350"/>
      <c r="D76" s="394"/>
      <c r="E76" s="394"/>
      <c r="F76" s="394"/>
      <c r="G76" s="394"/>
      <c r="H76" s="394"/>
      <c r="I76" s="394"/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45"/>
      <c r="AV76" s="347"/>
      <c r="AW76" s="353"/>
      <c r="AX76" s="403" t="str">
        <f t="shared" si="4"/>
        <v/>
      </c>
    </row>
    <row r="77" spans="1:50" hidden="1" x14ac:dyDescent="0.2">
      <c r="A77" s="291">
        <v>80</v>
      </c>
      <c r="B77" s="342"/>
      <c r="C77" s="350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45"/>
      <c r="AV77" s="347"/>
      <c r="AW77" s="353"/>
      <c r="AX77" s="403" t="str">
        <f t="shared" si="4"/>
        <v/>
      </c>
    </row>
    <row r="78" spans="1:50" hidden="1" x14ac:dyDescent="0.2">
      <c r="A78" s="291">
        <v>81</v>
      </c>
      <c r="B78" s="342"/>
      <c r="C78" s="350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45"/>
      <c r="AV78" s="347"/>
      <c r="AW78" s="353"/>
      <c r="AX78" s="403" t="str">
        <f t="shared" si="4"/>
        <v/>
      </c>
    </row>
    <row r="79" spans="1:50" hidden="1" x14ac:dyDescent="0.2">
      <c r="A79" s="291">
        <v>82</v>
      </c>
      <c r="B79" s="342"/>
      <c r="C79" s="350"/>
      <c r="D79" s="394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45"/>
      <c r="AV79" s="347"/>
      <c r="AW79" s="353"/>
      <c r="AX79" s="403" t="str">
        <f t="shared" si="4"/>
        <v/>
      </c>
    </row>
    <row r="80" spans="1:50" hidden="1" x14ac:dyDescent="0.2">
      <c r="A80" s="291">
        <v>83</v>
      </c>
      <c r="B80" s="342"/>
      <c r="C80" s="350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45"/>
      <c r="AV80" s="347"/>
      <c r="AW80" s="353"/>
      <c r="AX80" s="403" t="str">
        <f t="shared" si="4"/>
        <v/>
      </c>
    </row>
    <row r="81" spans="1:50" hidden="1" x14ac:dyDescent="0.2">
      <c r="A81" s="291">
        <v>84</v>
      </c>
      <c r="B81" s="341"/>
      <c r="C81" s="350"/>
      <c r="D81" s="394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  <c r="AU81" s="345"/>
      <c r="AV81" s="347"/>
      <c r="AW81" s="353"/>
      <c r="AX81" s="403" t="str">
        <f t="shared" si="4"/>
        <v/>
      </c>
    </row>
    <row r="82" spans="1:50" hidden="1" x14ac:dyDescent="0.2">
      <c r="A82" s="291">
        <v>85</v>
      </c>
      <c r="B82" s="341"/>
      <c r="C82" s="350"/>
      <c r="D82" s="394"/>
      <c r="E82" s="394"/>
      <c r="F82" s="394"/>
      <c r="G82" s="394"/>
      <c r="H82" s="394"/>
      <c r="I82" s="394"/>
      <c r="J82" s="394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94"/>
      <c r="AA82" s="394"/>
      <c r="AB82" s="394"/>
      <c r="AC82" s="394"/>
      <c r="AD82" s="394"/>
      <c r="AE82" s="394"/>
      <c r="AF82" s="394"/>
      <c r="AG82" s="394"/>
      <c r="AH82" s="394"/>
      <c r="AI82" s="394"/>
      <c r="AJ82" s="394"/>
      <c r="AK82" s="394"/>
      <c r="AL82" s="394"/>
      <c r="AM82" s="394"/>
      <c r="AN82" s="394"/>
      <c r="AO82" s="394"/>
      <c r="AP82" s="394"/>
      <c r="AQ82" s="394"/>
      <c r="AR82" s="394"/>
      <c r="AS82" s="394"/>
      <c r="AT82" s="394"/>
      <c r="AU82" s="345"/>
      <c r="AV82" s="347"/>
      <c r="AW82" s="353"/>
      <c r="AX82" s="403" t="str">
        <f t="shared" si="4"/>
        <v/>
      </c>
    </row>
    <row r="83" spans="1:50" hidden="1" x14ac:dyDescent="0.2">
      <c r="A83" s="291">
        <v>86</v>
      </c>
      <c r="B83" s="341"/>
      <c r="C83" s="350"/>
      <c r="D83" s="394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394"/>
      <c r="AK83" s="394"/>
      <c r="AL83" s="394"/>
      <c r="AM83" s="394"/>
      <c r="AN83" s="394"/>
      <c r="AO83" s="394"/>
      <c r="AP83" s="394"/>
      <c r="AQ83" s="394"/>
      <c r="AR83" s="394"/>
      <c r="AS83" s="394"/>
      <c r="AT83" s="394"/>
      <c r="AU83" s="345"/>
      <c r="AV83" s="347"/>
      <c r="AW83" s="353"/>
      <c r="AX83" s="403" t="str">
        <f t="shared" si="4"/>
        <v/>
      </c>
    </row>
    <row r="84" spans="1:50" hidden="1" x14ac:dyDescent="0.2">
      <c r="A84" s="291">
        <v>87</v>
      </c>
      <c r="B84" s="292"/>
      <c r="C84" s="349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4"/>
      <c r="AD84" s="394"/>
      <c r="AE84" s="394"/>
      <c r="AF84" s="394"/>
      <c r="AG84" s="394"/>
      <c r="AH84" s="394"/>
      <c r="AI84" s="394"/>
      <c r="AJ84" s="394"/>
      <c r="AK84" s="394"/>
      <c r="AL84" s="394"/>
      <c r="AM84" s="394"/>
      <c r="AN84" s="394"/>
      <c r="AO84" s="394"/>
      <c r="AP84" s="394"/>
      <c r="AQ84" s="394"/>
      <c r="AR84" s="394"/>
      <c r="AS84" s="394"/>
      <c r="AT84" s="394"/>
      <c r="AU84" s="345"/>
      <c r="AV84" s="347"/>
      <c r="AW84" s="353"/>
      <c r="AX84" s="403" t="str">
        <f t="shared" si="4"/>
        <v/>
      </c>
    </row>
    <row r="85" spans="1:50" hidden="1" x14ac:dyDescent="0.2">
      <c r="A85" s="291">
        <v>88</v>
      </c>
      <c r="B85" s="292"/>
      <c r="C85" s="349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45"/>
      <c r="AV85" s="347"/>
      <c r="AW85" s="353"/>
      <c r="AX85" s="403" t="str">
        <f t="shared" si="4"/>
        <v/>
      </c>
    </row>
    <row r="86" spans="1:50" hidden="1" x14ac:dyDescent="0.2">
      <c r="A86" s="291">
        <v>89</v>
      </c>
      <c r="B86" s="292"/>
      <c r="C86" s="349"/>
      <c r="D86" s="394"/>
      <c r="E86" s="394"/>
      <c r="F86" s="394"/>
      <c r="G86" s="394"/>
      <c r="H86" s="394"/>
      <c r="I86" s="394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45"/>
      <c r="AV86" s="347"/>
      <c r="AW86" s="353"/>
      <c r="AX86" s="403" t="str">
        <f t="shared" si="4"/>
        <v/>
      </c>
    </row>
    <row r="87" spans="1:50" hidden="1" x14ac:dyDescent="0.2">
      <c r="A87" s="291">
        <v>90</v>
      </c>
      <c r="B87" s="292"/>
      <c r="C87" s="349"/>
      <c r="D87" s="394"/>
      <c r="E87" s="394"/>
      <c r="F87" s="394"/>
      <c r="G87" s="394"/>
      <c r="H87" s="394"/>
      <c r="I87" s="394"/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45"/>
      <c r="AV87" s="347"/>
      <c r="AW87" s="353"/>
      <c r="AX87" s="403" t="str">
        <f t="shared" si="4"/>
        <v/>
      </c>
    </row>
    <row r="88" spans="1:50" hidden="1" x14ac:dyDescent="0.2">
      <c r="A88" s="291">
        <v>91</v>
      </c>
      <c r="B88" s="292"/>
      <c r="C88" s="349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45"/>
      <c r="AV88" s="347"/>
      <c r="AW88" s="353"/>
      <c r="AX88" s="403" t="str">
        <f t="shared" si="4"/>
        <v/>
      </c>
    </row>
    <row r="89" spans="1:50" hidden="1" x14ac:dyDescent="0.2">
      <c r="A89" s="291">
        <v>92</v>
      </c>
      <c r="B89" s="292"/>
      <c r="C89" s="349"/>
      <c r="D89" s="394"/>
      <c r="E89" s="394"/>
      <c r="F89" s="394"/>
      <c r="G89" s="394"/>
      <c r="H89" s="394"/>
      <c r="I89" s="394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45"/>
      <c r="AV89" s="347"/>
      <c r="AW89" s="353"/>
      <c r="AX89" s="403" t="str">
        <f t="shared" si="4"/>
        <v/>
      </c>
    </row>
    <row r="90" spans="1:50" hidden="1" x14ac:dyDescent="0.2">
      <c r="A90" s="291">
        <v>93</v>
      </c>
      <c r="B90" s="292"/>
      <c r="C90" s="349"/>
      <c r="D90" s="394"/>
      <c r="E90" s="394"/>
      <c r="F90" s="394"/>
      <c r="G90" s="394"/>
      <c r="H90" s="394"/>
      <c r="I90" s="394"/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45"/>
      <c r="AV90" s="347"/>
      <c r="AW90" s="353"/>
      <c r="AX90" s="403" t="str">
        <f t="shared" si="4"/>
        <v/>
      </c>
    </row>
    <row r="91" spans="1:50" hidden="1" x14ac:dyDescent="0.2">
      <c r="A91" s="291">
        <v>94</v>
      </c>
      <c r="B91" s="292"/>
      <c r="C91" s="349"/>
      <c r="D91" s="394"/>
      <c r="E91" s="394"/>
      <c r="F91" s="394"/>
      <c r="G91" s="394"/>
      <c r="H91" s="394"/>
      <c r="I91" s="394"/>
      <c r="J91" s="394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  <c r="AU91" s="345"/>
      <c r="AV91" s="347"/>
      <c r="AW91" s="353"/>
      <c r="AX91" s="403" t="str">
        <f t="shared" si="4"/>
        <v/>
      </c>
    </row>
    <row r="92" spans="1:50" hidden="1" x14ac:dyDescent="0.2">
      <c r="A92" s="291">
        <v>95</v>
      </c>
      <c r="B92" s="292"/>
      <c r="C92" s="349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4"/>
      <c r="AE92" s="394"/>
      <c r="AF92" s="394"/>
      <c r="AG92" s="394"/>
      <c r="AH92" s="394"/>
      <c r="AI92" s="394"/>
      <c r="AJ92" s="394"/>
      <c r="AK92" s="394"/>
      <c r="AL92" s="394"/>
      <c r="AM92" s="394"/>
      <c r="AN92" s="394"/>
      <c r="AO92" s="394"/>
      <c r="AP92" s="394"/>
      <c r="AQ92" s="394"/>
      <c r="AR92" s="394"/>
      <c r="AS92" s="394"/>
      <c r="AT92" s="394"/>
      <c r="AU92" s="345"/>
      <c r="AV92" s="347"/>
      <c r="AW92" s="353"/>
      <c r="AX92" s="403" t="str">
        <f t="shared" si="4"/>
        <v/>
      </c>
    </row>
    <row r="93" spans="1:50" ht="13.5" thickBot="1" x14ac:dyDescent="0.25">
      <c r="A93" s="291">
        <v>96</v>
      </c>
      <c r="B93" s="292"/>
      <c r="C93" s="349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5"/>
      <c r="AB93" s="395"/>
      <c r="AC93" s="395"/>
      <c r="AD93" s="395"/>
      <c r="AE93" s="395"/>
      <c r="AF93" s="395"/>
      <c r="AG93" s="395"/>
      <c r="AH93" s="395"/>
      <c r="AI93" s="395"/>
      <c r="AJ93" s="395"/>
      <c r="AK93" s="395"/>
      <c r="AL93" s="395"/>
      <c r="AM93" s="395"/>
      <c r="AN93" s="395"/>
      <c r="AO93" s="395"/>
      <c r="AP93" s="395"/>
      <c r="AQ93" s="395"/>
      <c r="AR93" s="395"/>
      <c r="AS93" s="395"/>
      <c r="AT93" s="395"/>
      <c r="AU93" s="346"/>
      <c r="AV93" s="348"/>
      <c r="AW93" s="353"/>
      <c r="AX93" s="403" t="str">
        <f t="shared" si="4"/>
        <v/>
      </c>
    </row>
    <row r="94" spans="1:50" x14ac:dyDescent="0.2">
      <c r="D94" s="396">
        <f t="shared" ref="D94:AV94" si="5">SUM(D4*$AW$4+D5*$AW$5+D6*$AW$6+D7*$AW$7+D8*$AW$8+D9*$AW$9+D10*$AW$10+D11*$AW$11+D12*$AW$12+D13*$AW$13+D14*$AW$14+D15*$AW$15+D16*$AW$16+D17*$AW$17+D18*$AW$18+D19*$AW$19+D20*$AW$20+D21*$AW$21+D22*$AW$22+D23*$AW$23+D24*$AW$24+D25*$AW$25+D26*$AW$26+D27*$AW$27+D28*$AW$28+D29*$AW$29+D30*$AW$30+D31*$AW$31+D32*$AW$32+D33*$AW$33+D34*$AW$34+D35*$AW$35+D36*$AW$36+D37*$AW$37+D38*$AW$38+D39*$AW$39+D40*$AW$40+D41*$AW$41+D42*$AW$42+D43*$AW$43+D44*$AW$44+D45*$AW$45+D46*$AW$46+D47*$AW$47+D48*$AW$48+D49*$AW$49+D50*$AW$50+D51*$AW$51+D52*$AW$52+D53*$AW$53+D54*$AW$54+D55*$AW$55+D56*$AW$56+D57*$AW$57+D58*$AW$58+D59*$AW$59+D60*$AW$60+D61*$AW$61+D62*$AW$62+D63*$AW$63+D64*$AW$64+D65*$AW$65+D66*$AW$66+D67*$AW$67+D68*$AW$68+D69*$AW$69+D70*$AW$70+D71*$AW$71+D72*$AW$72+D73*$AW$73+D74*$AW$74+D75*$AW$75+D76*$AW$76+D77*$AW$77+D78*$AW$78+D79*$AW$79+D80*$AW$80+D81*$AW$81+D82*$AW$82+D83*$AW$83+D84*$AW$84+D85*$AW$85+D86*$AW$86+D87*$AW$87+D88*$AW$88+D89*$AW$89+D90*$AW$90+D91*$AW$91+D92*$AW$92+D93*$AW$93)</f>
        <v>4000</v>
      </c>
      <c r="E94" s="396">
        <f t="shared" si="5"/>
        <v>110616</v>
      </c>
      <c r="F94" s="396">
        <f t="shared" si="5"/>
        <v>1575</v>
      </c>
      <c r="G94" s="396">
        <f t="shared" si="5"/>
        <v>2500</v>
      </c>
      <c r="H94" s="396">
        <f t="shared" si="5"/>
        <v>7750</v>
      </c>
      <c r="I94" s="396">
        <f t="shared" si="5"/>
        <v>2500</v>
      </c>
      <c r="J94" s="396">
        <f t="shared" si="5"/>
        <v>7600</v>
      </c>
      <c r="K94" s="396">
        <f t="shared" si="5"/>
        <v>10225</v>
      </c>
      <c r="L94" s="396">
        <f t="shared" si="5"/>
        <v>5300</v>
      </c>
      <c r="M94" s="396">
        <f t="shared" si="5"/>
        <v>4495</v>
      </c>
      <c r="N94" s="396">
        <f t="shared" si="5"/>
        <v>3200</v>
      </c>
      <c r="O94" s="396">
        <f t="shared" si="5"/>
        <v>33245</v>
      </c>
      <c r="P94" s="396">
        <f t="shared" si="5"/>
        <v>30535</v>
      </c>
      <c r="Q94" s="396">
        <f t="shared" si="5"/>
        <v>11375</v>
      </c>
      <c r="R94" s="396">
        <f t="shared" si="5"/>
        <v>25315</v>
      </c>
      <c r="S94" s="396">
        <f t="shared" si="5"/>
        <v>101265</v>
      </c>
      <c r="T94" s="396">
        <f t="shared" si="5"/>
        <v>127460</v>
      </c>
      <c r="U94" s="396">
        <f t="shared" si="5"/>
        <v>32715</v>
      </c>
      <c r="V94" s="396">
        <f t="shared" si="5"/>
        <v>37930</v>
      </c>
      <c r="W94" s="396">
        <f t="shared" si="5"/>
        <v>2415</v>
      </c>
      <c r="X94" s="396">
        <f t="shared" si="5"/>
        <v>18285</v>
      </c>
      <c r="Y94" s="396">
        <f t="shared" si="5"/>
        <v>4605</v>
      </c>
      <c r="Z94" s="396">
        <f t="shared" si="5"/>
        <v>106740</v>
      </c>
      <c r="AA94" s="396">
        <f t="shared" si="5"/>
        <v>4950</v>
      </c>
      <c r="AB94" s="396">
        <f t="shared" si="5"/>
        <v>2450</v>
      </c>
      <c r="AC94" s="396">
        <f t="shared" si="5"/>
        <v>4250</v>
      </c>
      <c r="AD94" s="396">
        <f t="shared" si="5"/>
        <v>5250</v>
      </c>
      <c r="AE94" s="396">
        <f t="shared" si="5"/>
        <v>5475</v>
      </c>
      <c r="AF94" s="396">
        <f t="shared" si="5"/>
        <v>5475</v>
      </c>
      <c r="AG94" s="396">
        <f t="shared" si="5"/>
        <v>3550</v>
      </c>
      <c r="AH94" s="396">
        <f t="shared" si="5"/>
        <v>1575</v>
      </c>
      <c r="AI94" s="396">
        <f t="shared" si="5"/>
        <v>7275</v>
      </c>
      <c r="AJ94" s="396">
        <f t="shared" si="5"/>
        <v>4110</v>
      </c>
      <c r="AK94" s="396">
        <f t="shared" si="5"/>
        <v>6050</v>
      </c>
      <c r="AL94" s="396">
        <f t="shared" si="5"/>
        <v>23960</v>
      </c>
      <c r="AM94" s="396">
        <f t="shared" si="5"/>
        <v>35460</v>
      </c>
      <c r="AN94" s="396">
        <f t="shared" si="5"/>
        <v>58553</v>
      </c>
      <c r="AO94" s="396">
        <f t="shared" si="5"/>
        <v>83295</v>
      </c>
      <c r="AP94" s="396">
        <f t="shared" si="5"/>
        <v>97480</v>
      </c>
      <c r="AQ94" s="396">
        <f t="shared" si="5"/>
        <v>21995</v>
      </c>
      <c r="AR94" s="396">
        <f t="shared" si="5"/>
        <v>335040</v>
      </c>
      <c r="AS94" s="396">
        <f t="shared" si="5"/>
        <v>197400</v>
      </c>
      <c r="AT94" s="396">
        <f t="shared" si="5"/>
        <v>91155</v>
      </c>
      <c r="AU94" s="396">
        <f t="shared" si="5"/>
        <v>162200</v>
      </c>
      <c r="AV94" s="343" t="e">
        <f t="shared" si="5"/>
        <v>#VALUE!</v>
      </c>
    </row>
    <row r="95" spans="1:50" x14ac:dyDescent="0.2"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6"/>
      <c r="Q95" s="396"/>
      <c r="R95" s="396"/>
      <c r="S95" s="396"/>
      <c r="T95" s="396"/>
      <c r="U95" s="396"/>
      <c r="V95" s="396"/>
      <c r="W95" s="396"/>
      <c r="X95" s="396"/>
      <c r="Y95" s="396"/>
      <c r="Z95" s="396"/>
      <c r="AA95" s="396"/>
      <c r="AB95" s="396"/>
      <c r="AC95" s="396"/>
      <c r="AD95" s="396"/>
      <c r="AE95" s="396"/>
      <c r="AF95" s="396"/>
      <c r="AG95" s="396"/>
      <c r="AH95" s="396"/>
      <c r="AI95" s="396"/>
      <c r="AJ95" s="396"/>
      <c r="AK95" s="396"/>
      <c r="AL95" s="396"/>
      <c r="AM95" s="396"/>
      <c r="AN95" s="396"/>
      <c r="AO95" s="396"/>
      <c r="AP95" s="396"/>
      <c r="AQ95" s="396"/>
      <c r="AR95" s="396"/>
      <c r="AS95" s="396"/>
      <c r="AT95" s="396"/>
      <c r="AV95" s="344">
        <f>AX1</f>
        <v>1848594</v>
      </c>
    </row>
    <row r="96" spans="1:50" ht="18" x14ac:dyDescent="0.25">
      <c r="D96" s="439">
        <f>D94+D95</f>
        <v>4000</v>
      </c>
      <c r="E96" s="439">
        <f t="shared" ref="E96:AT96" si="6">E94+E95</f>
        <v>110616</v>
      </c>
      <c r="F96" s="439">
        <f t="shared" si="6"/>
        <v>1575</v>
      </c>
      <c r="G96" s="439">
        <f t="shared" si="6"/>
        <v>2500</v>
      </c>
      <c r="H96" s="439">
        <f t="shared" si="6"/>
        <v>7750</v>
      </c>
      <c r="I96" s="439">
        <f t="shared" si="6"/>
        <v>2500</v>
      </c>
      <c r="J96" s="439">
        <f t="shared" si="6"/>
        <v>7600</v>
      </c>
      <c r="K96" s="439">
        <f t="shared" si="6"/>
        <v>10225</v>
      </c>
      <c r="L96" s="439">
        <f t="shared" si="6"/>
        <v>5300</v>
      </c>
      <c r="M96" s="439">
        <f t="shared" si="6"/>
        <v>4495</v>
      </c>
      <c r="N96" s="439">
        <f t="shared" si="6"/>
        <v>3200</v>
      </c>
      <c r="O96" s="439">
        <f t="shared" si="6"/>
        <v>33245</v>
      </c>
      <c r="P96" s="439">
        <f t="shared" si="6"/>
        <v>30535</v>
      </c>
      <c r="Q96" s="439">
        <f t="shared" si="6"/>
        <v>11375</v>
      </c>
      <c r="R96" s="439">
        <f t="shared" si="6"/>
        <v>25315</v>
      </c>
      <c r="S96" s="439">
        <f t="shared" si="6"/>
        <v>101265</v>
      </c>
      <c r="T96" s="439">
        <f t="shared" si="6"/>
        <v>127460</v>
      </c>
      <c r="U96" s="439">
        <f t="shared" si="6"/>
        <v>32715</v>
      </c>
      <c r="V96" s="439">
        <f t="shared" si="6"/>
        <v>37930</v>
      </c>
      <c r="W96" s="439">
        <f t="shared" si="6"/>
        <v>2415</v>
      </c>
      <c r="X96" s="439">
        <f t="shared" si="6"/>
        <v>18285</v>
      </c>
      <c r="Y96" s="439">
        <f t="shared" si="6"/>
        <v>4605</v>
      </c>
      <c r="Z96" s="439">
        <f t="shared" si="6"/>
        <v>106740</v>
      </c>
      <c r="AA96" s="439">
        <f t="shared" si="6"/>
        <v>4950</v>
      </c>
      <c r="AB96" s="439">
        <f t="shared" si="6"/>
        <v>2450</v>
      </c>
      <c r="AC96" s="439">
        <f t="shared" si="6"/>
        <v>4250</v>
      </c>
      <c r="AD96" s="439">
        <f t="shared" si="6"/>
        <v>5250</v>
      </c>
      <c r="AE96" s="439">
        <f t="shared" si="6"/>
        <v>5475</v>
      </c>
      <c r="AF96" s="439">
        <f t="shared" si="6"/>
        <v>5475</v>
      </c>
      <c r="AG96" s="439">
        <f t="shared" si="6"/>
        <v>3550</v>
      </c>
      <c r="AH96" s="439">
        <f t="shared" si="6"/>
        <v>1575</v>
      </c>
      <c r="AI96" s="439">
        <f t="shared" si="6"/>
        <v>7275</v>
      </c>
      <c r="AJ96" s="439">
        <f t="shared" si="6"/>
        <v>4110</v>
      </c>
      <c r="AK96" s="439">
        <f t="shared" si="6"/>
        <v>6050</v>
      </c>
      <c r="AL96" s="439">
        <f t="shared" si="6"/>
        <v>23960</v>
      </c>
      <c r="AM96" s="439">
        <f t="shared" si="6"/>
        <v>35460</v>
      </c>
      <c r="AN96" s="439">
        <f t="shared" si="6"/>
        <v>58553</v>
      </c>
      <c r="AO96" s="439">
        <f t="shared" si="6"/>
        <v>83295</v>
      </c>
      <c r="AP96" s="439">
        <f t="shared" si="6"/>
        <v>97480</v>
      </c>
      <c r="AQ96" s="439">
        <f t="shared" si="6"/>
        <v>21995</v>
      </c>
      <c r="AR96" s="439">
        <f t="shared" si="6"/>
        <v>335040</v>
      </c>
      <c r="AS96" s="439">
        <f t="shared" si="6"/>
        <v>197400</v>
      </c>
      <c r="AT96" s="439">
        <f t="shared" si="6"/>
        <v>91155</v>
      </c>
      <c r="AV96" s="344">
        <f>SUM(D94:AU94)</f>
        <v>1848594</v>
      </c>
    </row>
    <row r="97" spans="4:50" x14ac:dyDescent="0.2">
      <c r="D97" s="397">
        <v>3625</v>
      </c>
      <c r="E97" s="397">
        <v>114050</v>
      </c>
      <c r="F97" s="397">
        <v>3625</v>
      </c>
      <c r="G97" s="397">
        <v>5375</v>
      </c>
      <c r="H97" s="397">
        <v>7350</v>
      </c>
      <c r="I97" s="397">
        <v>2650</v>
      </c>
      <c r="J97" s="397">
        <v>7650</v>
      </c>
      <c r="K97" s="397">
        <v>2350</v>
      </c>
      <c r="L97" s="397">
        <v>5950</v>
      </c>
      <c r="M97" s="397">
        <v>4225</v>
      </c>
      <c r="N97" s="397">
        <v>2950</v>
      </c>
      <c r="O97" s="397">
        <v>36150</v>
      </c>
      <c r="P97" s="397">
        <v>32000</v>
      </c>
      <c r="Q97" s="397">
        <v>12000</v>
      </c>
      <c r="R97" s="397">
        <v>31100</v>
      </c>
      <c r="S97" s="397">
        <v>107700</v>
      </c>
      <c r="T97" s="397">
        <v>125000</v>
      </c>
      <c r="U97" s="397">
        <v>40100</v>
      </c>
      <c r="V97" s="397">
        <v>44525</v>
      </c>
      <c r="W97" s="397">
        <v>5000</v>
      </c>
      <c r="X97" s="397">
        <v>22075</v>
      </c>
      <c r="Y97" s="397">
        <v>5700</v>
      </c>
      <c r="Z97" s="397">
        <v>106000</v>
      </c>
      <c r="AA97" s="397">
        <v>6825</v>
      </c>
      <c r="AB97" s="397">
        <v>3650</v>
      </c>
      <c r="AC97" s="397">
        <v>5350</v>
      </c>
      <c r="AD97" s="397">
        <v>4925</v>
      </c>
      <c r="AE97" s="397">
        <v>6750</v>
      </c>
      <c r="AF97" s="397">
        <v>5800</v>
      </c>
      <c r="AG97" s="397">
        <v>6200</v>
      </c>
      <c r="AH97" s="397">
        <v>4175</v>
      </c>
      <c r="AI97" s="397">
        <v>8900</v>
      </c>
      <c r="AJ97" s="397">
        <v>4675</v>
      </c>
      <c r="AK97" s="397">
        <v>8200</v>
      </c>
      <c r="AL97" s="397">
        <v>15650</v>
      </c>
      <c r="AM97" s="397">
        <v>31500</v>
      </c>
      <c r="AN97" s="397">
        <v>66350</v>
      </c>
      <c r="AO97" s="397">
        <v>86250</v>
      </c>
      <c r="AP97" s="397">
        <v>95600</v>
      </c>
      <c r="AQ97" s="397">
        <v>28450</v>
      </c>
      <c r="AR97" s="397">
        <v>350000</v>
      </c>
      <c r="AS97" s="397">
        <v>200000</v>
      </c>
      <c r="AT97" s="397">
        <v>100000</v>
      </c>
      <c r="AU97" s="351">
        <v>0</v>
      </c>
      <c r="AV97" s="351">
        <f>SUM(D97:AU97)</f>
        <v>1766400</v>
      </c>
      <c r="AX97" s="278"/>
    </row>
    <row r="98" spans="4:50" x14ac:dyDescent="0.2">
      <c r="AV98" s="343" t="e">
        <f>SUM(D94,AU94,#REF!)</f>
        <v>#REF!</v>
      </c>
    </row>
    <row r="99" spans="4:50" x14ac:dyDescent="0.2">
      <c r="D99" s="369">
        <f t="shared" ref="D99:AU99" si="7">D97/$AV97</f>
        <v>2.0521965579710145E-3</v>
      </c>
      <c r="E99" s="369">
        <f t="shared" si="7"/>
        <v>6.4566349637681153E-2</v>
      </c>
      <c r="F99" s="369">
        <f t="shared" si="7"/>
        <v>2.0521965579710145E-3</v>
      </c>
      <c r="G99" s="369">
        <f t="shared" si="7"/>
        <v>3.0429121376811595E-3</v>
      </c>
      <c r="H99" s="369">
        <f t="shared" si="7"/>
        <v>4.161005434782609E-3</v>
      </c>
      <c r="I99" s="369">
        <f t="shared" si="7"/>
        <v>1.5002264492753623E-3</v>
      </c>
      <c r="J99" s="369">
        <f t="shared" si="7"/>
        <v>4.330842391304348E-3</v>
      </c>
      <c r="K99" s="369">
        <f t="shared" si="7"/>
        <v>1.3303894927536232E-3</v>
      </c>
      <c r="L99" s="369">
        <f t="shared" si="7"/>
        <v>3.368432971014493E-3</v>
      </c>
      <c r="M99" s="369">
        <f t="shared" si="7"/>
        <v>2.391870471014493E-3</v>
      </c>
      <c r="N99" s="369">
        <f t="shared" si="7"/>
        <v>1.6700634057971015E-3</v>
      </c>
      <c r="O99" s="369">
        <f t="shared" si="7"/>
        <v>2.0465353260869564E-2</v>
      </c>
      <c r="P99" s="369">
        <f t="shared" si="7"/>
        <v>1.8115942028985508E-2</v>
      </c>
      <c r="Q99" s="369">
        <f t="shared" si="7"/>
        <v>6.793478260869565E-3</v>
      </c>
      <c r="R99" s="369">
        <f t="shared" si="7"/>
        <v>1.7606431159420288E-2</v>
      </c>
      <c r="S99" s="369">
        <f t="shared" si="7"/>
        <v>6.0971467391304345E-2</v>
      </c>
      <c r="T99" s="369">
        <f t="shared" si="7"/>
        <v>7.076539855072464E-2</v>
      </c>
      <c r="U99" s="369">
        <f t="shared" si="7"/>
        <v>2.2701539855072464E-2</v>
      </c>
      <c r="V99" s="369">
        <f t="shared" si="7"/>
        <v>2.5206634963768116E-2</v>
      </c>
      <c r="W99" s="369">
        <f t="shared" si="7"/>
        <v>2.8306159420289855E-3</v>
      </c>
      <c r="X99" s="369">
        <f t="shared" si="7"/>
        <v>1.2497169384057972E-2</v>
      </c>
      <c r="Y99" s="369">
        <f t="shared" si="7"/>
        <v>3.2269021739130435E-3</v>
      </c>
      <c r="Z99" s="369">
        <f t="shared" si="7"/>
        <v>6.0009057971014496E-2</v>
      </c>
      <c r="AA99" s="369">
        <f t="shared" si="7"/>
        <v>3.863790760869565E-3</v>
      </c>
      <c r="AB99" s="369">
        <f t="shared" si="7"/>
        <v>2.0663496376811595E-3</v>
      </c>
      <c r="AC99" s="369">
        <f t="shared" si="7"/>
        <v>3.0287590579710145E-3</v>
      </c>
      <c r="AD99" s="369">
        <f t="shared" si="7"/>
        <v>2.7881567028985505E-3</v>
      </c>
      <c r="AE99" s="369">
        <f t="shared" si="7"/>
        <v>3.8213315217391305E-3</v>
      </c>
      <c r="AF99" s="369">
        <f t="shared" si="7"/>
        <v>3.283514492753623E-3</v>
      </c>
      <c r="AG99" s="369">
        <f t="shared" si="7"/>
        <v>3.509963768115942E-3</v>
      </c>
      <c r="AH99" s="369">
        <f t="shared" si="7"/>
        <v>2.363564311594203E-3</v>
      </c>
      <c r="AI99" s="369">
        <f t="shared" si="7"/>
        <v>5.038496376811594E-3</v>
      </c>
      <c r="AJ99" s="369">
        <f t="shared" si="7"/>
        <v>2.6466259057971015E-3</v>
      </c>
      <c r="AK99" s="369">
        <f t="shared" si="7"/>
        <v>4.642210144927536E-3</v>
      </c>
      <c r="AL99" s="369">
        <f t="shared" si="7"/>
        <v>8.8598278985507241E-3</v>
      </c>
      <c r="AM99" s="369">
        <f t="shared" si="7"/>
        <v>1.7832880434782608E-2</v>
      </c>
      <c r="AN99" s="369">
        <f t="shared" si="7"/>
        <v>3.756227355072464E-2</v>
      </c>
      <c r="AO99" s="369">
        <f t="shared" si="7"/>
        <v>4.8828125E-2</v>
      </c>
      <c r="AP99" s="369">
        <f t="shared" si="7"/>
        <v>5.41213768115942E-2</v>
      </c>
      <c r="AQ99" s="369">
        <f t="shared" si="7"/>
        <v>1.6106204710144928E-2</v>
      </c>
      <c r="AR99" s="369">
        <f t="shared" si="7"/>
        <v>0.19814311594202899</v>
      </c>
      <c r="AS99" s="369">
        <f t="shared" si="7"/>
        <v>0.11322463768115942</v>
      </c>
      <c r="AT99" s="369">
        <f t="shared" si="7"/>
        <v>5.6612318840579712E-2</v>
      </c>
      <c r="AU99" s="369">
        <f t="shared" si="7"/>
        <v>0</v>
      </c>
    </row>
    <row r="101" spans="4:50" x14ac:dyDescent="0.2"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  <c r="AA101" s="397"/>
      <c r="AB101" s="397"/>
      <c r="AC101" s="397"/>
      <c r="AD101" s="397"/>
      <c r="AE101" s="397"/>
      <c r="AF101" s="397"/>
      <c r="AG101" s="397"/>
      <c r="AH101" s="397"/>
      <c r="AI101" s="397"/>
      <c r="AJ101" s="397"/>
      <c r="AK101" s="397"/>
      <c r="AL101" s="397"/>
      <c r="AM101" s="397"/>
      <c r="AN101" s="397"/>
      <c r="AO101" s="397"/>
      <c r="AP101" s="397"/>
      <c r="AQ101" s="397"/>
      <c r="AR101" s="397"/>
      <c r="AS101" s="397"/>
      <c r="AT101" s="397"/>
    </row>
    <row r="102" spans="4:50" x14ac:dyDescent="0.2">
      <c r="AM102" s="397"/>
      <c r="AN102" s="397"/>
      <c r="AO102" s="397"/>
      <c r="AP102" s="397"/>
      <c r="AQ102" s="397"/>
      <c r="AR102" s="397"/>
      <c r="AS102" s="397"/>
      <c r="AT102" s="397"/>
    </row>
    <row r="104" spans="4:50" x14ac:dyDescent="0.2">
      <c r="AM104" s="396"/>
      <c r="AN104" s="396"/>
      <c r="AO104" s="396"/>
      <c r="AP104" s="396"/>
      <c r="AQ104" s="396"/>
      <c r="AR104" s="396"/>
      <c r="AS104" s="396"/>
      <c r="AT104" s="396"/>
    </row>
    <row r="105" spans="4:50" x14ac:dyDescent="0.2">
      <c r="AM105" s="397"/>
      <c r="AN105" s="397"/>
      <c r="AO105" s="397"/>
      <c r="AP105" s="397"/>
      <c r="AQ105" s="397"/>
      <c r="AR105" s="397"/>
      <c r="AS105" s="397"/>
      <c r="AT105" s="397"/>
    </row>
  </sheetData>
  <mergeCells count="11">
    <mergeCell ref="AR2:AS2"/>
    <mergeCell ref="E2:H2"/>
    <mergeCell ref="A2:C2"/>
    <mergeCell ref="X2:Y2"/>
    <mergeCell ref="V2:W2"/>
    <mergeCell ref="AN2:AQ2"/>
    <mergeCell ref="AH2:AK2"/>
    <mergeCell ref="AC2:AG2"/>
    <mergeCell ref="Z2:AB2"/>
    <mergeCell ref="O2:Q2"/>
    <mergeCell ref="I2:M2"/>
  </mergeCells>
  <phoneticPr fontId="7" type="noConversion"/>
  <printOptions horizontalCentered="1"/>
  <pageMargins left="0.25" right="0.25" top="0.75" bottom="0.75" header="0.3" footer="0.3"/>
  <pageSetup scale="71" fitToWidth="0" orientation="landscape" r:id="rId1"/>
  <headerFooter alignWithMargins="0"/>
  <colBreaks count="8" manualBreakCount="8">
    <brk id="8" max="53" man="1"/>
    <brk id="13" max="53" man="1"/>
    <brk id="18" max="53" man="1"/>
    <brk id="23" max="53" man="1"/>
    <brk id="28" max="53" man="1"/>
    <brk id="33" max="53" man="1"/>
    <brk id="38" max="53" man="1"/>
    <brk id="43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M14" sqref="M14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490" t="s">
        <v>98</v>
      </c>
      <c r="F1" s="491"/>
      <c r="G1" s="502" t="s">
        <v>238</v>
      </c>
      <c r="H1" s="503"/>
      <c r="I1" s="498" t="s">
        <v>241</v>
      </c>
      <c r="J1" s="499"/>
      <c r="K1" s="498"/>
      <c r="L1" s="499"/>
      <c r="M1" s="333"/>
      <c r="N1" s="334"/>
      <c r="O1" s="333"/>
      <c r="P1" s="334"/>
      <c r="Q1" s="355" t="s">
        <v>0</v>
      </c>
      <c r="R1" s="281"/>
      <c r="S1" s="281"/>
      <c r="T1" s="282"/>
      <c r="U1" s="490" t="s">
        <v>98</v>
      </c>
      <c r="V1" s="491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90" t="s">
        <v>98</v>
      </c>
      <c r="AJ1" s="491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492"/>
      <c r="F2" s="493"/>
      <c r="G2" s="504" t="s">
        <v>239</v>
      </c>
      <c r="H2" s="505"/>
      <c r="I2" s="500" t="s">
        <v>242</v>
      </c>
      <c r="J2" s="501"/>
      <c r="K2" s="500"/>
      <c r="L2" s="507"/>
      <c r="M2" s="366"/>
      <c r="N2" s="336"/>
      <c r="O2" s="366"/>
      <c r="P2" s="336"/>
      <c r="Q2" s="192" t="s">
        <v>12</v>
      </c>
      <c r="R2" s="283"/>
      <c r="S2" s="283"/>
      <c r="T2" s="284"/>
      <c r="U2" s="492"/>
      <c r="V2" s="493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92"/>
      <c r="AJ2" s="493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235</v>
      </c>
      <c r="B3" s="283"/>
      <c r="C3" s="283"/>
      <c r="D3" s="284"/>
      <c r="E3" s="492"/>
      <c r="F3" s="493"/>
      <c r="G3" s="504" t="s">
        <v>240</v>
      </c>
      <c r="H3" s="506"/>
      <c r="I3" s="500" t="s">
        <v>240</v>
      </c>
      <c r="J3" s="501"/>
      <c r="K3" s="500"/>
      <c r="L3" s="501"/>
      <c r="M3" s="366"/>
      <c r="N3" s="336"/>
      <c r="O3" s="366"/>
      <c r="P3" s="336"/>
      <c r="Q3" s="192" t="s">
        <v>133</v>
      </c>
      <c r="R3" s="283"/>
      <c r="S3" s="283"/>
      <c r="T3" s="284"/>
      <c r="U3" s="492"/>
      <c r="V3" s="493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92"/>
      <c r="AJ3" s="493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243</v>
      </c>
      <c r="B4" s="283"/>
      <c r="C4" s="283"/>
      <c r="D4" s="284"/>
      <c r="E4" s="285"/>
      <c r="F4" s="286"/>
      <c r="G4" s="496"/>
      <c r="H4" s="497"/>
      <c r="I4" s="494"/>
      <c r="J4" s="495"/>
      <c r="K4" s="494"/>
      <c r="L4" s="508"/>
      <c r="M4" s="366"/>
      <c r="N4" s="336"/>
      <c r="O4" s="366"/>
      <c r="P4" s="336"/>
      <c r="Q4" s="192" t="s">
        <v>135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Tree Removal (6 to 15 Inch Diameter)</v>
      </c>
      <c r="C6" s="287" t="str">
        <f>IF(ISBLANK('Item List'!C4),"",'Item List'!C4)</f>
        <v>Unit Dia</v>
      </c>
      <c r="D6" s="288">
        <f>IF(ISBLANK('Item List'!AV4),0,'Item List'!AV4)</f>
        <v>94</v>
      </c>
      <c r="E6" s="145">
        <f>IF(ISBLANK('Item List'!AW4),0,'Item List'!AW4)</f>
        <v>150</v>
      </c>
      <c r="F6" s="145">
        <f>IF(AND(ISNUMBER($D6),ISNUMBER(E6)),$D6*E6,0)</f>
        <v>14100</v>
      </c>
      <c r="G6" s="167">
        <v>12.34</v>
      </c>
      <c r="H6" s="102">
        <f>IF(AND(ISNUMBER($D6),ISNUMBER(G6)),$D6*G6,0)</f>
        <v>1159.96</v>
      </c>
      <c r="I6" s="168">
        <v>38</v>
      </c>
      <c r="J6" s="102">
        <f t="shared" ref="J6:J29" si="0">IF(AND(ISNUMBER($D6),ISNUMBER(I6)),$D6*I6,0)</f>
        <v>3572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Tree Removal (6 to 15 Inch Diameter)</v>
      </c>
      <c r="S6" s="287" t="str">
        <f>IF(ISBLANK('Item List'!C4),"",'Item List'!C4)</f>
        <v>Unit Dia</v>
      </c>
      <c r="T6" s="288">
        <f>IF(ISBLANK('Item List'!AV4),0,'Item List'!AV4)</f>
        <v>94</v>
      </c>
      <c r="U6" s="145">
        <f>IF(ISBLANK('Item List'!AW4),0,'Item List'!AW4)</f>
        <v>150</v>
      </c>
      <c r="V6" s="145">
        <f t="shared" ref="V6:V29" si="4">IF(AND(ISNUMBER($D6),ISNUMBER(U6)),$D6*U6,0)</f>
        <v>14100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Tree Removal (6 to 15 Inch Diameter)</v>
      </c>
      <c r="AG6" s="287" t="str">
        <f>IF(ISBLANK('Item List'!C4),"",'Item List'!C4)</f>
        <v>Unit Dia</v>
      </c>
      <c r="AH6" s="288">
        <f>IF(ISBLANK('Item List'!AV4),0,'Item List'!AV4)</f>
        <v>94</v>
      </c>
      <c r="AI6" s="145">
        <f>IF(ISBLANK('Item List'!AW4),0,'Item List'!AW4)</f>
        <v>150</v>
      </c>
      <c r="AJ6" s="145">
        <f>IF(AND(ISNUMBER($D6),ISNUMBER(AI6)),$D6*AI6,0)</f>
        <v>14100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Tree Removal (Over 15 Inch Diameter)</v>
      </c>
      <c r="C7" s="287" t="str">
        <f>IF(ISBLANK('Item List'!C5),"",'Item List'!C5)</f>
        <v>Unit Dia</v>
      </c>
      <c r="D7" s="288">
        <f>IF(ISBLANK('Item List'!AV5),0,'Item List'!AV5)</f>
        <v>36</v>
      </c>
      <c r="E7" s="145">
        <f>IF(ISBLANK('Item List'!AW5),0,'Item List'!AW5)</f>
        <v>200</v>
      </c>
      <c r="F7" s="145">
        <f t="shared" ref="F7:F29" si="14">IF(AND(ISNUMBER($D7),ISNUMBER(E7)),$D7*E7,0)</f>
        <v>7200</v>
      </c>
      <c r="G7" s="167">
        <v>22.5</v>
      </c>
      <c r="H7" s="102">
        <f t="shared" ref="H7:H29" si="15">IF(AND(ISNUMBER($D7),ISNUMBER(G7)),$D7*G7,0)</f>
        <v>810</v>
      </c>
      <c r="I7" s="168">
        <v>45</v>
      </c>
      <c r="J7" s="102">
        <f t="shared" si="0"/>
        <v>1620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Tree Removal (Over 15 Inch Diameter)</v>
      </c>
      <c r="S7" s="287" t="str">
        <f>IF(ISBLANK('Item List'!C5),"",'Item List'!C5)</f>
        <v>Unit Dia</v>
      </c>
      <c r="T7" s="288">
        <f>IF(ISBLANK('Item List'!AV5),0,'Item List'!AV5)</f>
        <v>36</v>
      </c>
      <c r="U7" s="145">
        <f>IF(ISBLANK('Item List'!AW5),0,'Item List'!AW5)</f>
        <v>200</v>
      </c>
      <c r="V7" s="145">
        <f t="shared" si="4"/>
        <v>7200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Tree Removal (Over 15 Inch Diameter)</v>
      </c>
      <c r="AG7" s="287" t="str">
        <f>IF(ISBLANK('Item List'!C5),"",'Item List'!C5)</f>
        <v>Unit Dia</v>
      </c>
      <c r="AH7" s="288">
        <f>IF(ISBLANK('Item List'!AV5),0,'Item List'!AV5)</f>
        <v>36</v>
      </c>
      <c r="AI7" s="145">
        <f>IF(ISBLANK('Item List'!AW5),0,'Item List'!AW5)</f>
        <v>200</v>
      </c>
      <c r="AJ7" s="145">
        <f t="shared" ref="AJ7:AJ29" si="16">IF(AND(ISNUMBER($D7),ISNUMBER(AI7)),$D7*AI7,0)</f>
        <v>7200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Earth Excavation</v>
      </c>
      <c r="C8" s="287" t="str">
        <f>IF(ISBLANK('Item List'!C6),"",'Item List'!C6)</f>
        <v>C.Y.</v>
      </c>
      <c r="D8" s="288">
        <f>IF(ISBLANK('Item List'!AV6),0,'Item List'!AV6)</f>
        <v>1891</v>
      </c>
      <c r="E8" s="145">
        <f>IF(ISBLANK('Item List'!AW6),0,'Item List'!AW6)</f>
        <v>30</v>
      </c>
      <c r="F8" s="145">
        <f t="shared" si="14"/>
        <v>56730</v>
      </c>
      <c r="G8" s="167">
        <v>24</v>
      </c>
      <c r="H8" s="102">
        <f t="shared" si="15"/>
        <v>45384</v>
      </c>
      <c r="I8" s="168">
        <v>36</v>
      </c>
      <c r="J8" s="102">
        <f t="shared" si="0"/>
        <v>68076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Earth Excavation</v>
      </c>
      <c r="S8" s="287" t="str">
        <f>IF(ISBLANK('Item List'!C6),"",'Item List'!C6)</f>
        <v>C.Y.</v>
      </c>
      <c r="T8" s="288">
        <f>IF(ISBLANK('Item List'!AV6),0,'Item List'!AV6)</f>
        <v>1891</v>
      </c>
      <c r="U8" s="145">
        <f>IF(ISBLANK('Item List'!AW6),0,'Item List'!AW6)</f>
        <v>30</v>
      </c>
      <c r="V8" s="145">
        <f t="shared" si="4"/>
        <v>56730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Earth Excavation</v>
      </c>
      <c r="AG8" s="287" t="str">
        <f>IF(ISBLANK('Item List'!C6),"",'Item List'!C6)</f>
        <v>C.Y.</v>
      </c>
      <c r="AH8" s="288">
        <f>IF(ISBLANK('Item List'!AV6),0,'Item List'!AV6)</f>
        <v>1891</v>
      </c>
      <c r="AI8" s="145">
        <f>IF(ISBLANK('Item List'!AW6),0,'Item List'!AW6)</f>
        <v>30</v>
      </c>
      <c r="AJ8" s="145">
        <f t="shared" si="16"/>
        <v>56730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Top Soil Furnish and Place</v>
      </c>
      <c r="C9" s="287" t="str">
        <f>IF(ISBLANK('Item List'!C7),"",'Item List'!C7)</f>
        <v>C.Y.</v>
      </c>
      <c r="D9" s="288">
        <f>IF(ISBLANK('Item List'!AV7),0,'Item List'!AV7)</f>
        <v>25</v>
      </c>
      <c r="E9" s="145">
        <f>IF(ISBLANK('Item List'!AW7),0,'Item List'!AW7)</f>
        <v>200</v>
      </c>
      <c r="F9" s="145">
        <f t="shared" si="14"/>
        <v>5000</v>
      </c>
      <c r="G9" s="167">
        <v>65</v>
      </c>
      <c r="H9" s="102">
        <f t="shared" si="15"/>
        <v>1625</v>
      </c>
      <c r="I9" s="168">
        <v>25</v>
      </c>
      <c r="J9" s="102">
        <f t="shared" si="0"/>
        <v>625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Top Soil Furnish and Place</v>
      </c>
      <c r="S9" s="287" t="str">
        <f>IF(ISBLANK('Item List'!C7),"",'Item List'!C7)</f>
        <v>C.Y.</v>
      </c>
      <c r="T9" s="288">
        <f>IF(ISBLANK('Item List'!AV7),0,'Item List'!AV7)</f>
        <v>25</v>
      </c>
      <c r="U9" s="145">
        <f>IF(ISBLANK('Item List'!AW7),0,'Item List'!AW7)</f>
        <v>200</v>
      </c>
      <c r="V9" s="145">
        <f t="shared" si="4"/>
        <v>5000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Top Soil Furnish and Place</v>
      </c>
      <c r="AG9" s="287" t="str">
        <f>IF(ISBLANK('Item List'!C7),"",'Item List'!C7)</f>
        <v>C.Y.</v>
      </c>
      <c r="AH9" s="288">
        <f>IF(ISBLANK('Item List'!AV7),0,'Item List'!AV7)</f>
        <v>25</v>
      </c>
      <c r="AI9" s="145">
        <f>IF(ISBLANK('Item List'!AW7),0,'Item List'!AW7)</f>
        <v>200</v>
      </c>
      <c r="AJ9" s="145">
        <f t="shared" si="16"/>
        <v>5000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Parkway Restoration</v>
      </c>
      <c r="C10" s="287" t="str">
        <f>IF(ISBLANK('Item List'!C8),"",'Item List'!C8)</f>
        <v>Lsum</v>
      </c>
      <c r="D10" s="288">
        <f>IF(ISBLANK('Item List'!AV8),0,'Item List'!AV8)</f>
        <v>1.0000000000000002</v>
      </c>
      <c r="E10" s="145">
        <f>IF(ISBLANK('Item List'!AW8),0,'Item List'!AW8)</f>
        <v>50000</v>
      </c>
      <c r="F10" s="145">
        <f t="shared" si="14"/>
        <v>50000.000000000015</v>
      </c>
      <c r="G10" s="167">
        <v>76580</v>
      </c>
      <c r="H10" s="102">
        <f t="shared" si="15"/>
        <v>76580.000000000015</v>
      </c>
      <c r="I10" s="168">
        <v>61000</v>
      </c>
      <c r="J10" s="102">
        <f t="shared" si="0"/>
        <v>61000.000000000015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Parkway Restoration</v>
      </c>
      <c r="S10" s="287" t="str">
        <f>IF(ISBLANK('Item List'!C8),"",'Item List'!C8)</f>
        <v>Lsum</v>
      </c>
      <c r="T10" s="288">
        <f>IF(ISBLANK('Item List'!AV8),0,'Item List'!AV8)</f>
        <v>1.0000000000000002</v>
      </c>
      <c r="U10" s="145">
        <f>IF(ISBLANK('Item List'!AW8),0,'Item List'!AW8)</f>
        <v>50000</v>
      </c>
      <c r="V10" s="145">
        <f t="shared" si="4"/>
        <v>50000.000000000015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Parkway Restoration</v>
      </c>
      <c r="AG10" s="287" t="str">
        <f>IF(ISBLANK('Item List'!C8),"",'Item List'!C8)</f>
        <v>Lsum</v>
      </c>
      <c r="AH10" s="288">
        <f>IF(ISBLANK('Item List'!AV8),0,'Item List'!AV8)</f>
        <v>1.0000000000000002</v>
      </c>
      <c r="AI10" s="145">
        <f>IF(ISBLANK('Item List'!AW8),0,'Item List'!AW8)</f>
        <v>50000</v>
      </c>
      <c r="AJ10" s="145">
        <f t="shared" si="16"/>
        <v>50000.000000000015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Inlet and Pipe Protection</v>
      </c>
      <c r="C11" s="287" t="str">
        <f>IF(ISBLANK('Item List'!C9),"",'Item List'!C9)</f>
        <v>Each</v>
      </c>
      <c r="D11" s="288">
        <f>IF(ISBLANK('Item List'!AV9),0,'Item List'!AV9)</f>
        <v>37</v>
      </c>
      <c r="E11" s="145">
        <f>IF(ISBLANK('Item List'!AW9),0,'Item List'!AW9)</f>
        <v>60</v>
      </c>
      <c r="F11" s="145">
        <f t="shared" si="14"/>
        <v>2220</v>
      </c>
      <c r="G11" s="167">
        <v>0.01</v>
      </c>
      <c r="H11" s="102">
        <f t="shared" si="15"/>
        <v>0.37</v>
      </c>
      <c r="I11" s="168">
        <v>55</v>
      </c>
      <c r="J11" s="102">
        <f t="shared" si="0"/>
        <v>2035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Inlet and Pipe Protection</v>
      </c>
      <c r="S11" s="287" t="str">
        <f>IF(ISBLANK('Item List'!C9),"",'Item List'!C9)</f>
        <v>Each</v>
      </c>
      <c r="T11" s="288">
        <f>IF(ISBLANK('Item List'!AV9),0,'Item List'!AV9)</f>
        <v>37</v>
      </c>
      <c r="U11" s="145">
        <f>IF(ISBLANK('Item List'!AW9),0,'Item List'!AW9)</f>
        <v>60</v>
      </c>
      <c r="V11" s="145">
        <f t="shared" si="4"/>
        <v>2220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Inlet and Pipe Protection</v>
      </c>
      <c r="AG11" s="287" t="str">
        <f>IF(ISBLANK('Item List'!C9),"",'Item List'!C9)</f>
        <v>Each</v>
      </c>
      <c r="AH11" s="288">
        <f>IF(ISBLANK('Item List'!AV9),0,'Item List'!AV9)</f>
        <v>37</v>
      </c>
      <c r="AI11" s="145">
        <f>IF(ISBLANK('Item List'!AW9),0,'Item List'!AW9)</f>
        <v>60</v>
      </c>
      <c r="AJ11" s="145">
        <f t="shared" si="16"/>
        <v>2220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Stone Rip Rap</v>
      </c>
      <c r="C12" s="287" t="str">
        <f>IF(ISBLANK('Item List'!C10),"",'Item List'!C10)</f>
        <v>Tons</v>
      </c>
      <c r="D12" s="288">
        <f>IF(ISBLANK('Item List'!AV10),0,'Item List'!AV10)</f>
        <v>40</v>
      </c>
      <c r="E12" s="145">
        <f>IF(ISBLANK('Item List'!AW10),0,'Item List'!AW10)</f>
        <v>30</v>
      </c>
      <c r="F12" s="145">
        <f t="shared" si="14"/>
        <v>1200</v>
      </c>
      <c r="G12" s="167">
        <v>75</v>
      </c>
      <c r="H12" s="102">
        <f t="shared" si="15"/>
        <v>3000</v>
      </c>
      <c r="I12" s="168">
        <v>52.75</v>
      </c>
      <c r="J12" s="102">
        <f t="shared" si="0"/>
        <v>2110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Stone Rip Rap</v>
      </c>
      <c r="S12" s="287" t="str">
        <f>IF(ISBLANK('Item List'!C10),"",'Item List'!C10)</f>
        <v>Tons</v>
      </c>
      <c r="T12" s="288">
        <f>IF(ISBLANK('Item List'!AV10),0,'Item List'!AV10)</f>
        <v>40</v>
      </c>
      <c r="U12" s="145">
        <f>IF(ISBLANK('Item List'!AW10),0,'Item List'!AW10)</f>
        <v>30</v>
      </c>
      <c r="V12" s="145">
        <f t="shared" si="4"/>
        <v>1200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Stone Rip Rap</v>
      </c>
      <c r="AG12" s="287" t="str">
        <f>IF(ISBLANK('Item List'!C10),"",'Item List'!C10)</f>
        <v>Tons</v>
      </c>
      <c r="AH12" s="288">
        <f>IF(ISBLANK('Item List'!AV10),0,'Item List'!AV10)</f>
        <v>40</v>
      </c>
      <c r="AI12" s="145">
        <f>IF(ISBLANK('Item List'!AW10),0,'Item List'!AW10)</f>
        <v>30</v>
      </c>
      <c r="AJ12" s="145">
        <f t="shared" si="16"/>
        <v>1200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Subbase Granular Material, Type B, CA-2, 6"</v>
      </c>
      <c r="C13" s="287" t="str">
        <f>IF(ISBLANK('Item List'!C11),"",'Item List'!C11)</f>
        <v>Tons</v>
      </c>
      <c r="D13" s="288">
        <f>IF(ISBLANK('Item List'!AV11),0,'Item List'!AV11)</f>
        <v>750</v>
      </c>
      <c r="E13" s="145">
        <f>IF(ISBLANK('Item List'!AW11),0,'Item List'!AW11)</f>
        <v>22</v>
      </c>
      <c r="F13" s="145">
        <f t="shared" si="14"/>
        <v>16500</v>
      </c>
      <c r="G13" s="167">
        <v>18</v>
      </c>
      <c r="H13" s="102">
        <f t="shared" si="15"/>
        <v>13500</v>
      </c>
      <c r="I13" s="168">
        <v>18.670000000000002</v>
      </c>
      <c r="J13" s="102">
        <f t="shared" si="0"/>
        <v>14002.500000000002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Subbase Granular Material, Type B, CA-2, 6"</v>
      </c>
      <c r="S13" s="287" t="str">
        <f>IF(ISBLANK('Item List'!C11),"",'Item List'!C11)</f>
        <v>Tons</v>
      </c>
      <c r="T13" s="288">
        <f>IF(ISBLANK('Item List'!AV11),0,'Item List'!AV11)</f>
        <v>750</v>
      </c>
      <c r="U13" s="145">
        <f>IF(ISBLANK('Item List'!AW11),0,'Item List'!AW11)</f>
        <v>22</v>
      </c>
      <c r="V13" s="145">
        <f t="shared" si="4"/>
        <v>16500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Subbase Granular Material, Type B, CA-2, 6"</v>
      </c>
      <c r="AG13" s="287" t="str">
        <f>IF(ISBLANK('Item List'!C11),"",'Item List'!C11)</f>
        <v>Tons</v>
      </c>
      <c r="AH13" s="288">
        <f>IF(ISBLANK('Item List'!AV11),0,'Item List'!AV11)</f>
        <v>750</v>
      </c>
      <c r="AI13" s="145">
        <f>IF(ISBLANK('Item List'!AW11),0,'Item List'!AW11)</f>
        <v>22</v>
      </c>
      <c r="AJ13" s="145">
        <f t="shared" si="16"/>
        <v>16500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Aggregate Base Course, Type B, CA-6, 6"</v>
      </c>
      <c r="C14" s="287" t="str">
        <f>IF(ISBLANK('Item List'!C12),"",'Item List'!C12)</f>
        <v>Tons</v>
      </c>
      <c r="D14" s="288">
        <f>IF(ISBLANK('Item List'!AV12),0,'Item List'!AV12)</f>
        <v>750</v>
      </c>
      <c r="E14" s="145">
        <f>IF(ISBLANK('Item List'!AW12),0,'Item List'!AW12)</f>
        <v>22</v>
      </c>
      <c r="F14" s="145">
        <f t="shared" si="14"/>
        <v>16500</v>
      </c>
      <c r="G14" s="167">
        <v>22</v>
      </c>
      <c r="H14" s="102">
        <f t="shared" si="15"/>
        <v>16500</v>
      </c>
      <c r="I14" s="168">
        <v>23.88</v>
      </c>
      <c r="J14" s="102">
        <f t="shared" si="0"/>
        <v>17910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Aggregate Base Course, Type B, CA-6, 6"</v>
      </c>
      <c r="S14" s="287" t="str">
        <f>IF(ISBLANK('Item List'!C12),"",'Item List'!C12)</f>
        <v>Tons</v>
      </c>
      <c r="T14" s="288">
        <f>IF(ISBLANK('Item List'!AV12),0,'Item List'!AV12)</f>
        <v>750</v>
      </c>
      <c r="U14" s="145">
        <f>IF(ISBLANK('Item List'!AW12),0,'Item List'!AW12)</f>
        <v>22</v>
      </c>
      <c r="V14" s="145">
        <f t="shared" si="4"/>
        <v>16500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Aggregate Base Course, Type B, CA-6, 6"</v>
      </c>
      <c r="AG14" s="287" t="str">
        <f>IF(ISBLANK('Item List'!C12),"",'Item List'!C12)</f>
        <v>Tons</v>
      </c>
      <c r="AH14" s="288">
        <f>IF(ISBLANK('Item List'!AV12),0,'Item List'!AV12)</f>
        <v>750</v>
      </c>
      <c r="AI14" s="145">
        <f>IF(ISBLANK('Item List'!AW12),0,'Item List'!AW12)</f>
        <v>22</v>
      </c>
      <c r="AJ14" s="145">
        <f t="shared" si="16"/>
        <v>16500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Aggregate Base Repair, 10"</v>
      </c>
      <c r="C15" s="287" t="str">
        <f>IF(ISBLANK('Item List'!C13),"",'Item List'!C13)</f>
        <v>S.Y.</v>
      </c>
      <c r="D15" s="288">
        <f>IF(ISBLANK('Item List'!AV13),0,'Item List'!AV13)</f>
        <v>192</v>
      </c>
      <c r="E15" s="145">
        <f>IF(ISBLANK('Item List'!AW13),0,'Item List'!AW13)</f>
        <v>20</v>
      </c>
      <c r="F15" s="145">
        <f t="shared" si="14"/>
        <v>3840</v>
      </c>
      <c r="G15" s="167">
        <v>25.75</v>
      </c>
      <c r="H15" s="102">
        <f t="shared" si="15"/>
        <v>4944</v>
      </c>
      <c r="I15" s="168">
        <v>38.82</v>
      </c>
      <c r="J15" s="102">
        <f t="shared" si="0"/>
        <v>7453.4400000000005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Aggregate Base Repair, 10"</v>
      </c>
      <c r="S15" s="287" t="str">
        <f>IF(ISBLANK('Item List'!C13),"",'Item List'!C13)</f>
        <v>S.Y.</v>
      </c>
      <c r="T15" s="288">
        <f>IF(ISBLANK('Item List'!AV13),0,'Item List'!AV13)</f>
        <v>192</v>
      </c>
      <c r="U15" s="145">
        <f>IF(ISBLANK('Item List'!AW13),0,'Item List'!AW13)</f>
        <v>20</v>
      </c>
      <c r="V15" s="145">
        <f t="shared" si="4"/>
        <v>3840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Aggregate Base Repair, 10"</v>
      </c>
      <c r="AG15" s="287" t="str">
        <f>IF(ISBLANK('Item List'!C13),"",'Item List'!C13)</f>
        <v>S.Y.</v>
      </c>
      <c r="AH15" s="288">
        <f>IF(ISBLANK('Item List'!AV13),0,'Item List'!AV13)</f>
        <v>192</v>
      </c>
      <c r="AI15" s="145">
        <f>IF(ISBLANK('Item List'!AW13),0,'Item List'!AW13)</f>
        <v>20</v>
      </c>
      <c r="AJ15" s="145">
        <f t="shared" si="16"/>
        <v>3840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Bituminous Materials (Prime Coat)</v>
      </c>
      <c r="C16" s="287" t="str">
        <f>IF(ISBLANK('Item List'!C14),"",'Item List'!C14)</f>
        <v>Gal</v>
      </c>
      <c r="D16" s="288">
        <f>IF(ISBLANK('Item List'!AV14),0,'Item List'!AV14)</f>
        <v>2165</v>
      </c>
      <c r="E16" s="145">
        <f>IF(ISBLANK('Item List'!AW14),0,'Item List'!AW14)</f>
        <v>3</v>
      </c>
      <c r="F16" s="145">
        <f t="shared" si="14"/>
        <v>6495</v>
      </c>
      <c r="G16" s="167">
        <v>0.01</v>
      </c>
      <c r="H16" s="102">
        <f t="shared" si="15"/>
        <v>21.650000000000002</v>
      </c>
      <c r="I16" s="169">
        <v>0.01</v>
      </c>
      <c r="J16" s="102">
        <f t="shared" si="0"/>
        <v>21.650000000000002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Bituminous Materials (Prime Coat)</v>
      </c>
      <c r="S16" s="287" t="str">
        <f>IF(ISBLANK('Item List'!C14),"",'Item List'!C14)</f>
        <v>Gal</v>
      </c>
      <c r="T16" s="288">
        <f>IF(ISBLANK('Item List'!AV14),0,'Item List'!AV14)</f>
        <v>2165</v>
      </c>
      <c r="U16" s="145">
        <f>IF(ISBLANK('Item List'!AW14),0,'Item List'!AW14)</f>
        <v>3</v>
      </c>
      <c r="V16" s="145">
        <f t="shared" si="4"/>
        <v>6495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Bituminous Materials (Prime Coat)</v>
      </c>
      <c r="AG16" s="287" t="str">
        <f>IF(ISBLANK('Item List'!C14),"",'Item List'!C14)</f>
        <v>Gal</v>
      </c>
      <c r="AH16" s="288">
        <f>IF(ISBLANK('Item List'!AV14),0,'Item List'!AV14)</f>
        <v>2165</v>
      </c>
      <c r="AI16" s="145">
        <f>IF(ISBLANK('Item List'!AW14),0,'Item List'!AW14)</f>
        <v>3</v>
      </c>
      <c r="AJ16" s="145">
        <f t="shared" si="16"/>
        <v>6495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Aggregate (Prime Coat)</v>
      </c>
      <c r="C17" s="287" t="str">
        <f>IF(ISBLANK('Item List'!C15),"",'Item List'!C15)</f>
        <v>Tons</v>
      </c>
      <c r="D17" s="288">
        <f>IF(ISBLANK('Item List'!AV15),0,'Item List'!AV15)</f>
        <v>115</v>
      </c>
      <c r="E17" s="145">
        <f>IF(ISBLANK('Item List'!AW15),0,'Item List'!AW15)</f>
        <v>10</v>
      </c>
      <c r="F17" s="145">
        <f t="shared" si="14"/>
        <v>1150</v>
      </c>
      <c r="G17" s="167">
        <v>0.01</v>
      </c>
      <c r="H17" s="102">
        <f t="shared" si="15"/>
        <v>1.1500000000000001</v>
      </c>
      <c r="I17" s="169">
        <v>0.01</v>
      </c>
      <c r="J17" s="102">
        <f t="shared" si="0"/>
        <v>1.1500000000000001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Aggregate (Prime Coat)</v>
      </c>
      <c r="S17" s="287" t="str">
        <f>IF(ISBLANK('Item List'!C15),"",'Item List'!C15)</f>
        <v>Tons</v>
      </c>
      <c r="T17" s="288">
        <f>IF(ISBLANK('Item List'!AV15),0,'Item List'!AV15)</f>
        <v>115</v>
      </c>
      <c r="U17" s="145">
        <f>IF(ISBLANK('Item List'!AW15),0,'Item List'!AW15)</f>
        <v>10</v>
      </c>
      <c r="V17" s="145">
        <f t="shared" si="4"/>
        <v>1150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Aggregate (Prime Coat)</v>
      </c>
      <c r="AG17" s="287" t="str">
        <f>IF(ISBLANK('Item List'!C15),"",'Item List'!C15)</f>
        <v>Tons</v>
      </c>
      <c r="AH17" s="288">
        <f>IF(ISBLANK('Item List'!AV15),0,'Item List'!AV15)</f>
        <v>115</v>
      </c>
      <c r="AI17" s="145">
        <f>IF(ISBLANK('Item List'!AW15),0,'Item List'!AW15)</f>
        <v>10</v>
      </c>
      <c r="AJ17" s="145">
        <f t="shared" si="16"/>
        <v>1150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Hot-Mix Asphalt Binder Course, IL-9.5, N50, 1.25"</v>
      </c>
      <c r="C18" s="287" t="str">
        <f>IF(ISBLANK('Item List'!C16),"",'Item List'!C16)</f>
        <v>Tons</v>
      </c>
      <c r="D18" s="288">
        <f>IF(ISBLANK('Item List'!AV16),0,'Item List'!AV16)</f>
        <v>500</v>
      </c>
      <c r="E18" s="145">
        <f>IF(ISBLANK('Item List'!AW16),0,'Item List'!AW16)</f>
        <v>65</v>
      </c>
      <c r="F18" s="145">
        <f t="shared" si="14"/>
        <v>32500</v>
      </c>
      <c r="G18" s="167">
        <v>65.75</v>
      </c>
      <c r="H18" s="102">
        <f t="shared" si="15"/>
        <v>32875</v>
      </c>
      <c r="I18" s="169">
        <v>69.5</v>
      </c>
      <c r="J18" s="102">
        <f t="shared" si="0"/>
        <v>34750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Hot-Mix Asphalt Binder Course, IL-9.5, N50, 1.25"</v>
      </c>
      <c r="S18" s="287" t="str">
        <f>IF(ISBLANK('Item List'!C16),"",'Item List'!C16)</f>
        <v>Tons</v>
      </c>
      <c r="T18" s="288">
        <f>IF(ISBLANK('Item List'!AV16),0,'Item List'!AV16)</f>
        <v>500</v>
      </c>
      <c r="U18" s="145">
        <f>IF(ISBLANK('Item List'!AW16),0,'Item List'!AW16)</f>
        <v>65</v>
      </c>
      <c r="V18" s="145">
        <f t="shared" si="4"/>
        <v>32500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Hot-Mix Asphalt Binder Course, IL-9.5, N50, 1.25"</v>
      </c>
      <c r="AG18" s="287" t="str">
        <f>IF(ISBLANK('Item List'!C16),"",'Item List'!C16)</f>
        <v>Tons</v>
      </c>
      <c r="AH18" s="288">
        <f>IF(ISBLANK('Item List'!AV16),0,'Item List'!AV16)</f>
        <v>500</v>
      </c>
      <c r="AI18" s="145">
        <f>IF(ISBLANK('Item List'!AW16),0,'Item List'!AW16)</f>
        <v>65</v>
      </c>
      <c r="AJ18" s="145">
        <f t="shared" si="16"/>
        <v>32500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Hot-Mix Asphalt Binder Course, IL-19.0, N50, 4"</v>
      </c>
      <c r="C19" s="287" t="str">
        <f>IF(ISBLANK('Item List'!C17),"",'Item List'!C17)</f>
        <v>Tons</v>
      </c>
      <c r="D19" s="288">
        <f>IF(ISBLANK('Item List'!AV17),0,'Item List'!AV17)</f>
        <v>550</v>
      </c>
      <c r="E19" s="145">
        <f>IF(ISBLANK('Item List'!AW17),0,'Item List'!AW17)</f>
        <v>65</v>
      </c>
      <c r="F19" s="145">
        <f t="shared" si="14"/>
        <v>35750</v>
      </c>
      <c r="G19" s="167">
        <v>65.75</v>
      </c>
      <c r="H19" s="102">
        <f t="shared" si="15"/>
        <v>36162.5</v>
      </c>
      <c r="I19" s="169">
        <v>63</v>
      </c>
      <c r="J19" s="102">
        <f t="shared" si="0"/>
        <v>34650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Hot-Mix Asphalt Binder Course, IL-19.0, N50, 4"</v>
      </c>
      <c r="S19" s="287" t="str">
        <f>IF(ISBLANK('Item List'!C17),"",'Item List'!C17)</f>
        <v>Tons</v>
      </c>
      <c r="T19" s="288">
        <f>IF(ISBLANK('Item List'!AV17),0,'Item List'!AV17)</f>
        <v>550</v>
      </c>
      <c r="U19" s="145">
        <f>IF(ISBLANK('Item List'!AW17),0,'Item List'!AW17)</f>
        <v>65</v>
      </c>
      <c r="V19" s="145">
        <f t="shared" si="4"/>
        <v>35750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Hot-Mix Asphalt Binder Course, IL-19.0, N50, 4"</v>
      </c>
      <c r="AG19" s="287" t="str">
        <f>IF(ISBLANK('Item List'!C17),"",'Item List'!C17)</f>
        <v>Tons</v>
      </c>
      <c r="AH19" s="288">
        <f>IF(ISBLANK('Item List'!AV17),0,'Item List'!AV17)</f>
        <v>550</v>
      </c>
      <c r="AI19" s="145">
        <f>IF(ISBLANK('Item List'!AW17),0,'Item List'!AW17)</f>
        <v>65</v>
      </c>
      <c r="AJ19" s="145">
        <f t="shared" si="16"/>
        <v>35750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Hot-Mix Asphalt Surface Course, Mix "D", N50, 2"</v>
      </c>
      <c r="C20" s="287" t="str">
        <f>IF(ISBLANK('Item List'!C18),"",'Item List'!C18)</f>
        <v>Tons</v>
      </c>
      <c r="D20" s="288">
        <f>IF(ISBLANK('Item List'!AV18),0,'Item List'!AV18)</f>
        <v>3325</v>
      </c>
      <c r="E20" s="145">
        <f>IF(ISBLANK('Item List'!AW18),0,'Item List'!AW18)</f>
        <v>65</v>
      </c>
      <c r="F20" s="145">
        <f t="shared" si="14"/>
        <v>216125</v>
      </c>
      <c r="G20" s="167">
        <v>68.5</v>
      </c>
      <c r="H20" s="102">
        <f t="shared" si="15"/>
        <v>227762.5</v>
      </c>
      <c r="I20" s="169">
        <v>64.599999999999994</v>
      </c>
      <c r="J20" s="102">
        <f t="shared" si="0"/>
        <v>214794.99999999997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Hot-Mix Asphalt Surface Course, Mix "D", N50, 2"</v>
      </c>
      <c r="S20" s="287" t="str">
        <f>IF(ISBLANK('Item List'!C18),"",'Item List'!C18)</f>
        <v>Tons</v>
      </c>
      <c r="T20" s="288">
        <f>IF(ISBLANK('Item List'!AV18),0,'Item List'!AV18)</f>
        <v>3325</v>
      </c>
      <c r="U20" s="145">
        <f>IF(ISBLANK('Item List'!AW18),0,'Item List'!AW18)</f>
        <v>65</v>
      </c>
      <c r="V20" s="145">
        <f t="shared" si="4"/>
        <v>216125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Hot-Mix Asphalt Surface Course, Mix "D", N50, 2"</v>
      </c>
      <c r="AG20" s="287" t="str">
        <f>IF(ISBLANK('Item List'!C18),"",'Item List'!C18)</f>
        <v>Tons</v>
      </c>
      <c r="AH20" s="288">
        <f>IF(ISBLANK('Item List'!AV18),0,'Item List'!AV18)</f>
        <v>3325</v>
      </c>
      <c r="AI20" s="145">
        <f>IF(ISBLANK('Item List'!AW18),0,'Item List'!AW18)</f>
        <v>65</v>
      </c>
      <c r="AJ20" s="145">
        <f t="shared" si="16"/>
        <v>216125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Hot-Mix Asphalt, Hand Method</v>
      </c>
      <c r="C21" s="287" t="str">
        <f>IF(ISBLANK('Item List'!C19),"",'Item List'!C19)</f>
        <v>Tons</v>
      </c>
      <c r="D21" s="288">
        <f>IF(ISBLANK('Item List'!AV19),0,'Item List'!AV19)</f>
        <v>66</v>
      </c>
      <c r="E21" s="145">
        <f>IF(ISBLANK('Item List'!AW19),0,'Item List'!AW19)</f>
        <v>300</v>
      </c>
      <c r="F21" s="145">
        <f t="shared" si="14"/>
        <v>19800</v>
      </c>
      <c r="G21" s="167">
        <v>205</v>
      </c>
      <c r="H21" s="102">
        <f t="shared" si="15"/>
        <v>13530</v>
      </c>
      <c r="I21" s="169">
        <v>500</v>
      </c>
      <c r="J21" s="102">
        <f t="shared" si="0"/>
        <v>33000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Hot-Mix Asphalt, Hand Method</v>
      </c>
      <c r="S21" s="287" t="str">
        <f>IF(ISBLANK('Item List'!C19),"",'Item List'!C19)</f>
        <v>Tons</v>
      </c>
      <c r="T21" s="288">
        <f>IF(ISBLANK('Item List'!AV19),0,'Item List'!AV19)</f>
        <v>66</v>
      </c>
      <c r="U21" s="145">
        <f>IF(ISBLANK('Item List'!AW19),0,'Item List'!AW19)</f>
        <v>300</v>
      </c>
      <c r="V21" s="145">
        <f t="shared" si="4"/>
        <v>19800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Hot-Mix Asphalt, Hand Method</v>
      </c>
      <c r="AG21" s="287" t="str">
        <f>IF(ISBLANK('Item List'!C19),"",'Item List'!C19)</f>
        <v>Tons</v>
      </c>
      <c r="AH21" s="288">
        <f>IF(ISBLANK('Item List'!AV19),0,'Item List'!AV19)</f>
        <v>66</v>
      </c>
      <c r="AI21" s="145">
        <f>IF(ISBLANK('Item List'!AW19),0,'Item List'!AW19)</f>
        <v>300</v>
      </c>
      <c r="AJ21" s="145">
        <f t="shared" si="16"/>
        <v>19800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P.C.C. Approach Pavement, 6"</v>
      </c>
      <c r="C22" s="287" t="str">
        <f>IF(ISBLANK('Item List'!C20),"",'Item List'!C20)</f>
        <v>S.Y.</v>
      </c>
      <c r="D22" s="288">
        <f>IF(ISBLANK('Item List'!AV20),0,'Item List'!AV20)</f>
        <v>1727</v>
      </c>
      <c r="E22" s="145">
        <f>IF(ISBLANK('Item List'!AW20),0,'Item List'!AW20)</f>
        <v>50</v>
      </c>
      <c r="F22" s="145">
        <f t="shared" si="14"/>
        <v>86350</v>
      </c>
      <c r="G22" s="167">
        <v>55.75</v>
      </c>
      <c r="H22" s="102">
        <f t="shared" si="15"/>
        <v>96280.25</v>
      </c>
      <c r="I22" s="169">
        <v>49</v>
      </c>
      <c r="J22" s="102">
        <f t="shared" si="0"/>
        <v>84623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P.C.C. Approach Pavement, 6"</v>
      </c>
      <c r="S22" s="287" t="str">
        <f>IF(ISBLANK('Item List'!C20),"",'Item List'!C20)</f>
        <v>S.Y.</v>
      </c>
      <c r="T22" s="288">
        <f>IF(ISBLANK('Item List'!AV20),0,'Item List'!AV20)</f>
        <v>1727</v>
      </c>
      <c r="U22" s="145">
        <f>IF(ISBLANK('Item List'!AW20),0,'Item List'!AW20)</f>
        <v>50</v>
      </c>
      <c r="V22" s="145">
        <f t="shared" si="4"/>
        <v>86350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P.C.C. Approach Pavement, 6"</v>
      </c>
      <c r="AG22" s="287" t="str">
        <f>IF(ISBLANK('Item List'!C20),"",'Item List'!C20)</f>
        <v>S.Y.</v>
      </c>
      <c r="AH22" s="288">
        <f>IF(ISBLANK('Item List'!AV20),0,'Item List'!AV20)</f>
        <v>1727</v>
      </c>
      <c r="AI22" s="145">
        <f>IF(ISBLANK('Item List'!AW20),0,'Item List'!AW20)</f>
        <v>50</v>
      </c>
      <c r="AJ22" s="145">
        <f t="shared" si="16"/>
        <v>86350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P.C.C. Approach Pavement, 8"</v>
      </c>
      <c r="C23" s="287" t="str">
        <f>IF(ISBLANK('Item List'!C21),"",'Item List'!C21)</f>
        <v>S.Y.</v>
      </c>
      <c r="D23" s="288">
        <f>IF(ISBLANK('Item List'!AV21),0,'Item List'!AV21)</f>
        <v>320</v>
      </c>
      <c r="E23" s="145">
        <f>IF(ISBLANK('Item List'!AW21),0,'Item List'!AW21)</f>
        <v>60</v>
      </c>
      <c r="F23" s="145">
        <f t="shared" si="14"/>
        <v>19200</v>
      </c>
      <c r="G23" s="167">
        <v>78.25</v>
      </c>
      <c r="H23" s="102">
        <f t="shared" si="15"/>
        <v>25040</v>
      </c>
      <c r="I23" s="169">
        <v>70</v>
      </c>
      <c r="J23" s="102">
        <f t="shared" si="0"/>
        <v>22400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P.C.C. Approach Pavement, 8"</v>
      </c>
      <c r="S23" s="287" t="str">
        <f>IF(ISBLANK('Item List'!C21),"",'Item List'!C21)</f>
        <v>S.Y.</v>
      </c>
      <c r="T23" s="288">
        <f>IF(ISBLANK('Item List'!AV21),0,'Item List'!AV21)</f>
        <v>320</v>
      </c>
      <c r="U23" s="145">
        <f>IF(ISBLANK('Item List'!AW21),0,'Item List'!AW21)</f>
        <v>60</v>
      </c>
      <c r="V23" s="145">
        <f t="shared" si="4"/>
        <v>19200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P.C.C. Approach Pavement, 8"</v>
      </c>
      <c r="AG23" s="287" t="str">
        <f>IF(ISBLANK('Item List'!C21),"",'Item List'!C21)</f>
        <v>S.Y.</v>
      </c>
      <c r="AH23" s="288">
        <f>IF(ISBLANK('Item List'!AV21),0,'Item List'!AV21)</f>
        <v>320</v>
      </c>
      <c r="AI23" s="145">
        <f>IF(ISBLANK('Item List'!AW21),0,'Item List'!AW21)</f>
        <v>60</v>
      </c>
      <c r="AJ23" s="145">
        <f t="shared" si="16"/>
        <v>19200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P.C.C. Sidewalk, 4"</v>
      </c>
      <c r="C24" s="287" t="str">
        <f>IF(ISBLANK('Item List'!C22),"",'Item List'!C22)</f>
        <v>S.F.</v>
      </c>
      <c r="D24" s="288">
        <f>IF(ISBLANK('Item List'!AV22),0,'Item List'!AV22)</f>
        <v>53380</v>
      </c>
      <c r="E24" s="145">
        <f>IF(ISBLANK('Item List'!AW22),0,'Item List'!AW22)</f>
        <v>5</v>
      </c>
      <c r="F24" s="145">
        <f t="shared" si="14"/>
        <v>266900</v>
      </c>
      <c r="G24" s="167">
        <v>5.0999999999999996</v>
      </c>
      <c r="H24" s="102">
        <f t="shared" si="15"/>
        <v>272238</v>
      </c>
      <c r="I24" s="169">
        <v>5</v>
      </c>
      <c r="J24" s="102">
        <f t="shared" si="0"/>
        <v>266900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P.C.C. Sidewalk, 4"</v>
      </c>
      <c r="S24" s="287" t="str">
        <f>IF(ISBLANK('Item List'!C22),"",'Item List'!C22)</f>
        <v>S.F.</v>
      </c>
      <c r="T24" s="288">
        <f>IF(ISBLANK('Item List'!AV22),0,'Item List'!AV22)</f>
        <v>53380</v>
      </c>
      <c r="U24" s="145">
        <f>IF(ISBLANK('Item List'!AW22),0,'Item List'!AW22)</f>
        <v>5</v>
      </c>
      <c r="V24" s="145">
        <f t="shared" si="4"/>
        <v>266900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P.C.C. Sidewalk, 4"</v>
      </c>
      <c r="AG24" s="287" t="str">
        <f>IF(ISBLANK('Item List'!C22),"",'Item List'!C22)</f>
        <v>S.F.</v>
      </c>
      <c r="AH24" s="288">
        <f>IF(ISBLANK('Item List'!AV22),0,'Item List'!AV22)</f>
        <v>53380</v>
      </c>
      <c r="AI24" s="145">
        <f>IF(ISBLANK('Item List'!AW22),0,'Item List'!AW22)</f>
        <v>5</v>
      </c>
      <c r="AJ24" s="145">
        <f t="shared" si="16"/>
        <v>266900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Detectable Warnings, ADA Ramps</v>
      </c>
      <c r="C25" s="287" t="str">
        <f>IF(ISBLANK('Item List'!C23),"",'Item List'!C23)</f>
        <v>S.F.</v>
      </c>
      <c r="D25" s="288">
        <f>IF(ISBLANK('Item List'!AV23),0,'Item List'!AV23)</f>
        <v>860</v>
      </c>
      <c r="E25" s="145">
        <f>IF(ISBLANK('Item List'!AW23),0,'Item List'!AW23)</f>
        <v>20</v>
      </c>
      <c r="F25" s="145">
        <f t="shared" si="14"/>
        <v>17200</v>
      </c>
      <c r="G25" s="167">
        <v>13.5</v>
      </c>
      <c r="H25" s="102">
        <f t="shared" si="15"/>
        <v>11610</v>
      </c>
      <c r="I25" s="169">
        <v>25</v>
      </c>
      <c r="J25" s="102">
        <f t="shared" si="0"/>
        <v>21500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Detectable Warnings, ADA Ramps</v>
      </c>
      <c r="S25" s="287" t="str">
        <f>IF(ISBLANK('Item List'!C23),"",'Item List'!C23)</f>
        <v>S.F.</v>
      </c>
      <c r="T25" s="288">
        <f>IF(ISBLANK('Item List'!AV23),0,'Item List'!AV23)</f>
        <v>860</v>
      </c>
      <c r="U25" s="145">
        <f>IF(ISBLANK('Item List'!AW23),0,'Item List'!AW23)</f>
        <v>20</v>
      </c>
      <c r="V25" s="145">
        <f t="shared" si="4"/>
        <v>17200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Detectable Warnings, ADA Ramps</v>
      </c>
      <c r="AG25" s="287" t="str">
        <f>IF(ISBLANK('Item List'!C23),"",'Item List'!C23)</f>
        <v>S.F.</v>
      </c>
      <c r="AH25" s="288">
        <f>IF(ISBLANK('Item List'!AV23),0,'Item List'!AV23)</f>
        <v>860</v>
      </c>
      <c r="AI25" s="145">
        <f>IF(ISBLANK('Item List'!AW23),0,'Item List'!AW23)</f>
        <v>20</v>
      </c>
      <c r="AJ25" s="145">
        <f t="shared" si="16"/>
        <v>17200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Combination Curb and Gutter Removal</v>
      </c>
      <c r="C26" s="287" t="str">
        <f>IF(ISBLANK('Item List'!C24),"",'Item List'!C24)</f>
        <v>L.F.</v>
      </c>
      <c r="D26" s="288">
        <f>IF(ISBLANK('Item List'!AV24),0,'Item List'!AV24)</f>
        <v>11285</v>
      </c>
      <c r="E26" s="145">
        <f>IF(ISBLANK('Item List'!AW24),0,'Item List'!AW24)</f>
        <v>10</v>
      </c>
      <c r="F26" s="145">
        <f t="shared" si="14"/>
        <v>112850</v>
      </c>
      <c r="G26" s="167">
        <v>7.5</v>
      </c>
      <c r="H26" s="102">
        <f t="shared" si="15"/>
        <v>84637.5</v>
      </c>
      <c r="I26" s="169">
        <v>11.5</v>
      </c>
      <c r="J26" s="102">
        <f t="shared" si="0"/>
        <v>129777.5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Combination Curb and Gutter Removal</v>
      </c>
      <c r="S26" s="287" t="str">
        <f>IF(ISBLANK('Item List'!C24),"",'Item List'!C24)</f>
        <v>L.F.</v>
      </c>
      <c r="T26" s="288">
        <f>IF(ISBLANK('Item List'!AV24),0,'Item List'!AV24)</f>
        <v>11285</v>
      </c>
      <c r="U26" s="145">
        <f>IF(ISBLANK('Item List'!AW24),0,'Item List'!AW24)</f>
        <v>10</v>
      </c>
      <c r="V26" s="145">
        <f t="shared" si="4"/>
        <v>112850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Combination Curb and Gutter Removal</v>
      </c>
      <c r="AG26" s="287" t="str">
        <f>IF(ISBLANK('Item List'!C24),"",'Item List'!C24)</f>
        <v>L.F.</v>
      </c>
      <c r="AH26" s="288">
        <f>IF(ISBLANK('Item List'!AV24),0,'Item List'!AV24)</f>
        <v>11285</v>
      </c>
      <c r="AI26" s="145">
        <f>IF(ISBLANK('Item List'!AW24),0,'Item List'!AW24)</f>
        <v>10</v>
      </c>
      <c r="AJ26" s="145">
        <f t="shared" si="16"/>
        <v>112850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Sidewalk Removal</v>
      </c>
      <c r="C27" s="287" t="str">
        <f>IF(ISBLANK('Item List'!C25),"",'Item List'!C25)</f>
        <v>S.F.</v>
      </c>
      <c r="D27" s="288">
        <f>IF(ISBLANK('Item List'!AV25),0,'Item List'!AV25)</f>
        <v>44205</v>
      </c>
      <c r="E27" s="145">
        <f>IF(ISBLANK('Item List'!AW25),0,'Item List'!AW25)</f>
        <v>2</v>
      </c>
      <c r="F27" s="145">
        <f t="shared" si="14"/>
        <v>88410</v>
      </c>
      <c r="G27" s="167">
        <v>1.35</v>
      </c>
      <c r="H27" s="102">
        <f t="shared" si="15"/>
        <v>59676.750000000007</v>
      </c>
      <c r="I27" s="169">
        <v>1.75</v>
      </c>
      <c r="J27" s="102">
        <f t="shared" si="0"/>
        <v>77358.75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Sidewalk Removal</v>
      </c>
      <c r="S27" s="287" t="str">
        <f>IF(ISBLANK('Item List'!C25),"",'Item List'!C25)</f>
        <v>S.F.</v>
      </c>
      <c r="T27" s="288">
        <f>IF(ISBLANK('Item List'!AV25),0,'Item List'!AV25)</f>
        <v>44205</v>
      </c>
      <c r="U27" s="145">
        <f>IF(ISBLANK('Item List'!AW25),0,'Item List'!AW25)</f>
        <v>2</v>
      </c>
      <c r="V27" s="145">
        <f t="shared" si="4"/>
        <v>88410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Sidewalk Removal</v>
      </c>
      <c r="AG27" s="287" t="str">
        <f>IF(ISBLANK('Item List'!C25),"",'Item List'!C25)</f>
        <v>S.F.</v>
      </c>
      <c r="AH27" s="288">
        <f>IF(ISBLANK('Item List'!AV25),0,'Item List'!AV25)</f>
        <v>44205</v>
      </c>
      <c r="AI27" s="145">
        <f>IF(ISBLANK('Item List'!AW25),0,'Item List'!AW25)</f>
        <v>2</v>
      </c>
      <c r="AJ27" s="145">
        <f t="shared" si="16"/>
        <v>88410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Approach Pavement Removal</v>
      </c>
      <c r="C28" s="287" t="str">
        <f>IF(ISBLANK('Item List'!C26),"",'Item List'!C26)</f>
        <v>S.Y.</v>
      </c>
      <c r="D28" s="288">
        <f>IF(ISBLANK('Item List'!AV26),0,'Item List'!AV26)</f>
        <v>2090</v>
      </c>
      <c r="E28" s="145">
        <f>IF(ISBLANK('Item List'!AW26),0,'Item List'!AW26)</f>
        <v>20</v>
      </c>
      <c r="F28" s="145">
        <f t="shared" si="14"/>
        <v>41800</v>
      </c>
      <c r="G28" s="167">
        <v>19.149999999999999</v>
      </c>
      <c r="H28" s="102">
        <f t="shared" si="15"/>
        <v>40023.5</v>
      </c>
      <c r="I28" s="168">
        <v>17.5</v>
      </c>
      <c r="J28" s="102">
        <f t="shared" si="0"/>
        <v>36575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Approach Pavement Removal</v>
      </c>
      <c r="S28" s="287" t="str">
        <f>IF(ISBLANK('Item List'!C26),"",'Item List'!C26)</f>
        <v>S.Y.</v>
      </c>
      <c r="T28" s="288">
        <f>IF(ISBLANK('Item List'!AV26),0,'Item List'!AV26)</f>
        <v>2090</v>
      </c>
      <c r="U28" s="145">
        <f>IF(ISBLANK('Item List'!AW26),0,'Item List'!AW26)</f>
        <v>20</v>
      </c>
      <c r="V28" s="145">
        <f t="shared" si="4"/>
        <v>41800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Approach Pavement Removal</v>
      </c>
      <c r="AG28" s="287" t="str">
        <f>IF(ISBLANK('Item List'!C26),"",'Item List'!C26)</f>
        <v>S.Y.</v>
      </c>
      <c r="AH28" s="288">
        <f>IF(ISBLANK('Item List'!AV26),0,'Item List'!AV26)</f>
        <v>2090</v>
      </c>
      <c r="AI28" s="145">
        <f>IF(ISBLANK('Item List'!AW26),0,'Item List'!AW26)</f>
        <v>20</v>
      </c>
      <c r="AJ28" s="145">
        <f t="shared" si="16"/>
        <v>41800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Surface Removal, 2"</v>
      </c>
      <c r="C29" s="287" t="str">
        <f>IF(ISBLANK('Item List'!C27),"",'Item List'!C27)</f>
        <v>S.Y.</v>
      </c>
      <c r="D29" s="288">
        <f>IF(ISBLANK('Item List'!AV27),0,'Item List'!AV27)</f>
        <v>21100</v>
      </c>
      <c r="E29" s="145">
        <f>IF(ISBLANK('Item List'!AW27),0,'Item List'!AW27)</f>
        <v>3</v>
      </c>
      <c r="F29" s="145">
        <f t="shared" si="14"/>
        <v>63300</v>
      </c>
      <c r="G29" s="167">
        <v>2.75</v>
      </c>
      <c r="H29" s="102">
        <f t="shared" si="15"/>
        <v>58025</v>
      </c>
      <c r="I29" s="169">
        <v>2.66</v>
      </c>
      <c r="J29" s="102">
        <f t="shared" si="0"/>
        <v>56126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Surface Removal, 2"</v>
      </c>
      <c r="S29" s="287" t="str">
        <f>IF(ISBLANK('Item List'!C27),"",'Item List'!C27)</f>
        <v>S.Y.</v>
      </c>
      <c r="T29" s="288">
        <f>IF(ISBLANK('Item List'!AV27),0,'Item List'!AV27)</f>
        <v>21100</v>
      </c>
      <c r="U29" s="145">
        <f>IF(ISBLANK('Item List'!AW27),0,'Item List'!AW27)</f>
        <v>3</v>
      </c>
      <c r="V29" s="145">
        <f t="shared" si="4"/>
        <v>63300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Surface Removal, 2"</v>
      </c>
      <c r="AG29" s="287" t="str">
        <f>IF(ISBLANK('Item List'!C27),"",'Item List'!C27)</f>
        <v>S.Y.</v>
      </c>
      <c r="AH29" s="288">
        <f>IF(ISBLANK('Item List'!AV27),0,'Item List'!AV27)</f>
        <v>21100</v>
      </c>
      <c r="AI29" s="145">
        <f>IF(ISBLANK('Item List'!AW27),0,'Item List'!AW27)</f>
        <v>3</v>
      </c>
      <c r="AJ29" s="145">
        <f t="shared" si="16"/>
        <v>63300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1181120</v>
      </c>
      <c r="G30" s="109"/>
      <c r="H30" s="103">
        <f>IF(SUM(H6:H29)=0,"",SUM(H6:H29))</f>
        <v>1121387.1299999999</v>
      </c>
      <c r="I30" s="109"/>
      <c r="J30" s="103">
        <f>IF(SUM(J6:J29)=0,"",SUM(J6:J29))</f>
        <v>1190881.99</v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1181120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1181120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Stenstrom Excavating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1181120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1121387.1299999999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1190881.99</v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Stenstrom Excavating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1181120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Stenstrom Excavating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1181120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Surface Removal, Butt Joints</v>
      </c>
      <c r="C32" s="287" t="str">
        <f>IF(ISBLANK('Item List'!C28),"",'Item List'!C28)</f>
        <v>S.Y.</v>
      </c>
      <c r="D32" s="288">
        <f>IF(ISBLANK('Item List'!AV28),0,'Item List'!AV28)</f>
        <v>100</v>
      </c>
      <c r="E32" s="145">
        <f>IF(ISBLANK('Item List'!AW28),0,'Item List'!AW28)</f>
        <v>7</v>
      </c>
      <c r="F32" s="145">
        <f t="shared" ref="F32:F55" si="20">IF(AND(ISNUMBER($D32),ISNUMBER(E32)),$D32*E32,0)</f>
        <v>700</v>
      </c>
      <c r="G32" s="167">
        <v>15.5</v>
      </c>
      <c r="H32" s="102">
        <f t="shared" ref="H32:H55" si="21">IF(AND(ISNUMBER($D32),ISNUMBER(G32)),$D32*G32,0)</f>
        <v>1550</v>
      </c>
      <c r="I32" s="168">
        <v>15</v>
      </c>
      <c r="J32" s="102">
        <f>IF(AND(ISNUMBER($D32),ISNUMBER(I32)),$D32*I32,0)</f>
        <v>1500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Surface Removal, Butt Joints</v>
      </c>
      <c r="S32" s="287" t="str">
        <f>IF(ISBLANK('Item List'!C28),"",'Item List'!C28)</f>
        <v>S.Y.</v>
      </c>
      <c r="T32" s="288">
        <f>IF(ISBLANK('Item List'!AV28),0,'Item List'!AV28)</f>
        <v>100</v>
      </c>
      <c r="U32" s="145">
        <f>IF(ISBLANK('Item List'!AW28),0,'Item List'!AW28)</f>
        <v>7</v>
      </c>
      <c r="V32" s="145">
        <f>IF(AND(ISNUMBER($D32),ISNUMBER(U32)),$D32*U32,0)</f>
        <v>700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Surface Removal, Butt Joints</v>
      </c>
      <c r="AG32" s="287" t="str">
        <f>IF(ISBLANK('Item List'!C28),"",'Item List'!C28)</f>
        <v>S.Y.</v>
      </c>
      <c r="AH32" s="288">
        <f>IF(ISBLANK('Item List'!AV28),0,'Item List'!AV28)</f>
        <v>100</v>
      </c>
      <c r="AI32" s="145">
        <f>IF(ISBLANK('Item List'!AW28),0,'Item List'!AW28)</f>
        <v>7</v>
      </c>
      <c r="AJ32" s="145">
        <f t="shared" ref="AJ32:AJ55" si="24">IF(AND(ISNUMBER($D32),ISNUMBER(AI32)),$D32*AI32,0)</f>
        <v>700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Storm Sewers PVC, 10"</v>
      </c>
      <c r="C33" s="287" t="str">
        <f>IF(ISBLANK('Item List'!C29),"",'Item List'!C29)</f>
        <v>L.F.</v>
      </c>
      <c r="D33" s="288">
        <f>IF(ISBLANK('Item List'!AV29),0,'Item List'!AV29)</f>
        <v>42</v>
      </c>
      <c r="E33" s="145">
        <f>IF(ISBLANK('Item List'!AW29),0,'Item List'!AW29)</f>
        <v>80</v>
      </c>
      <c r="F33" s="145">
        <f t="shared" si="20"/>
        <v>3360</v>
      </c>
      <c r="G33" s="167">
        <v>84.25</v>
      </c>
      <c r="H33" s="102">
        <f t="shared" si="21"/>
        <v>3538.5</v>
      </c>
      <c r="I33" s="168">
        <v>70</v>
      </c>
      <c r="J33" s="102">
        <f t="shared" ref="J33:J55" si="31">IF(AND(ISNUMBER($D33),ISNUMBER(I33)),$D33*I33,0)</f>
        <v>2940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Storm Sewers PVC, 10"</v>
      </c>
      <c r="S33" s="287" t="str">
        <f>IF(ISBLANK('Item List'!C29),"",'Item List'!C29)</f>
        <v>L.F.</v>
      </c>
      <c r="T33" s="288">
        <f>IF(ISBLANK('Item List'!AV29),0,'Item List'!AV29)</f>
        <v>42</v>
      </c>
      <c r="U33" s="145">
        <f>IF(ISBLANK('Item List'!AW29),0,'Item List'!AW29)</f>
        <v>80</v>
      </c>
      <c r="V33" s="145">
        <f t="shared" ref="V33:V55" si="35">IF(AND(ISNUMBER($D33),ISNUMBER(U33)),$D33*U33,0)</f>
        <v>3360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Storm Sewers PVC, 10"</v>
      </c>
      <c r="AG33" s="287" t="str">
        <f>IF(ISBLANK('Item List'!C29),"",'Item List'!C29)</f>
        <v>L.F.</v>
      </c>
      <c r="AH33" s="288">
        <f>IF(ISBLANK('Item List'!AV29),0,'Item List'!AV29)</f>
        <v>42</v>
      </c>
      <c r="AI33" s="145">
        <f>IF(ISBLANK('Item List'!AW29),0,'Item List'!AW29)</f>
        <v>80</v>
      </c>
      <c r="AJ33" s="145">
        <f t="shared" si="24"/>
        <v>3360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Storm Sewers PVC, 18"</v>
      </c>
      <c r="C34" s="287" t="str">
        <f>IF(ISBLANK('Item List'!C30),"",'Item List'!C30)</f>
        <v>L.F.</v>
      </c>
      <c r="D34" s="288">
        <f>IF(ISBLANK('Item List'!AV30),0,'Item List'!AV30)</f>
        <v>914</v>
      </c>
      <c r="E34" s="145">
        <f>IF(ISBLANK('Item List'!AW30),0,'Item List'!AW30)</f>
        <v>60</v>
      </c>
      <c r="F34" s="145">
        <f t="shared" si="20"/>
        <v>54840</v>
      </c>
      <c r="G34" s="167">
        <v>40</v>
      </c>
      <c r="H34" s="102">
        <f t="shared" si="21"/>
        <v>36560</v>
      </c>
      <c r="I34" s="168">
        <v>70</v>
      </c>
      <c r="J34" s="102">
        <f t="shared" si="31"/>
        <v>63980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Storm Sewers PVC, 18"</v>
      </c>
      <c r="S34" s="287" t="str">
        <f>IF(ISBLANK('Item List'!C30),"",'Item List'!C30)</f>
        <v>L.F.</v>
      </c>
      <c r="T34" s="288">
        <f>IF(ISBLANK('Item List'!AV30),0,'Item List'!AV30)</f>
        <v>914</v>
      </c>
      <c r="U34" s="145">
        <f>IF(ISBLANK('Item List'!AW30),0,'Item List'!AW30)</f>
        <v>60</v>
      </c>
      <c r="V34" s="145">
        <f t="shared" si="35"/>
        <v>54840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Storm Sewers PVC, 18"</v>
      </c>
      <c r="AG34" s="287" t="str">
        <f>IF(ISBLANK('Item List'!C30),"",'Item List'!C30)</f>
        <v>L.F.</v>
      </c>
      <c r="AH34" s="288">
        <f>IF(ISBLANK('Item List'!AV30),0,'Item List'!AV30)</f>
        <v>914</v>
      </c>
      <c r="AI34" s="145">
        <f>IF(ISBLANK('Item List'!AW30),0,'Item List'!AW30)</f>
        <v>60</v>
      </c>
      <c r="AJ34" s="145">
        <f t="shared" si="24"/>
        <v>54840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Storm Sewers PVC, 24"</v>
      </c>
      <c r="C35" s="287" t="str">
        <f>IF(ISBLANK('Item List'!C31),"",'Item List'!C31)</f>
        <v>L.F.</v>
      </c>
      <c r="D35" s="288">
        <f>IF(ISBLANK('Item List'!AV31),0,'Item List'!AV31)</f>
        <v>194</v>
      </c>
      <c r="E35" s="145">
        <f>IF(ISBLANK('Item List'!AW31),0,'Item List'!AW31)</f>
        <v>60</v>
      </c>
      <c r="F35" s="145">
        <f t="shared" si="20"/>
        <v>11640</v>
      </c>
      <c r="G35" s="167">
        <v>50</v>
      </c>
      <c r="H35" s="102">
        <f t="shared" si="21"/>
        <v>9700</v>
      </c>
      <c r="I35" s="168">
        <v>82</v>
      </c>
      <c r="J35" s="102">
        <f t="shared" si="31"/>
        <v>15908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Storm Sewers PVC, 24"</v>
      </c>
      <c r="S35" s="287" t="str">
        <f>IF(ISBLANK('Item List'!C31),"",'Item List'!C31)</f>
        <v>L.F.</v>
      </c>
      <c r="T35" s="288">
        <f>IF(ISBLANK('Item List'!AV31),0,'Item List'!AV31)</f>
        <v>194</v>
      </c>
      <c r="U35" s="145">
        <f>IF(ISBLANK('Item List'!AW31),0,'Item List'!AW31)</f>
        <v>60</v>
      </c>
      <c r="V35" s="145">
        <f t="shared" si="35"/>
        <v>11640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Storm Sewers PVC, 24"</v>
      </c>
      <c r="AG35" s="287" t="str">
        <f>IF(ISBLANK('Item List'!C31),"",'Item List'!C31)</f>
        <v>L.F.</v>
      </c>
      <c r="AH35" s="288">
        <f>IF(ISBLANK('Item List'!AV31),0,'Item List'!AV31)</f>
        <v>194</v>
      </c>
      <c r="AI35" s="145">
        <f>IF(ISBLANK('Item List'!AW31),0,'Item List'!AW31)</f>
        <v>60</v>
      </c>
      <c r="AJ35" s="145">
        <f t="shared" si="24"/>
        <v>11640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Storm Sewers PVC, 18"</v>
      </c>
      <c r="C36" s="287" t="str">
        <f>IF(ISBLANK('Item List'!C32),"",'Item List'!C32)</f>
        <v>L.F.</v>
      </c>
      <c r="D36" s="288">
        <f>IF(ISBLANK('Item List'!AV32),0,'Item List'!AV32)</f>
        <v>53</v>
      </c>
      <c r="E36" s="145">
        <f>IF(ISBLANK('Item List'!AW32),0,'Item List'!AW32)</f>
        <v>100</v>
      </c>
      <c r="F36" s="145">
        <f t="shared" si="20"/>
        <v>5300</v>
      </c>
      <c r="G36" s="167">
        <v>110</v>
      </c>
      <c r="H36" s="102">
        <f t="shared" si="21"/>
        <v>5830</v>
      </c>
      <c r="I36" s="168">
        <v>70</v>
      </c>
      <c r="J36" s="102">
        <f t="shared" si="31"/>
        <v>3710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Storm Sewers PVC, 18"</v>
      </c>
      <c r="S36" s="287" t="str">
        <f>IF(ISBLANK('Item List'!C32),"",'Item List'!C32)</f>
        <v>L.F.</v>
      </c>
      <c r="T36" s="288">
        <f>IF(ISBLANK('Item List'!AV32),0,'Item List'!AV32)</f>
        <v>53</v>
      </c>
      <c r="U36" s="145">
        <f>IF(ISBLANK('Item List'!AW32),0,'Item List'!AW32)</f>
        <v>100</v>
      </c>
      <c r="V36" s="145">
        <f t="shared" si="35"/>
        <v>5300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Storm Sewers PVC, 18"</v>
      </c>
      <c r="AG36" s="287" t="str">
        <f>IF(ISBLANK('Item List'!C32),"",'Item List'!C32)</f>
        <v>L.F.</v>
      </c>
      <c r="AH36" s="288">
        <f>IF(ISBLANK('Item List'!AV32),0,'Item List'!AV32)</f>
        <v>53</v>
      </c>
      <c r="AI36" s="145">
        <f>IF(ISBLANK('Item List'!AW32),0,'Item List'!AW32)</f>
        <v>100</v>
      </c>
      <c r="AJ36" s="145">
        <f t="shared" si="24"/>
        <v>5300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Storm Sewers Removal</v>
      </c>
      <c r="C37" s="287" t="str">
        <f>IF(ISBLANK('Item List'!C33),"",'Item List'!C33)</f>
        <v>L.F.</v>
      </c>
      <c r="D37" s="288">
        <f>IF(ISBLANK('Item List'!AV33),0,'Item List'!AV33)</f>
        <v>180</v>
      </c>
      <c r="E37" s="145">
        <f>IF(ISBLANK('Item List'!AW33),0,'Item List'!AW33)</f>
        <v>20</v>
      </c>
      <c r="F37" s="145">
        <f t="shared" si="20"/>
        <v>3600</v>
      </c>
      <c r="G37" s="167">
        <v>41</v>
      </c>
      <c r="H37" s="102">
        <f t="shared" si="21"/>
        <v>7380</v>
      </c>
      <c r="I37" s="168">
        <v>29.55</v>
      </c>
      <c r="J37" s="102">
        <f t="shared" si="31"/>
        <v>5319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Storm Sewers Removal</v>
      </c>
      <c r="S37" s="287" t="str">
        <f>IF(ISBLANK('Item List'!C33),"",'Item List'!C33)</f>
        <v>L.F.</v>
      </c>
      <c r="T37" s="288">
        <f>IF(ISBLANK('Item List'!AV33),0,'Item List'!AV33)</f>
        <v>180</v>
      </c>
      <c r="U37" s="145">
        <f>IF(ISBLANK('Item List'!AW33),0,'Item List'!AW33)</f>
        <v>20</v>
      </c>
      <c r="V37" s="145">
        <f t="shared" si="35"/>
        <v>3600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Storm Sewers Removal</v>
      </c>
      <c r="AG37" s="287" t="str">
        <f>IF(ISBLANK('Item List'!C33),"",'Item List'!C33)</f>
        <v>L.F.</v>
      </c>
      <c r="AH37" s="288">
        <f>IF(ISBLANK('Item List'!AV33),0,'Item List'!AV33)</f>
        <v>180</v>
      </c>
      <c r="AI37" s="145">
        <f>IF(ISBLANK('Item List'!AW33),0,'Item List'!AW33)</f>
        <v>20</v>
      </c>
      <c r="AJ37" s="145">
        <f t="shared" si="24"/>
        <v>3600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Storm Manhole, Type A, 4' Diameter, Open Lid</v>
      </c>
      <c r="C38" s="287" t="str">
        <f>IF(ISBLANK('Item List'!C34),"",'Item List'!C34)</f>
        <v>Each</v>
      </c>
      <c r="D38" s="288">
        <f>IF(ISBLANK('Item List'!AV34),0,'Item List'!AV34)</f>
        <v>4</v>
      </c>
      <c r="E38" s="145">
        <f>IF(ISBLANK('Item List'!AW34),0,'Item List'!AW34)</f>
        <v>3000</v>
      </c>
      <c r="F38" s="145">
        <f t="shared" si="20"/>
        <v>12000</v>
      </c>
      <c r="G38" s="167">
        <v>1950</v>
      </c>
      <c r="H38" s="102">
        <f t="shared" si="21"/>
        <v>7800</v>
      </c>
      <c r="I38" s="168">
        <v>2000</v>
      </c>
      <c r="J38" s="102">
        <f t="shared" si="31"/>
        <v>8000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Storm Manhole, Type A, 4' Diameter, Open Lid</v>
      </c>
      <c r="S38" s="287" t="str">
        <f>IF(ISBLANK('Item List'!C34),"",'Item List'!C34)</f>
        <v>Each</v>
      </c>
      <c r="T38" s="288">
        <f>IF(ISBLANK('Item List'!AV34),0,'Item List'!AV34)</f>
        <v>4</v>
      </c>
      <c r="U38" s="145">
        <f>IF(ISBLANK('Item List'!AW34),0,'Item List'!AW34)</f>
        <v>3000</v>
      </c>
      <c r="V38" s="145">
        <f t="shared" si="35"/>
        <v>12000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Storm Manhole, Type A, 4' Diameter, Open Lid</v>
      </c>
      <c r="AG38" s="287" t="str">
        <f>IF(ISBLANK('Item List'!C34),"",'Item List'!C34)</f>
        <v>Each</v>
      </c>
      <c r="AH38" s="288">
        <f>IF(ISBLANK('Item List'!AV34),0,'Item List'!AV34)</f>
        <v>4</v>
      </c>
      <c r="AI38" s="145">
        <f>IF(ISBLANK('Item List'!AW34),0,'Item List'!AW34)</f>
        <v>3000</v>
      </c>
      <c r="AJ38" s="145">
        <f t="shared" si="24"/>
        <v>12000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Storm Inlet, Type 700</v>
      </c>
      <c r="C39" s="287" t="str">
        <f>IF(ISBLANK('Item List'!C35),"",'Item List'!C35)</f>
        <v>Each</v>
      </c>
      <c r="D39" s="288">
        <f>IF(ISBLANK('Item List'!AV35),0,'Item List'!AV35)</f>
        <v>2</v>
      </c>
      <c r="E39" s="145">
        <f>IF(ISBLANK('Item List'!AW35),0,'Item List'!AW35)</f>
        <v>3000</v>
      </c>
      <c r="F39" s="145">
        <f t="shared" si="20"/>
        <v>6000</v>
      </c>
      <c r="G39" s="167">
        <v>1733</v>
      </c>
      <c r="H39" s="102">
        <f t="shared" si="21"/>
        <v>3466</v>
      </c>
      <c r="I39" s="168">
        <v>1900</v>
      </c>
      <c r="J39" s="102">
        <f t="shared" si="31"/>
        <v>3800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Storm Inlet, Type 700</v>
      </c>
      <c r="S39" s="287" t="str">
        <f>IF(ISBLANK('Item List'!C35),"",'Item List'!C35)</f>
        <v>Each</v>
      </c>
      <c r="T39" s="288">
        <f>IF(ISBLANK('Item List'!AV35),0,'Item List'!AV35)</f>
        <v>2</v>
      </c>
      <c r="U39" s="145">
        <f>IF(ISBLANK('Item List'!AW35),0,'Item List'!AW35)</f>
        <v>3000</v>
      </c>
      <c r="V39" s="145">
        <f t="shared" si="35"/>
        <v>6000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Storm Inlet, Type 700</v>
      </c>
      <c r="AG39" s="287" t="str">
        <f>IF(ISBLANK('Item List'!C35),"",'Item List'!C35)</f>
        <v>Each</v>
      </c>
      <c r="AH39" s="288">
        <f>IF(ISBLANK('Item List'!AV35),0,'Item List'!AV35)</f>
        <v>2</v>
      </c>
      <c r="AI39" s="145">
        <f>IF(ISBLANK('Item List'!AW35),0,'Item List'!AW35)</f>
        <v>3000</v>
      </c>
      <c r="AJ39" s="145">
        <f t="shared" si="24"/>
        <v>6000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Storm Inlet, Inlet Special No. 2</v>
      </c>
      <c r="C40" s="287" t="str">
        <f>IF(ISBLANK('Item List'!C36),"",'Item List'!C36)</f>
        <v>Each</v>
      </c>
      <c r="D40" s="288">
        <f>IF(ISBLANK('Item List'!AV36),0,'Item List'!AV36)</f>
        <v>4</v>
      </c>
      <c r="E40" s="145">
        <f>IF(ISBLANK('Item List'!AW36),0,'Item List'!AW36)</f>
        <v>3000</v>
      </c>
      <c r="F40" s="145">
        <f t="shared" si="20"/>
        <v>12000</v>
      </c>
      <c r="G40" s="167">
        <v>3100</v>
      </c>
      <c r="H40" s="102">
        <f t="shared" si="21"/>
        <v>12400</v>
      </c>
      <c r="I40" s="168">
        <v>2800</v>
      </c>
      <c r="J40" s="102">
        <f t="shared" si="31"/>
        <v>11200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Storm Inlet, Inlet Special No. 2</v>
      </c>
      <c r="S40" s="287" t="str">
        <f>IF(ISBLANK('Item List'!C36),"",'Item List'!C36)</f>
        <v>Each</v>
      </c>
      <c r="T40" s="288">
        <f>IF(ISBLANK('Item List'!AV36),0,'Item List'!AV36)</f>
        <v>4</v>
      </c>
      <c r="U40" s="145">
        <f>IF(ISBLANK('Item List'!AW36),0,'Item List'!AW36)</f>
        <v>3000</v>
      </c>
      <c r="V40" s="145">
        <f t="shared" si="35"/>
        <v>12000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Storm Inlet, Inlet Special No. 2</v>
      </c>
      <c r="AG40" s="287" t="str">
        <f>IF(ISBLANK('Item List'!C36),"",'Item List'!C36)</f>
        <v>Each</v>
      </c>
      <c r="AH40" s="288">
        <f>IF(ISBLANK('Item List'!AV36),0,'Item List'!AV36)</f>
        <v>4</v>
      </c>
      <c r="AI40" s="145">
        <f>IF(ISBLANK('Item List'!AW36),0,'Item List'!AW36)</f>
        <v>3000</v>
      </c>
      <c r="AJ40" s="145">
        <f t="shared" si="24"/>
        <v>12000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Sanitary Riser/Valve Boxes to be Adjusted</v>
      </c>
      <c r="C41" s="287" t="str">
        <f>IF(ISBLANK('Item List'!C37),"",'Item List'!C37)</f>
        <v>Each</v>
      </c>
      <c r="D41" s="288">
        <f>IF(ISBLANK('Item List'!AV37),0,'Item List'!AV37)</f>
        <v>1</v>
      </c>
      <c r="E41" s="145">
        <f>IF(ISBLANK('Item List'!AW37),0,'Item List'!AW37)</f>
        <v>300</v>
      </c>
      <c r="F41" s="145">
        <f t="shared" si="20"/>
        <v>300</v>
      </c>
      <c r="G41" s="167">
        <v>556</v>
      </c>
      <c r="H41" s="102">
        <f t="shared" si="21"/>
        <v>556</v>
      </c>
      <c r="I41" s="168">
        <v>150</v>
      </c>
      <c r="J41" s="102">
        <f t="shared" si="31"/>
        <v>150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Sanitary Riser/Valve Boxes to be Adjusted</v>
      </c>
      <c r="S41" s="287" t="str">
        <f>IF(ISBLANK('Item List'!C37),"",'Item List'!C37)</f>
        <v>Each</v>
      </c>
      <c r="T41" s="288">
        <f>IF(ISBLANK('Item List'!AV37),0,'Item List'!AV37)</f>
        <v>1</v>
      </c>
      <c r="U41" s="145">
        <f>IF(ISBLANK('Item List'!AW37),0,'Item List'!AW37)</f>
        <v>300</v>
      </c>
      <c r="V41" s="145">
        <f t="shared" si="35"/>
        <v>300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Sanitary Riser/Valve Boxes to be Adjusted</v>
      </c>
      <c r="AG41" s="287" t="str">
        <f>IF(ISBLANK('Item List'!C37),"",'Item List'!C37)</f>
        <v>Each</v>
      </c>
      <c r="AH41" s="288">
        <f>IF(ISBLANK('Item List'!AV37),0,'Item List'!AV37)</f>
        <v>1</v>
      </c>
      <c r="AI41" s="145">
        <f>IF(ISBLANK('Item List'!AW37),0,'Item List'!AW37)</f>
        <v>300</v>
      </c>
      <c r="AJ41" s="145">
        <f t="shared" si="24"/>
        <v>300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Manholes to be Adjusted</v>
      </c>
      <c r="C42" s="287" t="str">
        <f>IF(ISBLANK('Item List'!C38),"",'Item List'!C38)</f>
        <v>Each</v>
      </c>
      <c r="D42" s="288">
        <f>IF(ISBLANK('Item List'!AV38),0,'Item List'!AV38)</f>
        <v>24</v>
      </c>
      <c r="E42" s="145">
        <f>IF(ISBLANK('Item List'!AW38),0,'Item List'!AW38)</f>
        <v>550</v>
      </c>
      <c r="F42" s="145">
        <f t="shared" si="20"/>
        <v>13200</v>
      </c>
      <c r="G42" s="167">
        <v>371</v>
      </c>
      <c r="H42" s="102">
        <f t="shared" si="21"/>
        <v>8904</v>
      </c>
      <c r="I42" s="169">
        <v>450</v>
      </c>
      <c r="J42" s="102">
        <f t="shared" si="31"/>
        <v>10800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Manholes to be Adjusted</v>
      </c>
      <c r="S42" s="287" t="str">
        <f>IF(ISBLANK('Item List'!C38),"",'Item List'!C38)</f>
        <v>Each</v>
      </c>
      <c r="T42" s="288">
        <f>IF(ISBLANK('Item List'!AV38),0,'Item List'!AV38)</f>
        <v>24</v>
      </c>
      <c r="U42" s="145">
        <f>IF(ISBLANK('Item List'!AW38),0,'Item List'!AW38)</f>
        <v>550</v>
      </c>
      <c r="V42" s="145">
        <f t="shared" si="35"/>
        <v>13200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Manholes to be Adjusted</v>
      </c>
      <c r="AG42" s="287" t="str">
        <f>IF(ISBLANK('Item List'!C38),"",'Item List'!C38)</f>
        <v>Each</v>
      </c>
      <c r="AH42" s="288">
        <f>IF(ISBLANK('Item List'!AV38),0,'Item List'!AV38)</f>
        <v>24</v>
      </c>
      <c r="AI42" s="145">
        <f>IF(ISBLANK('Item List'!AW38),0,'Item List'!AW38)</f>
        <v>550</v>
      </c>
      <c r="AJ42" s="145">
        <f t="shared" si="24"/>
        <v>13200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Manholes to be Adjusted with New Frame and Lid</v>
      </c>
      <c r="C43" s="287" t="str">
        <f>IF(ISBLANK('Item List'!C39),"",'Item List'!C39)</f>
        <v>Each</v>
      </c>
      <c r="D43" s="288">
        <f>IF(ISBLANK('Item List'!AV39),0,'Item List'!AV39)</f>
        <v>15</v>
      </c>
      <c r="E43" s="145">
        <f>IF(ISBLANK('Item List'!AW39),0,'Item List'!AW39)</f>
        <v>800</v>
      </c>
      <c r="F43" s="145">
        <f t="shared" si="20"/>
        <v>12000</v>
      </c>
      <c r="G43" s="167">
        <v>622</v>
      </c>
      <c r="H43" s="102">
        <f t="shared" si="21"/>
        <v>9330</v>
      </c>
      <c r="I43" s="169">
        <v>875</v>
      </c>
      <c r="J43" s="102">
        <f t="shared" si="31"/>
        <v>13125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Manholes to be Adjusted with New Frame and Lid</v>
      </c>
      <c r="S43" s="287" t="str">
        <f>IF(ISBLANK('Item List'!C39),"",'Item List'!C39)</f>
        <v>Each</v>
      </c>
      <c r="T43" s="288">
        <f>IF(ISBLANK('Item List'!AV39),0,'Item List'!AV39)</f>
        <v>15</v>
      </c>
      <c r="U43" s="145">
        <f>IF(ISBLANK('Item List'!AW39),0,'Item List'!AW39)</f>
        <v>800</v>
      </c>
      <c r="V43" s="145">
        <f t="shared" si="35"/>
        <v>12000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Manholes to be Adjusted with New Frame and Lid</v>
      </c>
      <c r="AG43" s="287" t="str">
        <f>IF(ISBLANK('Item List'!C39),"",'Item List'!C39)</f>
        <v>Each</v>
      </c>
      <c r="AH43" s="288">
        <f>IF(ISBLANK('Item List'!AV39),0,'Item List'!AV39)</f>
        <v>15</v>
      </c>
      <c r="AI43" s="145">
        <f>IF(ISBLANK('Item List'!AW39),0,'Item List'!AW39)</f>
        <v>800</v>
      </c>
      <c r="AJ43" s="145">
        <f t="shared" si="24"/>
        <v>12000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Manholes to be Reconstructed</v>
      </c>
      <c r="C44" s="287" t="str">
        <f>IF(ISBLANK('Item List'!C40),"",'Item List'!C40)</f>
        <v>Each</v>
      </c>
      <c r="D44" s="288">
        <f>IF(ISBLANK('Item List'!AV40),0,'Item List'!AV40)</f>
        <v>1</v>
      </c>
      <c r="E44" s="145">
        <f>IF(ISBLANK('Item List'!AW40),0,'Item List'!AW40)</f>
        <v>1000</v>
      </c>
      <c r="F44" s="145">
        <f t="shared" si="20"/>
        <v>1000</v>
      </c>
      <c r="G44" s="167">
        <v>1497</v>
      </c>
      <c r="H44" s="102">
        <f t="shared" si="21"/>
        <v>1497</v>
      </c>
      <c r="I44" s="169">
        <v>950</v>
      </c>
      <c r="J44" s="102">
        <f t="shared" si="31"/>
        <v>950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Manholes to be Reconstructed</v>
      </c>
      <c r="S44" s="287" t="str">
        <f>IF(ISBLANK('Item List'!C40),"",'Item List'!C40)</f>
        <v>Each</v>
      </c>
      <c r="T44" s="288">
        <f>IF(ISBLANK('Item List'!AV40),0,'Item List'!AV40)</f>
        <v>1</v>
      </c>
      <c r="U44" s="145">
        <f>IF(ISBLANK('Item List'!AW40),0,'Item List'!AW40)</f>
        <v>1000</v>
      </c>
      <c r="V44" s="145">
        <f t="shared" si="35"/>
        <v>1000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Manholes to be Reconstructed</v>
      </c>
      <c r="AG44" s="287" t="str">
        <f>IF(ISBLANK('Item List'!C40),"",'Item List'!C40)</f>
        <v>Each</v>
      </c>
      <c r="AH44" s="288">
        <f>IF(ISBLANK('Item List'!AV40),0,'Item List'!AV40)</f>
        <v>1</v>
      </c>
      <c r="AI44" s="145">
        <f>IF(ISBLANK('Item List'!AW40),0,'Item List'!AW40)</f>
        <v>1000</v>
      </c>
      <c r="AJ44" s="145">
        <f t="shared" si="24"/>
        <v>1000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>Manholes to be Reconstructed with New Frame and Lid</v>
      </c>
      <c r="C45" s="287" t="str">
        <f>IF(ISBLANK('Item List'!C41),"",'Item List'!C41)</f>
        <v>Each</v>
      </c>
      <c r="D45" s="288">
        <f>IF(ISBLANK('Item List'!AV41),0,'Item List'!AV41)</f>
        <v>1</v>
      </c>
      <c r="E45" s="145">
        <f>IF(ISBLANK('Item List'!AW41),0,'Item List'!AW41)</f>
        <v>1300</v>
      </c>
      <c r="F45" s="145">
        <f t="shared" si="20"/>
        <v>1300</v>
      </c>
      <c r="G45" s="167">
        <v>2257</v>
      </c>
      <c r="H45" s="102">
        <f t="shared" si="21"/>
        <v>2257</v>
      </c>
      <c r="I45" s="169">
        <v>1250</v>
      </c>
      <c r="J45" s="102">
        <f t="shared" si="31"/>
        <v>1250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>Manholes to be Reconstructed with New Frame and Lid</v>
      </c>
      <c r="S45" s="287" t="str">
        <f>IF(ISBLANK('Item List'!C41),"",'Item List'!C41)</f>
        <v>Each</v>
      </c>
      <c r="T45" s="288">
        <f>IF(ISBLANK('Item List'!AV41),0,'Item List'!AV41)</f>
        <v>1</v>
      </c>
      <c r="U45" s="145">
        <f>IF(ISBLANK('Item List'!AW41),0,'Item List'!AW41)</f>
        <v>1300</v>
      </c>
      <c r="V45" s="145">
        <f t="shared" si="35"/>
        <v>1300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>Manholes to be Reconstructed with New Frame and Lid</v>
      </c>
      <c r="AG45" s="287" t="str">
        <f>IF(ISBLANK('Item List'!C41),"",'Item List'!C41)</f>
        <v>Each</v>
      </c>
      <c r="AH45" s="288">
        <f>IF(ISBLANK('Item List'!AV41),0,'Item List'!AV41)</f>
        <v>1</v>
      </c>
      <c r="AI45" s="145">
        <f>IF(ISBLANK('Item List'!AW41),0,'Item List'!AW41)</f>
        <v>1300</v>
      </c>
      <c r="AJ45" s="145">
        <f t="shared" si="24"/>
        <v>1300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>
        <f t="shared" si="37"/>
        <v>39</v>
      </c>
      <c r="B46" s="287" t="str">
        <f>IF(ISBLANK('Item List'!B42),"",'Item List'!B42)</f>
        <v>Inlets to be Adjusted</v>
      </c>
      <c r="C46" s="287" t="str">
        <f>IF(ISBLANK('Item List'!C42),"",'Item List'!C42)</f>
        <v>Each</v>
      </c>
      <c r="D46" s="288">
        <f>IF(ISBLANK('Item List'!AV42),0,'Item List'!AV42)</f>
        <v>11</v>
      </c>
      <c r="E46" s="145">
        <f>IF(ISBLANK('Item List'!AW42),0,'Item List'!AW42)</f>
        <v>1500</v>
      </c>
      <c r="F46" s="145">
        <f t="shared" si="20"/>
        <v>16500</v>
      </c>
      <c r="G46" s="167">
        <v>937</v>
      </c>
      <c r="H46" s="102">
        <f t="shared" si="21"/>
        <v>10307</v>
      </c>
      <c r="I46" s="169">
        <v>750</v>
      </c>
      <c r="J46" s="102">
        <f t="shared" si="31"/>
        <v>8250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>
        <f t="shared" si="38"/>
        <v>39</v>
      </c>
      <c r="R46" s="287" t="str">
        <f>IF(ISBLANK('Item List'!B42),"",'Item List'!B42)</f>
        <v>Inlets to be Adjusted</v>
      </c>
      <c r="S46" s="287" t="str">
        <f>IF(ISBLANK('Item List'!C42),"",'Item List'!C42)</f>
        <v>Each</v>
      </c>
      <c r="T46" s="288">
        <f>IF(ISBLANK('Item List'!AV42),0,'Item List'!AV42)</f>
        <v>11</v>
      </c>
      <c r="U46" s="145">
        <f>IF(ISBLANK('Item List'!AW42),0,'Item List'!AW42)</f>
        <v>1500</v>
      </c>
      <c r="V46" s="145">
        <f t="shared" si="35"/>
        <v>16500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>
        <f t="shared" si="39"/>
        <v>39</v>
      </c>
      <c r="AF46" s="287" t="str">
        <f>IF(ISBLANK('Item List'!B42),"",'Item List'!B42)</f>
        <v>Inlets to be Adjusted</v>
      </c>
      <c r="AG46" s="287" t="str">
        <f>IF(ISBLANK('Item List'!C42),"",'Item List'!C42)</f>
        <v>Each</v>
      </c>
      <c r="AH46" s="288">
        <f>IF(ISBLANK('Item List'!AV42),0,'Item List'!AV42)</f>
        <v>11</v>
      </c>
      <c r="AI46" s="145">
        <f>IF(ISBLANK('Item List'!AW42),0,'Item List'!AW42)</f>
        <v>1500</v>
      </c>
      <c r="AJ46" s="145">
        <f t="shared" si="24"/>
        <v>16500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>
        <f t="shared" si="37"/>
        <v>40</v>
      </c>
      <c r="B47" s="287" t="str">
        <f>IF(ISBLANK('Item List'!B43),"",'Item List'!B43)</f>
        <v>Inlets to be Adjusted with New Frame and Grate</v>
      </c>
      <c r="C47" s="287" t="str">
        <f>IF(ISBLANK('Item List'!C43),"",'Item List'!C43)</f>
        <v>Each</v>
      </c>
      <c r="D47" s="288">
        <f>IF(ISBLANK('Item List'!AV43),0,'Item List'!AV43)</f>
        <v>8</v>
      </c>
      <c r="E47" s="145">
        <f>IF(ISBLANK('Item List'!AW43),0,'Item List'!AW43)</f>
        <v>1400</v>
      </c>
      <c r="F47" s="145">
        <f t="shared" si="20"/>
        <v>11200</v>
      </c>
      <c r="G47" s="167">
        <v>1248</v>
      </c>
      <c r="H47" s="102">
        <f t="shared" si="21"/>
        <v>9984</v>
      </c>
      <c r="I47" s="169">
        <v>1000</v>
      </c>
      <c r="J47" s="102">
        <f t="shared" si="31"/>
        <v>8000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>
        <f t="shared" si="38"/>
        <v>40</v>
      </c>
      <c r="R47" s="287" t="str">
        <f>IF(ISBLANK('Item List'!B43),"",'Item List'!B43)</f>
        <v>Inlets to be Adjusted with New Frame and Grate</v>
      </c>
      <c r="S47" s="287" t="str">
        <f>IF(ISBLANK('Item List'!C43),"",'Item List'!C43)</f>
        <v>Each</v>
      </c>
      <c r="T47" s="288">
        <f>IF(ISBLANK('Item List'!AV43),0,'Item List'!AV43)</f>
        <v>8</v>
      </c>
      <c r="U47" s="145">
        <f>IF(ISBLANK('Item List'!AW43),0,'Item List'!AW43)</f>
        <v>1400</v>
      </c>
      <c r="V47" s="145">
        <f t="shared" si="35"/>
        <v>11200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>
        <f t="shared" si="39"/>
        <v>40</v>
      </c>
      <c r="AF47" s="287" t="str">
        <f>IF(ISBLANK('Item List'!B43),"",'Item List'!B43)</f>
        <v>Inlets to be Adjusted with New Frame and Grate</v>
      </c>
      <c r="AG47" s="287" t="str">
        <f>IF(ISBLANK('Item List'!C43),"",'Item List'!C43)</f>
        <v>Each</v>
      </c>
      <c r="AH47" s="288">
        <f>IF(ISBLANK('Item List'!AV43),0,'Item List'!AV43)</f>
        <v>8</v>
      </c>
      <c r="AI47" s="145">
        <f>IF(ISBLANK('Item List'!AW43),0,'Item List'!AW43)</f>
        <v>1400</v>
      </c>
      <c r="AJ47" s="145">
        <f t="shared" si="24"/>
        <v>11200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>
        <f t="shared" si="37"/>
        <v>41</v>
      </c>
      <c r="B48" s="287" t="str">
        <f>IF(ISBLANK('Item List'!B44),"",'Item List'!B44)</f>
        <v>Inlets to be Reconstructed</v>
      </c>
      <c r="C48" s="287" t="str">
        <f>IF(ISBLANK('Item List'!C44),"",'Item List'!C44)</f>
        <v>Each</v>
      </c>
      <c r="D48" s="288">
        <f>IF(ISBLANK('Item List'!AV44),0,'Item List'!AV44)</f>
        <v>1</v>
      </c>
      <c r="E48" s="145">
        <f>IF(ISBLANK('Item List'!AW44),0,'Item List'!AW44)</f>
        <v>1500</v>
      </c>
      <c r="F48" s="145">
        <f t="shared" si="20"/>
        <v>1500</v>
      </c>
      <c r="G48" s="167">
        <v>1075</v>
      </c>
      <c r="H48" s="102">
        <f t="shared" si="21"/>
        <v>1075</v>
      </c>
      <c r="I48" s="169">
        <v>750</v>
      </c>
      <c r="J48" s="102">
        <f t="shared" si="31"/>
        <v>750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>
        <f t="shared" si="38"/>
        <v>41</v>
      </c>
      <c r="R48" s="287" t="str">
        <f>IF(ISBLANK('Item List'!B44),"",'Item List'!B44)</f>
        <v>Inlets to be Reconstructed</v>
      </c>
      <c r="S48" s="287" t="str">
        <f>IF(ISBLANK('Item List'!C44),"",'Item List'!C44)</f>
        <v>Each</v>
      </c>
      <c r="T48" s="288">
        <f>IF(ISBLANK('Item List'!AV44),0,'Item List'!AV44)</f>
        <v>1</v>
      </c>
      <c r="U48" s="145">
        <f>IF(ISBLANK('Item List'!AW44),0,'Item List'!AW44)</f>
        <v>1500</v>
      </c>
      <c r="V48" s="145">
        <f t="shared" si="35"/>
        <v>1500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>
        <f t="shared" si="39"/>
        <v>41</v>
      </c>
      <c r="AF48" s="287" t="str">
        <f>IF(ISBLANK('Item List'!B44),"",'Item List'!B44)</f>
        <v>Inlets to be Reconstructed</v>
      </c>
      <c r="AG48" s="287" t="str">
        <f>IF(ISBLANK('Item List'!C44),"",'Item List'!C44)</f>
        <v>Each</v>
      </c>
      <c r="AH48" s="288">
        <f>IF(ISBLANK('Item List'!AV44),0,'Item List'!AV44)</f>
        <v>1</v>
      </c>
      <c r="AI48" s="145">
        <f>IF(ISBLANK('Item List'!AW44),0,'Item List'!AW44)</f>
        <v>1500</v>
      </c>
      <c r="AJ48" s="145">
        <f t="shared" si="24"/>
        <v>1500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>
        <f t="shared" si="37"/>
        <v>42</v>
      </c>
      <c r="B49" s="287" t="str">
        <f>IF(ISBLANK('Item List'!B45),"",'Item List'!B45)</f>
        <v>Inlets to be Reconstructed with New Frame and Grate</v>
      </c>
      <c r="C49" s="287" t="str">
        <f>IF(ISBLANK('Item List'!C45),"",'Item List'!C45)</f>
        <v>Each</v>
      </c>
      <c r="D49" s="288">
        <f>IF(ISBLANK('Item List'!AV45),0,'Item List'!AV45)</f>
        <v>15</v>
      </c>
      <c r="E49" s="145">
        <f>IF(ISBLANK('Item List'!AW45),0,'Item List'!AW45)</f>
        <v>1900</v>
      </c>
      <c r="F49" s="145">
        <f t="shared" si="20"/>
        <v>28500</v>
      </c>
      <c r="G49" s="167">
        <v>1260</v>
      </c>
      <c r="H49" s="102">
        <f t="shared" si="21"/>
        <v>18900</v>
      </c>
      <c r="I49" s="169">
        <v>1000</v>
      </c>
      <c r="J49" s="102">
        <f t="shared" si="31"/>
        <v>15000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>
        <f t="shared" si="38"/>
        <v>42</v>
      </c>
      <c r="R49" s="287" t="str">
        <f>IF(ISBLANK('Item List'!B45),"",'Item List'!B45)</f>
        <v>Inlets to be Reconstructed with New Frame and Grate</v>
      </c>
      <c r="S49" s="287" t="str">
        <f>IF(ISBLANK('Item List'!C45),"",'Item List'!C45)</f>
        <v>Each</v>
      </c>
      <c r="T49" s="288">
        <f>IF(ISBLANK('Item List'!AV45),0,'Item List'!AV45)</f>
        <v>15</v>
      </c>
      <c r="U49" s="145">
        <f>IF(ISBLANK('Item List'!AW45),0,'Item List'!AW45)</f>
        <v>1900</v>
      </c>
      <c r="V49" s="145">
        <f t="shared" si="35"/>
        <v>28500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>
        <f t="shared" si="39"/>
        <v>42</v>
      </c>
      <c r="AF49" s="287" t="str">
        <f>IF(ISBLANK('Item List'!B45),"",'Item List'!B45)</f>
        <v>Inlets to be Reconstructed with New Frame and Grate</v>
      </c>
      <c r="AG49" s="287" t="str">
        <f>IF(ISBLANK('Item List'!C45),"",'Item List'!C45)</f>
        <v>Each</v>
      </c>
      <c r="AH49" s="288">
        <f>IF(ISBLANK('Item List'!AV45),0,'Item List'!AV45)</f>
        <v>15</v>
      </c>
      <c r="AI49" s="145">
        <f>IF(ISBLANK('Item List'!AW45),0,'Item List'!AW45)</f>
        <v>1900</v>
      </c>
      <c r="AJ49" s="145">
        <f t="shared" si="24"/>
        <v>28500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>
        <f t="shared" si="37"/>
        <v>43</v>
      </c>
      <c r="B50" s="287" t="str">
        <f>IF(ISBLANK('Item List'!B46),"",'Item List'!B46)</f>
        <v>Inlet Special to be Repaired</v>
      </c>
      <c r="C50" s="287" t="str">
        <f>IF(ISBLANK('Item List'!C46),"",'Item List'!C46)</f>
        <v>Each</v>
      </c>
      <c r="D50" s="288">
        <f>IF(ISBLANK('Item List'!AV46),0,'Item List'!AV46)</f>
        <v>1</v>
      </c>
      <c r="E50" s="145">
        <f>IF(ISBLANK('Item List'!AW46),0,'Item List'!AW46)</f>
        <v>2200</v>
      </c>
      <c r="F50" s="145">
        <f t="shared" si="20"/>
        <v>2200</v>
      </c>
      <c r="G50" s="167">
        <v>1660</v>
      </c>
      <c r="H50" s="102">
        <f t="shared" si="21"/>
        <v>1660</v>
      </c>
      <c r="I50" s="169">
        <v>1100</v>
      </c>
      <c r="J50" s="102">
        <f t="shared" si="31"/>
        <v>1100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>
        <f t="shared" si="38"/>
        <v>43</v>
      </c>
      <c r="R50" s="287" t="str">
        <f>IF(ISBLANK('Item List'!B46),"",'Item List'!B46)</f>
        <v>Inlet Special to be Repaired</v>
      </c>
      <c r="S50" s="287" t="str">
        <f>IF(ISBLANK('Item List'!C46),"",'Item List'!C46)</f>
        <v>Each</v>
      </c>
      <c r="T50" s="288">
        <f>IF(ISBLANK('Item List'!AV46),0,'Item List'!AV46)</f>
        <v>1</v>
      </c>
      <c r="U50" s="145">
        <f>IF(ISBLANK('Item List'!AW46),0,'Item List'!AW46)</f>
        <v>2200</v>
      </c>
      <c r="V50" s="145">
        <f t="shared" si="35"/>
        <v>2200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>
        <f t="shared" si="39"/>
        <v>43</v>
      </c>
      <c r="AF50" s="287" t="str">
        <f>IF(ISBLANK('Item List'!B46),"",'Item List'!B46)</f>
        <v>Inlet Special to be Repaired</v>
      </c>
      <c r="AG50" s="287" t="str">
        <f>IF(ISBLANK('Item List'!C46),"",'Item List'!C46)</f>
        <v>Each</v>
      </c>
      <c r="AH50" s="288">
        <f>IF(ISBLANK('Item List'!AV46),0,'Item List'!AV46)</f>
        <v>1</v>
      </c>
      <c r="AI50" s="145">
        <f>IF(ISBLANK('Item List'!AW46),0,'Item List'!AW46)</f>
        <v>2200</v>
      </c>
      <c r="AJ50" s="145">
        <f t="shared" si="24"/>
        <v>2200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>
        <f t="shared" si="37"/>
        <v>44</v>
      </c>
      <c r="B51" s="287" t="str">
        <f>IF(ISBLANK('Item List'!B47),"",'Item List'!B47)</f>
        <v>Combination Concrete Curb and Gutter, Type M-6.18 (Modified)</v>
      </c>
      <c r="C51" s="287" t="str">
        <f>IF(ISBLANK('Item List'!C47),"",'Item List'!C47)</f>
        <v>L.F.</v>
      </c>
      <c r="D51" s="288">
        <f>IF(ISBLANK('Item List'!AV47),0,'Item List'!AV47)</f>
        <v>16415</v>
      </c>
      <c r="E51" s="145">
        <f>IF(ISBLANK('Item List'!AW47),0,'Item List'!AW47)</f>
        <v>25</v>
      </c>
      <c r="F51" s="145">
        <f t="shared" si="20"/>
        <v>410375</v>
      </c>
      <c r="G51" s="167">
        <v>23.5</v>
      </c>
      <c r="H51" s="102">
        <f t="shared" si="21"/>
        <v>385752.5</v>
      </c>
      <c r="I51" s="169">
        <v>25</v>
      </c>
      <c r="J51" s="102">
        <f t="shared" si="31"/>
        <v>410375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>
        <f t="shared" si="38"/>
        <v>44</v>
      </c>
      <c r="R51" s="287" t="str">
        <f>IF(ISBLANK('Item List'!B47),"",'Item List'!B47)</f>
        <v>Combination Concrete Curb and Gutter, Type M-6.18 (Modified)</v>
      </c>
      <c r="S51" s="287" t="str">
        <f>IF(ISBLANK('Item List'!C47),"",'Item List'!C47)</f>
        <v>L.F.</v>
      </c>
      <c r="T51" s="288">
        <f>IF(ISBLANK('Item List'!AV47),0,'Item List'!AV47)</f>
        <v>16415</v>
      </c>
      <c r="U51" s="145">
        <f>IF(ISBLANK('Item List'!AW47),0,'Item List'!AW47)</f>
        <v>25</v>
      </c>
      <c r="V51" s="145">
        <f t="shared" si="35"/>
        <v>410375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>
        <f t="shared" si="39"/>
        <v>44</v>
      </c>
      <c r="AF51" s="287" t="str">
        <f>IF(ISBLANK('Item List'!B47),"",'Item List'!B47)</f>
        <v>Combination Concrete Curb and Gutter, Type M-6.18 (Modified)</v>
      </c>
      <c r="AG51" s="287" t="str">
        <f>IF(ISBLANK('Item List'!C47),"",'Item List'!C47)</f>
        <v>L.F.</v>
      </c>
      <c r="AH51" s="288">
        <f>IF(ISBLANK('Item List'!AV47),0,'Item List'!AV47)</f>
        <v>16415</v>
      </c>
      <c r="AI51" s="145">
        <f>IF(ISBLANK('Item List'!AW47),0,'Item List'!AW47)</f>
        <v>25</v>
      </c>
      <c r="AJ51" s="145">
        <f t="shared" si="24"/>
        <v>410375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>
        <f t="shared" si="37"/>
        <v>45</v>
      </c>
      <c r="B52" s="287" t="str">
        <f>IF(ISBLANK('Item List'!B48),"",'Item List'!B48)</f>
        <v>Remove and Replace Chain Link Fence</v>
      </c>
      <c r="C52" s="287" t="str">
        <f>IF(ISBLANK('Item List'!C48),"",'Item List'!C48)</f>
        <v>L.F.</v>
      </c>
      <c r="D52" s="288">
        <f>IF(ISBLANK('Item List'!AV48),0,'Item List'!AV48)</f>
        <v>450</v>
      </c>
      <c r="E52" s="145">
        <f>IF(ISBLANK('Item List'!AW48),0,'Item List'!AW48)</f>
        <v>20</v>
      </c>
      <c r="F52" s="145">
        <f t="shared" si="20"/>
        <v>9000</v>
      </c>
      <c r="G52" s="167">
        <v>17</v>
      </c>
      <c r="H52" s="102">
        <f t="shared" si="21"/>
        <v>7650</v>
      </c>
      <c r="I52" s="169">
        <v>16.64</v>
      </c>
      <c r="J52" s="102">
        <f t="shared" si="31"/>
        <v>7488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>
        <f t="shared" si="38"/>
        <v>45</v>
      </c>
      <c r="R52" s="287" t="str">
        <f>IF(ISBLANK('Item List'!B48),"",'Item List'!B48)</f>
        <v>Remove and Replace Chain Link Fence</v>
      </c>
      <c r="S52" s="287" t="str">
        <f>IF(ISBLANK('Item List'!C48),"",'Item List'!C48)</f>
        <v>L.F.</v>
      </c>
      <c r="T52" s="288">
        <f>IF(ISBLANK('Item List'!AV48),0,'Item List'!AV48)</f>
        <v>450</v>
      </c>
      <c r="U52" s="145">
        <f>IF(ISBLANK('Item List'!AW48),0,'Item List'!AW48)</f>
        <v>20</v>
      </c>
      <c r="V52" s="145">
        <f t="shared" si="35"/>
        <v>9000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>
        <f t="shared" si="39"/>
        <v>45</v>
      </c>
      <c r="AF52" s="287" t="str">
        <f>IF(ISBLANK('Item List'!B48),"",'Item List'!B48)</f>
        <v>Remove and Replace Chain Link Fence</v>
      </c>
      <c r="AG52" s="287" t="str">
        <f>IF(ISBLANK('Item List'!C48),"",'Item List'!C48)</f>
        <v>L.F.</v>
      </c>
      <c r="AH52" s="288">
        <f>IF(ISBLANK('Item List'!AV48),0,'Item List'!AV48)</f>
        <v>450</v>
      </c>
      <c r="AI52" s="145">
        <f>IF(ISBLANK('Item List'!AW48),0,'Item List'!AW48)</f>
        <v>20</v>
      </c>
      <c r="AJ52" s="145">
        <f t="shared" si="24"/>
        <v>9000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>
        <f t="shared" si="37"/>
        <v>46</v>
      </c>
      <c r="B53" s="287" t="str">
        <f>IF(ISBLANK('Item List'!B49),"",'Item List'!B49)</f>
        <v>Traffic Control and Protection</v>
      </c>
      <c r="C53" s="287" t="str">
        <f>IF(ISBLANK('Item List'!C49),"",'Item List'!C49)</f>
        <v>LSum</v>
      </c>
      <c r="D53" s="288">
        <f>IF(ISBLANK('Item List'!AV49),0,'Item List'!AV49)</f>
        <v>1.0000000000000002</v>
      </c>
      <c r="E53" s="145">
        <f>IF(ISBLANK('Item List'!AW49),0,'Item List'!AW49)</f>
        <v>25000</v>
      </c>
      <c r="F53" s="145">
        <f t="shared" si="20"/>
        <v>25000.000000000007</v>
      </c>
      <c r="G53" s="167">
        <v>10000</v>
      </c>
      <c r="H53" s="102">
        <f t="shared" si="21"/>
        <v>10000.000000000002</v>
      </c>
      <c r="I53" s="169">
        <v>28500</v>
      </c>
      <c r="J53" s="102">
        <f t="shared" si="31"/>
        <v>28500.000000000007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>
        <f t="shared" si="38"/>
        <v>46</v>
      </c>
      <c r="R53" s="287" t="str">
        <f>IF(ISBLANK('Item List'!B49),"",'Item List'!B49)</f>
        <v>Traffic Control and Protection</v>
      </c>
      <c r="S53" s="287" t="str">
        <f>IF(ISBLANK('Item List'!C49),"",'Item List'!C49)</f>
        <v>LSum</v>
      </c>
      <c r="T53" s="288">
        <f>IF(ISBLANK('Item List'!AV49),0,'Item List'!AV49)</f>
        <v>1.0000000000000002</v>
      </c>
      <c r="U53" s="145">
        <f>IF(ISBLANK('Item List'!AW49),0,'Item List'!AW49)</f>
        <v>25000</v>
      </c>
      <c r="V53" s="145">
        <f t="shared" si="35"/>
        <v>25000.000000000007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>
        <f t="shared" si="39"/>
        <v>46</v>
      </c>
      <c r="AF53" s="287" t="str">
        <f>IF(ISBLANK('Item List'!B49),"",'Item List'!B49)</f>
        <v>Traffic Control and Protection</v>
      </c>
      <c r="AG53" s="287" t="str">
        <f>IF(ISBLANK('Item List'!C49),"",'Item List'!C49)</f>
        <v>LSum</v>
      </c>
      <c r="AH53" s="288">
        <f>IF(ISBLANK('Item List'!AV49),0,'Item List'!AV49)</f>
        <v>1.0000000000000002</v>
      </c>
      <c r="AI53" s="145">
        <f>IF(ISBLANK('Item List'!AW49),0,'Item List'!AW49)</f>
        <v>25000</v>
      </c>
      <c r="AJ53" s="145">
        <f t="shared" si="24"/>
        <v>25000.000000000007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>
        <f t="shared" si="37"/>
        <v>47</v>
      </c>
      <c r="B54" s="287" t="str">
        <f>IF(ISBLANK('Item List'!B50),"",'Item List'!B50)</f>
        <v>Thermoplastic Pavement Markings, 4"</v>
      </c>
      <c r="C54" s="287" t="str">
        <f>IF(ISBLANK('Item List'!C50),"",'Item List'!C50)</f>
        <v>L.F.</v>
      </c>
      <c r="D54" s="288">
        <f>IF(ISBLANK('Item List'!AV50),0,'Item List'!AV50)</f>
        <v>530</v>
      </c>
      <c r="E54" s="145">
        <f>IF(ISBLANK('Item List'!AW50),0,'Item List'!AW50)</f>
        <v>2.5</v>
      </c>
      <c r="F54" s="145">
        <f t="shared" si="20"/>
        <v>1325</v>
      </c>
      <c r="G54" s="167">
        <v>4.6500000000000004</v>
      </c>
      <c r="H54" s="102">
        <f t="shared" si="21"/>
        <v>2464.5</v>
      </c>
      <c r="I54" s="169">
        <v>4.5</v>
      </c>
      <c r="J54" s="102">
        <f t="shared" si="31"/>
        <v>2385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>
        <f t="shared" si="38"/>
        <v>47</v>
      </c>
      <c r="R54" s="287" t="str">
        <f>IF(ISBLANK('Item List'!B50),"",'Item List'!B50)</f>
        <v>Thermoplastic Pavement Markings, 4"</v>
      </c>
      <c r="S54" s="287" t="str">
        <f>IF(ISBLANK('Item List'!C50),"",'Item List'!C50)</f>
        <v>L.F.</v>
      </c>
      <c r="T54" s="288">
        <f>IF(ISBLANK('Item List'!AV50),0,'Item List'!AV50)</f>
        <v>530</v>
      </c>
      <c r="U54" s="145">
        <f>IF(ISBLANK('Item List'!AW50),0,'Item List'!AW50)</f>
        <v>2.5</v>
      </c>
      <c r="V54" s="145">
        <f t="shared" si="35"/>
        <v>1325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>
        <f t="shared" si="39"/>
        <v>47</v>
      </c>
      <c r="AF54" s="287" t="str">
        <f>IF(ISBLANK('Item List'!B50),"",'Item List'!B50)</f>
        <v>Thermoplastic Pavement Markings, 4"</v>
      </c>
      <c r="AG54" s="287" t="str">
        <f>IF(ISBLANK('Item List'!C50),"",'Item List'!C50)</f>
        <v>L.F.</v>
      </c>
      <c r="AH54" s="288">
        <f>IF(ISBLANK('Item List'!AV50),0,'Item List'!AV50)</f>
        <v>530</v>
      </c>
      <c r="AI54" s="145">
        <f>IF(ISBLANK('Item List'!AW50),0,'Item List'!AW50)</f>
        <v>2.5</v>
      </c>
      <c r="AJ54" s="145">
        <f t="shared" si="24"/>
        <v>1325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>
        <f t="shared" si="37"/>
        <v>48</v>
      </c>
      <c r="B55" s="287" t="str">
        <f>IF(ISBLANK('Item List'!B51),"",'Item List'!B51)</f>
        <v>Thermoplastic Pavement Markings, 6"</v>
      </c>
      <c r="C55" s="287" t="str">
        <f>IF(ISBLANK('Item List'!C51),"",'Item List'!C51)</f>
        <v>L.F.</v>
      </c>
      <c r="D55" s="288">
        <f>IF(ISBLANK('Item List'!AV51),0,'Item List'!AV51)</f>
        <v>54</v>
      </c>
      <c r="E55" s="145">
        <f>IF(ISBLANK('Item List'!AW51),0,'Item List'!AW51)</f>
        <v>4</v>
      </c>
      <c r="F55" s="145">
        <f t="shared" si="20"/>
        <v>216</v>
      </c>
      <c r="G55" s="167">
        <v>6.95</v>
      </c>
      <c r="H55" s="102">
        <f t="shared" si="21"/>
        <v>375.3</v>
      </c>
      <c r="I55" s="169">
        <v>6.75</v>
      </c>
      <c r="J55" s="102">
        <f t="shared" si="31"/>
        <v>364.5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>
        <f t="shared" si="38"/>
        <v>48</v>
      </c>
      <c r="R55" s="287" t="str">
        <f>IF(ISBLANK('Item List'!B51),"",'Item List'!B51)</f>
        <v>Thermoplastic Pavement Markings, 6"</v>
      </c>
      <c r="S55" s="287" t="str">
        <f>IF(ISBLANK('Item List'!C51),"",'Item List'!C51)</f>
        <v>L.F.</v>
      </c>
      <c r="T55" s="288">
        <f>IF(ISBLANK('Item List'!AV51),0,'Item List'!AV51)</f>
        <v>54</v>
      </c>
      <c r="U55" s="145">
        <f>IF(ISBLANK('Item List'!AW51),0,'Item List'!AW51)</f>
        <v>4</v>
      </c>
      <c r="V55" s="145">
        <f t="shared" si="35"/>
        <v>216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>
        <f t="shared" si="39"/>
        <v>48</v>
      </c>
      <c r="AF55" s="287" t="str">
        <f>IF(ISBLANK('Item List'!B51),"",'Item List'!B51)</f>
        <v>Thermoplastic Pavement Markings, 6"</v>
      </c>
      <c r="AG55" s="287" t="str">
        <f>IF(ISBLANK('Item List'!C51),"",'Item List'!C51)</f>
        <v>L.F.</v>
      </c>
      <c r="AH55" s="288">
        <f>IF(ISBLANK('Item List'!AV51),0,'Item List'!AV51)</f>
        <v>54</v>
      </c>
      <c r="AI55" s="145">
        <f>IF(ISBLANK('Item List'!AW51),0,'Item List'!AW51)</f>
        <v>4</v>
      </c>
      <c r="AJ55" s="145">
        <f t="shared" si="24"/>
        <v>216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Sub</v>
      </c>
      <c r="D56" s="289"/>
      <c r="E56" s="148" t="s">
        <v>8</v>
      </c>
      <c r="F56" s="149">
        <f>IF(SUM(F32:F55)=0,"",SUM(F32:F55)+F30)</f>
        <v>1824176</v>
      </c>
      <c r="G56" s="149"/>
      <c r="H56" s="149">
        <f>IF(SUM(H32:H55)=0,"",SUM(H32:H55)+H30)</f>
        <v>1680323.93</v>
      </c>
      <c r="I56" s="149"/>
      <c r="J56" s="149">
        <f>IF(SUM(J32:J55)=0,"",SUM(J32:J55)+J30)</f>
        <v>1815726.49</v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1824176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1824176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Stenstrom Excavating</v>
      </c>
      <c r="C57" s="152" t="str">
        <f>IF(NOT(ISNUMBER(A58)),"Bid","Total")</f>
        <v>Total</v>
      </c>
      <c r="D57" s="153"/>
      <c r="E57" s="154" t="s">
        <v>9</v>
      </c>
      <c r="F57" s="155"/>
      <c r="G57" s="108"/>
      <c r="H57" s="104">
        <f>H56</f>
        <v>1680323.93</v>
      </c>
      <c r="I57" s="104">
        <f>I56</f>
        <v>0</v>
      </c>
      <c r="J57" s="104">
        <f>J56</f>
        <v>1815726.49</v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Stenstrom Excavating</v>
      </c>
      <c r="S57" s="152" t="str">
        <f>IF(NOT(ISNUMBER(Q58)),"Bid","Total")</f>
        <v>Bid</v>
      </c>
      <c r="T57" s="153"/>
      <c r="U57" s="154" t="s">
        <v>9</v>
      </c>
      <c r="V57" s="155">
        <f>IF(SUM(V32:V55)=0,"",SUM($D32*U32,$D33*U33,$D34*U34,$D35*U35,$D36*U36,$D37*U37,$D38*U38,$D39*U39,$D40*U40,$D41*U41,$D42*U42,$D43*U43,$D44*U44,$D45*U45,$D46*U46,$D47*U47,$D48*U48,$D49*U49,$D50*U50,$D51*U51,$D52*U52,$D53*U53,$D54*U54,$D55*U55,V31))</f>
        <v>1824176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Stenstrom Excavating</v>
      </c>
      <c r="AG57" s="152" t="str">
        <f>IF(NOT(ISNUMBER(AE58)),"Bid","Total")</f>
        <v>Bid</v>
      </c>
      <c r="AH57" s="153"/>
      <c r="AI57" s="154" t="s">
        <v>9</v>
      </c>
      <c r="AJ57" s="155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1824176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>
        <f>IF(B58="","",A55+1)</f>
        <v>49</v>
      </c>
      <c r="B58" s="287" t="str">
        <f>IF(ISBLANK('Item List'!B52),"",'Item List'!B52)</f>
        <v>Thermoplastic Pavement Markings, 24"</v>
      </c>
      <c r="C58" s="287" t="str">
        <f>IF(ISBLANK('Item List'!C52),"",'Item List'!C52)</f>
        <v>L.F.</v>
      </c>
      <c r="D58" s="288">
        <f>IF(ISBLANK('Item List'!AV52),0,'Item List'!AV52)</f>
        <v>14</v>
      </c>
      <c r="E58" s="145">
        <f>IF(ISBLANK('Item List'!AW52),0,'Item List'!AW52)</f>
        <v>12</v>
      </c>
      <c r="F58" s="145">
        <f t="shared" ref="F58:F81" si="40">IF(AND(ISNUMBER($D58),ISNUMBER(E58)),$D58*E58,0)</f>
        <v>168</v>
      </c>
      <c r="G58" s="385">
        <v>27.75</v>
      </c>
      <c r="H58" s="102">
        <f t="shared" ref="H58:H81" si="41">IF(AND(ISNUMBER($D58),ISNUMBER(G58)),$D58*G58,0)</f>
        <v>388.5</v>
      </c>
      <c r="I58" s="168">
        <v>27</v>
      </c>
      <c r="J58" s="102">
        <f>IF(AND(ISNUMBER($D58),ISNUMBER(I58)),$D58*I58,0)</f>
        <v>378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List'!BJ46),"",'Item List'!BJ46)</f>
        <v/>
      </c>
      <c r="S58" s="287" t="str">
        <f>IF(ISBLANK('Item List'!BK46),"",'Item List'!BK46)</f>
        <v/>
      </c>
      <c r="T58" s="288">
        <f>IF(ISBLANK('Item List'!BL46),0,'Item List'!BL46)</f>
        <v>0</v>
      </c>
      <c r="U58" s="145">
        <f>IF(ISBLANK('Item List'!BM46),0,'Item List'!BM46)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List'!BX46),"",'Item List'!BX46)</f>
        <v/>
      </c>
      <c r="AG58" s="287" t="str">
        <f>IF(ISBLANK('Item List'!BY46),"",'Item List'!BY46)</f>
        <v/>
      </c>
      <c r="AH58" s="288">
        <f>IF(ISBLANK('Item List'!BZ46),0,'Item List'!BZ46)</f>
        <v>0</v>
      </c>
      <c r="AI58" s="145">
        <f>IF(ISBLANK('Item List'!CA46),0,'Item List'!CA46)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>
        <f>IF(B59="","",A58+1)</f>
        <v>50</v>
      </c>
      <c r="B59" s="287" t="str">
        <f>IF(ISBLANK('Item List'!B53),"",'Item List'!B53)</f>
        <v>Removal and Replacement of Brick Pavers</v>
      </c>
      <c r="C59" s="287" t="str">
        <f>IF(ISBLANK('Item List'!C53),"",'Item List'!C53)</f>
        <v>S.F.</v>
      </c>
      <c r="D59" s="288">
        <f>IF(ISBLANK('Item List'!AV53),0,'Item List'!AV53)</f>
        <v>950</v>
      </c>
      <c r="E59" s="145">
        <f>IF(ISBLANK('Item List'!AW53),0,'Item List'!AW53)</f>
        <v>15</v>
      </c>
      <c r="F59" s="145">
        <f t="shared" si="40"/>
        <v>14250</v>
      </c>
      <c r="G59" s="385">
        <v>23.5</v>
      </c>
      <c r="H59" s="102">
        <f t="shared" si="41"/>
        <v>22325</v>
      </c>
      <c r="I59" s="168">
        <v>1</v>
      </c>
      <c r="J59" s="102">
        <f t="shared" ref="J59:J81" si="52">IF(AND(ISNUMBER($D59),ISNUMBER(I59)),$D59*I59,0)</f>
        <v>950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List'!BJ47),"",'Item List'!BJ47)</f>
        <v/>
      </c>
      <c r="S59" s="287" t="str">
        <f>IF(ISBLANK('Item List'!BK47),"",'Item List'!BK47)</f>
        <v/>
      </c>
      <c r="T59" s="288">
        <f>IF(ISBLANK('Item List'!BL47),0,'Item List'!BL47)</f>
        <v>0</v>
      </c>
      <c r="U59" s="145">
        <f>IF(ISBLANK('Item List'!BM47),0,'Item List'!BM47)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List'!BX47),"",'Item List'!BX47)</f>
        <v/>
      </c>
      <c r="AG59" s="287" t="str">
        <f>IF(ISBLANK('Item List'!BY47),"",'Item List'!BY47)</f>
        <v/>
      </c>
      <c r="AH59" s="288">
        <f>IF(ISBLANK('Item List'!BZ47),0,'Item List'!BZ47)</f>
        <v>0</v>
      </c>
      <c r="AI59" s="145">
        <f>IF(ISBLANK('Item List'!CA47),0,'Item List'!CA47)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>
        <f t="shared" ref="A60:A81" si="57">IF(B60="","",A59+1)</f>
        <v>51</v>
      </c>
      <c r="B60" s="287" t="str">
        <f>IF(ISBLANK('Item List'!B54),"",'Item List'!B54)</f>
        <v>Subgrade Undercutting</v>
      </c>
      <c r="C60" s="287" t="str">
        <f>IF(ISBLANK('Item List'!C54),"",'Item List'!C54)</f>
        <v>C.Y.</v>
      </c>
      <c r="D60" s="288">
        <f>IF(ISBLANK('Item List'!AV54),0,'Item List'!AV54)</f>
        <v>50</v>
      </c>
      <c r="E60" s="145">
        <f>IF(ISBLANK('Item List'!AW54),0,'Item List'!AW54)</f>
        <v>200</v>
      </c>
      <c r="F60" s="145">
        <f t="shared" si="40"/>
        <v>10000</v>
      </c>
      <c r="G60" s="385">
        <v>98</v>
      </c>
      <c r="H60" s="102">
        <f t="shared" si="41"/>
        <v>4900</v>
      </c>
      <c r="I60" s="168">
        <v>350</v>
      </c>
      <c r="J60" s="102">
        <f t="shared" si="52"/>
        <v>17500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List'!BJ48),"",'Item List'!BJ48)</f>
        <v/>
      </c>
      <c r="S60" s="287" t="str">
        <f>IF(ISBLANK('Item List'!BK48),"",'Item List'!BK48)</f>
        <v/>
      </c>
      <c r="T60" s="288">
        <f>IF(ISBLANK('Item List'!BL48),0,'Item List'!BL48)</f>
        <v>0</v>
      </c>
      <c r="U60" s="145">
        <f>IF(ISBLANK('Item List'!BM48),0,'Item List'!BM48)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List'!BX48),"",'Item List'!BX48)</f>
        <v/>
      </c>
      <c r="AG60" s="287" t="str">
        <f>IF(ISBLANK('Item List'!BY48),"",'Item List'!BY48)</f>
        <v/>
      </c>
      <c r="AH60" s="288">
        <f>IF(ISBLANK('Item List'!BZ48),0,'Item List'!BZ48)</f>
        <v>0</v>
      </c>
      <c r="AI60" s="145">
        <f>IF(ISBLANK('Item List'!CA48),0,'Item List'!CA48)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List'!AV55),0,'Item List'!AV55)</f>
        <v/>
      </c>
      <c r="E61" s="145">
        <f>IF(ISBLANK('Item List'!AW55),0,'Item List'!AW55)</f>
        <v>0</v>
      </c>
      <c r="F61" s="145">
        <f t="shared" si="40"/>
        <v>0</v>
      </c>
      <c r="G61" s="385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List'!BJ49),"",'Item List'!BJ49)</f>
        <v/>
      </c>
      <c r="S61" s="287" t="str">
        <f>IF(ISBLANK('Item List'!BK49),"",'Item List'!BK49)</f>
        <v/>
      </c>
      <c r="T61" s="288">
        <f>IF(ISBLANK('Item List'!BL49),0,'Item List'!BL49)</f>
        <v>0</v>
      </c>
      <c r="U61" s="145">
        <f>IF(ISBLANK('Item List'!BM49),0,'Item List'!BM49)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List'!BX49),"",'Item List'!BX49)</f>
        <v/>
      </c>
      <c r="AG61" s="287" t="str">
        <f>IF(ISBLANK('Item List'!BY49),"",'Item List'!BY49)</f>
        <v/>
      </c>
      <c r="AH61" s="288">
        <f>IF(ISBLANK('Item List'!BZ49),0,'Item List'!BZ49)</f>
        <v>0</v>
      </c>
      <c r="AI61" s="145">
        <f>IF(ISBLANK('Item List'!CA49),0,'Item List'!CA49)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List'!AV56),0,'Item List'!AV56)</f>
        <v/>
      </c>
      <c r="E62" s="145">
        <f>IF(ISBLANK('Item List'!AW56),0,'Item List'!AW56)</f>
        <v>0</v>
      </c>
      <c r="F62" s="145">
        <f t="shared" si="40"/>
        <v>0</v>
      </c>
      <c r="G62" s="385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List'!BJ50),"",'Item List'!BJ50)</f>
        <v/>
      </c>
      <c r="S62" s="287" t="str">
        <f>IF(ISBLANK('Item List'!BK50),"",'Item List'!BK50)</f>
        <v/>
      </c>
      <c r="T62" s="288">
        <f>IF(ISBLANK('Item List'!BL50),0,'Item List'!BL50)</f>
        <v>0</v>
      </c>
      <c r="U62" s="145">
        <f>IF(ISBLANK('Item List'!BM50),0,'Item List'!BM50)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List'!BX50),"",'Item List'!BX50)</f>
        <v/>
      </c>
      <c r="AG62" s="287" t="str">
        <f>IF(ISBLANK('Item List'!BY50),"",'Item List'!BY50)</f>
        <v/>
      </c>
      <c r="AH62" s="288">
        <f>IF(ISBLANK('Item List'!BZ50),0,'Item List'!BZ50)</f>
        <v>0</v>
      </c>
      <c r="AI62" s="145">
        <f>IF(ISBLANK('Item List'!CA50),0,'Item List'!CA50)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List'!AV57),0,'Item List'!AV57)</f>
        <v/>
      </c>
      <c r="E63" s="145">
        <f>IF(ISBLANK('Item List'!AW57),0,'Item List'!AW57)</f>
        <v>0</v>
      </c>
      <c r="F63" s="145">
        <f t="shared" si="40"/>
        <v>0</v>
      </c>
      <c r="G63" s="385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List'!BJ51),"",'Item List'!BJ51)</f>
        <v/>
      </c>
      <c r="S63" s="287" t="str">
        <f>IF(ISBLANK('Item List'!BK51),"",'Item List'!BK51)</f>
        <v/>
      </c>
      <c r="T63" s="288">
        <f>IF(ISBLANK('Item List'!BL51),0,'Item List'!BL51)</f>
        <v>0</v>
      </c>
      <c r="U63" s="145">
        <f>IF(ISBLANK('Item List'!BM51),0,'Item List'!BM51)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List'!BX51),"",'Item List'!BX51)</f>
        <v/>
      </c>
      <c r="AG63" s="287" t="str">
        <f>IF(ISBLANK('Item List'!BY51),"",'Item List'!BY51)</f>
        <v/>
      </c>
      <c r="AH63" s="288">
        <f>IF(ISBLANK('Item List'!BZ51),0,'Item List'!BZ51)</f>
        <v>0</v>
      </c>
      <c r="AI63" s="145">
        <f>IF(ISBLANK('Item List'!CA51),0,'Item List'!CA51)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List'!AV58),0,'Item List'!AV58)</f>
        <v/>
      </c>
      <c r="E64" s="145">
        <f>IF(ISBLANK('Item List'!AW58),0,'Item List'!AW58)</f>
        <v>0</v>
      </c>
      <c r="F64" s="145">
        <f t="shared" si="40"/>
        <v>0</v>
      </c>
      <c r="G64" s="385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List'!BJ52),"",'Item List'!BJ52)</f>
        <v/>
      </c>
      <c r="S64" s="287" t="str">
        <f>IF(ISBLANK('Item List'!BK52),"",'Item List'!BK52)</f>
        <v/>
      </c>
      <c r="T64" s="288">
        <f>IF(ISBLANK('Item List'!BL52),0,'Item List'!BL52)</f>
        <v>0</v>
      </c>
      <c r="U64" s="145">
        <f>IF(ISBLANK('Item List'!BM52),0,'Item List'!BM52)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List'!BX52),"",'Item List'!BX52)</f>
        <v/>
      </c>
      <c r="AG64" s="287" t="str">
        <f>IF(ISBLANK('Item List'!BY52),"",'Item List'!BY52)</f>
        <v/>
      </c>
      <c r="AH64" s="288">
        <f>IF(ISBLANK('Item List'!BZ52),0,'Item List'!BZ52)</f>
        <v>0</v>
      </c>
      <c r="AI64" s="145">
        <f>IF(ISBLANK('Item List'!CA52),0,'Item List'!CA52)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List'!AV59),0,'Item List'!AV59)</f>
        <v/>
      </c>
      <c r="E65" s="145">
        <f>IF(ISBLANK('Item List'!AW59),0,'Item List'!AW59)</f>
        <v>0</v>
      </c>
      <c r="F65" s="145">
        <f t="shared" si="40"/>
        <v>0</v>
      </c>
      <c r="G65" s="385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List'!BJ53),"",'Item List'!BJ53)</f>
        <v/>
      </c>
      <c r="S65" s="287" t="str">
        <f>IF(ISBLANK('Item List'!BK53),"",'Item List'!BK53)</f>
        <v/>
      </c>
      <c r="T65" s="288">
        <f>IF(ISBLANK('Item List'!BL53),0,'Item List'!BL53)</f>
        <v>0</v>
      </c>
      <c r="U65" s="145">
        <f>IF(ISBLANK('Item List'!BM53),0,'Item List'!BM53)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List'!BX53),"",'Item List'!BX53)</f>
        <v/>
      </c>
      <c r="AG65" s="287" t="str">
        <f>IF(ISBLANK('Item List'!BY53),"",'Item List'!BY53)</f>
        <v/>
      </c>
      <c r="AH65" s="288">
        <f>IF(ISBLANK('Item List'!BZ53),0,'Item List'!BZ53)</f>
        <v>0</v>
      </c>
      <c r="AI65" s="145">
        <f>IF(ISBLANK('Item List'!CA53),0,'Item List'!CA53)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List'!AV60),0,'Item List'!AV60)</f>
        <v/>
      </c>
      <c r="E66" s="145">
        <f>IF(ISBLANK('Item List'!AW60),0,'Item List'!AW60)</f>
        <v>0</v>
      </c>
      <c r="F66" s="145">
        <f t="shared" si="40"/>
        <v>0</v>
      </c>
      <c r="G66" s="385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List'!BJ54),"",'Item List'!BJ54)</f>
        <v/>
      </c>
      <c r="S66" s="287" t="str">
        <f>IF(ISBLANK('Item List'!BK54),"",'Item List'!BK54)</f>
        <v/>
      </c>
      <c r="T66" s="288">
        <f>IF(ISBLANK('Item List'!BL54),0,'Item List'!BL54)</f>
        <v>0</v>
      </c>
      <c r="U66" s="145">
        <f>IF(ISBLANK('Item List'!BM54),0,'Item List'!BM54)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List'!BX54),"",'Item List'!BX54)</f>
        <v/>
      </c>
      <c r="AG66" s="287" t="str">
        <f>IF(ISBLANK('Item List'!BY54),"",'Item List'!BY54)</f>
        <v/>
      </c>
      <c r="AH66" s="288">
        <f>IF(ISBLANK('Item List'!BZ54),0,'Item List'!BZ54)</f>
        <v>0</v>
      </c>
      <c r="AI66" s="145">
        <f>IF(ISBLANK('Item List'!CA54),0,'Item List'!CA54)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List'!AV61),0,'Item List'!AV61)</f>
        <v/>
      </c>
      <c r="E67" s="145">
        <f>IF(ISBLANK('Item List'!AW61),0,'Item List'!AW61)</f>
        <v>0</v>
      </c>
      <c r="F67" s="145">
        <f t="shared" si="40"/>
        <v>0</v>
      </c>
      <c r="G67" s="385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List'!BJ55),"",'Item List'!BJ55)</f>
        <v/>
      </c>
      <c r="S67" s="287" t="str">
        <f>IF(ISBLANK('Item List'!BK55),"",'Item List'!BK55)</f>
        <v/>
      </c>
      <c r="T67" s="288">
        <f>IF(ISBLANK('Item List'!BL55),0,'Item List'!BL55)</f>
        <v>0</v>
      </c>
      <c r="U67" s="145">
        <f>IF(ISBLANK('Item List'!BM55),0,'Item List'!BM55)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List'!BX55),"",'Item List'!BX55)</f>
        <v/>
      </c>
      <c r="AG67" s="287" t="str">
        <f>IF(ISBLANK('Item List'!BY55),"",'Item List'!BY55)</f>
        <v/>
      </c>
      <c r="AH67" s="288">
        <f>IF(ISBLANK('Item List'!BZ55),0,'Item List'!BZ55)</f>
        <v>0</v>
      </c>
      <c r="AI67" s="145">
        <f>IF(ISBLANK('Item List'!CA55),0,'Item List'!CA55)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List'!AV62),0,'Item List'!AV62)</f>
        <v/>
      </c>
      <c r="E68" s="145">
        <f>IF(ISBLANK('Item List'!AW62),0,'Item List'!AW62)</f>
        <v>0</v>
      </c>
      <c r="F68" s="145">
        <f t="shared" si="40"/>
        <v>0</v>
      </c>
      <c r="G68" s="385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List'!BJ56),"",'Item List'!BJ56)</f>
        <v/>
      </c>
      <c r="S68" s="287" t="str">
        <f>IF(ISBLANK('Item List'!BK56),"",'Item List'!BK56)</f>
        <v/>
      </c>
      <c r="T68" s="288">
        <f>IF(ISBLANK('Item List'!BL56),0,'Item List'!BL56)</f>
        <v>0</v>
      </c>
      <c r="U68" s="145">
        <f>IF(ISBLANK('Item List'!BM56),0,'Item List'!BM56)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List'!BX56),"",'Item List'!BX56)</f>
        <v/>
      </c>
      <c r="AG68" s="287" t="str">
        <f>IF(ISBLANK('Item List'!BY56),"",'Item List'!BY56)</f>
        <v/>
      </c>
      <c r="AH68" s="288">
        <f>IF(ISBLANK('Item List'!BZ56),0,'Item List'!BZ56)</f>
        <v>0</v>
      </c>
      <c r="AI68" s="145">
        <f>IF(ISBLANK('Item List'!CA56),0,'Item List'!CA56)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List'!AV63),0,'Item List'!AV63)</f>
        <v/>
      </c>
      <c r="E69" s="145">
        <f>IF(ISBLANK('Item List'!AW63),0,'Item List'!AW63)</f>
        <v>0</v>
      </c>
      <c r="F69" s="145">
        <f t="shared" si="40"/>
        <v>0</v>
      </c>
      <c r="G69" s="385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List'!BJ57),"",'Item List'!BJ57)</f>
        <v/>
      </c>
      <c r="S69" s="287" t="str">
        <f>IF(ISBLANK('Item List'!BK57),"",'Item List'!BK57)</f>
        <v/>
      </c>
      <c r="T69" s="288">
        <f>IF(ISBLANK('Item List'!BL57),0,'Item List'!BL57)</f>
        <v>0</v>
      </c>
      <c r="U69" s="145">
        <f>IF(ISBLANK('Item List'!BM57),0,'Item List'!BM57)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List'!BX57),"",'Item List'!BX57)</f>
        <v/>
      </c>
      <c r="AG69" s="287" t="str">
        <f>IF(ISBLANK('Item List'!BY57),"",'Item List'!BY57)</f>
        <v/>
      </c>
      <c r="AH69" s="288">
        <f>IF(ISBLANK('Item List'!BZ57),0,'Item List'!BZ57)</f>
        <v>0</v>
      </c>
      <c r="AI69" s="145">
        <f>IF(ISBLANK('Item List'!CA57),0,'Item List'!CA57)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List'!AV64),0,'Item List'!AV64)</f>
        <v>0</v>
      </c>
      <c r="E70" s="145">
        <f>IF(ISBLANK('Item List'!AW64),0,'Item List'!AW64)</f>
        <v>0</v>
      </c>
      <c r="F70" s="145">
        <f t="shared" si="40"/>
        <v>0</v>
      </c>
      <c r="G70" s="385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List'!BJ58),"",'Item List'!BJ58)</f>
        <v/>
      </c>
      <c r="S70" s="287" t="str">
        <f>IF(ISBLANK('Item List'!BK58),"",'Item List'!BK58)</f>
        <v/>
      </c>
      <c r="T70" s="288">
        <f>IF(ISBLANK('Item List'!BL58),0,'Item List'!BL58)</f>
        <v>0</v>
      </c>
      <c r="U70" s="145">
        <f>IF(ISBLANK('Item List'!BM58),0,'Item List'!BM58)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List'!BX58),"",'Item List'!BX58)</f>
        <v/>
      </c>
      <c r="AG70" s="287" t="str">
        <f>IF(ISBLANK('Item List'!BY58),"",'Item List'!BY58)</f>
        <v/>
      </c>
      <c r="AH70" s="288">
        <f>IF(ISBLANK('Item List'!BZ58),0,'Item List'!BZ58)</f>
        <v>0</v>
      </c>
      <c r="AI70" s="145">
        <f>IF(ISBLANK('Item List'!CA58),0,'Item List'!CA58)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List'!AV65),0,'Item List'!AV65)</f>
        <v>0</v>
      </c>
      <c r="E71" s="145">
        <f>IF(ISBLANK('Item List'!AW65),0,'Item List'!AW65)</f>
        <v>0</v>
      </c>
      <c r="F71" s="145">
        <f t="shared" si="40"/>
        <v>0</v>
      </c>
      <c r="G71" s="385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List'!BJ59),"",'Item List'!BJ59)</f>
        <v/>
      </c>
      <c r="S71" s="287" t="str">
        <f>IF(ISBLANK('Item List'!BK59),"",'Item List'!BK59)</f>
        <v/>
      </c>
      <c r="T71" s="288">
        <f>IF(ISBLANK('Item List'!BL59),0,'Item List'!BL59)</f>
        <v>0</v>
      </c>
      <c r="U71" s="145">
        <f>IF(ISBLANK('Item List'!BM59),0,'Item List'!BM59)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List'!BX59),"",'Item List'!BX59)</f>
        <v/>
      </c>
      <c r="AG71" s="287" t="str">
        <f>IF(ISBLANK('Item List'!BY59),"",'Item List'!BY59)</f>
        <v/>
      </c>
      <c r="AH71" s="288">
        <f>IF(ISBLANK('Item List'!BZ59),0,'Item List'!BZ59)</f>
        <v>0</v>
      </c>
      <c r="AI71" s="145">
        <f>IF(ISBLANK('Item List'!CA59),0,'Item List'!CA59)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List'!AV66),0,'Item List'!AV66)</f>
        <v>0</v>
      </c>
      <c r="E72" s="145">
        <f>IF(ISBLANK('Item List'!AW66),0,'Item List'!AW66)</f>
        <v>0</v>
      </c>
      <c r="F72" s="145">
        <f t="shared" si="40"/>
        <v>0</v>
      </c>
      <c r="G72" s="385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List'!BJ60),"",'Item List'!BJ60)</f>
        <v/>
      </c>
      <c r="S72" s="287" t="str">
        <f>IF(ISBLANK('Item List'!BK60),"",'Item List'!BK60)</f>
        <v/>
      </c>
      <c r="T72" s="288">
        <f>IF(ISBLANK('Item List'!BL60),0,'Item List'!BL60)</f>
        <v>0</v>
      </c>
      <c r="U72" s="145">
        <f>IF(ISBLANK('Item List'!BM60),0,'Item List'!BM60)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List'!BX60),"",'Item List'!BX60)</f>
        <v/>
      </c>
      <c r="AG72" s="287" t="str">
        <f>IF(ISBLANK('Item List'!BY60),"",'Item List'!BY60)</f>
        <v/>
      </c>
      <c r="AH72" s="288">
        <f>IF(ISBLANK('Item List'!BZ60),0,'Item List'!BZ60)</f>
        <v>0</v>
      </c>
      <c r="AI72" s="145">
        <f>IF(ISBLANK('Item List'!CA60),0,'Item List'!CA60)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List'!AV67),0,'Item List'!AV67)</f>
        <v>0</v>
      </c>
      <c r="E73" s="145">
        <f>IF(ISBLANK('Item List'!AW67),0,'Item List'!AW67)</f>
        <v>0</v>
      </c>
      <c r="F73" s="145">
        <f t="shared" si="40"/>
        <v>0</v>
      </c>
      <c r="G73" s="385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List'!BJ61),"",'Item List'!BJ61)</f>
        <v/>
      </c>
      <c r="S73" s="287" t="str">
        <f>IF(ISBLANK('Item List'!BK61),"",'Item List'!BK61)</f>
        <v/>
      </c>
      <c r="T73" s="288">
        <f>IF(ISBLANK('Item List'!BL61),0,'Item List'!BL61)</f>
        <v>0</v>
      </c>
      <c r="U73" s="145">
        <f>IF(ISBLANK('Item List'!BM61),0,'Item List'!BM61)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List'!BX61),"",'Item List'!BX61)</f>
        <v/>
      </c>
      <c r="AG73" s="287" t="str">
        <f>IF(ISBLANK('Item List'!BY61),"",'Item List'!BY61)</f>
        <v/>
      </c>
      <c r="AH73" s="288">
        <f>IF(ISBLANK('Item List'!BZ61),0,'Item List'!BZ61)</f>
        <v>0</v>
      </c>
      <c r="AI73" s="145">
        <f>IF(ISBLANK('Item List'!CA61),0,'Item List'!CA61)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List'!AV68),0,'Item List'!AV68)</f>
        <v>0</v>
      </c>
      <c r="E74" s="145">
        <f>IF(ISBLANK('Item List'!AW68),0,'Item List'!AW68)</f>
        <v>0</v>
      </c>
      <c r="F74" s="145">
        <f t="shared" si="40"/>
        <v>0</v>
      </c>
      <c r="G74" s="385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List'!BJ62),"",'Item List'!BJ62)</f>
        <v/>
      </c>
      <c r="S74" s="287" t="str">
        <f>IF(ISBLANK('Item List'!BK62),"",'Item List'!BK62)</f>
        <v/>
      </c>
      <c r="T74" s="288">
        <f>IF(ISBLANK('Item List'!BL62),0,'Item List'!BL62)</f>
        <v>0</v>
      </c>
      <c r="U74" s="145">
        <f>IF(ISBLANK('Item List'!BM62),0,'Item List'!BM62)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List'!BX62),"",'Item List'!BX62)</f>
        <v/>
      </c>
      <c r="AG74" s="287" t="str">
        <f>IF(ISBLANK('Item List'!BY62),"",'Item List'!BY62)</f>
        <v/>
      </c>
      <c r="AH74" s="288">
        <f>IF(ISBLANK('Item List'!BZ62),0,'Item List'!BZ62)</f>
        <v>0</v>
      </c>
      <c r="AI74" s="145">
        <f>IF(ISBLANK('Item List'!CA62),0,'Item List'!CA62)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List'!AV69),0,'Item List'!AV69)</f>
        <v>0</v>
      </c>
      <c r="E75" s="145">
        <f>IF(ISBLANK('Item List'!AW69),0,'Item List'!AW69)</f>
        <v>0</v>
      </c>
      <c r="F75" s="145">
        <f t="shared" si="40"/>
        <v>0</v>
      </c>
      <c r="G75" s="385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List'!BJ63),"",'Item List'!BJ63)</f>
        <v/>
      </c>
      <c r="S75" s="287" t="str">
        <f>IF(ISBLANK('Item List'!BK63),"",'Item List'!BK63)</f>
        <v/>
      </c>
      <c r="T75" s="288">
        <f>IF(ISBLANK('Item List'!BL63),0,'Item List'!BL63)</f>
        <v>0</v>
      </c>
      <c r="U75" s="145">
        <f>IF(ISBLANK('Item List'!BM63),0,'Item List'!BM63)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List'!BX63),"",'Item List'!BX63)</f>
        <v/>
      </c>
      <c r="AG75" s="287" t="str">
        <f>IF(ISBLANK('Item List'!BY63),"",'Item List'!BY63)</f>
        <v/>
      </c>
      <c r="AH75" s="288">
        <f>IF(ISBLANK('Item List'!BZ63),0,'Item List'!BZ63)</f>
        <v>0</v>
      </c>
      <c r="AI75" s="145">
        <f>IF(ISBLANK('Item List'!CA63),0,'Item List'!CA63)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List'!AV70),0,'Item List'!AV70)</f>
        <v>0</v>
      </c>
      <c r="E76" s="145">
        <f>IF(ISBLANK('Item List'!AW70),0,'Item List'!AW70)</f>
        <v>0</v>
      </c>
      <c r="F76" s="145">
        <f t="shared" si="40"/>
        <v>0</v>
      </c>
      <c r="G76" s="385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List'!BJ64),"",'Item List'!BJ64)</f>
        <v/>
      </c>
      <c r="S76" s="287" t="str">
        <f>IF(ISBLANK('Item List'!BK64),"",'Item List'!BK64)</f>
        <v/>
      </c>
      <c r="T76" s="288">
        <f>IF(ISBLANK('Item List'!BL64),0,'Item List'!BL64)</f>
        <v>0</v>
      </c>
      <c r="U76" s="145">
        <f>IF(ISBLANK('Item List'!BM64),0,'Item List'!BM64)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List'!BX64),"",'Item List'!BX64)</f>
        <v/>
      </c>
      <c r="AG76" s="287" t="str">
        <f>IF(ISBLANK('Item List'!BY64),"",'Item List'!BY64)</f>
        <v/>
      </c>
      <c r="AH76" s="288">
        <f>IF(ISBLANK('Item List'!BZ64),0,'Item List'!BZ64)</f>
        <v>0</v>
      </c>
      <c r="AI76" s="145">
        <f>IF(ISBLANK('Item List'!CA64),0,'Item List'!CA64)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List'!AV71),0,'Item List'!AV71)</f>
        <v>0</v>
      </c>
      <c r="E77" s="145">
        <f>IF(ISBLANK('Item List'!AW71),0,'Item List'!AW71)</f>
        <v>0</v>
      </c>
      <c r="F77" s="145">
        <f t="shared" si="40"/>
        <v>0</v>
      </c>
      <c r="G77" s="385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List'!BJ65),"",'Item List'!BJ65)</f>
        <v/>
      </c>
      <c r="S77" s="287" t="str">
        <f>IF(ISBLANK('Item List'!BK65),"",'Item List'!BK65)</f>
        <v/>
      </c>
      <c r="T77" s="288">
        <f>IF(ISBLANK('Item List'!BL65),0,'Item List'!BL65)</f>
        <v>0</v>
      </c>
      <c r="U77" s="145">
        <f>IF(ISBLANK('Item List'!BM65),0,'Item List'!BM65)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List'!BX65),"",'Item List'!BX65)</f>
        <v/>
      </c>
      <c r="AG77" s="287" t="str">
        <f>IF(ISBLANK('Item List'!BY65),"",'Item List'!BY65)</f>
        <v/>
      </c>
      <c r="AH77" s="288">
        <f>IF(ISBLANK('Item List'!BZ65),0,'Item List'!BZ65)</f>
        <v>0</v>
      </c>
      <c r="AI77" s="145">
        <f>IF(ISBLANK('Item List'!CA65),0,'Item List'!CA65)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List'!AV72),0,'Item List'!AV72)</f>
        <v>0</v>
      </c>
      <c r="E78" s="145">
        <f>IF(ISBLANK('Item List'!AW72),0,'Item List'!AW72)</f>
        <v>0</v>
      </c>
      <c r="F78" s="145">
        <f t="shared" si="40"/>
        <v>0</v>
      </c>
      <c r="G78" s="385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List'!BJ66),"",'Item List'!BJ66)</f>
        <v/>
      </c>
      <c r="S78" s="287" t="str">
        <f>IF(ISBLANK('Item List'!BK66),"",'Item List'!BK66)</f>
        <v/>
      </c>
      <c r="T78" s="288">
        <f>IF(ISBLANK('Item List'!BL66),0,'Item List'!BL66)</f>
        <v>0</v>
      </c>
      <c r="U78" s="145">
        <f>IF(ISBLANK('Item List'!BM66),0,'Item List'!BM66)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List'!BX66),"",'Item List'!BX66)</f>
        <v/>
      </c>
      <c r="AG78" s="287" t="str">
        <f>IF(ISBLANK('Item List'!BY66),"",'Item List'!BY66)</f>
        <v/>
      </c>
      <c r="AH78" s="288">
        <f>IF(ISBLANK('Item List'!BZ66),0,'Item List'!BZ66)</f>
        <v>0</v>
      </c>
      <c r="AI78" s="145">
        <f>IF(ISBLANK('Item List'!CA66),0,'Item List'!CA66)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List'!AV73),0,'Item List'!AV73)</f>
        <v>0</v>
      </c>
      <c r="E79" s="145">
        <f>IF(ISBLANK('Item List'!AW73),0,'Item List'!AW73)</f>
        <v>0</v>
      </c>
      <c r="F79" s="145">
        <f t="shared" si="40"/>
        <v>0</v>
      </c>
      <c r="G79" s="385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List'!BJ67),"",'Item List'!BJ67)</f>
        <v/>
      </c>
      <c r="S79" s="287" t="str">
        <f>IF(ISBLANK('Item List'!BK67),"",'Item List'!BK67)</f>
        <v/>
      </c>
      <c r="T79" s="288">
        <f>IF(ISBLANK('Item List'!BL67),0,'Item List'!BL67)</f>
        <v>0</v>
      </c>
      <c r="U79" s="145">
        <f>IF(ISBLANK('Item List'!BM67),0,'Item List'!BM67)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List'!BX67),"",'Item List'!BX67)</f>
        <v/>
      </c>
      <c r="AG79" s="287" t="str">
        <f>IF(ISBLANK('Item List'!BY67),"",'Item List'!BY67)</f>
        <v/>
      </c>
      <c r="AH79" s="288">
        <f>IF(ISBLANK('Item List'!BZ67),0,'Item List'!BZ67)</f>
        <v>0</v>
      </c>
      <c r="AI79" s="145">
        <f>IF(ISBLANK('Item List'!CA67),0,'Item List'!CA67)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List'!AV74),0,'Item List'!AV74)</f>
        <v>0</v>
      </c>
      <c r="E80" s="145">
        <f>IF(ISBLANK('Item List'!AW74),0,'Item List'!AW74)</f>
        <v>0</v>
      </c>
      <c r="F80" s="145">
        <f t="shared" si="40"/>
        <v>0</v>
      </c>
      <c r="G80" s="385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List'!BJ68),"",'Item List'!BJ68)</f>
        <v/>
      </c>
      <c r="S80" s="287" t="str">
        <f>IF(ISBLANK('Item List'!BK68),"",'Item List'!BK68)</f>
        <v/>
      </c>
      <c r="T80" s="288">
        <f>IF(ISBLANK('Item List'!BL68),0,'Item List'!BL68)</f>
        <v>0</v>
      </c>
      <c r="U80" s="145">
        <f>IF(ISBLANK('Item List'!BM68),0,'Item List'!BM68)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List'!BX68),"",'Item List'!BX68)</f>
        <v/>
      </c>
      <c r="AG80" s="287" t="str">
        <f>IF(ISBLANK('Item List'!BY68),"",'Item List'!BY68)</f>
        <v/>
      </c>
      <c r="AH80" s="288">
        <f>IF(ISBLANK('Item List'!BZ68),0,'Item List'!BZ68)</f>
        <v>0</v>
      </c>
      <c r="AI80" s="145">
        <f>IF(ISBLANK('Item List'!CA68),0,'Item List'!CA68)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List'!AV75),0,'Item List'!AV75)</f>
        <v>0</v>
      </c>
      <c r="E81" s="145">
        <f>IF(ISBLANK('Item List'!AW75),0,'Item List'!AW75)</f>
        <v>0</v>
      </c>
      <c r="F81" s="145">
        <f t="shared" si="40"/>
        <v>0</v>
      </c>
      <c r="G81" s="385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List'!BJ69),"",'Item List'!BJ69)</f>
        <v/>
      </c>
      <c r="S81" s="287" t="str">
        <f>IF(ISBLANK('Item List'!BK69),"",'Item List'!BK69)</f>
        <v/>
      </c>
      <c r="T81" s="288">
        <f>IF(ISBLANK('Item List'!BL69),0,'Item List'!BL69)</f>
        <v>0</v>
      </c>
      <c r="U81" s="145">
        <f>IF(ISBLANK('Item List'!BM69),0,'Item List'!BM69)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List'!BX69),"",'Item List'!BX69)</f>
        <v/>
      </c>
      <c r="AG81" s="287" t="str">
        <f>IF(ISBLANK('Item List'!BY69),"",'Item List'!BY69)</f>
        <v/>
      </c>
      <c r="AH81" s="288">
        <f>IF(ISBLANK('Item List'!BZ69),0,'Item List'!BZ69)</f>
        <v>0</v>
      </c>
      <c r="AI81" s="145">
        <f>IF(ISBLANK('Item List'!CA69),0,'Item List'!CA69)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>
        <f>IF(SUM(F58:F81)=0,"",SUM(F58:F81)+F56)</f>
        <v>1848594</v>
      </c>
      <c r="G82" s="109"/>
      <c r="H82" s="103">
        <f>IF(SUM(H58:H81)=0,"",SUM(H58:H81)+H56)</f>
        <v>1707937.43</v>
      </c>
      <c r="I82" s="216"/>
      <c r="J82" s="103">
        <f>IF(SUM(J58:J81)=0,"",SUM(J58:J81)+J56)</f>
        <v>1834554.49</v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Stenstrom Excavating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Stenstrom Excavating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Stenstrom Excavating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List'!AW70),0,'Item List'!AW70)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List'!BJ70),"",'Item List'!BJ70)</f>
        <v/>
      </c>
      <c r="S84" s="287" t="str">
        <f>IF(ISBLANK('Item List'!BK70),"",'Item List'!BK70)</f>
        <v/>
      </c>
      <c r="T84" s="288">
        <f>IF(ISBLANK('Item List'!BL70),0,'Item List'!BL70)</f>
        <v>0</v>
      </c>
      <c r="U84" s="145">
        <f>IF(ISBLANK('Item List'!BM70),0,'Item List'!BM70)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List'!BX70),"",'Item List'!BX70)</f>
        <v/>
      </c>
      <c r="AG84" s="287" t="str">
        <f>IF(ISBLANK('Item List'!BY70),"",'Item List'!BY70)</f>
        <v/>
      </c>
      <c r="AH84" s="288">
        <f>IF(ISBLANK('Item List'!BZ70),0,'Item List'!BZ70)</f>
        <v>0</v>
      </c>
      <c r="AI84" s="145">
        <f>IF(ISBLANK('Item List'!CA70),0,'Item List'!CA70)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List'!AW71),0,'Item List'!AW71)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List'!BJ71),"",'Item List'!BJ71)</f>
        <v/>
      </c>
      <c r="S85" s="287" t="str">
        <f>IF(ISBLANK('Item List'!BK71),"",'Item List'!BK71)</f>
        <v/>
      </c>
      <c r="T85" s="288">
        <f>IF(ISBLANK('Item List'!BL71),0,'Item List'!BL71)</f>
        <v>0</v>
      </c>
      <c r="U85" s="145">
        <f>IF(ISBLANK('Item List'!BM71),0,'Item List'!BM71)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List'!BX71),"",'Item List'!BX71)</f>
        <v/>
      </c>
      <c r="AG85" s="287" t="str">
        <f>IF(ISBLANK('Item List'!BY71),"",'Item List'!BY71)</f>
        <v/>
      </c>
      <c r="AH85" s="288">
        <f>IF(ISBLANK('Item List'!BZ71),0,'Item List'!BZ71)</f>
        <v>0</v>
      </c>
      <c r="AI85" s="145">
        <f>IF(ISBLANK('Item List'!CA71),0,'Item List'!CA71)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List'!AW72),0,'Item List'!AW72)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List'!BJ72),"",'Item List'!BJ72)</f>
        <v/>
      </c>
      <c r="S86" s="287" t="str">
        <f>IF(ISBLANK('Item List'!BK72),"",'Item List'!BK72)</f>
        <v/>
      </c>
      <c r="T86" s="288">
        <f>IF(ISBLANK('Item List'!BL72),0,'Item List'!BL72)</f>
        <v>0</v>
      </c>
      <c r="U86" s="145">
        <f>IF(ISBLANK('Item List'!BM72),0,'Item List'!BM72)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List'!BX72),"",'Item List'!BX72)</f>
        <v/>
      </c>
      <c r="AG86" s="287" t="str">
        <f>IF(ISBLANK('Item List'!BY72),"",'Item List'!BY72)</f>
        <v/>
      </c>
      <c r="AH86" s="288">
        <f>IF(ISBLANK('Item List'!BZ72),0,'Item List'!BZ72)</f>
        <v>0</v>
      </c>
      <c r="AI86" s="145">
        <f>IF(ISBLANK('Item List'!CA72),0,'Item List'!CA72)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List'!AW73),0,'Item List'!AW73)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List'!BJ73),"",'Item List'!BJ73)</f>
        <v/>
      </c>
      <c r="S87" s="287" t="str">
        <f>IF(ISBLANK('Item List'!BK73),"",'Item List'!BK73)</f>
        <v/>
      </c>
      <c r="T87" s="288">
        <f>IF(ISBLANK('Item List'!BL73),0,'Item List'!BL73)</f>
        <v>0</v>
      </c>
      <c r="U87" s="145">
        <f>IF(ISBLANK('Item List'!BM73),0,'Item List'!BM73)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List'!BX73),"",'Item List'!BX73)</f>
        <v/>
      </c>
      <c r="AG87" s="287" t="str">
        <f>IF(ISBLANK('Item List'!BY73),"",'Item List'!BY73)</f>
        <v/>
      </c>
      <c r="AH87" s="288">
        <f>IF(ISBLANK('Item List'!BZ73),0,'Item List'!BZ73)</f>
        <v>0</v>
      </c>
      <c r="AI87" s="145">
        <f>IF(ISBLANK('Item List'!CA73),0,'Item List'!CA73)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List'!AW74),0,'Item List'!AW74)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List'!BJ74),"",'Item List'!BJ74)</f>
        <v/>
      </c>
      <c r="S88" s="287" t="str">
        <f>IF(ISBLANK('Item List'!BK74),"",'Item List'!BK74)</f>
        <v/>
      </c>
      <c r="T88" s="288">
        <f>IF(ISBLANK('Item List'!BL74),0,'Item List'!BL74)</f>
        <v>0</v>
      </c>
      <c r="U88" s="145">
        <f>IF(ISBLANK('Item List'!BM74),0,'Item List'!BM74)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List'!BX74),"",'Item List'!BX74)</f>
        <v/>
      </c>
      <c r="AG88" s="287" t="str">
        <f>IF(ISBLANK('Item List'!BY74),"",'Item List'!BY74)</f>
        <v/>
      </c>
      <c r="AH88" s="288">
        <f>IF(ISBLANK('Item List'!BZ74),0,'Item List'!BZ74)</f>
        <v>0</v>
      </c>
      <c r="AI88" s="145">
        <f>IF(ISBLANK('Item List'!CA74),0,'Item List'!CA74)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List'!AW75),0,'Item List'!AW75)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List'!BJ75),"",'Item List'!BJ75)</f>
        <v/>
      </c>
      <c r="S89" s="287" t="str">
        <f>IF(ISBLANK('Item List'!BK75),"",'Item List'!BK75)</f>
        <v/>
      </c>
      <c r="T89" s="288">
        <f>IF(ISBLANK('Item List'!BL75),0,'Item List'!BL75)</f>
        <v>0</v>
      </c>
      <c r="U89" s="145">
        <f>IF(ISBLANK('Item List'!BM75),0,'Item List'!BM75)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List'!BX75),"",'Item List'!BX75)</f>
        <v/>
      </c>
      <c r="AG89" s="287" t="str">
        <f>IF(ISBLANK('Item List'!BY75),"",'Item List'!BY75)</f>
        <v/>
      </c>
      <c r="AH89" s="288">
        <f>IF(ISBLANK('Item List'!BZ75),0,'Item List'!BZ75)</f>
        <v>0</v>
      </c>
      <c r="AI89" s="145">
        <f>IF(ISBLANK('Item List'!CA75),0,'Item List'!CA75)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List'!AW76),0,'Item List'!AW76)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List'!BJ76),"",'Item List'!BJ76)</f>
        <v/>
      </c>
      <c r="S90" s="287" t="str">
        <f>IF(ISBLANK('Item List'!BK76),"",'Item List'!BK76)</f>
        <v/>
      </c>
      <c r="T90" s="288">
        <f>IF(ISBLANK('Item List'!BL76),0,'Item List'!BL76)</f>
        <v>0</v>
      </c>
      <c r="U90" s="145">
        <f>IF(ISBLANK('Item List'!BM76),0,'Item List'!BM76)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List'!BX76),"",'Item List'!BX76)</f>
        <v/>
      </c>
      <c r="AG90" s="287" t="str">
        <f>IF(ISBLANK('Item List'!BY76),"",'Item List'!BY76)</f>
        <v/>
      </c>
      <c r="AH90" s="288">
        <f>IF(ISBLANK('Item List'!BZ76),0,'Item List'!BZ76)</f>
        <v>0</v>
      </c>
      <c r="AI90" s="145">
        <f>IF(ISBLANK('Item List'!CA76),0,'Item List'!CA76)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List'!AW77),0,'Item List'!AW77)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List'!BJ77),"",'Item List'!BJ77)</f>
        <v/>
      </c>
      <c r="S91" s="287" t="str">
        <f>IF(ISBLANK('Item List'!BK77),"",'Item List'!BK77)</f>
        <v/>
      </c>
      <c r="T91" s="288">
        <f>IF(ISBLANK('Item List'!BL77),0,'Item List'!BL77)</f>
        <v>0</v>
      </c>
      <c r="U91" s="145">
        <f>IF(ISBLANK('Item List'!BM77),0,'Item List'!BM77)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List'!BX77),"",'Item List'!BX77)</f>
        <v/>
      </c>
      <c r="AG91" s="287" t="str">
        <f>IF(ISBLANK('Item List'!BY77),"",'Item List'!BY77)</f>
        <v/>
      </c>
      <c r="AH91" s="288">
        <f>IF(ISBLANK('Item List'!BZ77),0,'Item List'!BZ77)</f>
        <v>0</v>
      </c>
      <c r="AI91" s="145">
        <f>IF(ISBLANK('Item List'!CA77),0,'Item List'!CA77)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List'!AW78),0,'Item List'!AW78)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List'!BJ78),"",'Item List'!BJ78)</f>
        <v/>
      </c>
      <c r="S92" s="287" t="str">
        <f>IF(ISBLANK('Item List'!BK78),"",'Item List'!BK78)</f>
        <v/>
      </c>
      <c r="T92" s="288">
        <f>IF(ISBLANK('Item List'!BL78),0,'Item List'!BL78)</f>
        <v>0</v>
      </c>
      <c r="U92" s="145">
        <f>IF(ISBLANK('Item List'!BM78),0,'Item List'!BM78)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List'!BX78),"",'Item List'!BX78)</f>
        <v/>
      </c>
      <c r="AG92" s="287" t="str">
        <f>IF(ISBLANK('Item List'!BY78),"",'Item List'!BY78)</f>
        <v/>
      </c>
      <c r="AH92" s="288">
        <f>IF(ISBLANK('Item List'!BZ78),0,'Item List'!BZ78)</f>
        <v>0</v>
      </c>
      <c r="AI92" s="145">
        <f>IF(ISBLANK('Item List'!CA78),0,'Item List'!CA78)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List'!AW79),0,'Item List'!AW79)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List'!BJ79),"",'Item List'!BJ79)</f>
        <v/>
      </c>
      <c r="S93" s="287" t="str">
        <f>IF(ISBLANK('Item List'!BK79),"",'Item List'!BK79)</f>
        <v/>
      </c>
      <c r="T93" s="288">
        <f>IF(ISBLANK('Item List'!BL79),0,'Item List'!BL79)</f>
        <v>0</v>
      </c>
      <c r="U93" s="145">
        <f>IF(ISBLANK('Item List'!BM79),0,'Item List'!BM79)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List'!BX79),"",'Item List'!BX79)</f>
        <v/>
      </c>
      <c r="AG93" s="287" t="str">
        <f>IF(ISBLANK('Item List'!BY79),"",'Item List'!BY79)</f>
        <v/>
      </c>
      <c r="AH93" s="288">
        <f>IF(ISBLANK('Item List'!BZ79),0,'Item List'!BZ79)</f>
        <v>0</v>
      </c>
      <c r="AI93" s="145">
        <f>IF(ISBLANK('Item List'!CA79),0,'Item List'!CA79)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List'!AW80),0,'Item List'!AW80)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List'!BJ80),"",'Item List'!BJ80)</f>
        <v/>
      </c>
      <c r="S94" s="287" t="str">
        <f>IF(ISBLANK('Item List'!BK80),"",'Item List'!BK80)</f>
        <v/>
      </c>
      <c r="T94" s="288">
        <f>IF(ISBLANK('Item List'!BL80),0,'Item List'!BL80)</f>
        <v>0</v>
      </c>
      <c r="U94" s="145">
        <f>IF(ISBLANK('Item List'!BM80),0,'Item List'!BM80)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List'!BX80),"",'Item List'!BX80)</f>
        <v/>
      </c>
      <c r="AG94" s="287" t="str">
        <f>IF(ISBLANK('Item List'!BY80),"",'Item List'!BY80)</f>
        <v/>
      </c>
      <c r="AH94" s="288">
        <f>IF(ISBLANK('Item List'!BZ80),0,'Item List'!BZ80)</f>
        <v>0</v>
      </c>
      <c r="AI94" s="145">
        <f>IF(ISBLANK('Item List'!CA80),0,'Item List'!CA80)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List'!AW81),0,'Item List'!AW81)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List'!BJ81),"",'Item List'!BJ81)</f>
        <v/>
      </c>
      <c r="S95" s="287" t="str">
        <f>IF(ISBLANK('Item List'!BK81),"",'Item List'!BK81)</f>
        <v/>
      </c>
      <c r="T95" s="288">
        <f>IF(ISBLANK('Item List'!BL81),0,'Item List'!BL81)</f>
        <v>0</v>
      </c>
      <c r="U95" s="145">
        <f>IF(ISBLANK('Item List'!BM81),0,'Item List'!BM81)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List'!BX81),"",'Item List'!BX81)</f>
        <v/>
      </c>
      <c r="AG95" s="287" t="str">
        <f>IF(ISBLANK('Item List'!BY81),"",'Item List'!BY81)</f>
        <v/>
      </c>
      <c r="AH95" s="288">
        <f>IF(ISBLANK('Item List'!BZ81),0,'Item List'!BZ81)</f>
        <v>0</v>
      </c>
      <c r="AI95" s="145">
        <f>IF(ISBLANK('Item List'!CA81),0,'Item List'!CA81)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List'!AW82),0,'Item List'!AW82)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List'!BJ82),"",'Item List'!BJ82)</f>
        <v/>
      </c>
      <c r="S96" s="287" t="str">
        <f>IF(ISBLANK('Item List'!BK82),"",'Item List'!BK82)</f>
        <v/>
      </c>
      <c r="T96" s="288">
        <f>IF(ISBLANK('Item List'!BL82),0,'Item List'!BL82)</f>
        <v>0</v>
      </c>
      <c r="U96" s="145">
        <f>IF(ISBLANK('Item List'!BM82),0,'Item List'!BM82)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List'!BX82),"",'Item List'!BX82)</f>
        <v/>
      </c>
      <c r="AG96" s="287" t="str">
        <f>IF(ISBLANK('Item List'!BY82),"",'Item List'!BY82)</f>
        <v/>
      </c>
      <c r="AH96" s="288">
        <f>IF(ISBLANK('Item List'!BZ82),0,'Item List'!BZ82)</f>
        <v>0</v>
      </c>
      <c r="AI96" s="145">
        <f>IF(ISBLANK('Item List'!CA82),0,'Item List'!CA82)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List'!AW83),0,'Item List'!AW83)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List'!BJ83),"",'Item List'!BJ83)</f>
        <v/>
      </c>
      <c r="S97" s="287" t="str">
        <f>IF(ISBLANK('Item List'!BK83),"",'Item List'!BK83)</f>
        <v/>
      </c>
      <c r="T97" s="288">
        <f>IF(ISBLANK('Item List'!BL83),0,'Item List'!BL83)</f>
        <v>0</v>
      </c>
      <c r="U97" s="145">
        <f>IF(ISBLANK('Item List'!BM83),0,'Item List'!BM83)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List'!BX83),"",'Item List'!BX83)</f>
        <v/>
      </c>
      <c r="AG97" s="287" t="str">
        <f>IF(ISBLANK('Item List'!BY83),"",'Item List'!BY83)</f>
        <v/>
      </c>
      <c r="AH97" s="288">
        <f>IF(ISBLANK('Item List'!BZ83),0,'Item List'!BZ83)</f>
        <v>0</v>
      </c>
      <c r="AI97" s="145">
        <f>IF(ISBLANK('Item List'!CA83),0,'Item List'!CA83)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List'!AW84),0,'Item List'!AW84)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List'!BJ84),"",'Item List'!BJ84)</f>
        <v/>
      </c>
      <c r="S98" s="287" t="str">
        <f>IF(ISBLANK('Item List'!BK84),"",'Item List'!BK84)</f>
        <v/>
      </c>
      <c r="T98" s="288">
        <f>IF(ISBLANK('Item List'!BL84),0,'Item List'!BL84)</f>
        <v>0</v>
      </c>
      <c r="U98" s="145">
        <f>IF(ISBLANK('Item List'!BM84),0,'Item List'!BM84)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List'!BX84),"",'Item List'!BX84)</f>
        <v/>
      </c>
      <c r="AG98" s="287" t="str">
        <f>IF(ISBLANK('Item List'!BY84),"",'Item List'!BY84)</f>
        <v/>
      </c>
      <c r="AH98" s="288">
        <f>IF(ISBLANK('Item List'!BZ84),0,'Item List'!BZ84)</f>
        <v>0</v>
      </c>
      <c r="AI98" s="145">
        <f>IF(ISBLANK('Item List'!CA84),0,'Item List'!CA84)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List'!AW85),0,'Item List'!AW85)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List'!BJ85),"",'Item List'!BJ85)</f>
        <v/>
      </c>
      <c r="S99" s="287" t="str">
        <f>IF(ISBLANK('Item List'!BK85),"",'Item List'!BK85)</f>
        <v/>
      </c>
      <c r="T99" s="288">
        <f>IF(ISBLANK('Item List'!BL85),0,'Item List'!BL85)</f>
        <v>0</v>
      </c>
      <c r="U99" s="145">
        <f>IF(ISBLANK('Item List'!BM85),0,'Item List'!BM85)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List'!BX85),"",'Item List'!BX85)</f>
        <v/>
      </c>
      <c r="AG99" s="287" t="str">
        <f>IF(ISBLANK('Item List'!BY85),"",'Item List'!BY85)</f>
        <v/>
      </c>
      <c r="AH99" s="288">
        <f>IF(ISBLANK('Item List'!BZ85),0,'Item List'!BZ85)</f>
        <v>0</v>
      </c>
      <c r="AI99" s="145">
        <f>IF(ISBLANK('Item List'!CA85),0,'Item List'!CA85)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List'!AW86),0,'Item List'!AW86)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List'!BJ86),"",'Item List'!BJ86)</f>
        <v/>
      </c>
      <c r="S100" s="287" t="str">
        <f>IF(ISBLANK('Item List'!BK86),"",'Item List'!BK86)</f>
        <v/>
      </c>
      <c r="T100" s="288">
        <f>IF(ISBLANK('Item List'!BL86),0,'Item List'!BL86)</f>
        <v>0</v>
      </c>
      <c r="U100" s="145">
        <f>IF(ISBLANK('Item List'!BM86),0,'Item List'!BM86)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List'!BX86),"",'Item List'!BX86)</f>
        <v/>
      </c>
      <c r="AG100" s="287" t="str">
        <f>IF(ISBLANK('Item List'!BY86),"",'Item List'!BY86)</f>
        <v/>
      </c>
      <c r="AH100" s="288">
        <f>IF(ISBLANK('Item List'!BZ86),0,'Item List'!BZ86)</f>
        <v>0</v>
      </c>
      <c r="AI100" s="145">
        <f>IF(ISBLANK('Item List'!CA86),0,'Item List'!CA86)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List'!AW87),0,'Item List'!AW87)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List'!BJ87),"",'Item List'!BJ87)</f>
        <v/>
      </c>
      <c r="S101" s="287" t="str">
        <f>IF(ISBLANK('Item List'!BK87),"",'Item List'!BK87)</f>
        <v/>
      </c>
      <c r="T101" s="288">
        <f>IF(ISBLANK('Item List'!BL87),0,'Item List'!BL87)</f>
        <v>0</v>
      </c>
      <c r="U101" s="145">
        <f>IF(ISBLANK('Item List'!BM87),0,'Item List'!BM87)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List'!BX87),"",'Item List'!BX87)</f>
        <v/>
      </c>
      <c r="AG101" s="287" t="str">
        <f>IF(ISBLANK('Item List'!BY87),"",'Item List'!BY87)</f>
        <v/>
      </c>
      <c r="AH101" s="288">
        <f>IF(ISBLANK('Item List'!BZ87),0,'Item List'!BZ87)</f>
        <v>0</v>
      </c>
      <c r="AI101" s="145">
        <f>IF(ISBLANK('Item List'!CA87),0,'Item List'!CA87)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List'!AW88),0,'Item List'!AW88)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List'!BJ88),"",'Item List'!BJ88)</f>
        <v/>
      </c>
      <c r="S102" s="287" t="str">
        <f>IF(ISBLANK('Item List'!BK88),"",'Item List'!BK88)</f>
        <v/>
      </c>
      <c r="T102" s="288">
        <f>IF(ISBLANK('Item List'!BL88),0,'Item List'!BL88)</f>
        <v>0</v>
      </c>
      <c r="U102" s="145">
        <f>IF(ISBLANK('Item List'!BM88),0,'Item List'!BM88)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List'!BX88),"",'Item List'!BX88)</f>
        <v/>
      </c>
      <c r="AG102" s="287" t="str">
        <f>IF(ISBLANK('Item List'!BY88),"",'Item List'!BY88)</f>
        <v/>
      </c>
      <c r="AH102" s="288">
        <f>IF(ISBLANK('Item List'!BZ88),0,'Item List'!BZ88)</f>
        <v>0</v>
      </c>
      <c r="AI102" s="145">
        <f>IF(ISBLANK('Item List'!CA88),0,'Item List'!CA88)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List'!AW89),0,'Item List'!AW89)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List'!BJ89),"",'Item List'!BJ89)</f>
        <v/>
      </c>
      <c r="S103" s="287" t="str">
        <f>IF(ISBLANK('Item List'!BK89),"",'Item List'!BK89)</f>
        <v/>
      </c>
      <c r="T103" s="288">
        <f>IF(ISBLANK('Item List'!BL89),0,'Item List'!BL89)</f>
        <v>0</v>
      </c>
      <c r="U103" s="145">
        <f>IF(ISBLANK('Item List'!BM89),0,'Item List'!BM89)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List'!BX89),"",'Item List'!BX89)</f>
        <v/>
      </c>
      <c r="AG103" s="287" t="str">
        <f>IF(ISBLANK('Item List'!BY89),"",'Item List'!BY89)</f>
        <v/>
      </c>
      <c r="AH103" s="288">
        <f>IF(ISBLANK('Item List'!BZ89),0,'Item List'!BZ89)</f>
        <v>0</v>
      </c>
      <c r="AI103" s="145">
        <f>IF(ISBLANK('Item List'!CA89),0,'Item List'!CA89)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List'!AW90),0,'Item List'!AW90)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List'!BJ90),"",'Item List'!BJ90)</f>
        <v/>
      </c>
      <c r="S104" s="287" t="str">
        <f>IF(ISBLANK('Item List'!BK90),"",'Item List'!BK90)</f>
        <v/>
      </c>
      <c r="T104" s="288">
        <f>IF(ISBLANK('Item List'!BL90),0,'Item List'!BL90)</f>
        <v>0</v>
      </c>
      <c r="U104" s="145">
        <f>IF(ISBLANK('Item List'!BM90),0,'Item List'!BM90)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List'!BX90),"",'Item List'!BX90)</f>
        <v/>
      </c>
      <c r="AG104" s="287" t="str">
        <f>IF(ISBLANK('Item List'!BY90),"",'Item List'!BY90)</f>
        <v/>
      </c>
      <c r="AH104" s="288">
        <f>IF(ISBLANK('Item List'!BZ90),0,'Item List'!BZ90)</f>
        <v>0</v>
      </c>
      <c r="AI104" s="145">
        <f>IF(ISBLANK('Item List'!CA90),0,'Item List'!CA90)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List'!AW91),0,'Item List'!AW91)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List'!BJ91),"",'Item List'!BJ91)</f>
        <v/>
      </c>
      <c r="S105" s="287" t="str">
        <f>IF(ISBLANK('Item List'!BK91),"",'Item List'!BK91)</f>
        <v/>
      </c>
      <c r="T105" s="288">
        <f>IF(ISBLANK('Item List'!BL91),0,'Item List'!BL91)</f>
        <v>0</v>
      </c>
      <c r="U105" s="145">
        <f>IF(ISBLANK('Item List'!BM91),0,'Item List'!BM91)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List'!BX91),"",'Item List'!BX91)</f>
        <v/>
      </c>
      <c r="AG105" s="287" t="str">
        <f>IF(ISBLANK('Item List'!BY91),"",'Item List'!BY91)</f>
        <v/>
      </c>
      <c r="AH105" s="288">
        <f>IF(ISBLANK('Item List'!BZ91),0,'Item List'!BZ91)</f>
        <v>0</v>
      </c>
      <c r="AI105" s="145">
        <f>IF(ISBLANK('Item List'!CA91),0,'Item List'!CA91)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List'!AW92),0,'Item List'!AW92)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List'!BJ92),"",'Item List'!BJ92)</f>
        <v/>
      </c>
      <c r="S106" s="287" t="str">
        <f>IF(ISBLANK('Item List'!BK92),"",'Item List'!BK92)</f>
        <v/>
      </c>
      <c r="T106" s="288">
        <f>IF(ISBLANK('Item List'!BL92),0,'Item List'!BL92)</f>
        <v>0</v>
      </c>
      <c r="U106" s="145">
        <f>IF(ISBLANK('Item List'!BM92),0,'Item List'!BM92)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List'!BX92),"",'Item List'!BX92)</f>
        <v/>
      </c>
      <c r="AG106" s="287" t="str">
        <f>IF(ISBLANK('Item List'!BY92),"",'Item List'!BY92)</f>
        <v/>
      </c>
      <c r="AH106" s="288">
        <f>IF(ISBLANK('Item List'!BZ92),0,'Item List'!BZ92)</f>
        <v>0</v>
      </c>
      <c r="AI106" s="145">
        <f>IF(ISBLANK('Item List'!CA92),0,'Item List'!CA92)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List'!AW93),0,'Item List'!AW93)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List'!BJ93),"",'Item List'!BJ93)</f>
        <v/>
      </c>
      <c r="S107" s="287" t="str">
        <f>IF(ISBLANK('Item List'!BK93),"",'Item List'!BK93)</f>
        <v/>
      </c>
      <c r="T107" s="288">
        <f>IF(ISBLANK('Item List'!BL93),0,'Item List'!BL93)</f>
        <v>0</v>
      </c>
      <c r="U107" s="145">
        <f>IF(ISBLANK('Item List'!BM93),0,'Item List'!BM93)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List'!BX93),"",'Item List'!BX93)</f>
        <v/>
      </c>
      <c r="AG107" s="287" t="str">
        <f>IF(ISBLANK('Item List'!BY93),"",'Item List'!BY93)</f>
        <v/>
      </c>
      <c r="AH107" s="288">
        <f>IF(ISBLANK('Item List'!BZ93),0,'Item List'!BZ93)</f>
        <v>0</v>
      </c>
      <c r="AI107" s="145">
        <f>IF(ISBLANK('Item List'!CA93),0,'Item List'!CA93)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Stenstrom Excavating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Stenstrom Excavating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Stenstrom Excavating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5" man="1"/>
    <brk id="57" max="15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topLeftCell="A47" zoomScaleNormal="100" zoomScaleSheetLayoutView="100" workbookViewId="0">
      <selection activeCell="C60" sqref="C60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2 - 2021 (Concrete)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Tree Removal (6 to 15 Inch Diameter)</v>
      </c>
      <c r="C5" s="144" t="str">
        <f>'Tabulation of Bids'!C6</f>
        <v>Unit Dia</v>
      </c>
      <c r="D5" s="329">
        <f>'Tabulation of Bids'!D6</f>
        <v>94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Tree Removal (Over 15 Inch Diameter)</v>
      </c>
      <c r="C6" s="144" t="str">
        <f>'Tabulation of Bids'!C7</f>
        <v>Unit Dia</v>
      </c>
      <c r="D6" s="434">
        <f>'Tabulation of Bids'!D7</f>
        <v>36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Earth Excavation</v>
      </c>
      <c r="C7" s="144" t="str">
        <f>'Tabulation of Bids'!C8</f>
        <v>C.Y.</v>
      </c>
      <c r="D7" s="329">
        <f>'Tabulation of Bids'!D8</f>
        <v>1891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Top Soil Furnish and Place</v>
      </c>
      <c r="C8" s="144" t="str">
        <f>'Tabulation of Bids'!C9</f>
        <v>C.Y.</v>
      </c>
      <c r="D8" s="329">
        <f>'Tabulation of Bids'!D9</f>
        <v>25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Parkway Restoration</v>
      </c>
      <c r="C9" s="144" t="str">
        <f>'Tabulation of Bids'!C10</f>
        <v>Lsum</v>
      </c>
      <c r="D9" s="329">
        <f>'Tabulation of Bids'!D10</f>
        <v>1.0000000000000002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Inlet and Pipe Protection</v>
      </c>
      <c r="C10" s="144" t="str">
        <f>'Tabulation of Bids'!C11</f>
        <v>Each</v>
      </c>
      <c r="D10" s="329">
        <f>'Tabulation of Bids'!D11</f>
        <v>37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Stone Rip Rap</v>
      </c>
      <c r="C11" s="144" t="str">
        <f>'Tabulation of Bids'!C12</f>
        <v>Tons</v>
      </c>
      <c r="D11" s="329">
        <f>'Tabulation of Bids'!D12</f>
        <v>40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Subbase Granular Material, Type B, CA-2, 6"</v>
      </c>
      <c r="C12" s="144" t="str">
        <f>'Tabulation of Bids'!C13</f>
        <v>Tons</v>
      </c>
      <c r="D12" s="329">
        <f>'Tabulation of Bids'!D13</f>
        <v>750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Aggregate Base Course, Type B, CA-6, 6"</v>
      </c>
      <c r="C13" s="144" t="str">
        <f>'Tabulation of Bids'!C14</f>
        <v>Tons</v>
      </c>
      <c r="D13" s="329">
        <f>'Tabulation of Bids'!D14</f>
        <v>750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Aggregate Base Repair, 10"</v>
      </c>
      <c r="C14" s="144" t="str">
        <f>'Tabulation of Bids'!C15</f>
        <v>S.Y.</v>
      </c>
      <c r="D14" s="329">
        <f>'Tabulation of Bids'!D15</f>
        <v>192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Bituminous Materials (Prime Coat)</v>
      </c>
      <c r="C15" s="144" t="str">
        <f>'Tabulation of Bids'!C16</f>
        <v>Gal</v>
      </c>
      <c r="D15" s="329">
        <f>'Tabulation of Bids'!D16</f>
        <v>2165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Aggregate (Prime Coat)</v>
      </c>
      <c r="C16" s="144" t="str">
        <f>'Tabulation of Bids'!C17</f>
        <v>Tons</v>
      </c>
      <c r="D16" s="329">
        <f>'Tabulation of Bids'!D17</f>
        <v>115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Hot-Mix Asphalt Binder Course, IL-9.5, N50, 1.25"</v>
      </c>
      <c r="C17" s="144" t="str">
        <f>'Tabulation of Bids'!C18</f>
        <v>Tons</v>
      </c>
      <c r="D17" s="329">
        <f>'Tabulation of Bids'!D18</f>
        <v>500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Hot-Mix Asphalt Binder Course, IL-19.0, N50, 4"</v>
      </c>
      <c r="C18" s="144" t="str">
        <f>'Tabulation of Bids'!C19</f>
        <v>Tons</v>
      </c>
      <c r="D18" s="329">
        <f>'Tabulation of Bids'!D19</f>
        <v>550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Hot-Mix Asphalt Surface Course, Mix "D", N50, 2"</v>
      </c>
      <c r="C19" s="144" t="str">
        <f>'Tabulation of Bids'!C20</f>
        <v>Tons</v>
      </c>
      <c r="D19" s="329">
        <f>'Tabulation of Bids'!D20</f>
        <v>3325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Hot-Mix Asphalt, Hand Method</v>
      </c>
      <c r="C20" s="144" t="str">
        <f>'Tabulation of Bids'!C21</f>
        <v>Tons</v>
      </c>
      <c r="D20" s="329">
        <f>'Tabulation of Bids'!D21</f>
        <v>66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P.C.C. Approach Pavement, 6"</v>
      </c>
      <c r="C21" s="144" t="str">
        <f>'Tabulation of Bids'!C22</f>
        <v>S.Y.</v>
      </c>
      <c r="D21" s="329">
        <f>'Tabulation of Bids'!D22</f>
        <v>1727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P.C.C. Approach Pavement, 8"</v>
      </c>
      <c r="C22" s="144" t="str">
        <f>'Tabulation of Bids'!C23</f>
        <v>S.Y.</v>
      </c>
      <c r="D22" s="329">
        <f>'Tabulation of Bids'!D23</f>
        <v>320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P.C.C. Sidewalk, 4"</v>
      </c>
      <c r="C23" s="144" t="str">
        <f>'Tabulation of Bids'!C24</f>
        <v>S.F.</v>
      </c>
      <c r="D23" s="329">
        <f>'Tabulation of Bids'!D24</f>
        <v>53380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Detectable Warnings, ADA Ramps</v>
      </c>
      <c r="C24" s="144" t="str">
        <f>'Tabulation of Bids'!C25</f>
        <v>S.F.</v>
      </c>
      <c r="D24" s="329">
        <f>'Tabulation of Bids'!D25</f>
        <v>860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Combination Curb and Gutter Removal</v>
      </c>
      <c r="C25" s="144" t="str">
        <f>'Tabulation of Bids'!C26</f>
        <v>L.F.</v>
      </c>
      <c r="D25" s="329">
        <f>'Tabulation of Bids'!D26</f>
        <v>11285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Sidewalk Removal</v>
      </c>
      <c r="C26" s="144" t="str">
        <f>'Tabulation of Bids'!C27</f>
        <v>S.F.</v>
      </c>
      <c r="D26" s="329">
        <f>'Tabulation of Bids'!D27</f>
        <v>44205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Approach Pavement Removal</v>
      </c>
      <c r="C27" s="144" t="str">
        <f>'Tabulation of Bids'!C28</f>
        <v>S.Y.</v>
      </c>
      <c r="D27" s="329">
        <f>'Tabulation of Bids'!D28</f>
        <v>2090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Surface Removal, 2"</v>
      </c>
      <c r="C28" s="144" t="str">
        <f>'Tabulation of Bids'!C29</f>
        <v>S.Y.</v>
      </c>
      <c r="D28" s="329">
        <f>'Tabulation of Bids'!D29</f>
        <v>21100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Surface Removal, Butt Joints</v>
      </c>
      <c r="C31" s="144" t="str">
        <f>'Tabulation of Bids'!C32</f>
        <v>S.Y.</v>
      </c>
      <c r="D31" s="144">
        <f>'Tabulation of Bids'!D32</f>
        <v>100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Storm Sewers PVC, 10"</v>
      </c>
      <c r="C32" s="144" t="str">
        <f>'Tabulation of Bids'!C33</f>
        <v>L.F.</v>
      </c>
      <c r="D32" s="144">
        <f>'Tabulation of Bids'!D33</f>
        <v>42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Storm Sewers PVC, 18"</v>
      </c>
      <c r="C33" s="144" t="str">
        <f>'Tabulation of Bids'!C34</f>
        <v>L.F.</v>
      </c>
      <c r="D33" s="144">
        <f>'Tabulation of Bids'!D34</f>
        <v>914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Storm Sewers PVC, 24"</v>
      </c>
      <c r="C34" s="144" t="str">
        <f>'Tabulation of Bids'!C35</f>
        <v>L.F.</v>
      </c>
      <c r="D34" s="144">
        <f>'Tabulation of Bids'!D35</f>
        <v>194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Storm Sewers PVC, 18"</v>
      </c>
      <c r="C35" s="144" t="str">
        <f>'Tabulation of Bids'!C36</f>
        <v>L.F.</v>
      </c>
      <c r="D35" s="144">
        <f>'Tabulation of Bids'!D36</f>
        <v>53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Storm Sewers Removal</v>
      </c>
      <c r="C36" s="144" t="str">
        <f>'Tabulation of Bids'!C37</f>
        <v>L.F.</v>
      </c>
      <c r="D36" s="144">
        <f>'Tabulation of Bids'!D37</f>
        <v>180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Storm Manhole, Type A, 4' Diameter, Open Lid</v>
      </c>
      <c r="C37" s="144" t="str">
        <f>'Tabulation of Bids'!C38</f>
        <v>Each</v>
      </c>
      <c r="D37" s="144">
        <f>'Tabulation of Bids'!D38</f>
        <v>4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Storm Inlet, Type 700</v>
      </c>
      <c r="C38" s="144" t="str">
        <f>'Tabulation of Bids'!C39</f>
        <v>Each</v>
      </c>
      <c r="D38" s="144">
        <f>'Tabulation of Bids'!D39</f>
        <v>2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Storm Inlet, Inlet Special No. 2</v>
      </c>
      <c r="C39" s="144" t="str">
        <f>'Tabulation of Bids'!C40</f>
        <v>Each</v>
      </c>
      <c r="D39" s="144">
        <f>'Tabulation of Bids'!D40</f>
        <v>4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Sanitary Riser/Valve Boxes to be Adjusted</v>
      </c>
      <c r="C40" s="144" t="str">
        <f>'Tabulation of Bids'!C41</f>
        <v>Each</v>
      </c>
      <c r="D40" s="144">
        <f>'Tabulation of Bids'!D41</f>
        <v>1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Manholes to be Adjusted</v>
      </c>
      <c r="C41" s="144" t="str">
        <f>'Tabulation of Bids'!C42</f>
        <v>Each</v>
      </c>
      <c r="D41" s="144">
        <f>'Tabulation of Bids'!D42</f>
        <v>24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Manholes to be Adjusted with New Frame and Lid</v>
      </c>
      <c r="C42" s="144" t="str">
        <f>'Tabulation of Bids'!C43</f>
        <v>Each</v>
      </c>
      <c r="D42" s="144">
        <f>'Tabulation of Bids'!D43</f>
        <v>15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Manholes to be Reconstructed</v>
      </c>
      <c r="C43" s="144" t="str">
        <f>'Tabulation of Bids'!C44</f>
        <v>Each</v>
      </c>
      <c r="D43" s="144">
        <f>'Tabulation of Bids'!D44</f>
        <v>1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Manholes to be Reconstructed with New Frame and Lid</v>
      </c>
      <c r="C44" s="144" t="str">
        <f>'Tabulation of Bids'!C45</f>
        <v>Each</v>
      </c>
      <c r="D44" s="144">
        <f>'Tabulation of Bids'!D45</f>
        <v>1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Inlets to be Adjusted</v>
      </c>
      <c r="C45" s="144" t="str">
        <f>'Tabulation of Bids'!C46</f>
        <v>Each</v>
      </c>
      <c r="D45" s="144">
        <f>'Tabulation of Bids'!D46</f>
        <v>11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Inlets to be Adjusted with New Frame and Grate</v>
      </c>
      <c r="C46" s="144" t="str">
        <f>'Tabulation of Bids'!C47</f>
        <v>Each</v>
      </c>
      <c r="D46" s="144">
        <f>'Tabulation of Bids'!D47</f>
        <v>8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Inlets to be Reconstructed</v>
      </c>
      <c r="C47" s="144" t="str">
        <f>'Tabulation of Bids'!C48</f>
        <v>Each</v>
      </c>
      <c r="D47" s="144">
        <f>'Tabulation of Bids'!D48</f>
        <v>1</v>
      </c>
      <c r="E47" s="145"/>
      <c r="F47" s="145"/>
    </row>
    <row r="48" spans="1:6" ht="20.45" customHeight="1" x14ac:dyDescent="0.2">
      <c r="A48" s="144">
        <f>'Tabulation of Bids'!A49</f>
        <v>42</v>
      </c>
      <c r="B48" s="159" t="str">
        <f>'Tabulation of Bids'!B49</f>
        <v>Inlets to be Reconstructed with New Frame and Grate</v>
      </c>
      <c r="C48" s="144" t="str">
        <f>'Tabulation of Bids'!C49</f>
        <v>Each</v>
      </c>
      <c r="D48" s="144">
        <f>'Tabulation of Bids'!D49</f>
        <v>15</v>
      </c>
      <c r="E48" s="145"/>
      <c r="F48" s="145"/>
    </row>
    <row r="49" spans="1:6" ht="20.45" customHeight="1" x14ac:dyDescent="0.2">
      <c r="A49" s="144">
        <f>'Tabulation of Bids'!A50</f>
        <v>43</v>
      </c>
      <c r="B49" s="159" t="str">
        <f>'Tabulation of Bids'!B50</f>
        <v>Inlet Special to be Repaired</v>
      </c>
      <c r="C49" s="144" t="str">
        <f>'Tabulation of Bids'!C50</f>
        <v>Each</v>
      </c>
      <c r="D49" s="144">
        <f>'Tabulation of Bids'!D50</f>
        <v>1</v>
      </c>
      <c r="E49" s="145"/>
      <c r="F49" s="145"/>
    </row>
    <row r="50" spans="1:6" ht="20.45" customHeight="1" x14ac:dyDescent="0.2">
      <c r="A50" s="144">
        <f>'Tabulation of Bids'!A51</f>
        <v>44</v>
      </c>
      <c r="B50" s="159" t="str">
        <f>'Tabulation of Bids'!B51</f>
        <v>Combination Concrete Curb and Gutter, Type M-6.18 (Modified)</v>
      </c>
      <c r="C50" s="144" t="str">
        <f>'Tabulation of Bids'!C51</f>
        <v>L.F.</v>
      </c>
      <c r="D50" s="144">
        <f>'Tabulation of Bids'!D51</f>
        <v>16415</v>
      </c>
      <c r="E50" s="145"/>
      <c r="F50" s="145"/>
    </row>
    <row r="51" spans="1:6" ht="20.45" customHeight="1" x14ac:dyDescent="0.2">
      <c r="A51" s="144">
        <f>'Tabulation of Bids'!A52</f>
        <v>45</v>
      </c>
      <c r="B51" s="159" t="str">
        <f>'Tabulation of Bids'!B52</f>
        <v>Remove and Replace Chain Link Fence</v>
      </c>
      <c r="C51" s="144" t="str">
        <f>'Tabulation of Bids'!C52</f>
        <v>L.F.</v>
      </c>
      <c r="D51" s="144">
        <f>'Tabulation of Bids'!D52</f>
        <v>450</v>
      </c>
      <c r="E51" s="145"/>
      <c r="F51" s="145"/>
    </row>
    <row r="52" spans="1:6" ht="20.45" customHeight="1" x14ac:dyDescent="0.2">
      <c r="A52" s="144">
        <f>'Tabulation of Bids'!A53</f>
        <v>46</v>
      </c>
      <c r="B52" s="159" t="str">
        <f>'Tabulation of Bids'!B53</f>
        <v>Traffic Control and Protection</v>
      </c>
      <c r="C52" s="144" t="str">
        <f>'Tabulation of Bids'!C53</f>
        <v>LSum</v>
      </c>
      <c r="D52" s="144">
        <f>'Tabulation of Bids'!D53</f>
        <v>1.0000000000000002</v>
      </c>
      <c r="E52" s="145"/>
      <c r="F52" s="145"/>
    </row>
    <row r="53" spans="1:6" ht="20.45" customHeight="1" x14ac:dyDescent="0.2">
      <c r="A53" s="144">
        <f>'Tabulation of Bids'!A54</f>
        <v>47</v>
      </c>
      <c r="B53" s="159" t="str">
        <f>'Tabulation of Bids'!B54</f>
        <v>Thermoplastic Pavement Markings, 4"</v>
      </c>
      <c r="C53" s="144" t="str">
        <f>'Tabulation of Bids'!C54</f>
        <v>L.F.</v>
      </c>
      <c r="D53" s="144">
        <f>'Tabulation of Bids'!D54</f>
        <v>530</v>
      </c>
      <c r="E53" s="145"/>
      <c r="F53" s="145"/>
    </row>
    <row r="54" spans="1:6" ht="20.25" customHeight="1" thickBot="1" x14ac:dyDescent="0.25">
      <c r="A54" s="144">
        <f>'Tabulation of Bids'!A55</f>
        <v>48</v>
      </c>
      <c r="B54" s="159" t="str">
        <f>'Tabulation of Bids'!B55</f>
        <v>Thermoplastic Pavement Markings, 6"</v>
      </c>
      <c r="C54" s="144" t="str">
        <f>'Tabulation of Bids'!C55</f>
        <v>L.F.</v>
      </c>
      <c r="D54" s="144">
        <f>'Tabulation of Bids'!D55</f>
        <v>54</v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Sub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Total</v>
      </c>
      <c r="D56" s="153"/>
      <c r="E56" s="154" t="s">
        <v>9</v>
      </c>
      <c r="F56" s="155"/>
    </row>
    <row r="57" spans="1:6" ht="20.25" customHeight="1" x14ac:dyDescent="0.2">
      <c r="A57" s="144">
        <f>'Tabulation of Bids'!A58</f>
        <v>49</v>
      </c>
      <c r="B57" s="159" t="str">
        <f>'Tabulation of Bids'!B58</f>
        <v>Thermoplastic Pavement Markings, 24"</v>
      </c>
      <c r="C57" s="144" t="str">
        <f>'Tabulation of Bids'!C58</f>
        <v>L.F.</v>
      </c>
      <c r="D57" s="144">
        <f>'Tabulation of Bids'!D58</f>
        <v>14</v>
      </c>
      <c r="E57" s="145"/>
      <c r="F57" s="145"/>
    </row>
    <row r="58" spans="1:6" ht="20.25" customHeight="1" x14ac:dyDescent="0.2">
      <c r="A58" s="144">
        <f>'Tabulation of Bids'!A59</f>
        <v>50</v>
      </c>
      <c r="B58" s="159" t="str">
        <f>'Tabulation of Bids'!B59</f>
        <v>Removal and Replacement of Brick Pavers</v>
      </c>
      <c r="C58" s="144" t="str">
        <f>'Tabulation of Bids'!C59</f>
        <v>S.F.</v>
      </c>
      <c r="D58" s="144">
        <f>'Tabulation of Bids'!D59</f>
        <v>950</v>
      </c>
      <c r="E58" s="145"/>
      <c r="F58" s="145"/>
    </row>
    <row r="59" spans="1:6" ht="20.25" customHeight="1" x14ac:dyDescent="0.2">
      <c r="A59" s="144">
        <f>'Tabulation of Bids'!A60</f>
        <v>51</v>
      </c>
      <c r="B59" s="159" t="str">
        <f>'Tabulation of Bids'!B60</f>
        <v>Subgrade Undercutting</v>
      </c>
      <c r="C59" s="144" t="str">
        <f>'Tabulation of Bids'!C60</f>
        <v>C.Y.</v>
      </c>
      <c r="D59" s="144">
        <f>'Tabulation of Bids'!D60</f>
        <v>50</v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/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/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/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/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/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/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ref="F69:F84" si="2">+D69*E69</f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>
        <f>SUM(F57:F80)+F55</f>
        <v>0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topLeftCell="A28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13"/>
      <c r="F2" s="514"/>
    </row>
    <row r="3" spans="1:6" s="97" customFormat="1" ht="15.75" customHeight="1" x14ac:dyDescent="0.2">
      <c r="A3" s="122"/>
      <c r="B3" s="125"/>
      <c r="C3" s="124" t="s">
        <v>14</v>
      </c>
      <c r="D3" s="515" t="s">
        <v>15</v>
      </c>
      <c r="E3" s="515"/>
      <c r="F3" s="516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11" t="str">
        <f>'Tabulation of Bids'!$A$3</f>
        <v>Bid On: City-Wide Street Repairs Group No. 2 - 2021 (Concrete)</v>
      </c>
      <c r="E4" s="511"/>
      <c r="F4" s="512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Tree Removal (6 to 15 Inch Diameter)</v>
      </c>
      <c r="C16" s="95" t="str">
        <f>'Tabulation of Bids'!$C6</f>
        <v>Unit Dia</v>
      </c>
      <c r="D16" s="209">
        <f>'Tabulation of Bids'!$D6</f>
        <v>94</v>
      </c>
      <c r="E16" s="240">
        <f>'Tabulation of Bids'!$E6</f>
        <v>150</v>
      </c>
      <c r="F16" s="318">
        <f>D16*E16</f>
        <v>14100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Tree Removal (Over 15 Inch Diameter)</v>
      </c>
      <c r="C17" s="95" t="str">
        <f>'Tabulation of Bids'!$C7</f>
        <v>Unit Dia</v>
      </c>
      <c r="D17" s="96">
        <f>'Tabulation of Bids'!$D7</f>
        <v>36</v>
      </c>
      <c r="E17" s="235">
        <f>'Tabulation of Bids'!$E7</f>
        <v>200</v>
      </c>
      <c r="F17" s="319">
        <f t="shared" ref="F17:F32" si="0">D17*E17</f>
        <v>7200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Earth Excavation</v>
      </c>
      <c r="C18" s="95" t="str">
        <f>'Tabulation of Bids'!$C8</f>
        <v>C.Y.</v>
      </c>
      <c r="D18" s="96">
        <f>'Tabulation of Bids'!$D8</f>
        <v>1891</v>
      </c>
      <c r="E18" s="235">
        <f>'Tabulation of Bids'!$E8</f>
        <v>30</v>
      </c>
      <c r="F18" s="319">
        <f t="shared" si="0"/>
        <v>56730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Top Soil Furnish and Place</v>
      </c>
      <c r="C19" s="95" t="str">
        <f>'Tabulation of Bids'!$C9</f>
        <v>C.Y.</v>
      </c>
      <c r="D19" s="96">
        <f>'Tabulation of Bids'!$D9</f>
        <v>25</v>
      </c>
      <c r="E19" s="235">
        <f>'Tabulation of Bids'!$E9</f>
        <v>200</v>
      </c>
      <c r="F19" s="319">
        <f t="shared" si="0"/>
        <v>5000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Parkway Restoration</v>
      </c>
      <c r="C20" s="95" t="str">
        <f>'Tabulation of Bids'!$C10</f>
        <v>Lsum</v>
      </c>
      <c r="D20" s="96">
        <f>'Tabulation of Bids'!$D10</f>
        <v>1.0000000000000002</v>
      </c>
      <c r="E20" s="235">
        <f>'Tabulation of Bids'!$E10</f>
        <v>50000</v>
      </c>
      <c r="F20" s="319">
        <f t="shared" si="0"/>
        <v>50000.000000000015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Inlet and Pipe Protection</v>
      </c>
      <c r="C21" s="95" t="str">
        <f>'Tabulation of Bids'!$C11</f>
        <v>Each</v>
      </c>
      <c r="D21" s="96">
        <f>'Tabulation of Bids'!$D11</f>
        <v>37</v>
      </c>
      <c r="E21" s="235">
        <f>'Tabulation of Bids'!$E11</f>
        <v>60</v>
      </c>
      <c r="F21" s="319">
        <f t="shared" si="0"/>
        <v>2220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Stone Rip Rap</v>
      </c>
      <c r="C22" s="95" t="str">
        <f>'Tabulation of Bids'!$C12</f>
        <v>Tons</v>
      </c>
      <c r="D22" s="96">
        <f>'Tabulation of Bids'!$D12</f>
        <v>40</v>
      </c>
      <c r="E22" s="235">
        <f>'Tabulation of Bids'!$E12</f>
        <v>30</v>
      </c>
      <c r="F22" s="319">
        <f t="shared" si="0"/>
        <v>1200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Subbase Granular Material, Type B, CA-2, 6"</v>
      </c>
      <c r="C23" s="95" t="str">
        <f>'Tabulation of Bids'!$C13</f>
        <v>Tons</v>
      </c>
      <c r="D23" s="96">
        <f>'Tabulation of Bids'!$D13</f>
        <v>750</v>
      </c>
      <c r="E23" s="235">
        <f>'Tabulation of Bids'!$E13</f>
        <v>22</v>
      </c>
      <c r="F23" s="319">
        <f t="shared" si="0"/>
        <v>16500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Aggregate Base Course, Type B, CA-6, 6"</v>
      </c>
      <c r="C24" s="95" t="str">
        <f>'Tabulation of Bids'!$C14</f>
        <v>Tons</v>
      </c>
      <c r="D24" s="96">
        <f>'Tabulation of Bids'!$D14</f>
        <v>750</v>
      </c>
      <c r="E24" s="235">
        <f>'Tabulation of Bids'!$E14</f>
        <v>22</v>
      </c>
      <c r="F24" s="319">
        <f t="shared" si="0"/>
        <v>16500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Aggregate Base Repair, 10"</v>
      </c>
      <c r="C25" s="95" t="str">
        <f>'Tabulation of Bids'!$C15</f>
        <v>S.Y.</v>
      </c>
      <c r="D25" s="96">
        <f>'Tabulation of Bids'!$D15</f>
        <v>192</v>
      </c>
      <c r="E25" s="235">
        <f>'Tabulation of Bids'!$E15</f>
        <v>20</v>
      </c>
      <c r="F25" s="319">
        <f t="shared" si="0"/>
        <v>3840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Bituminous Materials (Prime Coat)</v>
      </c>
      <c r="C26" s="95" t="str">
        <f>'Tabulation of Bids'!$C16</f>
        <v>Gal</v>
      </c>
      <c r="D26" s="96">
        <f>'Tabulation of Bids'!$D16</f>
        <v>2165</v>
      </c>
      <c r="E26" s="235">
        <f>'Tabulation of Bids'!$E16</f>
        <v>3</v>
      </c>
      <c r="F26" s="319">
        <f t="shared" si="0"/>
        <v>6495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Aggregate (Prime Coat)</v>
      </c>
      <c r="C27" s="95" t="str">
        <f>'Tabulation of Bids'!$C17</f>
        <v>Tons</v>
      </c>
      <c r="D27" s="96">
        <f>'Tabulation of Bids'!$D17</f>
        <v>115</v>
      </c>
      <c r="E27" s="235">
        <f>'Tabulation of Bids'!$E17</f>
        <v>10</v>
      </c>
      <c r="F27" s="319">
        <f t="shared" si="0"/>
        <v>1150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Hot-Mix Asphalt Binder Course, IL-9.5, N50, 1.25"</v>
      </c>
      <c r="C28" s="95" t="str">
        <f>'Tabulation of Bids'!$C18</f>
        <v>Tons</v>
      </c>
      <c r="D28" s="96">
        <f>'Tabulation of Bids'!$D18</f>
        <v>500</v>
      </c>
      <c r="E28" s="235">
        <f>'Tabulation of Bids'!$E18</f>
        <v>65</v>
      </c>
      <c r="F28" s="319">
        <f t="shared" si="0"/>
        <v>32500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Hot-Mix Asphalt Binder Course, IL-19.0, N50, 4"</v>
      </c>
      <c r="C29" s="95" t="str">
        <f>'Tabulation of Bids'!$C19</f>
        <v>Tons</v>
      </c>
      <c r="D29" s="96">
        <f>'Tabulation of Bids'!$D19</f>
        <v>550</v>
      </c>
      <c r="E29" s="235">
        <f>'Tabulation of Bids'!$E19</f>
        <v>65</v>
      </c>
      <c r="F29" s="319">
        <f t="shared" si="0"/>
        <v>35750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Hot-Mix Asphalt Surface Course, Mix "D", N50, 2"</v>
      </c>
      <c r="C30" s="95" t="str">
        <f>'Tabulation of Bids'!$C20</f>
        <v>Tons</v>
      </c>
      <c r="D30" s="96">
        <f>'Tabulation of Bids'!$D20</f>
        <v>3325</v>
      </c>
      <c r="E30" s="235">
        <f>'Tabulation of Bids'!$E20</f>
        <v>65</v>
      </c>
      <c r="F30" s="319">
        <f t="shared" si="0"/>
        <v>216125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Hot-Mix Asphalt, Hand Method</v>
      </c>
      <c r="C31" s="95" t="str">
        <f>'Tabulation of Bids'!$C21</f>
        <v>Tons</v>
      </c>
      <c r="D31" s="96">
        <f>'Tabulation of Bids'!$D21</f>
        <v>66</v>
      </c>
      <c r="E31" s="235">
        <f>'Tabulation of Bids'!$E21</f>
        <v>300</v>
      </c>
      <c r="F31" s="319">
        <f t="shared" si="0"/>
        <v>19800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P.C.C. Approach Pavement, 6"</v>
      </c>
      <c r="C32" s="95" t="str">
        <f>'Tabulation of Bids'!$C22</f>
        <v>S.Y.</v>
      </c>
      <c r="D32" s="96">
        <f>'Tabulation of Bids'!$D22</f>
        <v>1727</v>
      </c>
      <c r="E32" s="235">
        <f>'Tabulation of Bids'!$E22</f>
        <v>50</v>
      </c>
      <c r="F32" s="319">
        <f t="shared" si="0"/>
        <v>86350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P.C.C. Approach Pavement, 8"</v>
      </c>
      <c r="C33" s="98" t="str">
        <f>'Tabulation of Bids'!$C23</f>
        <v>S.Y.</v>
      </c>
      <c r="D33" s="96">
        <f>'Tabulation of Bids'!$D23</f>
        <v>320</v>
      </c>
      <c r="E33" s="235">
        <f>'Tabulation of Bids'!$E23</f>
        <v>60</v>
      </c>
      <c r="F33" s="319">
        <f t="shared" ref="F33:F39" si="1">D33*E33</f>
        <v>19200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P.C.C. Sidewalk, 4"</v>
      </c>
      <c r="C34" s="95" t="str">
        <f>'Tabulation of Bids'!$C24</f>
        <v>S.F.</v>
      </c>
      <c r="D34" s="96">
        <f>'Tabulation of Bids'!$D24</f>
        <v>53380</v>
      </c>
      <c r="E34" s="235">
        <f>'Tabulation of Bids'!$E24</f>
        <v>5</v>
      </c>
      <c r="F34" s="319">
        <f t="shared" si="1"/>
        <v>266900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Detectable Warnings, ADA Ramps</v>
      </c>
      <c r="C35" s="95" t="str">
        <f>'Tabulation of Bids'!$C25</f>
        <v>S.F.</v>
      </c>
      <c r="D35" s="96">
        <f>'Tabulation of Bids'!$D25</f>
        <v>860</v>
      </c>
      <c r="E35" s="235">
        <f>'Tabulation of Bids'!$E25</f>
        <v>20</v>
      </c>
      <c r="F35" s="319">
        <f t="shared" si="1"/>
        <v>17200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Combination Curb and Gutter Removal</v>
      </c>
      <c r="C36" s="95" t="str">
        <f>'Tabulation of Bids'!$C26</f>
        <v>L.F.</v>
      </c>
      <c r="D36" s="96">
        <f>'Tabulation of Bids'!$D26</f>
        <v>11285</v>
      </c>
      <c r="E36" s="235">
        <f>'Tabulation of Bids'!$E26</f>
        <v>10</v>
      </c>
      <c r="F36" s="319">
        <f t="shared" si="1"/>
        <v>112850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Sidewalk Removal</v>
      </c>
      <c r="C37" s="95" t="str">
        <f>'Tabulation of Bids'!$C27</f>
        <v>S.F.</v>
      </c>
      <c r="D37" s="96">
        <f>'Tabulation of Bids'!$D27</f>
        <v>44205</v>
      </c>
      <c r="E37" s="235">
        <f>'Tabulation of Bids'!$E27</f>
        <v>2</v>
      </c>
      <c r="F37" s="319">
        <f t="shared" si="1"/>
        <v>88410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Approach Pavement Removal</v>
      </c>
      <c r="C38" s="95" t="str">
        <f>'Tabulation of Bids'!$C28</f>
        <v>S.Y.</v>
      </c>
      <c r="D38" s="96">
        <f>'Tabulation of Bids'!$D28</f>
        <v>2090</v>
      </c>
      <c r="E38" s="235">
        <f>'Tabulation of Bids'!$E28</f>
        <v>20</v>
      </c>
      <c r="F38" s="319">
        <f t="shared" si="1"/>
        <v>41800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Surface Removal, 2"</v>
      </c>
      <c r="C39" s="241" t="str">
        <f>'Tabulation of Bids'!$C29</f>
        <v>S.Y.</v>
      </c>
      <c r="D39" s="238">
        <f>'Tabulation of Bids'!$D29</f>
        <v>21100</v>
      </c>
      <c r="E39" s="239">
        <f>'Tabulation of Bids'!$E29</f>
        <v>3</v>
      </c>
      <c r="F39" s="320">
        <f t="shared" si="1"/>
        <v>63300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1181120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09">
        <f>E2</f>
        <v>0</v>
      </c>
      <c r="F47" s="510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11" t="str">
        <f>D4</f>
        <v>Bid On: City-Wide Street Repairs Group No. 2 - 2021 (Concrete)</v>
      </c>
      <c r="E49" s="511"/>
      <c r="F49" s="512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Surface Removal, Butt Joints</v>
      </c>
      <c r="C61" s="95" t="str">
        <f>'Tabulation of Bids'!$C32</f>
        <v>S.Y.</v>
      </c>
      <c r="D61" s="209">
        <f>'Tabulation of Bids'!$D32</f>
        <v>100</v>
      </c>
      <c r="E61" s="240">
        <f>'Tabulation of Bids'!$E32</f>
        <v>7</v>
      </c>
      <c r="F61" s="318">
        <f>D61*E61</f>
        <v>700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Storm Sewers PVC, 10"</v>
      </c>
      <c r="C62" s="95" t="str">
        <f>'Tabulation of Bids'!$C33</f>
        <v>L.F.</v>
      </c>
      <c r="D62" s="96">
        <f>'Tabulation of Bids'!$D33</f>
        <v>42</v>
      </c>
      <c r="E62" s="235">
        <f>'Tabulation of Bids'!$E33</f>
        <v>80</v>
      </c>
      <c r="F62" s="319">
        <f t="shared" ref="F62:F84" si="3">D62*E62</f>
        <v>3360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Storm Sewers PVC, 18"</v>
      </c>
      <c r="C63" s="95" t="str">
        <f>'Tabulation of Bids'!$C34</f>
        <v>L.F.</v>
      </c>
      <c r="D63" s="96">
        <f>'Tabulation of Bids'!$D34</f>
        <v>914</v>
      </c>
      <c r="E63" s="235">
        <f>'Tabulation of Bids'!$E34</f>
        <v>60</v>
      </c>
      <c r="F63" s="319">
        <f t="shared" si="3"/>
        <v>54840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Storm Sewers PVC, 24"</v>
      </c>
      <c r="C64" s="95" t="str">
        <f>'Tabulation of Bids'!$C35</f>
        <v>L.F.</v>
      </c>
      <c r="D64" s="96">
        <f>'Tabulation of Bids'!$D35</f>
        <v>194</v>
      </c>
      <c r="E64" s="235">
        <f>'Tabulation of Bids'!$E35</f>
        <v>60</v>
      </c>
      <c r="F64" s="319">
        <f t="shared" si="3"/>
        <v>11640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Storm Sewers PVC, 18"</v>
      </c>
      <c r="C65" s="95" t="str">
        <f>'Tabulation of Bids'!$C36</f>
        <v>L.F.</v>
      </c>
      <c r="D65" s="96">
        <f>'Tabulation of Bids'!$D36</f>
        <v>53</v>
      </c>
      <c r="E65" s="235">
        <f>'Tabulation of Bids'!$E36</f>
        <v>100</v>
      </c>
      <c r="F65" s="319">
        <f t="shared" si="3"/>
        <v>5300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Storm Sewers Removal</v>
      </c>
      <c r="C66" s="95" t="str">
        <f>'Tabulation of Bids'!$C37</f>
        <v>L.F.</v>
      </c>
      <c r="D66" s="96">
        <f>'Tabulation of Bids'!$D37</f>
        <v>180</v>
      </c>
      <c r="E66" s="235">
        <f>'Tabulation of Bids'!$E37</f>
        <v>20</v>
      </c>
      <c r="F66" s="319">
        <f t="shared" si="3"/>
        <v>3600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Storm Manhole, Type A, 4' Diameter, Open Lid</v>
      </c>
      <c r="C67" s="95" t="str">
        <f>'Tabulation of Bids'!$C38</f>
        <v>Each</v>
      </c>
      <c r="D67" s="96">
        <f>'Tabulation of Bids'!$D38</f>
        <v>4</v>
      </c>
      <c r="E67" s="235">
        <f>'Tabulation of Bids'!$E38</f>
        <v>3000</v>
      </c>
      <c r="F67" s="319">
        <f t="shared" si="3"/>
        <v>12000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Storm Inlet, Type 700</v>
      </c>
      <c r="C68" s="95" t="str">
        <f>'Tabulation of Bids'!$C39</f>
        <v>Each</v>
      </c>
      <c r="D68" s="96">
        <f>'Tabulation of Bids'!$D39</f>
        <v>2</v>
      </c>
      <c r="E68" s="235">
        <f>'Tabulation of Bids'!$E39</f>
        <v>3000</v>
      </c>
      <c r="F68" s="319">
        <f t="shared" si="3"/>
        <v>6000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Storm Inlet, Inlet Special No. 2</v>
      </c>
      <c r="C69" s="95" t="str">
        <f>'Tabulation of Bids'!$C40</f>
        <v>Each</v>
      </c>
      <c r="D69" s="96">
        <f>'Tabulation of Bids'!$D40</f>
        <v>4</v>
      </c>
      <c r="E69" s="235">
        <f>'Tabulation of Bids'!$E40</f>
        <v>3000</v>
      </c>
      <c r="F69" s="319">
        <f t="shared" si="3"/>
        <v>12000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Sanitary Riser/Valve Boxes to be Adjusted</v>
      </c>
      <c r="C70" s="95" t="str">
        <f>'Tabulation of Bids'!$C41</f>
        <v>Each</v>
      </c>
      <c r="D70" s="96">
        <f>'Tabulation of Bids'!$D41</f>
        <v>1</v>
      </c>
      <c r="E70" s="235">
        <f>'Tabulation of Bids'!$E41</f>
        <v>300</v>
      </c>
      <c r="F70" s="319">
        <f t="shared" si="3"/>
        <v>300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Manholes to be Adjusted</v>
      </c>
      <c r="C71" s="95" t="str">
        <f>'Tabulation of Bids'!$C42</f>
        <v>Each</v>
      </c>
      <c r="D71" s="96">
        <f>'Tabulation of Bids'!$D42</f>
        <v>24</v>
      </c>
      <c r="E71" s="235">
        <f>'Tabulation of Bids'!$E42</f>
        <v>550</v>
      </c>
      <c r="F71" s="319">
        <f t="shared" si="3"/>
        <v>13200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Manholes to be Adjusted with New Frame and Lid</v>
      </c>
      <c r="C72" s="95" t="str">
        <f>'Tabulation of Bids'!$C43</f>
        <v>Each</v>
      </c>
      <c r="D72" s="96">
        <f>'Tabulation of Bids'!$D43</f>
        <v>15</v>
      </c>
      <c r="E72" s="235">
        <f>'Tabulation of Bids'!$E43</f>
        <v>800</v>
      </c>
      <c r="F72" s="319">
        <f t="shared" si="3"/>
        <v>12000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Manholes to be Reconstructed</v>
      </c>
      <c r="C73" s="95" t="str">
        <f>'Tabulation of Bids'!$C44</f>
        <v>Each</v>
      </c>
      <c r="D73" s="96">
        <f>'Tabulation of Bids'!$D44</f>
        <v>1</v>
      </c>
      <c r="E73" s="235">
        <f>'Tabulation of Bids'!$E44</f>
        <v>1000</v>
      </c>
      <c r="F73" s="319">
        <f t="shared" si="3"/>
        <v>1000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Manholes to be Reconstructed with New Frame and Lid</v>
      </c>
      <c r="C74" s="95" t="str">
        <f>'Tabulation of Bids'!$C45</f>
        <v>Each</v>
      </c>
      <c r="D74" s="96">
        <f>'Tabulation of Bids'!$D45</f>
        <v>1</v>
      </c>
      <c r="E74" s="235">
        <f>'Tabulation of Bids'!$E45</f>
        <v>1300</v>
      </c>
      <c r="F74" s="319">
        <f t="shared" si="3"/>
        <v>1300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Inlets to be Adjusted</v>
      </c>
      <c r="C75" s="95" t="str">
        <f>'Tabulation of Bids'!$C46</f>
        <v>Each</v>
      </c>
      <c r="D75" s="96">
        <f>'Tabulation of Bids'!$D46</f>
        <v>11</v>
      </c>
      <c r="E75" s="235">
        <f>'Tabulation of Bids'!$E46</f>
        <v>1500</v>
      </c>
      <c r="F75" s="319">
        <f t="shared" si="3"/>
        <v>16500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Inlets to be Adjusted with New Frame and Grate</v>
      </c>
      <c r="C76" s="95" t="str">
        <f>'Tabulation of Bids'!$C47</f>
        <v>Each</v>
      </c>
      <c r="D76" s="96">
        <f>'Tabulation of Bids'!$D47</f>
        <v>8</v>
      </c>
      <c r="E76" s="235">
        <f>'Tabulation of Bids'!$E47</f>
        <v>1400</v>
      </c>
      <c r="F76" s="319">
        <f t="shared" si="3"/>
        <v>11200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Inlets to be Reconstructed</v>
      </c>
      <c r="C77" s="95" t="str">
        <f>'Tabulation of Bids'!$C48</f>
        <v>Each</v>
      </c>
      <c r="D77" s="96">
        <f>'Tabulation of Bids'!$D48</f>
        <v>1</v>
      </c>
      <c r="E77" s="235">
        <f>'Tabulation of Bids'!$E48</f>
        <v>1500</v>
      </c>
      <c r="F77" s="319">
        <f t="shared" si="3"/>
        <v>1500</v>
      </c>
    </row>
    <row r="78" spans="1:6" ht="20.25" customHeight="1" x14ac:dyDescent="0.2">
      <c r="A78" s="94">
        <f>'Tabulation of Bids'!$A49</f>
        <v>42</v>
      </c>
      <c r="B78" s="105" t="str">
        <f>'Tabulation of Bids'!$B49</f>
        <v>Inlets to be Reconstructed with New Frame and Grate</v>
      </c>
      <c r="C78" s="98" t="str">
        <f>'Tabulation of Bids'!$C49</f>
        <v>Each</v>
      </c>
      <c r="D78" s="96">
        <f>'Tabulation of Bids'!$D49</f>
        <v>15</v>
      </c>
      <c r="E78" s="235">
        <f>'Tabulation of Bids'!$E49</f>
        <v>1900</v>
      </c>
      <c r="F78" s="319">
        <f t="shared" si="3"/>
        <v>28500</v>
      </c>
    </row>
    <row r="79" spans="1:6" ht="20.25" customHeight="1" x14ac:dyDescent="0.2">
      <c r="A79" s="94">
        <f>'Tabulation of Bids'!$A50</f>
        <v>43</v>
      </c>
      <c r="B79" s="105" t="str">
        <f>'Tabulation of Bids'!$B50</f>
        <v>Inlet Special to be Repaired</v>
      </c>
      <c r="C79" s="95" t="str">
        <f>'Tabulation of Bids'!$C50</f>
        <v>Each</v>
      </c>
      <c r="D79" s="96">
        <f>'Tabulation of Bids'!$D50</f>
        <v>1</v>
      </c>
      <c r="E79" s="235">
        <f>'Tabulation of Bids'!$E50</f>
        <v>2200</v>
      </c>
      <c r="F79" s="319">
        <f t="shared" si="3"/>
        <v>2200</v>
      </c>
    </row>
    <row r="80" spans="1:6" ht="20.25" customHeight="1" x14ac:dyDescent="0.2">
      <c r="A80" s="94">
        <f>'Tabulation of Bids'!$A51</f>
        <v>44</v>
      </c>
      <c r="B80" s="105" t="str">
        <f>'Tabulation of Bids'!$B51</f>
        <v>Combination Concrete Curb and Gutter, Type M-6.18 (Modified)</v>
      </c>
      <c r="C80" s="95" t="str">
        <f>'Tabulation of Bids'!$C51</f>
        <v>L.F.</v>
      </c>
      <c r="D80" s="96">
        <f>'Tabulation of Bids'!$D51</f>
        <v>16415</v>
      </c>
      <c r="E80" s="235">
        <f>'Tabulation of Bids'!$E51</f>
        <v>25</v>
      </c>
      <c r="F80" s="319">
        <f t="shared" si="3"/>
        <v>410375</v>
      </c>
    </row>
    <row r="81" spans="1:6" ht="20.25" customHeight="1" x14ac:dyDescent="0.2">
      <c r="A81" s="94">
        <f>'Tabulation of Bids'!$A52</f>
        <v>45</v>
      </c>
      <c r="B81" s="105" t="str">
        <f>'Tabulation of Bids'!$B52</f>
        <v>Remove and Replace Chain Link Fence</v>
      </c>
      <c r="C81" s="95" t="str">
        <f>'Tabulation of Bids'!$C52</f>
        <v>L.F.</v>
      </c>
      <c r="D81" s="96">
        <f>'Tabulation of Bids'!$D52</f>
        <v>450</v>
      </c>
      <c r="E81" s="235">
        <f>'Tabulation of Bids'!$E52</f>
        <v>20</v>
      </c>
      <c r="F81" s="319">
        <f t="shared" si="3"/>
        <v>9000</v>
      </c>
    </row>
    <row r="82" spans="1:6" ht="20.25" customHeight="1" x14ac:dyDescent="0.2">
      <c r="A82" s="94">
        <f>'Tabulation of Bids'!$A53</f>
        <v>46</v>
      </c>
      <c r="B82" s="105" t="str">
        <f>'Tabulation of Bids'!$B53</f>
        <v>Traffic Control and Protection</v>
      </c>
      <c r="C82" s="95" t="str">
        <f>'Tabulation of Bids'!$C53</f>
        <v>LSum</v>
      </c>
      <c r="D82" s="96">
        <f>'Tabulation of Bids'!$D53</f>
        <v>1.0000000000000002</v>
      </c>
      <c r="E82" s="235">
        <f>'Tabulation of Bids'!$E53</f>
        <v>25000</v>
      </c>
      <c r="F82" s="319">
        <f t="shared" si="3"/>
        <v>25000.000000000007</v>
      </c>
    </row>
    <row r="83" spans="1:6" ht="20.25" customHeight="1" x14ac:dyDescent="0.2">
      <c r="A83" s="94">
        <f>'Tabulation of Bids'!$A54</f>
        <v>47</v>
      </c>
      <c r="B83" s="105" t="str">
        <f>'Tabulation of Bids'!$B54</f>
        <v>Thermoplastic Pavement Markings, 4"</v>
      </c>
      <c r="C83" s="95" t="str">
        <f>'Tabulation of Bids'!$C54</f>
        <v>L.F.</v>
      </c>
      <c r="D83" s="96">
        <f>'Tabulation of Bids'!$D54</f>
        <v>530</v>
      </c>
      <c r="E83" s="235">
        <f>'Tabulation of Bids'!$E54</f>
        <v>2.5</v>
      </c>
      <c r="F83" s="319">
        <f t="shared" si="3"/>
        <v>1325</v>
      </c>
    </row>
    <row r="84" spans="1:6" ht="20.25" customHeight="1" thickBot="1" x14ac:dyDescent="0.25">
      <c r="A84" s="236">
        <f>'Tabulation of Bids'!$A55</f>
        <v>48</v>
      </c>
      <c r="B84" s="237" t="str">
        <f>'Tabulation of Bids'!$B55</f>
        <v>Thermoplastic Pavement Markings, 6"</v>
      </c>
      <c r="C84" s="241" t="str">
        <f>'Tabulation of Bids'!$C55</f>
        <v>L.F.</v>
      </c>
      <c r="D84" s="238">
        <f>'Tabulation of Bids'!$D55</f>
        <v>54</v>
      </c>
      <c r="E84" s="239">
        <f>'Tabulation of Bids'!$E55</f>
        <v>4</v>
      </c>
      <c r="F84" s="320">
        <f t="shared" si="3"/>
        <v>216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Sub Total </v>
      </c>
      <c r="F85" s="321">
        <f>SUM(F61:F84)+F40</f>
        <v>1824176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09">
        <f>E47</f>
        <v>0</v>
      </c>
      <c r="F92" s="510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11" t="str">
        <f>D49</f>
        <v>Bid On: City-Wide Street Repairs Group No. 2 - 2021 (Concrete)</v>
      </c>
      <c r="E94" s="511"/>
      <c r="F94" s="512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>
        <f>'Tabulation of Bids'!$A58</f>
        <v>49</v>
      </c>
      <c r="B106" s="248" t="str">
        <f>'Tabulation of Bids'!$B58</f>
        <v>Thermoplastic Pavement Markings, 24"</v>
      </c>
      <c r="C106" s="249" t="str">
        <f>'Tabulation of Bids'!$C58</f>
        <v>L.F.</v>
      </c>
      <c r="D106" s="250">
        <f>'Tabulation of Bids'!$D58</f>
        <v>14</v>
      </c>
      <c r="E106" s="251">
        <f>'Tabulation of Bids'!$E58</f>
        <v>12</v>
      </c>
      <c r="F106" s="318">
        <f>D106*E106</f>
        <v>168</v>
      </c>
    </row>
    <row r="107" spans="1:6" ht="20.25" customHeight="1" x14ac:dyDescent="0.2">
      <c r="A107" s="207">
        <f>'Tabulation of Bids'!$A59</f>
        <v>50</v>
      </c>
      <c r="B107" s="208" t="str">
        <f>'Tabulation of Bids'!$B59</f>
        <v>Removal and Replacement of Brick Pavers</v>
      </c>
      <c r="C107" s="218" t="str">
        <f>'Tabulation of Bids'!$C59</f>
        <v>S.F.</v>
      </c>
      <c r="D107" s="209">
        <f>'Tabulation of Bids'!$D59</f>
        <v>950</v>
      </c>
      <c r="E107" s="240">
        <f>'Tabulation of Bids'!$E59</f>
        <v>15</v>
      </c>
      <c r="F107" s="319">
        <f t="shared" ref="F107:F129" si="5">D107*E107</f>
        <v>14250</v>
      </c>
    </row>
    <row r="108" spans="1:6" ht="20.25" customHeight="1" x14ac:dyDescent="0.2">
      <c r="A108" s="207">
        <f>'Tabulation of Bids'!$A60</f>
        <v>51</v>
      </c>
      <c r="B108" s="208" t="str">
        <f>'Tabulation of Bids'!$B60</f>
        <v>Subgrade Undercutting</v>
      </c>
      <c r="C108" s="218" t="str">
        <f>'Tabulation of Bids'!$C60</f>
        <v>C.Y.</v>
      </c>
      <c r="D108" s="209">
        <f>'Tabulation of Bids'!$D60</f>
        <v>50</v>
      </c>
      <c r="E108" s="240">
        <f>'Tabulation of Bids'!$E60</f>
        <v>200</v>
      </c>
      <c r="F108" s="319">
        <f t="shared" si="5"/>
        <v>10000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09">
        <f>E92</f>
        <v>0</v>
      </c>
      <c r="F137" s="510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11" t="str">
        <f>D94</f>
        <v>Bid On: City-Wide Street Repairs Group No. 2 - 2021 (Concrete)</v>
      </c>
      <c r="E139" s="511"/>
      <c r="F139" s="512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topLeftCell="A75" zoomScaleNormal="100" zoomScaleSheetLayoutView="100" workbookViewId="0">
      <selection activeCell="H87" sqref="H87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17" t="s">
        <v>15</v>
      </c>
      <c r="J1" s="517"/>
      <c r="K1" s="51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153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Stenstrom Excavating</v>
      </c>
      <c r="C4" s="92" t="s">
        <v>154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518" t="str">
        <f>'Tabulation of Bids'!$A$3</f>
        <v>Bid On: City-Wide Street Repairs Group No. 2 - 2021 (Concrete)</v>
      </c>
      <c r="J5" s="518"/>
      <c r="K5" s="51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Tree Removal (6 to 15 Inch Diameter)</v>
      </c>
      <c r="C8" s="295">
        <f>IF('Tabulation of Bids'!D6=0,"",'Tabulation of Bids'!D6)</f>
        <v>94</v>
      </c>
      <c r="D8" s="296" t="str">
        <f>IF(ISBLANK('Tabulation of Bids'!C6),"",'Tabulation of Bids'!C6)</f>
        <v>Unit Dia</v>
      </c>
      <c r="E8" s="257">
        <f>IF(J8 = "","",J8*C8)</f>
        <v>1159.96</v>
      </c>
      <c r="F8" s="258">
        <f t="shared" ref="F8:F31" si="0">IF((H8&gt;C8),H8-C8,"")</f>
        <v>6</v>
      </c>
      <c r="G8" s="288" t="str">
        <f>IF($K$52="BLR 6303",IF(C8&gt;H8,C8-H8,""),"")</f>
        <v/>
      </c>
      <c r="H8" s="166">
        <v>100</v>
      </c>
      <c r="I8" s="135" t="str">
        <f>IF(ISBLANK(H8),"",D8)</f>
        <v>Unit Dia</v>
      </c>
      <c r="J8" s="133">
        <f>IF(ISBLANK('Tabulation of Bids'!G6),"",'Tabulation of Bids'!G6)</f>
        <v>12.34</v>
      </c>
      <c r="K8" s="133">
        <f>IF(ISBLANK(H8),"",H8*J8)</f>
        <v>1234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Tree Removal (Over 15 Inch Diameter)</v>
      </c>
      <c r="C9" s="295">
        <f>IF('Tabulation of Bids'!D7=0,"",'Tabulation of Bids'!D7)</f>
        <v>36</v>
      </c>
      <c r="D9" s="299" t="str">
        <f>IF(ISBLANK('Tabulation of Bids'!C7),"",'Tabulation of Bids'!C7)</f>
        <v>Unit Dia</v>
      </c>
      <c r="E9" s="261">
        <f t="shared" ref="E9:E31" si="1">IF(J9 = "","",J9*C9)</f>
        <v>810</v>
      </c>
      <c r="F9" s="262" t="str">
        <f t="shared" si="0"/>
        <v/>
      </c>
      <c r="G9" s="288">
        <f t="shared" ref="G9:G31" si="2">IF($K$52="BLR 6303",IF(C9&gt;H9,C9-H9,""),"")</f>
        <v>36</v>
      </c>
      <c r="H9" s="166"/>
      <c r="I9" s="135" t="str">
        <f t="shared" ref="I9:I31" si="3">IF(ISBLANK(H9),"",D9)</f>
        <v/>
      </c>
      <c r="J9" s="133">
        <f>IF(ISBLANK('Tabulation of Bids'!G7),"",'Tabulation of Bids'!G7)</f>
        <v>22.5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Earth Excavation</v>
      </c>
      <c r="C10" s="295">
        <f>IF('Tabulation of Bids'!D8=0,"",'Tabulation of Bids'!D8)</f>
        <v>1891</v>
      </c>
      <c r="D10" s="299" t="str">
        <f>IF(ISBLANK('Tabulation of Bids'!C8),"",'Tabulation of Bids'!C8)</f>
        <v>C.Y.</v>
      </c>
      <c r="E10" s="261">
        <f t="shared" si="1"/>
        <v>45384</v>
      </c>
      <c r="F10" s="262" t="str">
        <f t="shared" si="0"/>
        <v/>
      </c>
      <c r="G10" s="288">
        <f t="shared" si="2"/>
        <v>1890.82</v>
      </c>
      <c r="H10" s="166">
        <v>0.18</v>
      </c>
      <c r="I10" s="135" t="str">
        <f t="shared" si="3"/>
        <v>C.Y.</v>
      </c>
      <c r="J10" s="133">
        <f>IF(ISBLANK('Tabulation of Bids'!G8),"",'Tabulation of Bids'!G8)</f>
        <v>24</v>
      </c>
      <c r="K10" s="133">
        <f t="shared" si="4"/>
        <v>4.32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Top Soil Furnish and Place</v>
      </c>
      <c r="C11" s="295">
        <f>IF('Tabulation of Bids'!D9=0,"",'Tabulation of Bids'!D9)</f>
        <v>25</v>
      </c>
      <c r="D11" s="299" t="str">
        <f>IF(ISBLANK('Tabulation of Bids'!C9),"",'Tabulation of Bids'!C9)</f>
        <v>C.Y.</v>
      </c>
      <c r="E11" s="261">
        <f t="shared" si="1"/>
        <v>1625</v>
      </c>
      <c r="F11" s="262" t="str">
        <f t="shared" si="0"/>
        <v/>
      </c>
      <c r="G11" s="288">
        <f t="shared" si="2"/>
        <v>22</v>
      </c>
      <c r="H11" s="166">
        <v>3</v>
      </c>
      <c r="I11" s="135" t="str">
        <f t="shared" si="3"/>
        <v>C.Y.</v>
      </c>
      <c r="J11" s="133">
        <f>IF(ISBLANK('Tabulation of Bids'!G9),"",'Tabulation of Bids'!G9)</f>
        <v>65</v>
      </c>
      <c r="K11" s="133">
        <f t="shared" si="4"/>
        <v>195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Parkway Restoration</v>
      </c>
      <c r="C12" s="295">
        <f>IF('Tabulation of Bids'!D10=0,"",'Tabulation of Bids'!D10)</f>
        <v>1.0000000000000002</v>
      </c>
      <c r="D12" s="299" t="str">
        <f>IF(ISBLANK('Tabulation of Bids'!C10),"",'Tabulation of Bids'!C10)</f>
        <v>Lsum</v>
      </c>
      <c r="E12" s="261">
        <f t="shared" si="1"/>
        <v>76580.000000000015</v>
      </c>
      <c r="F12" s="262" t="str">
        <f t="shared" si="0"/>
        <v/>
      </c>
      <c r="G12" s="288">
        <f t="shared" si="2"/>
        <v>1.0000000000000002</v>
      </c>
      <c r="H12" s="166"/>
      <c r="I12" s="135" t="str">
        <f t="shared" si="3"/>
        <v/>
      </c>
      <c r="J12" s="133">
        <f>IF(ISBLANK('Tabulation of Bids'!G10),"",'Tabulation of Bids'!G10)</f>
        <v>76580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Inlet and Pipe Protection</v>
      </c>
      <c r="C13" s="295">
        <f>IF('Tabulation of Bids'!D11=0,"",'Tabulation of Bids'!D11)</f>
        <v>37</v>
      </c>
      <c r="D13" s="299" t="str">
        <f>IF(ISBLANK('Tabulation of Bids'!C11),"",'Tabulation of Bids'!C11)</f>
        <v>Each</v>
      </c>
      <c r="E13" s="261">
        <f t="shared" si="1"/>
        <v>0.37</v>
      </c>
      <c r="F13" s="262" t="str">
        <f t="shared" si="0"/>
        <v/>
      </c>
      <c r="G13" s="288">
        <f t="shared" si="2"/>
        <v>37</v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Stone Rip Rap</v>
      </c>
      <c r="C14" s="295">
        <f>IF('Tabulation of Bids'!D12=0,"",'Tabulation of Bids'!D12)</f>
        <v>40</v>
      </c>
      <c r="D14" s="299" t="str">
        <f>IF(ISBLANK('Tabulation of Bids'!C12),"",'Tabulation of Bids'!C12)</f>
        <v>Tons</v>
      </c>
      <c r="E14" s="261">
        <f t="shared" si="1"/>
        <v>3000</v>
      </c>
      <c r="F14" s="262" t="str">
        <f t="shared" si="0"/>
        <v/>
      </c>
      <c r="G14" s="288">
        <f t="shared" si="2"/>
        <v>40</v>
      </c>
      <c r="H14" s="166"/>
      <c r="I14" s="135" t="str">
        <f t="shared" si="3"/>
        <v/>
      </c>
      <c r="J14" s="133">
        <f>IF(ISBLANK('Tabulation of Bids'!G12),"",'Tabulation of Bids'!G12)</f>
        <v>75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Subbase Granular Material, Type B, CA-2, 6"</v>
      </c>
      <c r="C15" s="295">
        <f>IF('Tabulation of Bids'!D13=0,"",'Tabulation of Bids'!D13)</f>
        <v>750</v>
      </c>
      <c r="D15" s="299" t="str">
        <f>IF(ISBLANK('Tabulation of Bids'!C13),"",'Tabulation of Bids'!C13)</f>
        <v>Tons</v>
      </c>
      <c r="E15" s="261">
        <f t="shared" si="1"/>
        <v>13500</v>
      </c>
      <c r="F15" s="262" t="str">
        <f t="shared" si="0"/>
        <v/>
      </c>
      <c r="G15" s="288">
        <f t="shared" si="2"/>
        <v>750</v>
      </c>
      <c r="H15" s="166"/>
      <c r="I15" s="135" t="str">
        <f t="shared" si="3"/>
        <v/>
      </c>
      <c r="J15" s="133">
        <f>IF(ISBLANK('Tabulation of Bids'!G13),"",'Tabulation of Bids'!G13)</f>
        <v>18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Aggregate Base Course, Type B, CA-6, 6"</v>
      </c>
      <c r="C16" s="295">
        <f>IF('Tabulation of Bids'!D14=0,"",'Tabulation of Bids'!D14)</f>
        <v>750</v>
      </c>
      <c r="D16" s="299" t="str">
        <f>IF(ISBLANK('Tabulation of Bids'!C14),"",'Tabulation of Bids'!C14)</f>
        <v>Tons</v>
      </c>
      <c r="E16" s="261">
        <f t="shared" si="1"/>
        <v>16500</v>
      </c>
      <c r="F16" s="262" t="str">
        <f t="shared" si="0"/>
        <v/>
      </c>
      <c r="G16" s="288">
        <f t="shared" si="2"/>
        <v>750</v>
      </c>
      <c r="H16" s="166"/>
      <c r="I16" s="135" t="str">
        <f t="shared" si="3"/>
        <v/>
      </c>
      <c r="J16" s="133">
        <f>IF(ISBLANK('Tabulation of Bids'!G14),"",'Tabulation of Bids'!G14)</f>
        <v>22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Aggregate Base Repair, 10"</v>
      </c>
      <c r="C17" s="295">
        <f>IF('Tabulation of Bids'!D15=0,"",'Tabulation of Bids'!D15)</f>
        <v>192</v>
      </c>
      <c r="D17" s="299" t="str">
        <f>IF(ISBLANK('Tabulation of Bids'!C15),"",'Tabulation of Bids'!C15)</f>
        <v>S.Y.</v>
      </c>
      <c r="E17" s="261">
        <f t="shared" si="1"/>
        <v>4944</v>
      </c>
      <c r="F17" s="262" t="str">
        <f t="shared" si="0"/>
        <v/>
      </c>
      <c r="G17" s="288">
        <f t="shared" si="2"/>
        <v>192</v>
      </c>
      <c r="H17" s="166"/>
      <c r="I17" s="135" t="str">
        <f t="shared" si="3"/>
        <v/>
      </c>
      <c r="J17" s="133">
        <f>IF(ISBLANK('Tabulation of Bids'!G15),"",'Tabulation of Bids'!G15)</f>
        <v>25.75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Bituminous Materials (Prime Coat)</v>
      </c>
      <c r="C18" s="295">
        <f>IF('Tabulation of Bids'!D16=0,"",'Tabulation of Bids'!D16)</f>
        <v>2165</v>
      </c>
      <c r="D18" s="299" t="str">
        <f>IF(ISBLANK('Tabulation of Bids'!C16),"",'Tabulation of Bids'!C16)</f>
        <v>Gal</v>
      </c>
      <c r="E18" s="261">
        <f t="shared" si="1"/>
        <v>21.650000000000002</v>
      </c>
      <c r="F18" s="262" t="str">
        <f t="shared" si="0"/>
        <v/>
      </c>
      <c r="G18" s="288">
        <f t="shared" si="2"/>
        <v>2165</v>
      </c>
      <c r="H18" s="166"/>
      <c r="I18" s="135" t="str">
        <f t="shared" si="3"/>
        <v/>
      </c>
      <c r="J18" s="133">
        <f>IF(ISBLANK('Tabulation of Bids'!G16),"",'Tabulation of Bids'!G16)</f>
        <v>0.01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Aggregate (Prime Coat)</v>
      </c>
      <c r="C19" s="295">
        <f>IF('Tabulation of Bids'!D17=0,"",'Tabulation of Bids'!D17)</f>
        <v>115</v>
      </c>
      <c r="D19" s="299" t="str">
        <f>IF(ISBLANK('Tabulation of Bids'!C17),"",'Tabulation of Bids'!C17)</f>
        <v>Tons</v>
      </c>
      <c r="E19" s="261">
        <f t="shared" si="1"/>
        <v>1.1500000000000001</v>
      </c>
      <c r="F19" s="262" t="str">
        <f t="shared" si="0"/>
        <v/>
      </c>
      <c r="G19" s="288">
        <f t="shared" si="2"/>
        <v>115</v>
      </c>
      <c r="H19" s="166"/>
      <c r="I19" s="135" t="str">
        <f t="shared" si="3"/>
        <v/>
      </c>
      <c r="J19" s="133">
        <f>IF(ISBLANK('Tabulation of Bids'!G17),"",'Tabulation of Bids'!G17)</f>
        <v>0.01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Hot-Mix Asphalt Binder Course, IL-9.5, N50, 1.25"</v>
      </c>
      <c r="C20" s="295">
        <f>IF('Tabulation of Bids'!D18=0,"",'Tabulation of Bids'!D18)</f>
        <v>500</v>
      </c>
      <c r="D20" s="299" t="str">
        <f>IF(ISBLANK('Tabulation of Bids'!C18),"",'Tabulation of Bids'!C18)</f>
        <v>Tons</v>
      </c>
      <c r="E20" s="261">
        <f t="shared" si="1"/>
        <v>32875</v>
      </c>
      <c r="F20" s="262" t="str">
        <f t="shared" si="0"/>
        <v/>
      </c>
      <c r="G20" s="288">
        <f t="shared" si="2"/>
        <v>392</v>
      </c>
      <c r="H20" s="166">
        <v>108</v>
      </c>
      <c r="I20" s="135" t="str">
        <f t="shared" si="3"/>
        <v>Tons</v>
      </c>
      <c r="J20" s="133">
        <f>IF(ISBLANK('Tabulation of Bids'!G18),"",'Tabulation of Bids'!G18)</f>
        <v>65.75</v>
      </c>
      <c r="K20" s="133">
        <f t="shared" si="4"/>
        <v>7101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Hot-Mix Asphalt Binder Course, IL-19.0, N50, 4"</v>
      </c>
      <c r="C21" s="295">
        <f>IF('Tabulation of Bids'!D19=0,"",'Tabulation of Bids'!D19)</f>
        <v>550</v>
      </c>
      <c r="D21" s="299" t="str">
        <f>IF(ISBLANK('Tabulation of Bids'!C19),"",'Tabulation of Bids'!C19)</f>
        <v>Tons</v>
      </c>
      <c r="E21" s="261">
        <f t="shared" si="1"/>
        <v>36162.5</v>
      </c>
      <c r="F21" s="262" t="str">
        <f t="shared" si="0"/>
        <v/>
      </c>
      <c r="G21" s="288">
        <f t="shared" si="2"/>
        <v>525</v>
      </c>
      <c r="H21" s="166">
        <v>25</v>
      </c>
      <c r="I21" s="135" t="str">
        <f t="shared" si="3"/>
        <v>Tons</v>
      </c>
      <c r="J21" s="133">
        <f>IF(ISBLANK('Tabulation of Bids'!G19),"",'Tabulation of Bids'!G19)</f>
        <v>65.75</v>
      </c>
      <c r="K21" s="133">
        <f t="shared" si="4"/>
        <v>1643.75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Hot-Mix Asphalt Surface Course, Mix "D", N50, 2"</v>
      </c>
      <c r="C22" s="295">
        <f>IF('Tabulation of Bids'!D20=0,"",'Tabulation of Bids'!D20)</f>
        <v>3325</v>
      </c>
      <c r="D22" s="299" t="str">
        <f>IF(ISBLANK('Tabulation of Bids'!C20),"",'Tabulation of Bids'!C20)</f>
        <v>Tons</v>
      </c>
      <c r="E22" s="261">
        <f t="shared" si="1"/>
        <v>227762.5</v>
      </c>
      <c r="F22" s="262">
        <f t="shared" si="0"/>
        <v>20525</v>
      </c>
      <c r="G22" s="288" t="str">
        <f t="shared" si="2"/>
        <v/>
      </c>
      <c r="H22" s="166">
        <v>23850</v>
      </c>
      <c r="I22" s="135" t="str">
        <f t="shared" si="3"/>
        <v>Tons</v>
      </c>
      <c r="J22" s="133">
        <f>IF(ISBLANK('Tabulation of Bids'!G20),"",'Tabulation of Bids'!G20)</f>
        <v>68.5</v>
      </c>
      <c r="K22" s="133">
        <f t="shared" si="4"/>
        <v>1633725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Hot-Mix Asphalt, Hand Method</v>
      </c>
      <c r="C23" s="295">
        <f>IF('Tabulation of Bids'!D21=0,"",'Tabulation of Bids'!D21)</f>
        <v>66</v>
      </c>
      <c r="D23" s="299" t="str">
        <f>IF(ISBLANK('Tabulation of Bids'!C21),"",'Tabulation of Bids'!C21)</f>
        <v>Tons</v>
      </c>
      <c r="E23" s="261">
        <f t="shared" si="1"/>
        <v>13530</v>
      </c>
      <c r="F23" s="262" t="str">
        <f t="shared" si="0"/>
        <v/>
      </c>
      <c r="G23" s="288">
        <f t="shared" si="2"/>
        <v>16</v>
      </c>
      <c r="H23" s="166">
        <v>50</v>
      </c>
      <c r="I23" s="135" t="str">
        <f t="shared" si="3"/>
        <v>Tons</v>
      </c>
      <c r="J23" s="133">
        <f>IF(ISBLANK('Tabulation of Bids'!G21),"",'Tabulation of Bids'!G21)</f>
        <v>205</v>
      </c>
      <c r="K23" s="133">
        <f t="shared" si="4"/>
        <v>10250</v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P.C.C. Approach Pavement, 6"</v>
      </c>
      <c r="C24" s="295">
        <f>IF('Tabulation of Bids'!D22=0,"",'Tabulation of Bids'!D22)</f>
        <v>1727</v>
      </c>
      <c r="D24" s="299" t="str">
        <f>IF(ISBLANK('Tabulation of Bids'!C22),"",'Tabulation of Bids'!C22)</f>
        <v>S.Y.</v>
      </c>
      <c r="E24" s="261">
        <f t="shared" si="1"/>
        <v>96280.25</v>
      </c>
      <c r="F24" s="262" t="str">
        <f t="shared" si="0"/>
        <v/>
      </c>
      <c r="G24" s="288">
        <f t="shared" si="2"/>
        <v>1492</v>
      </c>
      <c r="H24" s="166">
        <v>235</v>
      </c>
      <c r="I24" s="135" t="str">
        <f t="shared" si="3"/>
        <v>S.Y.</v>
      </c>
      <c r="J24" s="133">
        <f>IF(ISBLANK('Tabulation of Bids'!G22),"",'Tabulation of Bids'!G22)</f>
        <v>55.75</v>
      </c>
      <c r="K24" s="133">
        <f t="shared" si="4"/>
        <v>13101.25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P.C.C. Approach Pavement, 8"</v>
      </c>
      <c r="C25" s="295">
        <f>IF('Tabulation of Bids'!D23=0,"",'Tabulation of Bids'!D23)</f>
        <v>320</v>
      </c>
      <c r="D25" s="299" t="str">
        <f>IF(ISBLANK('Tabulation of Bids'!C23),"",'Tabulation of Bids'!C23)</f>
        <v>S.Y.</v>
      </c>
      <c r="E25" s="261">
        <f t="shared" si="1"/>
        <v>25040</v>
      </c>
      <c r="F25" s="262">
        <f t="shared" si="0"/>
        <v>20530</v>
      </c>
      <c r="G25" s="288" t="str">
        <f t="shared" si="2"/>
        <v/>
      </c>
      <c r="H25" s="166">
        <v>20850</v>
      </c>
      <c r="I25" s="135" t="str">
        <f t="shared" si="3"/>
        <v>S.Y.</v>
      </c>
      <c r="J25" s="133">
        <f>IF(ISBLANK('Tabulation of Bids'!G23),"",'Tabulation of Bids'!G23)</f>
        <v>78.25</v>
      </c>
      <c r="K25" s="133">
        <f t="shared" si="4"/>
        <v>1631512.5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P.C.C. Sidewalk, 4"</v>
      </c>
      <c r="C26" s="295">
        <f>IF('Tabulation of Bids'!D24=0,"",'Tabulation of Bids'!D24)</f>
        <v>53380</v>
      </c>
      <c r="D26" s="299" t="str">
        <f>IF(ISBLANK('Tabulation of Bids'!C24),"",'Tabulation of Bids'!C24)</f>
        <v>S.F.</v>
      </c>
      <c r="E26" s="261">
        <f t="shared" si="1"/>
        <v>272238</v>
      </c>
      <c r="F26" s="262" t="str">
        <f t="shared" si="0"/>
        <v/>
      </c>
      <c r="G26" s="288">
        <f t="shared" si="2"/>
        <v>53247</v>
      </c>
      <c r="H26" s="166">
        <v>133</v>
      </c>
      <c r="I26" s="135" t="str">
        <f t="shared" si="3"/>
        <v>S.F.</v>
      </c>
      <c r="J26" s="133">
        <f>IF(ISBLANK('Tabulation of Bids'!G24),"",'Tabulation of Bids'!G24)</f>
        <v>5.0999999999999996</v>
      </c>
      <c r="K26" s="133">
        <f t="shared" si="4"/>
        <v>678.3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Detectable Warnings, ADA Ramps</v>
      </c>
      <c r="C27" s="295">
        <f>IF('Tabulation of Bids'!D25=0,"",'Tabulation of Bids'!D25)</f>
        <v>860</v>
      </c>
      <c r="D27" s="299" t="str">
        <f>IF(ISBLANK('Tabulation of Bids'!C25),"",'Tabulation of Bids'!C25)</f>
        <v>S.F.</v>
      </c>
      <c r="E27" s="261">
        <f t="shared" si="1"/>
        <v>11610</v>
      </c>
      <c r="F27" s="262" t="str">
        <f t="shared" si="0"/>
        <v/>
      </c>
      <c r="G27" s="288">
        <f t="shared" si="2"/>
        <v>860</v>
      </c>
      <c r="H27" s="166"/>
      <c r="I27" s="135" t="str">
        <f t="shared" si="3"/>
        <v/>
      </c>
      <c r="J27" s="133">
        <f>IF(ISBLANK('Tabulation of Bids'!G25),"",'Tabulation of Bids'!G25)</f>
        <v>13.5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Combination Curb and Gutter Removal</v>
      </c>
      <c r="C28" s="295">
        <f>IF('Tabulation of Bids'!D26=0,"",'Tabulation of Bids'!D26)</f>
        <v>11285</v>
      </c>
      <c r="D28" s="299" t="str">
        <f>IF(ISBLANK('Tabulation of Bids'!C26),"",'Tabulation of Bids'!C26)</f>
        <v>L.F.</v>
      </c>
      <c r="E28" s="261">
        <f t="shared" si="1"/>
        <v>84637.5</v>
      </c>
      <c r="F28" s="262" t="str">
        <f t="shared" si="0"/>
        <v/>
      </c>
      <c r="G28" s="288">
        <f t="shared" si="2"/>
        <v>11285</v>
      </c>
      <c r="H28" s="166"/>
      <c r="I28" s="135" t="str">
        <f t="shared" si="3"/>
        <v/>
      </c>
      <c r="J28" s="133">
        <f>IF(ISBLANK('Tabulation of Bids'!G26),"",'Tabulation of Bids'!G26)</f>
        <v>7.5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Sidewalk Removal</v>
      </c>
      <c r="C29" s="295">
        <f>IF('Tabulation of Bids'!D27=0,"",'Tabulation of Bids'!D27)</f>
        <v>44205</v>
      </c>
      <c r="D29" s="299" t="str">
        <f>IF(ISBLANK('Tabulation of Bids'!C27),"",'Tabulation of Bids'!C27)</f>
        <v>S.F.</v>
      </c>
      <c r="E29" s="261">
        <f t="shared" si="1"/>
        <v>59676.750000000007</v>
      </c>
      <c r="F29" s="262" t="str">
        <f t="shared" si="0"/>
        <v/>
      </c>
      <c r="G29" s="288">
        <f t="shared" si="2"/>
        <v>44205</v>
      </c>
      <c r="H29" s="166"/>
      <c r="I29" s="135" t="str">
        <f t="shared" si="3"/>
        <v/>
      </c>
      <c r="J29" s="133">
        <f>IF(ISBLANK('Tabulation of Bids'!G27),"",'Tabulation of Bids'!G27)</f>
        <v>1.35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Approach Pavement Removal</v>
      </c>
      <c r="C30" s="295">
        <f>IF('Tabulation of Bids'!D28=0,"",'Tabulation of Bids'!D28)</f>
        <v>2090</v>
      </c>
      <c r="D30" s="299" t="str">
        <f>IF(ISBLANK('Tabulation of Bids'!C28),"",'Tabulation of Bids'!C28)</f>
        <v>S.Y.</v>
      </c>
      <c r="E30" s="261">
        <f t="shared" si="1"/>
        <v>40023.5</v>
      </c>
      <c r="F30" s="262" t="str">
        <f t="shared" si="0"/>
        <v/>
      </c>
      <c r="G30" s="288">
        <f t="shared" si="2"/>
        <v>2090</v>
      </c>
      <c r="H30" s="166"/>
      <c r="I30" s="135" t="str">
        <f t="shared" si="3"/>
        <v/>
      </c>
      <c r="J30" s="133">
        <f>IF(ISBLANK('Tabulation of Bids'!G28),"",'Tabulation of Bids'!G28)</f>
        <v>19.149999999999999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Surface Removal, 2"</v>
      </c>
      <c r="C31" s="295">
        <f>IF('Tabulation of Bids'!D29=0,"",'Tabulation of Bids'!D29)</f>
        <v>21100</v>
      </c>
      <c r="D31" s="302" t="str">
        <f>IF(ISBLANK('Tabulation of Bids'!C29),"",'Tabulation of Bids'!C29)</f>
        <v>S.Y.</v>
      </c>
      <c r="E31" s="263">
        <f t="shared" si="1"/>
        <v>58025</v>
      </c>
      <c r="F31" s="264" t="str">
        <f t="shared" si="0"/>
        <v/>
      </c>
      <c r="G31" s="288">
        <f t="shared" si="2"/>
        <v>21100</v>
      </c>
      <c r="H31" s="166"/>
      <c r="I31" s="135" t="str">
        <f t="shared" si="3"/>
        <v/>
      </c>
      <c r="J31" s="133">
        <f>IF(ISBLANK('Tabulation of Bids'!G29),"",'Tabulation of Bids'!G29)</f>
        <v>2.75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1121387.1299999999</v>
      </c>
      <c r="F32" s="26"/>
      <c r="G32" s="35"/>
      <c r="H32" s="45"/>
      <c r="I32" s="35"/>
      <c r="J32" s="25"/>
      <c r="K32" s="25">
        <f>IF(ISNUMBER(E32),SUM(K8:K31),"")</f>
        <v>3299445.12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155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155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FINAL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July 22nd, 2019 to August 28th,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Stenstrom Excavating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518" t="str">
        <f>I5</f>
        <v>Bid On: City-Wide Street Repairs Group No. 2 - 2021 (Concrete)</v>
      </c>
      <c r="J58" s="518"/>
      <c r="K58" s="518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Surface Removal, Butt Joints</v>
      </c>
      <c r="C61" s="295">
        <f>IF('Tabulation of Bids'!D32=0,"",'Tabulation of Bids'!D32)</f>
        <v>100</v>
      </c>
      <c r="D61" s="296" t="str">
        <f>IF(ISBLANK('Tabulation of Bids'!C32),"",'Tabulation of Bids'!C32)</f>
        <v>S.Y.</v>
      </c>
      <c r="E61" s="257">
        <f>IF(J61 = "","",J61*C61)</f>
        <v>1550</v>
      </c>
      <c r="F61" s="258" t="str">
        <f>IF((H61&gt;C61),H61-C61,"")</f>
        <v/>
      </c>
      <c r="G61" s="288">
        <f>IF(K106="BLR 6303",IF(C61&gt;H61,C61-H61,""),"")</f>
        <v>100</v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15.5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Storm Sewers PVC, 10"</v>
      </c>
      <c r="C62" s="295">
        <f>IF('Tabulation of Bids'!D33=0,"",'Tabulation of Bids'!D33)</f>
        <v>42</v>
      </c>
      <c r="D62" s="299" t="str">
        <f>IF(ISBLANK('Tabulation of Bids'!C33),"",'Tabulation of Bids'!C33)</f>
        <v>L.F.</v>
      </c>
      <c r="E62" s="133">
        <f t="shared" ref="E62:E84" si="7">IF(J62 = "","",J62*C62)</f>
        <v>3538.5</v>
      </c>
      <c r="F62" s="134" t="str">
        <f t="shared" ref="F62:F84" si="8">IF((H62&gt;C62),H62-C62,"")</f>
        <v/>
      </c>
      <c r="G62" s="288">
        <f t="shared" ref="G62:G84" si="9">IF($K$106="BLR 6303",IF(C62&gt;H62,C62-H62,""),"")</f>
        <v>42</v>
      </c>
      <c r="H62" s="166"/>
      <c r="I62" s="135" t="str">
        <f t="shared" si="5"/>
        <v/>
      </c>
      <c r="J62" s="133">
        <f>IF(ISBLANK('Tabulation of Bids'!G33),"",'Tabulation of Bids'!G33)</f>
        <v>84.25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Storm Sewers PVC, 18"</v>
      </c>
      <c r="C63" s="295">
        <f>IF('Tabulation of Bids'!D34=0,"",'Tabulation of Bids'!D34)</f>
        <v>914</v>
      </c>
      <c r="D63" s="299" t="str">
        <f>IF(ISBLANK('Tabulation of Bids'!C34),"",'Tabulation of Bids'!C34)</f>
        <v>L.F.</v>
      </c>
      <c r="E63" s="133">
        <f t="shared" si="7"/>
        <v>36560</v>
      </c>
      <c r="F63" s="134" t="str">
        <f t="shared" si="8"/>
        <v/>
      </c>
      <c r="G63" s="288">
        <f t="shared" si="9"/>
        <v>914</v>
      </c>
      <c r="H63" s="166"/>
      <c r="I63" s="135" t="str">
        <f t="shared" si="5"/>
        <v/>
      </c>
      <c r="J63" s="133">
        <f>IF(ISBLANK('Tabulation of Bids'!G34),"",'Tabulation of Bids'!G34)</f>
        <v>40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Storm Sewers PVC, 24"</v>
      </c>
      <c r="C64" s="295">
        <f>IF('Tabulation of Bids'!D35=0,"",'Tabulation of Bids'!D35)</f>
        <v>194</v>
      </c>
      <c r="D64" s="299" t="str">
        <f>IF(ISBLANK('Tabulation of Bids'!C35),"",'Tabulation of Bids'!C35)</f>
        <v>L.F.</v>
      </c>
      <c r="E64" s="133">
        <f t="shared" si="7"/>
        <v>9700</v>
      </c>
      <c r="F64" s="134" t="str">
        <f t="shared" si="8"/>
        <v/>
      </c>
      <c r="G64" s="288">
        <f t="shared" si="9"/>
        <v>194</v>
      </c>
      <c r="H64" s="166"/>
      <c r="I64" s="135" t="str">
        <f t="shared" si="5"/>
        <v/>
      </c>
      <c r="J64" s="133">
        <f>IF(ISBLANK('Tabulation of Bids'!G35),"",'Tabulation of Bids'!G35)</f>
        <v>50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Storm Sewers PVC, 18"</v>
      </c>
      <c r="C65" s="295">
        <f>IF('Tabulation of Bids'!D36=0,"",'Tabulation of Bids'!D36)</f>
        <v>53</v>
      </c>
      <c r="D65" s="299" t="str">
        <f>IF(ISBLANK('Tabulation of Bids'!C36),"",'Tabulation of Bids'!C36)</f>
        <v>L.F.</v>
      </c>
      <c r="E65" s="133">
        <f t="shared" si="7"/>
        <v>5830</v>
      </c>
      <c r="F65" s="134" t="str">
        <f t="shared" si="8"/>
        <v/>
      </c>
      <c r="G65" s="288">
        <f t="shared" si="9"/>
        <v>53</v>
      </c>
      <c r="H65" s="166"/>
      <c r="I65" s="135" t="str">
        <f t="shared" si="5"/>
        <v/>
      </c>
      <c r="J65" s="133">
        <f>IF(ISBLANK('Tabulation of Bids'!G36),"",'Tabulation of Bids'!G36)</f>
        <v>110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Storm Sewers Removal</v>
      </c>
      <c r="C66" s="295">
        <f>IF('Tabulation of Bids'!D37=0,"",'Tabulation of Bids'!D37)</f>
        <v>180</v>
      </c>
      <c r="D66" s="299" t="str">
        <f>IF(ISBLANK('Tabulation of Bids'!C37),"",'Tabulation of Bids'!C37)</f>
        <v>L.F.</v>
      </c>
      <c r="E66" s="133">
        <f t="shared" si="7"/>
        <v>7380</v>
      </c>
      <c r="F66" s="134" t="str">
        <f t="shared" si="8"/>
        <v/>
      </c>
      <c r="G66" s="288">
        <f t="shared" si="9"/>
        <v>180</v>
      </c>
      <c r="H66" s="166"/>
      <c r="I66" s="135" t="str">
        <f t="shared" si="5"/>
        <v/>
      </c>
      <c r="J66" s="133">
        <f>IF(ISBLANK('Tabulation of Bids'!G37),"",'Tabulation of Bids'!G37)</f>
        <v>41</v>
      </c>
      <c r="K66" s="133" t="str">
        <f t="shared" si="6"/>
        <v/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Storm Manhole, Type A, 4' Diameter, Open Lid</v>
      </c>
      <c r="C67" s="295">
        <f>IF('Tabulation of Bids'!D38=0,"",'Tabulation of Bids'!D38)</f>
        <v>4</v>
      </c>
      <c r="D67" s="299" t="str">
        <f>IF(ISBLANK('Tabulation of Bids'!C38),"",'Tabulation of Bids'!C38)</f>
        <v>Each</v>
      </c>
      <c r="E67" s="133">
        <f t="shared" si="7"/>
        <v>7800</v>
      </c>
      <c r="F67" s="134" t="str">
        <f t="shared" si="8"/>
        <v/>
      </c>
      <c r="G67" s="288">
        <f t="shared" si="9"/>
        <v>4</v>
      </c>
      <c r="H67" s="166"/>
      <c r="I67" s="135" t="str">
        <f t="shared" si="5"/>
        <v/>
      </c>
      <c r="J67" s="133">
        <f>IF(ISBLANK('Tabulation of Bids'!G38),"",'Tabulation of Bids'!G38)</f>
        <v>1950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Storm Inlet, Type 700</v>
      </c>
      <c r="C68" s="295">
        <f>IF('Tabulation of Bids'!D39=0,"",'Tabulation of Bids'!D39)</f>
        <v>2</v>
      </c>
      <c r="D68" s="299" t="str">
        <f>IF(ISBLANK('Tabulation of Bids'!C39),"",'Tabulation of Bids'!C39)</f>
        <v>Each</v>
      </c>
      <c r="E68" s="133">
        <f t="shared" si="7"/>
        <v>3466</v>
      </c>
      <c r="F68" s="134" t="str">
        <f t="shared" si="8"/>
        <v/>
      </c>
      <c r="G68" s="288">
        <f t="shared" si="9"/>
        <v>2</v>
      </c>
      <c r="H68" s="166"/>
      <c r="I68" s="135" t="str">
        <f t="shared" si="5"/>
        <v/>
      </c>
      <c r="J68" s="133">
        <f>IF(ISBLANK('Tabulation of Bids'!G39),"",'Tabulation of Bids'!G39)</f>
        <v>1733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Storm Inlet, Inlet Special No. 2</v>
      </c>
      <c r="C69" s="295">
        <f>IF('Tabulation of Bids'!D40=0,"",'Tabulation of Bids'!D40)</f>
        <v>4</v>
      </c>
      <c r="D69" s="299" t="str">
        <f>IF(ISBLANK('Tabulation of Bids'!C40),"",'Tabulation of Bids'!C40)</f>
        <v>Each</v>
      </c>
      <c r="E69" s="133">
        <f t="shared" si="7"/>
        <v>12400</v>
      </c>
      <c r="F69" s="134" t="str">
        <f t="shared" si="8"/>
        <v/>
      </c>
      <c r="G69" s="288">
        <f t="shared" si="9"/>
        <v>4</v>
      </c>
      <c r="H69" s="166"/>
      <c r="I69" s="135" t="str">
        <f t="shared" si="5"/>
        <v/>
      </c>
      <c r="J69" s="133">
        <f>IF(ISBLANK('Tabulation of Bids'!G40),"",'Tabulation of Bids'!G40)</f>
        <v>3100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Sanitary Riser/Valve Boxes to be Adjusted</v>
      </c>
      <c r="C70" s="295">
        <f>IF('Tabulation of Bids'!D41=0,"",'Tabulation of Bids'!D41)</f>
        <v>1</v>
      </c>
      <c r="D70" s="299" t="str">
        <f>IF(ISBLANK('Tabulation of Bids'!C41),"",'Tabulation of Bids'!C41)</f>
        <v>Each</v>
      </c>
      <c r="E70" s="133">
        <f t="shared" si="7"/>
        <v>556</v>
      </c>
      <c r="F70" s="134" t="str">
        <f t="shared" si="8"/>
        <v/>
      </c>
      <c r="G70" s="288">
        <f t="shared" si="9"/>
        <v>1</v>
      </c>
      <c r="H70" s="166"/>
      <c r="I70" s="135" t="str">
        <f t="shared" si="5"/>
        <v/>
      </c>
      <c r="J70" s="133">
        <f>IF(ISBLANK('Tabulation of Bids'!G41),"",'Tabulation of Bids'!G41)</f>
        <v>556</v>
      </c>
      <c r="K70" s="133" t="str">
        <f t="shared" si="6"/>
        <v/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Manholes to be Adjusted</v>
      </c>
      <c r="C71" s="295">
        <f>IF('Tabulation of Bids'!D42=0,"",'Tabulation of Bids'!D42)</f>
        <v>24</v>
      </c>
      <c r="D71" s="299" t="str">
        <f>IF(ISBLANK('Tabulation of Bids'!C42),"",'Tabulation of Bids'!C42)</f>
        <v>Each</v>
      </c>
      <c r="E71" s="133">
        <f t="shared" si="7"/>
        <v>8904</v>
      </c>
      <c r="F71" s="134" t="str">
        <f t="shared" si="8"/>
        <v/>
      </c>
      <c r="G71" s="288">
        <f t="shared" si="9"/>
        <v>24</v>
      </c>
      <c r="H71" s="166"/>
      <c r="I71" s="135" t="str">
        <f t="shared" si="5"/>
        <v/>
      </c>
      <c r="J71" s="133">
        <f>IF(ISBLANK('Tabulation of Bids'!G42),"",'Tabulation of Bids'!G42)</f>
        <v>371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Manholes to be Adjusted with New Frame and Lid</v>
      </c>
      <c r="C72" s="295">
        <f>IF('Tabulation of Bids'!D43=0,"",'Tabulation of Bids'!D43)</f>
        <v>15</v>
      </c>
      <c r="D72" s="299" t="str">
        <f>IF(ISBLANK('Tabulation of Bids'!C43),"",'Tabulation of Bids'!C43)</f>
        <v>Each</v>
      </c>
      <c r="E72" s="133">
        <f t="shared" si="7"/>
        <v>9330</v>
      </c>
      <c r="F72" s="134" t="str">
        <f t="shared" si="8"/>
        <v/>
      </c>
      <c r="G72" s="288">
        <f t="shared" si="9"/>
        <v>15</v>
      </c>
      <c r="H72" s="166"/>
      <c r="I72" s="135" t="str">
        <f t="shared" si="5"/>
        <v/>
      </c>
      <c r="J72" s="133">
        <f>IF(ISBLANK('Tabulation of Bids'!G43),"",'Tabulation of Bids'!G43)</f>
        <v>622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Manholes to be Reconstructed</v>
      </c>
      <c r="C73" s="295">
        <f>IF('Tabulation of Bids'!D44=0,"",'Tabulation of Bids'!D44)</f>
        <v>1</v>
      </c>
      <c r="D73" s="299" t="str">
        <f>IF(ISBLANK('Tabulation of Bids'!C44),"",'Tabulation of Bids'!C44)</f>
        <v>Each</v>
      </c>
      <c r="E73" s="133">
        <f t="shared" si="7"/>
        <v>1497</v>
      </c>
      <c r="F73" s="134" t="str">
        <f t="shared" si="8"/>
        <v/>
      </c>
      <c r="G73" s="288">
        <f t="shared" si="9"/>
        <v>1</v>
      </c>
      <c r="H73" s="166"/>
      <c r="I73" s="135" t="str">
        <f t="shared" si="5"/>
        <v/>
      </c>
      <c r="J73" s="133">
        <f>IF(ISBLANK('Tabulation of Bids'!G44),"",'Tabulation of Bids'!G44)</f>
        <v>1497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Manholes to be Reconstructed with New Frame and Lid</v>
      </c>
      <c r="C74" s="295">
        <f>IF('Tabulation of Bids'!D45=0,"",'Tabulation of Bids'!D45)</f>
        <v>1</v>
      </c>
      <c r="D74" s="299" t="str">
        <f>IF(ISBLANK('Tabulation of Bids'!C45),"",'Tabulation of Bids'!C45)</f>
        <v>Each</v>
      </c>
      <c r="E74" s="133">
        <f t="shared" si="7"/>
        <v>2257</v>
      </c>
      <c r="F74" s="134" t="str">
        <f t="shared" si="8"/>
        <v/>
      </c>
      <c r="G74" s="288">
        <f t="shared" si="9"/>
        <v>1</v>
      </c>
      <c r="H74" s="166"/>
      <c r="I74" s="135" t="str">
        <f t="shared" si="5"/>
        <v/>
      </c>
      <c r="J74" s="133">
        <f>IF(ISBLANK('Tabulation of Bids'!G45),"",'Tabulation of Bids'!G45)</f>
        <v>2257</v>
      </c>
      <c r="K74" s="133" t="str">
        <f t="shared" si="6"/>
        <v/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Inlets to be Adjusted</v>
      </c>
      <c r="C75" s="295">
        <f>IF('Tabulation of Bids'!D46=0,"",'Tabulation of Bids'!D46)</f>
        <v>11</v>
      </c>
      <c r="D75" s="299" t="str">
        <f>IF(ISBLANK('Tabulation of Bids'!C46),"",'Tabulation of Bids'!C46)</f>
        <v>Each</v>
      </c>
      <c r="E75" s="133">
        <f t="shared" si="7"/>
        <v>10307</v>
      </c>
      <c r="F75" s="134" t="str">
        <f t="shared" si="8"/>
        <v/>
      </c>
      <c r="G75" s="288">
        <f t="shared" si="9"/>
        <v>11</v>
      </c>
      <c r="H75" s="166"/>
      <c r="I75" s="135" t="str">
        <f t="shared" si="5"/>
        <v/>
      </c>
      <c r="J75" s="133">
        <f>IF(ISBLANK('Tabulation of Bids'!G46),"",'Tabulation of Bids'!G46)</f>
        <v>937</v>
      </c>
      <c r="K75" s="133" t="str">
        <f t="shared" si="6"/>
        <v/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Inlets to be Adjusted with New Frame and Grate</v>
      </c>
      <c r="C76" s="295">
        <f>IF('Tabulation of Bids'!D47=0,"",'Tabulation of Bids'!D47)</f>
        <v>8</v>
      </c>
      <c r="D76" s="299" t="str">
        <f>IF(ISBLANK('Tabulation of Bids'!C47),"",'Tabulation of Bids'!C47)</f>
        <v>Each</v>
      </c>
      <c r="E76" s="133">
        <f t="shared" si="7"/>
        <v>9984</v>
      </c>
      <c r="F76" s="134" t="str">
        <f t="shared" si="8"/>
        <v/>
      </c>
      <c r="G76" s="288">
        <f t="shared" si="9"/>
        <v>8</v>
      </c>
      <c r="H76" s="166"/>
      <c r="I76" s="135" t="str">
        <f t="shared" si="5"/>
        <v/>
      </c>
      <c r="J76" s="133">
        <f>IF(ISBLANK('Tabulation of Bids'!G47),"",'Tabulation of Bids'!G47)</f>
        <v>1248</v>
      </c>
      <c r="K76" s="133" t="str">
        <f t="shared" si="6"/>
        <v/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Inlets to be Reconstructed</v>
      </c>
      <c r="C77" s="295">
        <f>IF('Tabulation of Bids'!D48=0,"",'Tabulation of Bids'!D48)</f>
        <v>1</v>
      </c>
      <c r="D77" s="299" t="str">
        <f>IF(ISBLANK('Tabulation of Bids'!C48),"",'Tabulation of Bids'!C48)</f>
        <v>Each</v>
      </c>
      <c r="E77" s="133">
        <f t="shared" si="7"/>
        <v>1075</v>
      </c>
      <c r="F77" s="134" t="str">
        <f t="shared" si="8"/>
        <v/>
      </c>
      <c r="G77" s="288">
        <f t="shared" si="9"/>
        <v>1</v>
      </c>
      <c r="H77" s="166"/>
      <c r="I77" s="135" t="str">
        <f t="shared" si="5"/>
        <v/>
      </c>
      <c r="J77" s="133">
        <f>IF(ISBLANK('Tabulation of Bids'!G48),"",'Tabulation of Bids'!G48)</f>
        <v>1075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Inlets to be Reconstructed with New Frame and Grate</v>
      </c>
      <c r="C78" s="295">
        <f>IF('Tabulation of Bids'!D49=0,"",'Tabulation of Bids'!D49)</f>
        <v>15</v>
      </c>
      <c r="D78" s="299" t="str">
        <f>IF(ISBLANK('Tabulation of Bids'!C49),"",'Tabulation of Bids'!C49)</f>
        <v>Each</v>
      </c>
      <c r="E78" s="133">
        <f t="shared" si="7"/>
        <v>18900</v>
      </c>
      <c r="F78" s="134" t="str">
        <f t="shared" si="8"/>
        <v/>
      </c>
      <c r="G78" s="288">
        <f t="shared" si="9"/>
        <v>15</v>
      </c>
      <c r="H78" s="166"/>
      <c r="I78" s="135" t="str">
        <f t="shared" si="5"/>
        <v/>
      </c>
      <c r="J78" s="133">
        <f>IF(ISBLANK('Tabulation of Bids'!G49),"",'Tabulation of Bids'!G49)</f>
        <v>1260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Inlet Special to be Repaired</v>
      </c>
      <c r="C79" s="295">
        <f>IF('Tabulation of Bids'!D50=0,"",'Tabulation of Bids'!D50)</f>
        <v>1</v>
      </c>
      <c r="D79" s="299" t="str">
        <f>IF(ISBLANK('Tabulation of Bids'!C50),"",'Tabulation of Bids'!C50)</f>
        <v>Each</v>
      </c>
      <c r="E79" s="133">
        <f t="shared" si="7"/>
        <v>1660</v>
      </c>
      <c r="F79" s="134">
        <f t="shared" si="8"/>
        <v>234</v>
      </c>
      <c r="G79" s="288" t="str">
        <f t="shared" si="9"/>
        <v/>
      </c>
      <c r="H79" s="166">
        <v>235</v>
      </c>
      <c r="I79" s="135" t="str">
        <f t="shared" si="5"/>
        <v>Each</v>
      </c>
      <c r="J79" s="133">
        <f>IF(ISBLANK('Tabulation of Bids'!G50),"",'Tabulation of Bids'!G50)</f>
        <v>1660</v>
      </c>
      <c r="K79" s="133">
        <f t="shared" si="6"/>
        <v>390100</v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Combination Concrete Curb and Gutter, Type M-6.18 (Modified)</v>
      </c>
      <c r="C80" s="295">
        <f>IF('Tabulation of Bids'!D51=0,"",'Tabulation of Bids'!D51)</f>
        <v>16415</v>
      </c>
      <c r="D80" s="299" t="str">
        <f>IF(ISBLANK('Tabulation of Bids'!C51),"",'Tabulation of Bids'!C51)</f>
        <v>L.F.</v>
      </c>
      <c r="E80" s="133">
        <f t="shared" si="7"/>
        <v>385752.5</v>
      </c>
      <c r="F80" s="134" t="str">
        <f t="shared" si="8"/>
        <v/>
      </c>
      <c r="G80" s="288">
        <f t="shared" si="9"/>
        <v>16414.82</v>
      </c>
      <c r="H80" s="166">
        <v>0.18</v>
      </c>
      <c r="I80" s="135" t="str">
        <f t="shared" si="5"/>
        <v>L.F.</v>
      </c>
      <c r="J80" s="133">
        <f>IF(ISBLANK('Tabulation of Bids'!G51),"",'Tabulation of Bids'!G51)</f>
        <v>23.5</v>
      </c>
      <c r="K80" s="133">
        <f t="shared" si="6"/>
        <v>4.2299999999999995</v>
      </c>
    </row>
    <row r="81" spans="1:11" ht="20.25" customHeight="1" x14ac:dyDescent="0.2">
      <c r="A81" s="306">
        <f>IF(ISBLANK('Tabulation of Bids'!A52),"",'Tabulation of Bids'!A52)</f>
        <v>45</v>
      </c>
      <c r="B81" s="307" t="str">
        <f>IF(ISBLANK('Tabulation of Bids'!B52),"",'Tabulation of Bids'!B52)</f>
        <v>Remove and Replace Chain Link Fence</v>
      </c>
      <c r="C81" s="295">
        <f>IF('Tabulation of Bids'!D52=0,"",'Tabulation of Bids'!D52)</f>
        <v>450</v>
      </c>
      <c r="D81" s="299" t="str">
        <f>IF(ISBLANK('Tabulation of Bids'!C52),"",'Tabulation of Bids'!C52)</f>
        <v>L.F.</v>
      </c>
      <c r="E81" s="133">
        <f t="shared" si="7"/>
        <v>7650</v>
      </c>
      <c r="F81" s="134" t="str">
        <f t="shared" si="8"/>
        <v/>
      </c>
      <c r="G81" s="288">
        <f t="shared" si="9"/>
        <v>450</v>
      </c>
      <c r="H81" s="166"/>
      <c r="I81" s="135" t="str">
        <f t="shared" si="5"/>
        <v/>
      </c>
      <c r="J81" s="133">
        <f>IF(ISBLANK('Tabulation of Bids'!G52),"",'Tabulation of Bids'!G52)</f>
        <v>17</v>
      </c>
      <c r="K81" s="133" t="str">
        <f t="shared" si="6"/>
        <v/>
      </c>
    </row>
    <row r="82" spans="1:11" ht="20.25" customHeight="1" x14ac:dyDescent="0.2">
      <c r="A82" s="306">
        <f>IF(ISBLANK('Tabulation of Bids'!A53),"",'Tabulation of Bids'!A53)</f>
        <v>46</v>
      </c>
      <c r="B82" s="307" t="str">
        <f>IF(ISBLANK('Tabulation of Bids'!B53),"",'Tabulation of Bids'!B53)</f>
        <v>Traffic Control and Protection</v>
      </c>
      <c r="C82" s="295">
        <f>IF('Tabulation of Bids'!D53=0,"",'Tabulation of Bids'!D53)</f>
        <v>1.0000000000000002</v>
      </c>
      <c r="D82" s="299" t="str">
        <f>IF(ISBLANK('Tabulation of Bids'!C53),"",'Tabulation of Bids'!C53)</f>
        <v>LSum</v>
      </c>
      <c r="E82" s="133">
        <f t="shared" si="7"/>
        <v>10000.000000000002</v>
      </c>
      <c r="F82" s="134" t="str">
        <f t="shared" si="8"/>
        <v/>
      </c>
      <c r="G82" s="288">
        <f t="shared" si="9"/>
        <v>1.0000000000000002</v>
      </c>
      <c r="H82" s="166"/>
      <c r="I82" s="135" t="str">
        <f t="shared" si="5"/>
        <v/>
      </c>
      <c r="J82" s="133">
        <f>IF(ISBLANK('Tabulation of Bids'!G53),"",'Tabulation of Bids'!G53)</f>
        <v>10000</v>
      </c>
      <c r="K82" s="133" t="str">
        <f t="shared" si="6"/>
        <v/>
      </c>
    </row>
    <row r="83" spans="1:11" ht="20.25" customHeight="1" x14ac:dyDescent="0.2">
      <c r="A83" s="306">
        <f>IF(ISBLANK('Tabulation of Bids'!A54),"",'Tabulation of Bids'!A54)</f>
        <v>47</v>
      </c>
      <c r="B83" s="307" t="str">
        <f>IF(ISBLANK('Tabulation of Bids'!B54),"",'Tabulation of Bids'!B54)</f>
        <v>Thermoplastic Pavement Markings, 4"</v>
      </c>
      <c r="C83" s="295">
        <f>IF('Tabulation of Bids'!D54=0,"",'Tabulation of Bids'!D54)</f>
        <v>530</v>
      </c>
      <c r="D83" s="299" t="str">
        <f>IF(ISBLANK('Tabulation of Bids'!C54),"",'Tabulation of Bids'!C54)</f>
        <v>L.F.</v>
      </c>
      <c r="E83" s="133">
        <f t="shared" si="7"/>
        <v>2464.5</v>
      </c>
      <c r="F83" s="134" t="str">
        <f t="shared" si="8"/>
        <v/>
      </c>
      <c r="G83" s="288">
        <f t="shared" si="9"/>
        <v>530</v>
      </c>
      <c r="H83" s="166"/>
      <c r="I83" s="135" t="str">
        <f t="shared" si="5"/>
        <v/>
      </c>
      <c r="J83" s="133">
        <f>IF(ISBLANK('Tabulation of Bids'!G54),"",'Tabulation of Bids'!G54)</f>
        <v>4.6500000000000004</v>
      </c>
      <c r="K83" s="133" t="str">
        <f t="shared" si="6"/>
        <v/>
      </c>
    </row>
    <row r="84" spans="1:11" ht="20.25" customHeight="1" thickBot="1" x14ac:dyDescent="0.25">
      <c r="A84" s="308">
        <f>IF(ISBLANK('Tabulation of Bids'!A55),"",'Tabulation of Bids'!A55)</f>
        <v>48</v>
      </c>
      <c r="B84" s="309" t="str">
        <f>IF(ISBLANK('Tabulation of Bids'!B55),"",'Tabulation of Bids'!B55)</f>
        <v>Thermoplastic Pavement Markings, 6"</v>
      </c>
      <c r="C84" s="295">
        <f>IF('Tabulation of Bids'!D55=0,"",'Tabulation of Bids'!D55)</f>
        <v>54</v>
      </c>
      <c r="D84" s="302" t="str">
        <f>IF(ISBLANK('Tabulation of Bids'!C55),"",'Tabulation of Bids'!C55)</f>
        <v>L.F.</v>
      </c>
      <c r="E84" s="259">
        <f t="shared" si="7"/>
        <v>375.3</v>
      </c>
      <c r="F84" s="260" t="str">
        <f t="shared" si="8"/>
        <v/>
      </c>
      <c r="G84" s="288">
        <f t="shared" si="9"/>
        <v>54</v>
      </c>
      <c r="H84" s="166"/>
      <c r="I84" s="135" t="str">
        <f t="shared" si="5"/>
        <v/>
      </c>
      <c r="J84" s="133">
        <f>IF(ISBLANK('Tabulation of Bids'!G55),"",'Tabulation of Bids'!G55)</f>
        <v>6.95</v>
      </c>
      <c r="K84" s="133" t="str">
        <f t="shared" si="6"/>
        <v/>
      </c>
    </row>
    <row r="85" spans="1:11" ht="12" thickBot="1" x14ac:dyDescent="0.25">
      <c r="A85" s="131" t="str">
        <f>IF(A115="","Total","Sub Total")</f>
        <v>Sub Total</v>
      </c>
      <c r="B85" s="44"/>
      <c r="C85" s="45"/>
      <c r="D85" s="35"/>
      <c r="E85" s="230">
        <f>SUM(E61:E84)+SUM(E8:E31)</f>
        <v>1680323.93</v>
      </c>
      <c r="F85" s="26"/>
      <c r="G85" s="35"/>
      <c r="H85" s="45"/>
      <c r="I85" s="35"/>
      <c r="J85" s="25"/>
      <c r="K85" s="25">
        <f>IF(ISNUMBER(E85),SUM(K8:K31)+SUM(K61:K84),"")</f>
        <v>3689549.35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str">
        <f>IF(A85="Sub Total","",SUM(K85:K92))</f>
        <v/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 t="e">
        <f>IF(ISNUMBER(K85),IF(ISNUMBER(J94),J94*K93,""),"")</f>
        <v>#VALUE!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str">
        <f>IF(ISNUMBER(K94),K93-K94,K93)</f>
        <v/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str">
        <f>IF(ISNUMBER(K100),K95-K100,K95)</f>
        <v/>
      </c>
    </row>
    <row r="102" spans="1:31" s="2" customFormat="1" ht="18" customHeight="1" x14ac:dyDescent="0.2">
      <c r="A102" s="52"/>
      <c r="B102" s="52" t="s">
        <v>46</v>
      </c>
      <c r="C102" s="46" t="s">
        <v>155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156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July 22nd, 2019 to August 28th,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Stenstrom Excavating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Rockford, il Bid Bond</v>
      </c>
      <c r="C112" s="12"/>
      <c r="D112" s="12"/>
      <c r="E112" s="12"/>
      <c r="F112" s="12"/>
      <c r="G112" s="12"/>
      <c r="H112" s="14" t="s">
        <v>32</v>
      </c>
      <c r="I112" s="518" t="str">
        <f>I58</f>
        <v>Bid On: City-Wide Street Repairs Group No. 2 - 2021 (Concrete)</v>
      </c>
      <c r="J112" s="518"/>
      <c r="K112" s="518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>
        <f>IF(ISBLANK('Tabulation of Bids'!A58),"",'Tabulation of Bids'!A58)</f>
        <v>49</v>
      </c>
      <c r="B115" s="294" t="str">
        <f>IF(ISBLANK('Tabulation of Bids'!B58),"",'Tabulation of Bids'!B58)</f>
        <v>Thermoplastic Pavement Markings, 24"</v>
      </c>
      <c r="C115" s="295">
        <f>IF('Tabulation of Bids'!D58=0,"",'Tabulation of Bids'!D58)</f>
        <v>14</v>
      </c>
      <c r="D115" s="296" t="str">
        <f>IF(ISBLANK('Tabulation of Bids'!C58),"",'Tabulation of Bids'!C58)</f>
        <v>L.F.</v>
      </c>
      <c r="E115" s="257">
        <f>IF(J115 = "","",J115*C115)</f>
        <v>388.5</v>
      </c>
      <c r="F115" s="258" t="str">
        <f>IF((H115&gt;C115),H115-C115,"")</f>
        <v/>
      </c>
      <c r="G115" s="288">
        <f>IF($K$159="BLR 6303",IF(C115&gt;H115,C115-H115,""),"")</f>
        <v>14</v>
      </c>
      <c r="H115" s="166"/>
      <c r="I115" s="135" t="str">
        <f t="shared" ref="I115:I138" si="10">IF(ISBLANK(H115),"",D115)</f>
        <v/>
      </c>
      <c r="J115" s="133">
        <f>IF(ISBLANK('Tabulation of Bids'!G58),"",'Tabulation of Bids'!G58)</f>
        <v>27.75</v>
      </c>
      <c r="K115" s="133" t="str">
        <f t="shared" ref="K115:K138" si="11">IF(ISBLANK(H115),"",H115*J115)</f>
        <v/>
      </c>
    </row>
    <row r="116" spans="1:11" ht="20.25" customHeight="1" x14ac:dyDescent="0.2">
      <c r="A116" s="297">
        <f>IF(ISBLANK('Tabulation of Bids'!A59),"",'Tabulation of Bids'!A59)</f>
        <v>50</v>
      </c>
      <c r="B116" s="298" t="str">
        <f>IF(ISBLANK('Tabulation of Bids'!B59),"",'Tabulation of Bids'!B59)</f>
        <v>Removal and Replacement of Brick Pavers</v>
      </c>
      <c r="C116" s="295">
        <f>IF('Tabulation of Bids'!D59=0,"",'Tabulation of Bids'!D59)</f>
        <v>950</v>
      </c>
      <c r="D116" s="299" t="str">
        <f>IF(ISBLANK('Tabulation of Bids'!C59),"",'Tabulation of Bids'!C59)</f>
        <v>S.F.</v>
      </c>
      <c r="E116" s="261">
        <f t="shared" ref="E116:E138" si="12">IF(J116 = "","",J116*C116)</f>
        <v>22325</v>
      </c>
      <c r="F116" s="262" t="str">
        <f t="shared" ref="F116:F138" si="13">IF((H116&gt;C116),H116-C116,"")</f>
        <v/>
      </c>
      <c r="G116" s="288">
        <f t="shared" ref="G116:G138" si="14">IF($K$159="BLR 6303",IF(C116&gt;H116,C116-H116,""),"")</f>
        <v>950</v>
      </c>
      <c r="H116" s="166"/>
      <c r="I116" s="135" t="str">
        <f t="shared" si="10"/>
        <v/>
      </c>
      <c r="J116" s="133">
        <f>IF(ISBLANK('Tabulation of Bids'!G59),"",'Tabulation of Bids'!G59)</f>
        <v>23.5</v>
      </c>
      <c r="K116" s="133" t="str">
        <f t="shared" si="11"/>
        <v/>
      </c>
    </row>
    <row r="117" spans="1:11" ht="20.25" customHeight="1" x14ac:dyDescent="0.2">
      <c r="A117" s="297">
        <f>IF(ISBLANK('Tabulation of Bids'!A60),"",'Tabulation of Bids'!A60)</f>
        <v>51</v>
      </c>
      <c r="B117" s="298" t="str">
        <f>IF(ISBLANK('Tabulation of Bids'!B60),"",'Tabulation of Bids'!B60)</f>
        <v>Subgrade Undercutting</v>
      </c>
      <c r="C117" s="295">
        <f>IF('Tabulation of Bids'!D60=0,"",'Tabulation of Bids'!D60)</f>
        <v>50</v>
      </c>
      <c r="D117" s="299" t="str">
        <f>IF(ISBLANK('Tabulation of Bids'!C60),"",'Tabulation of Bids'!C60)</f>
        <v>C.Y.</v>
      </c>
      <c r="E117" s="261">
        <f t="shared" si="12"/>
        <v>4900</v>
      </c>
      <c r="F117" s="262" t="str">
        <f t="shared" si="13"/>
        <v/>
      </c>
      <c r="G117" s="288">
        <f t="shared" si="14"/>
        <v>50</v>
      </c>
      <c r="H117" s="166"/>
      <c r="I117" s="135" t="str">
        <f t="shared" si="10"/>
        <v/>
      </c>
      <c r="J117" s="133">
        <f>IF(ISBLANK('Tabulation of Bids'!G60),"",'Tabulation of Bids'!G60)</f>
        <v>98</v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1707937.43</v>
      </c>
      <c r="F139" s="26"/>
      <c r="G139" s="35"/>
      <c r="H139" s="45"/>
      <c r="I139" s="35"/>
      <c r="J139" s="25"/>
      <c r="K139" s="25">
        <f>IF(ISNUMBER(E85),SUM(K8:K31)+SUM(K61:K84)+SUM(K115:K138),"")</f>
        <v>3689549.35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3689549.35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3689549.35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3689549.35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July 22nd, 2019 to August 28th,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Stenstrom Excavating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Rockford, il Bid Bond</v>
      </c>
      <c r="C165" s="12"/>
      <c r="D165" s="12"/>
      <c r="E165" s="12"/>
      <c r="F165" s="12"/>
      <c r="G165" s="12"/>
      <c r="H165" s="14" t="s">
        <v>32</v>
      </c>
      <c r="I165" s="518" t="str">
        <f>I112</f>
        <v>Bid On: City-Wide Street Repairs Group No. 2 - 2021 (Concrete)</v>
      </c>
      <c r="J165" s="518"/>
      <c r="K165" s="518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1707937.43</v>
      </c>
      <c r="F192" s="26"/>
      <c r="G192" s="35"/>
      <c r="H192" s="45"/>
      <c r="I192" s="35"/>
      <c r="J192" s="25"/>
      <c r="K192" s="25">
        <f>IF(ISNUMBER(E85),SUM(K8:K31)+SUM(K61:K84)+SUM(K115:K138)+SUM(K168:K191),"")</f>
        <v>3689549.35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3689549.35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3689549.35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3689549.35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topLeftCell="A73" zoomScaleNormal="100" zoomScaleSheetLayoutView="100" workbookViewId="0">
      <selection activeCell="H102" sqref="H102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17" t="s">
        <v>15</v>
      </c>
      <c r="J1" s="517"/>
      <c r="K1" s="51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10"/>
      <c r="I2" s="15"/>
      <c r="J2" s="440"/>
      <c r="K2" s="44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158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Stenstrom Excavating</v>
      </c>
      <c r="C4" s="92" t="s">
        <v>154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518" t="str">
        <f>'Tabulation of Bids'!$A$3</f>
        <v>Bid On: City-Wide Street Repairs Group No. 2 - 2021 (Concrete)</v>
      </c>
      <c r="J5" s="518"/>
      <c r="K5" s="51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Tree Removal (6 to 15 Inch Diameter)</v>
      </c>
      <c r="C8" s="295">
        <f>IF('Tabulation of Bids'!D6=0,"",'Tabulation of Bids'!D6)</f>
        <v>94</v>
      </c>
      <c r="D8" s="296" t="str">
        <f>IF(ISBLANK('Tabulation of Bids'!C6),"",'Tabulation of Bids'!C6)</f>
        <v>Unit Dia</v>
      </c>
      <c r="E8" s="257">
        <f>IF(J8 = "","",J8*C8)</f>
        <v>1159.96</v>
      </c>
      <c r="F8" s="258">
        <f t="shared" ref="F8:F31" si="0">IF((H8&gt;C8),H8-C8,"")</f>
        <v>106</v>
      </c>
      <c r="G8" s="288" t="str">
        <f>IF($K$52="BLR 6303",IF(C8&gt;H8,C8-H8,""),"")</f>
        <v/>
      </c>
      <c r="H8" s="166">
        <v>200</v>
      </c>
      <c r="I8" s="135" t="str">
        <f>IF(ISBLANK(H8),"",D8)</f>
        <v>Unit Dia</v>
      </c>
      <c r="J8" s="133">
        <f>IF(ISBLANK('Tabulation of Bids'!G6),"",'Tabulation of Bids'!G6)</f>
        <v>12.34</v>
      </c>
      <c r="K8" s="133">
        <f>IF(ISBLANK(H8),"",H8*J8)</f>
        <v>2468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Tree Removal (Over 15 Inch Diameter)</v>
      </c>
      <c r="C9" s="295">
        <f>IF('Tabulation of Bids'!D7=0,"",'Tabulation of Bids'!D7)</f>
        <v>36</v>
      </c>
      <c r="D9" s="299" t="str">
        <f>IF(ISBLANK('Tabulation of Bids'!C7),"",'Tabulation of Bids'!C7)</f>
        <v>Unit Dia</v>
      </c>
      <c r="E9" s="261">
        <f t="shared" ref="E9:E31" si="1">IF(J9 = "","",J9*C9)</f>
        <v>810</v>
      </c>
      <c r="F9" s="262" t="str">
        <f t="shared" si="0"/>
        <v/>
      </c>
      <c r="G9" s="288">
        <f t="shared" ref="G9:G31" si="2">IF($K$52="BLR 6303",IF(C9&gt;H9,C9-H9,""),"")</f>
        <v>36</v>
      </c>
      <c r="H9" s="166"/>
      <c r="I9" s="135" t="str">
        <f t="shared" ref="I9:I31" si="3">IF(ISBLANK(H9),"",D9)</f>
        <v/>
      </c>
      <c r="J9" s="133">
        <f>IF(ISBLANK('Tabulation of Bids'!G7),"",'Tabulation of Bids'!G7)</f>
        <v>22.5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Earth Excavation</v>
      </c>
      <c r="C10" s="295">
        <f>IF('Tabulation of Bids'!D8=0,"",'Tabulation of Bids'!D8)</f>
        <v>1891</v>
      </c>
      <c r="D10" s="299" t="str">
        <f>IF(ISBLANK('Tabulation of Bids'!C8),"",'Tabulation of Bids'!C8)</f>
        <v>C.Y.</v>
      </c>
      <c r="E10" s="261">
        <f t="shared" si="1"/>
        <v>45384</v>
      </c>
      <c r="F10" s="262" t="str">
        <f t="shared" si="0"/>
        <v/>
      </c>
      <c r="G10" s="288">
        <f t="shared" si="2"/>
        <v>1890.81</v>
      </c>
      <c r="H10" s="166">
        <v>0.19</v>
      </c>
      <c r="I10" s="135" t="str">
        <f t="shared" si="3"/>
        <v>C.Y.</v>
      </c>
      <c r="J10" s="133">
        <f>IF(ISBLANK('Tabulation of Bids'!G8),"",'Tabulation of Bids'!G8)</f>
        <v>24</v>
      </c>
      <c r="K10" s="133">
        <f t="shared" si="4"/>
        <v>4.5600000000000005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Top Soil Furnish and Place</v>
      </c>
      <c r="C11" s="295">
        <f>IF('Tabulation of Bids'!D9=0,"",'Tabulation of Bids'!D9)</f>
        <v>25</v>
      </c>
      <c r="D11" s="299" t="str">
        <f>IF(ISBLANK('Tabulation of Bids'!C9),"",'Tabulation of Bids'!C9)</f>
        <v>C.Y.</v>
      </c>
      <c r="E11" s="261">
        <f t="shared" si="1"/>
        <v>1625</v>
      </c>
      <c r="F11" s="262" t="str">
        <f t="shared" si="0"/>
        <v/>
      </c>
      <c r="G11" s="288">
        <f t="shared" si="2"/>
        <v>22</v>
      </c>
      <c r="H11" s="166">
        <v>3</v>
      </c>
      <c r="I11" s="135" t="str">
        <f t="shared" si="3"/>
        <v>C.Y.</v>
      </c>
      <c r="J11" s="133">
        <f>IF(ISBLANK('Tabulation of Bids'!G9),"",'Tabulation of Bids'!G9)</f>
        <v>65</v>
      </c>
      <c r="K11" s="133">
        <f t="shared" si="4"/>
        <v>195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Parkway Restoration</v>
      </c>
      <c r="C12" s="295">
        <f>IF('Tabulation of Bids'!D10=0,"",'Tabulation of Bids'!D10)</f>
        <v>1.0000000000000002</v>
      </c>
      <c r="D12" s="299" t="str">
        <f>IF(ISBLANK('Tabulation of Bids'!C10),"",'Tabulation of Bids'!C10)</f>
        <v>Lsum</v>
      </c>
      <c r="E12" s="261">
        <f t="shared" si="1"/>
        <v>76580.000000000015</v>
      </c>
      <c r="F12" s="262" t="str">
        <f t="shared" si="0"/>
        <v/>
      </c>
      <c r="G12" s="288">
        <f t="shared" si="2"/>
        <v>1.0000000000000002</v>
      </c>
      <c r="H12" s="166"/>
      <c r="I12" s="135" t="str">
        <f t="shared" si="3"/>
        <v/>
      </c>
      <c r="J12" s="133">
        <f>IF(ISBLANK('Tabulation of Bids'!G10),"",'Tabulation of Bids'!G10)</f>
        <v>76580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Inlet and Pipe Protection</v>
      </c>
      <c r="C13" s="295">
        <f>IF('Tabulation of Bids'!D11=0,"",'Tabulation of Bids'!D11)</f>
        <v>37</v>
      </c>
      <c r="D13" s="299" t="str">
        <f>IF(ISBLANK('Tabulation of Bids'!C11),"",'Tabulation of Bids'!C11)</f>
        <v>Each</v>
      </c>
      <c r="E13" s="261">
        <f t="shared" si="1"/>
        <v>0.37</v>
      </c>
      <c r="F13" s="262" t="str">
        <f t="shared" si="0"/>
        <v/>
      </c>
      <c r="G13" s="288">
        <f t="shared" si="2"/>
        <v>37</v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Stone Rip Rap</v>
      </c>
      <c r="C14" s="295">
        <f>IF('Tabulation of Bids'!D12=0,"",'Tabulation of Bids'!D12)</f>
        <v>40</v>
      </c>
      <c r="D14" s="299" t="str">
        <f>IF(ISBLANK('Tabulation of Bids'!C12),"",'Tabulation of Bids'!C12)</f>
        <v>Tons</v>
      </c>
      <c r="E14" s="261">
        <f t="shared" si="1"/>
        <v>3000</v>
      </c>
      <c r="F14" s="262" t="str">
        <f t="shared" si="0"/>
        <v/>
      </c>
      <c r="G14" s="288">
        <f t="shared" si="2"/>
        <v>40</v>
      </c>
      <c r="H14" s="166"/>
      <c r="I14" s="135" t="str">
        <f t="shared" si="3"/>
        <v/>
      </c>
      <c r="J14" s="133">
        <f>IF(ISBLANK('Tabulation of Bids'!G12),"",'Tabulation of Bids'!G12)</f>
        <v>75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Subbase Granular Material, Type B, CA-2, 6"</v>
      </c>
      <c r="C15" s="295">
        <f>IF('Tabulation of Bids'!D13=0,"",'Tabulation of Bids'!D13)</f>
        <v>750</v>
      </c>
      <c r="D15" s="299" t="str">
        <f>IF(ISBLANK('Tabulation of Bids'!C13),"",'Tabulation of Bids'!C13)</f>
        <v>Tons</v>
      </c>
      <c r="E15" s="261">
        <f t="shared" si="1"/>
        <v>13500</v>
      </c>
      <c r="F15" s="262" t="str">
        <f t="shared" si="0"/>
        <v/>
      </c>
      <c r="G15" s="288">
        <f t="shared" si="2"/>
        <v>750</v>
      </c>
      <c r="H15" s="166"/>
      <c r="I15" s="135" t="str">
        <f t="shared" si="3"/>
        <v/>
      </c>
      <c r="J15" s="133">
        <f>IF(ISBLANK('Tabulation of Bids'!G13),"",'Tabulation of Bids'!G13)</f>
        <v>18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Aggregate Base Course, Type B, CA-6, 6"</v>
      </c>
      <c r="C16" s="295">
        <f>IF('Tabulation of Bids'!D14=0,"",'Tabulation of Bids'!D14)</f>
        <v>750</v>
      </c>
      <c r="D16" s="299" t="str">
        <f>IF(ISBLANK('Tabulation of Bids'!C14),"",'Tabulation of Bids'!C14)</f>
        <v>Tons</v>
      </c>
      <c r="E16" s="261">
        <f t="shared" si="1"/>
        <v>16500</v>
      </c>
      <c r="F16" s="262" t="str">
        <f t="shared" si="0"/>
        <v/>
      </c>
      <c r="G16" s="288">
        <f t="shared" si="2"/>
        <v>750</v>
      </c>
      <c r="H16" s="166"/>
      <c r="I16" s="135" t="str">
        <f t="shared" si="3"/>
        <v/>
      </c>
      <c r="J16" s="133">
        <f>IF(ISBLANK('Tabulation of Bids'!G14),"",'Tabulation of Bids'!G14)</f>
        <v>22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Aggregate Base Repair, 10"</v>
      </c>
      <c r="C17" s="295">
        <f>IF('Tabulation of Bids'!D15=0,"",'Tabulation of Bids'!D15)</f>
        <v>192</v>
      </c>
      <c r="D17" s="299" t="str">
        <f>IF(ISBLANK('Tabulation of Bids'!C15),"",'Tabulation of Bids'!C15)</f>
        <v>S.Y.</v>
      </c>
      <c r="E17" s="261">
        <f t="shared" si="1"/>
        <v>4944</v>
      </c>
      <c r="F17" s="262" t="str">
        <f t="shared" si="0"/>
        <v/>
      </c>
      <c r="G17" s="288">
        <f t="shared" si="2"/>
        <v>192</v>
      </c>
      <c r="H17" s="166"/>
      <c r="I17" s="135" t="str">
        <f t="shared" si="3"/>
        <v/>
      </c>
      <c r="J17" s="133">
        <f>IF(ISBLANK('Tabulation of Bids'!G15),"",'Tabulation of Bids'!G15)</f>
        <v>25.75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Bituminous Materials (Prime Coat)</v>
      </c>
      <c r="C18" s="295">
        <f>IF('Tabulation of Bids'!D16=0,"",'Tabulation of Bids'!D16)</f>
        <v>2165</v>
      </c>
      <c r="D18" s="299" t="str">
        <f>IF(ISBLANK('Tabulation of Bids'!C16),"",'Tabulation of Bids'!C16)</f>
        <v>Gal</v>
      </c>
      <c r="E18" s="261">
        <f t="shared" si="1"/>
        <v>21.650000000000002</v>
      </c>
      <c r="F18" s="262" t="str">
        <f t="shared" si="0"/>
        <v/>
      </c>
      <c r="G18" s="288">
        <f t="shared" si="2"/>
        <v>2165</v>
      </c>
      <c r="H18" s="166"/>
      <c r="I18" s="135" t="str">
        <f t="shared" si="3"/>
        <v/>
      </c>
      <c r="J18" s="133">
        <f>IF(ISBLANK('Tabulation of Bids'!G16),"",'Tabulation of Bids'!G16)</f>
        <v>0.01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Aggregate (Prime Coat)</v>
      </c>
      <c r="C19" s="295">
        <f>IF('Tabulation of Bids'!D17=0,"",'Tabulation of Bids'!D17)</f>
        <v>115</v>
      </c>
      <c r="D19" s="299" t="str">
        <f>IF(ISBLANK('Tabulation of Bids'!C17),"",'Tabulation of Bids'!C17)</f>
        <v>Tons</v>
      </c>
      <c r="E19" s="261">
        <f t="shared" si="1"/>
        <v>1.1500000000000001</v>
      </c>
      <c r="F19" s="262" t="str">
        <f t="shared" si="0"/>
        <v/>
      </c>
      <c r="G19" s="288">
        <f t="shared" si="2"/>
        <v>115</v>
      </c>
      <c r="H19" s="166"/>
      <c r="I19" s="135" t="str">
        <f t="shared" si="3"/>
        <v/>
      </c>
      <c r="J19" s="133">
        <f>IF(ISBLANK('Tabulation of Bids'!G17),"",'Tabulation of Bids'!G17)</f>
        <v>0.01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Hot-Mix Asphalt Binder Course, IL-9.5, N50, 1.25"</v>
      </c>
      <c r="C20" s="295">
        <f>IF('Tabulation of Bids'!D18=0,"",'Tabulation of Bids'!D18)</f>
        <v>500</v>
      </c>
      <c r="D20" s="299" t="str">
        <f>IF(ISBLANK('Tabulation of Bids'!C18),"",'Tabulation of Bids'!C18)</f>
        <v>Tons</v>
      </c>
      <c r="E20" s="261">
        <f t="shared" si="1"/>
        <v>32875</v>
      </c>
      <c r="F20" s="262" t="str">
        <f t="shared" si="0"/>
        <v/>
      </c>
      <c r="G20" s="288">
        <f t="shared" si="2"/>
        <v>102</v>
      </c>
      <c r="H20" s="166">
        <v>398</v>
      </c>
      <c r="I20" s="135" t="str">
        <f t="shared" si="3"/>
        <v>Tons</v>
      </c>
      <c r="J20" s="133">
        <f>IF(ISBLANK('Tabulation of Bids'!G18),"",'Tabulation of Bids'!G18)</f>
        <v>65.75</v>
      </c>
      <c r="K20" s="133">
        <f t="shared" si="4"/>
        <v>26168.5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Hot-Mix Asphalt Binder Course, IL-19.0, N50, 4"</v>
      </c>
      <c r="C21" s="295">
        <f>IF('Tabulation of Bids'!D19=0,"",'Tabulation of Bids'!D19)</f>
        <v>550</v>
      </c>
      <c r="D21" s="299" t="str">
        <f>IF(ISBLANK('Tabulation of Bids'!C19),"",'Tabulation of Bids'!C19)</f>
        <v>Tons</v>
      </c>
      <c r="E21" s="261">
        <f t="shared" si="1"/>
        <v>36162.5</v>
      </c>
      <c r="F21" s="262" t="str">
        <f t="shared" si="0"/>
        <v/>
      </c>
      <c r="G21" s="288">
        <f t="shared" si="2"/>
        <v>505</v>
      </c>
      <c r="H21" s="166">
        <v>45</v>
      </c>
      <c r="I21" s="135" t="str">
        <f t="shared" si="3"/>
        <v>Tons</v>
      </c>
      <c r="J21" s="133">
        <f>IF(ISBLANK('Tabulation of Bids'!G19),"",'Tabulation of Bids'!G19)</f>
        <v>65.75</v>
      </c>
      <c r="K21" s="133">
        <f t="shared" si="4"/>
        <v>2958.75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Hot-Mix Asphalt Surface Course, Mix "D", N50, 2"</v>
      </c>
      <c r="C22" s="295">
        <f>IF('Tabulation of Bids'!D20=0,"",'Tabulation of Bids'!D20)</f>
        <v>3325</v>
      </c>
      <c r="D22" s="299" t="str">
        <f>IF(ISBLANK('Tabulation of Bids'!C20),"",'Tabulation of Bids'!C20)</f>
        <v>Tons</v>
      </c>
      <c r="E22" s="261">
        <f t="shared" si="1"/>
        <v>227762.5</v>
      </c>
      <c r="F22" s="262">
        <f t="shared" si="0"/>
        <v>34250</v>
      </c>
      <c r="G22" s="288" t="str">
        <f t="shared" si="2"/>
        <v/>
      </c>
      <c r="H22" s="166">
        <v>37575</v>
      </c>
      <c r="I22" s="135" t="str">
        <f t="shared" si="3"/>
        <v>Tons</v>
      </c>
      <c r="J22" s="133">
        <f>IF(ISBLANK('Tabulation of Bids'!G20),"",'Tabulation of Bids'!G20)</f>
        <v>68.5</v>
      </c>
      <c r="K22" s="133">
        <f t="shared" si="4"/>
        <v>2573887.5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Hot-Mix Asphalt, Hand Method</v>
      </c>
      <c r="C23" s="295">
        <f>IF('Tabulation of Bids'!D21=0,"",'Tabulation of Bids'!D21)</f>
        <v>66</v>
      </c>
      <c r="D23" s="299" t="str">
        <f>IF(ISBLANK('Tabulation of Bids'!C21),"",'Tabulation of Bids'!C21)</f>
        <v>Tons</v>
      </c>
      <c r="E23" s="261">
        <f t="shared" si="1"/>
        <v>13530</v>
      </c>
      <c r="F23" s="262">
        <f t="shared" si="0"/>
        <v>84</v>
      </c>
      <c r="G23" s="288" t="str">
        <f t="shared" si="2"/>
        <v/>
      </c>
      <c r="H23" s="166">
        <v>150</v>
      </c>
      <c r="I23" s="135" t="str">
        <f t="shared" si="3"/>
        <v>Tons</v>
      </c>
      <c r="J23" s="133">
        <f>IF(ISBLANK('Tabulation of Bids'!G21),"",'Tabulation of Bids'!G21)</f>
        <v>205</v>
      </c>
      <c r="K23" s="133">
        <f t="shared" si="4"/>
        <v>30750</v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P.C.C. Approach Pavement, 6"</v>
      </c>
      <c r="C24" s="295">
        <f>IF('Tabulation of Bids'!D22=0,"",'Tabulation of Bids'!D22)</f>
        <v>1727</v>
      </c>
      <c r="D24" s="299" t="str">
        <f>IF(ISBLANK('Tabulation of Bids'!C22),"",'Tabulation of Bids'!C22)</f>
        <v>S.Y.</v>
      </c>
      <c r="E24" s="261">
        <f t="shared" si="1"/>
        <v>96280.25</v>
      </c>
      <c r="F24" s="262">
        <f t="shared" si="0"/>
        <v>929</v>
      </c>
      <c r="G24" s="288" t="str">
        <f t="shared" si="2"/>
        <v/>
      </c>
      <c r="H24" s="166">
        <v>2656</v>
      </c>
      <c r="I24" s="135" t="str">
        <f t="shared" si="3"/>
        <v>S.Y.</v>
      </c>
      <c r="J24" s="133">
        <f>IF(ISBLANK('Tabulation of Bids'!G22),"",'Tabulation of Bids'!G22)</f>
        <v>55.75</v>
      </c>
      <c r="K24" s="133">
        <f t="shared" si="4"/>
        <v>148072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P.C.C. Approach Pavement, 8"</v>
      </c>
      <c r="C25" s="295">
        <f>IF('Tabulation of Bids'!D23=0,"",'Tabulation of Bids'!D23)</f>
        <v>320</v>
      </c>
      <c r="D25" s="299" t="str">
        <f>IF(ISBLANK('Tabulation of Bids'!C23),"",'Tabulation of Bids'!C23)</f>
        <v>S.Y.</v>
      </c>
      <c r="E25" s="261">
        <f t="shared" si="1"/>
        <v>25040</v>
      </c>
      <c r="F25" s="262">
        <f t="shared" si="0"/>
        <v>31505</v>
      </c>
      <c r="G25" s="288" t="str">
        <f t="shared" si="2"/>
        <v/>
      </c>
      <c r="H25" s="166">
        <v>31825</v>
      </c>
      <c r="I25" s="135" t="str">
        <f t="shared" si="3"/>
        <v>S.Y.</v>
      </c>
      <c r="J25" s="133">
        <f>IF(ISBLANK('Tabulation of Bids'!G23),"",'Tabulation of Bids'!G23)</f>
        <v>78.25</v>
      </c>
      <c r="K25" s="133">
        <f t="shared" si="4"/>
        <v>2490306.25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P.C.C. Sidewalk, 4"</v>
      </c>
      <c r="C26" s="295">
        <f>IF('Tabulation of Bids'!D24=0,"",'Tabulation of Bids'!D24)</f>
        <v>53380</v>
      </c>
      <c r="D26" s="299" t="str">
        <f>IF(ISBLANK('Tabulation of Bids'!C24),"",'Tabulation of Bids'!C24)</f>
        <v>S.F.</v>
      </c>
      <c r="E26" s="261">
        <f t="shared" si="1"/>
        <v>272238</v>
      </c>
      <c r="F26" s="262" t="str">
        <f t="shared" si="0"/>
        <v/>
      </c>
      <c r="G26" s="288">
        <f t="shared" si="2"/>
        <v>52907</v>
      </c>
      <c r="H26" s="166">
        <v>473</v>
      </c>
      <c r="I26" s="135" t="str">
        <f t="shared" si="3"/>
        <v>S.F.</v>
      </c>
      <c r="J26" s="133">
        <f>IF(ISBLANK('Tabulation of Bids'!G24),"",'Tabulation of Bids'!G24)</f>
        <v>5.0999999999999996</v>
      </c>
      <c r="K26" s="133">
        <f t="shared" si="4"/>
        <v>2412.2999999999997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Detectable Warnings, ADA Ramps</v>
      </c>
      <c r="C27" s="295">
        <f>IF('Tabulation of Bids'!D25=0,"",'Tabulation of Bids'!D25)</f>
        <v>860</v>
      </c>
      <c r="D27" s="299" t="str">
        <f>IF(ISBLANK('Tabulation of Bids'!C25),"",'Tabulation of Bids'!C25)</f>
        <v>S.F.</v>
      </c>
      <c r="E27" s="261">
        <f t="shared" si="1"/>
        <v>11610</v>
      </c>
      <c r="F27" s="262" t="str">
        <f t="shared" si="0"/>
        <v/>
      </c>
      <c r="G27" s="288">
        <f t="shared" si="2"/>
        <v>860</v>
      </c>
      <c r="H27" s="166"/>
      <c r="I27" s="135" t="str">
        <f t="shared" si="3"/>
        <v/>
      </c>
      <c r="J27" s="133">
        <f>IF(ISBLANK('Tabulation of Bids'!G25),"",'Tabulation of Bids'!G25)</f>
        <v>13.5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Combination Curb and Gutter Removal</v>
      </c>
      <c r="C28" s="295">
        <f>IF('Tabulation of Bids'!D26=0,"",'Tabulation of Bids'!D26)</f>
        <v>11285</v>
      </c>
      <c r="D28" s="299" t="str">
        <f>IF(ISBLANK('Tabulation of Bids'!C26),"",'Tabulation of Bids'!C26)</f>
        <v>L.F.</v>
      </c>
      <c r="E28" s="261">
        <f t="shared" si="1"/>
        <v>84637.5</v>
      </c>
      <c r="F28" s="262" t="str">
        <f t="shared" si="0"/>
        <v/>
      </c>
      <c r="G28" s="288">
        <f t="shared" si="2"/>
        <v>11285</v>
      </c>
      <c r="H28" s="166"/>
      <c r="I28" s="135" t="str">
        <f t="shared" si="3"/>
        <v/>
      </c>
      <c r="J28" s="133">
        <f>IF(ISBLANK('Tabulation of Bids'!G26),"",'Tabulation of Bids'!G26)</f>
        <v>7.5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Sidewalk Removal</v>
      </c>
      <c r="C29" s="295">
        <f>IF('Tabulation of Bids'!D27=0,"",'Tabulation of Bids'!D27)</f>
        <v>44205</v>
      </c>
      <c r="D29" s="299" t="str">
        <f>IF(ISBLANK('Tabulation of Bids'!C27),"",'Tabulation of Bids'!C27)</f>
        <v>S.F.</v>
      </c>
      <c r="E29" s="261">
        <f t="shared" si="1"/>
        <v>59676.750000000007</v>
      </c>
      <c r="F29" s="262" t="str">
        <f t="shared" si="0"/>
        <v/>
      </c>
      <c r="G29" s="288">
        <f t="shared" si="2"/>
        <v>44205</v>
      </c>
      <c r="H29" s="166"/>
      <c r="I29" s="135" t="str">
        <f t="shared" si="3"/>
        <v/>
      </c>
      <c r="J29" s="133">
        <f>IF(ISBLANK('Tabulation of Bids'!G27),"",'Tabulation of Bids'!G27)</f>
        <v>1.35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Approach Pavement Removal</v>
      </c>
      <c r="C30" s="295">
        <f>IF('Tabulation of Bids'!D28=0,"",'Tabulation of Bids'!D28)</f>
        <v>2090</v>
      </c>
      <c r="D30" s="299" t="str">
        <f>IF(ISBLANK('Tabulation of Bids'!C28),"",'Tabulation of Bids'!C28)</f>
        <v>S.Y.</v>
      </c>
      <c r="E30" s="261">
        <f t="shared" si="1"/>
        <v>40023.5</v>
      </c>
      <c r="F30" s="262" t="str">
        <f t="shared" si="0"/>
        <v/>
      </c>
      <c r="G30" s="288">
        <f t="shared" si="2"/>
        <v>2090</v>
      </c>
      <c r="H30" s="166"/>
      <c r="I30" s="135" t="str">
        <f t="shared" si="3"/>
        <v/>
      </c>
      <c r="J30" s="133">
        <f>IF(ISBLANK('Tabulation of Bids'!G28),"",'Tabulation of Bids'!G28)</f>
        <v>19.149999999999999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Surface Removal, 2"</v>
      </c>
      <c r="C31" s="295">
        <f>IF('Tabulation of Bids'!D29=0,"",'Tabulation of Bids'!D29)</f>
        <v>21100</v>
      </c>
      <c r="D31" s="302" t="str">
        <f>IF(ISBLANK('Tabulation of Bids'!C29),"",'Tabulation of Bids'!C29)</f>
        <v>S.Y.</v>
      </c>
      <c r="E31" s="263">
        <f t="shared" si="1"/>
        <v>58025</v>
      </c>
      <c r="F31" s="264" t="str">
        <f t="shared" si="0"/>
        <v/>
      </c>
      <c r="G31" s="288">
        <f t="shared" si="2"/>
        <v>21100</v>
      </c>
      <c r="H31" s="166"/>
      <c r="I31" s="135" t="str">
        <f t="shared" si="3"/>
        <v/>
      </c>
      <c r="J31" s="133">
        <f>IF(ISBLANK('Tabulation of Bids'!G29),"",'Tabulation of Bids'!G29)</f>
        <v>2.75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1121387.1299999999</v>
      </c>
      <c r="F32" s="26"/>
      <c r="G32" s="35"/>
      <c r="H32" s="45"/>
      <c r="I32" s="35"/>
      <c r="J32" s="25"/>
      <c r="K32" s="25">
        <f>IF(ISNUMBER(E32),SUM(K8:K31),"")</f>
        <v>5277222.8600000003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155</v>
      </c>
      <c r="D48" s="440"/>
      <c r="E48" s="440"/>
      <c r="F48" s="440"/>
      <c r="G48" s="440"/>
      <c r="H48" s="440"/>
      <c r="I48" s="440"/>
      <c r="J48" s="440"/>
      <c r="K48" s="440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155</v>
      </c>
      <c r="D50" s="56"/>
      <c r="E50" s="440"/>
      <c r="F50" s="440"/>
      <c r="G50" s="440"/>
      <c r="H50" s="440"/>
      <c r="I50" s="440"/>
      <c r="J50" s="440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FINAL PAYMENT ESTIMATE</v>
      </c>
      <c r="B55" s="11"/>
      <c r="C55" s="11"/>
      <c r="D55" s="11"/>
      <c r="E55" s="11"/>
      <c r="F55" s="11"/>
      <c r="G55" s="12"/>
      <c r="H55" s="46" t="str">
        <f>IF(ISBLANK('Pay Estimate (2)'!$H$2),"",'Pay Estimate (2)'!$H$2)</f>
        <v/>
      </c>
      <c r="I55" s="15"/>
      <c r="J55" s="440"/>
      <c r="K55" s="440"/>
      <c r="N55" s="128"/>
    </row>
    <row r="56" spans="1:31" x14ac:dyDescent="0.2">
      <c r="A56" s="12"/>
      <c r="B56" s="92" t="str">
        <f>B3</f>
        <v>Estimate No. 2 from August 28th, 2019 to September 19th,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Stenstrom Excavating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518" t="str">
        <f>I5</f>
        <v>Bid On: City-Wide Street Repairs Group No. 2 - 2021 (Concrete)</v>
      </c>
      <c r="J58" s="518"/>
      <c r="K58" s="518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Surface Removal, Butt Joints</v>
      </c>
      <c r="C61" s="295">
        <f>IF('Tabulation of Bids'!D32=0,"",'Tabulation of Bids'!D32)</f>
        <v>100</v>
      </c>
      <c r="D61" s="296" t="str">
        <f>IF(ISBLANK('Tabulation of Bids'!C32),"",'Tabulation of Bids'!C32)</f>
        <v>S.Y.</v>
      </c>
      <c r="E61" s="257">
        <f>IF(J61 = "","",J61*C61)</f>
        <v>1550</v>
      </c>
      <c r="F61" s="258" t="str">
        <f>IF((H61&gt;C61),H61-C61,"")</f>
        <v/>
      </c>
      <c r="G61" s="288">
        <f>IF(K106="BLR 6303",IF(C61&gt;H61,C61-H61,""),"")</f>
        <v>100</v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15.5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Storm Sewers PVC, 10"</v>
      </c>
      <c r="C62" s="295">
        <f>IF('Tabulation of Bids'!D33=0,"",'Tabulation of Bids'!D33)</f>
        <v>42</v>
      </c>
      <c r="D62" s="299" t="str">
        <f>IF(ISBLANK('Tabulation of Bids'!C33),"",'Tabulation of Bids'!C33)</f>
        <v>L.F.</v>
      </c>
      <c r="E62" s="133">
        <f t="shared" ref="E62:E84" si="7">IF(J62 = "","",J62*C62)</f>
        <v>3538.5</v>
      </c>
      <c r="F62" s="134" t="str">
        <f t="shared" ref="F62:F84" si="8">IF((H62&gt;C62),H62-C62,"")</f>
        <v/>
      </c>
      <c r="G62" s="288">
        <f t="shared" ref="G62:G84" si="9">IF($K$106="BLR 6303",IF(C62&gt;H62,C62-H62,""),"")</f>
        <v>42</v>
      </c>
      <c r="H62" s="166"/>
      <c r="I62" s="135" t="str">
        <f t="shared" si="5"/>
        <v/>
      </c>
      <c r="J62" s="133">
        <f>IF(ISBLANK('Tabulation of Bids'!G33),"",'Tabulation of Bids'!G33)</f>
        <v>84.25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Storm Sewers PVC, 18"</v>
      </c>
      <c r="C63" s="295">
        <f>IF('Tabulation of Bids'!D34=0,"",'Tabulation of Bids'!D34)</f>
        <v>914</v>
      </c>
      <c r="D63" s="299" t="str">
        <f>IF(ISBLANK('Tabulation of Bids'!C34),"",'Tabulation of Bids'!C34)</f>
        <v>L.F.</v>
      </c>
      <c r="E63" s="133">
        <f t="shared" si="7"/>
        <v>36560</v>
      </c>
      <c r="F63" s="134" t="str">
        <f t="shared" si="8"/>
        <v/>
      </c>
      <c r="G63" s="288">
        <f t="shared" si="9"/>
        <v>914</v>
      </c>
      <c r="H63" s="166"/>
      <c r="I63" s="135" t="str">
        <f t="shared" si="5"/>
        <v/>
      </c>
      <c r="J63" s="133">
        <f>IF(ISBLANK('Tabulation of Bids'!G34),"",'Tabulation of Bids'!G34)</f>
        <v>40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Storm Sewers PVC, 24"</v>
      </c>
      <c r="C64" s="295">
        <f>IF('Tabulation of Bids'!D35=0,"",'Tabulation of Bids'!D35)</f>
        <v>194</v>
      </c>
      <c r="D64" s="299" t="str">
        <f>IF(ISBLANK('Tabulation of Bids'!C35),"",'Tabulation of Bids'!C35)</f>
        <v>L.F.</v>
      </c>
      <c r="E64" s="133">
        <f t="shared" si="7"/>
        <v>9700</v>
      </c>
      <c r="F64" s="134" t="str">
        <f t="shared" si="8"/>
        <v/>
      </c>
      <c r="G64" s="288">
        <f t="shared" si="9"/>
        <v>194</v>
      </c>
      <c r="H64" s="166"/>
      <c r="I64" s="135" t="str">
        <f t="shared" si="5"/>
        <v/>
      </c>
      <c r="J64" s="133">
        <f>IF(ISBLANK('Tabulation of Bids'!G35),"",'Tabulation of Bids'!G35)</f>
        <v>50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Storm Sewers PVC, 18"</v>
      </c>
      <c r="C65" s="295">
        <f>IF('Tabulation of Bids'!D36=0,"",'Tabulation of Bids'!D36)</f>
        <v>53</v>
      </c>
      <c r="D65" s="299" t="str">
        <f>IF(ISBLANK('Tabulation of Bids'!C36),"",'Tabulation of Bids'!C36)</f>
        <v>L.F.</v>
      </c>
      <c r="E65" s="133">
        <f t="shared" si="7"/>
        <v>5830</v>
      </c>
      <c r="F65" s="134" t="str">
        <f t="shared" si="8"/>
        <v/>
      </c>
      <c r="G65" s="288">
        <f t="shared" si="9"/>
        <v>53</v>
      </c>
      <c r="H65" s="166"/>
      <c r="I65" s="135" t="str">
        <f t="shared" si="5"/>
        <v/>
      </c>
      <c r="J65" s="133">
        <f>IF(ISBLANK('Tabulation of Bids'!G36),"",'Tabulation of Bids'!G36)</f>
        <v>110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Storm Sewers Removal</v>
      </c>
      <c r="C66" s="295">
        <f>IF('Tabulation of Bids'!D37=0,"",'Tabulation of Bids'!D37)</f>
        <v>180</v>
      </c>
      <c r="D66" s="299" t="str">
        <f>IF(ISBLANK('Tabulation of Bids'!C37),"",'Tabulation of Bids'!C37)</f>
        <v>L.F.</v>
      </c>
      <c r="E66" s="133">
        <f t="shared" si="7"/>
        <v>7380</v>
      </c>
      <c r="F66" s="134" t="str">
        <f t="shared" si="8"/>
        <v/>
      </c>
      <c r="G66" s="288">
        <f t="shared" si="9"/>
        <v>180</v>
      </c>
      <c r="H66" s="166"/>
      <c r="I66" s="135" t="str">
        <f t="shared" si="5"/>
        <v/>
      </c>
      <c r="J66" s="133">
        <f>IF(ISBLANK('Tabulation of Bids'!G37),"",'Tabulation of Bids'!G37)</f>
        <v>41</v>
      </c>
      <c r="K66" s="133" t="str">
        <f t="shared" si="6"/>
        <v/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Storm Manhole, Type A, 4' Diameter, Open Lid</v>
      </c>
      <c r="C67" s="295">
        <f>IF('Tabulation of Bids'!D38=0,"",'Tabulation of Bids'!D38)</f>
        <v>4</v>
      </c>
      <c r="D67" s="299" t="str">
        <f>IF(ISBLANK('Tabulation of Bids'!C38),"",'Tabulation of Bids'!C38)</f>
        <v>Each</v>
      </c>
      <c r="E67" s="133">
        <f t="shared" si="7"/>
        <v>7800</v>
      </c>
      <c r="F67" s="134" t="str">
        <f t="shared" si="8"/>
        <v/>
      </c>
      <c r="G67" s="288">
        <f t="shared" si="9"/>
        <v>4</v>
      </c>
      <c r="H67" s="166"/>
      <c r="I67" s="135" t="str">
        <f t="shared" si="5"/>
        <v/>
      </c>
      <c r="J67" s="133">
        <f>IF(ISBLANK('Tabulation of Bids'!G38),"",'Tabulation of Bids'!G38)</f>
        <v>1950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Storm Inlet, Type 700</v>
      </c>
      <c r="C68" s="295">
        <f>IF('Tabulation of Bids'!D39=0,"",'Tabulation of Bids'!D39)</f>
        <v>2</v>
      </c>
      <c r="D68" s="299" t="str">
        <f>IF(ISBLANK('Tabulation of Bids'!C39),"",'Tabulation of Bids'!C39)</f>
        <v>Each</v>
      </c>
      <c r="E68" s="133">
        <f t="shared" si="7"/>
        <v>3466</v>
      </c>
      <c r="F68" s="134" t="str">
        <f t="shared" si="8"/>
        <v/>
      </c>
      <c r="G68" s="288">
        <f t="shared" si="9"/>
        <v>2</v>
      </c>
      <c r="H68" s="166"/>
      <c r="I68" s="135" t="str">
        <f t="shared" si="5"/>
        <v/>
      </c>
      <c r="J68" s="133">
        <f>IF(ISBLANK('Tabulation of Bids'!G39),"",'Tabulation of Bids'!G39)</f>
        <v>1733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Storm Inlet, Inlet Special No. 2</v>
      </c>
      <c r="C69" s="295">
        <f>IF('Tabulation of Bids'!D40=0,"",'Tabulation of Bids'!D40)</f>
        <v>4</v>
      </c>
      <c r="D69" s="299" t="str">
        <f>IF(ISBLANK('Tabulation of Bids'!C40),"",'Tabulation of Bids'!C40)</f>
        <v>Each</v>
      </c>
      <c r="E69" s="133">
        <f t="shared" si="7"/>
        <v>12400</v>
      </c>
      <c r="F69" s="134" t="str">
        <f t="shared" si="8"/>
        <v/>
      </c>
      <c r="G69" s="288">
        <f t="shared" si="9"/>
        <v>4</v>
      </c>
      <c r="H69" s="166"/>
      <c r="I69" s="135" t="str">
        <f t="shared" si="5"/>
        <v/>
      </c>
      <c r="J69" s="133">
        <f>IF(ISBLANK('Tabulation of Bids'!G40),"",'Tabulation of Bids'!G40)</f>
        <v>3100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Sanitary Riser/Valve Boxes to be Adjusted</v>
      </c>
      <c r="C70" s="295">
        <f>IF('Tabulation of Bids'!D41=0,"",'Tabulation of Bids'!D41)</f>
        <v>1</v>
      </c>
      <c r="D70" s="299" t="str">
        <f>IF(ISBLANK('Tabulation of Bids'!C41),"",'Tabulation of Bids'!C41)</f>
        <v>Each</v>
      </c>
      <c r="E70" s="133">
        <f t="shared" si="7"/>
        <v>556</v>
      </c>
      <c r="F70" s="134" t="str">
        <f t="shared" si="8"/>
        <v/>
      </c>
      <c r="G70" s="288">
        <f t="shared" si="9"/>
        <v>1</v>
      </c>
      <c r="H70" s="166"/>
      <c r="I70" s="135" t="str">
        <f t="shared" si="5"/>
        <v/>
      </c>
      <c r="J70" s="133">
        <f>IF(ISBLANK('Tabulation of Bids'!G41),"",'Tabulation of Bids'!G41)</f>
        <v>556</v>
      </c>
      <c r="K70" s="133" t="str">
        <f t="shared" si="6"/>
        <v/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Manholes to be Adjusted</v>
      </c>
      <c r="C71" s="295">
        <f>IF('Tabulation of Bids'!D42=0,"",'Tabulation of Bids'!D42)</f>
        <v>24</v>
      </c>
      <c r="D71" s="299" t="str">
        <f>IF(ISBLANK('Tabulation of Bids'!C42),"",'Tabulation of Bids'!C42)</f>
        <v>Each</v>
      </c>
      <c r="E71" s="133">
        <f t="shared" si="7"/>
        <v>8904</v>
      </c>
      <c r="F71" s="134" t="str">
        <f t="shared" si="8"/>
        <v/>
      </c>
      <c r="G71" s="288">
        <f t="shared" si="9"/>
        <v>24</v>
      </c>
      <c r="H71" s="166"/>
      <c r="I71" s="135" t="str">
        <f t="shared" si="5"/>
        <v/>
      </c>
      <c r="J71" s="133">
        <f>IF(ISBLANK('Tabulation of Bids'!G42),"",'Tabulation of Bids'!G42)</f>
        <v>371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Manholes to be Adjusted with New Frame and Lid</v>
      </c>
      <c r="C72" s="295">
        <f>IF('Tabulation of Bids'!D43=0,"",'Tabulation of Bids'!D43)</f>
        <v>15</v>
      </c>
      <c r="D72" s="299" t="str">
        <f>IF(ISBLANK('Tabulation of Bids'!C43),"",'Tabulation of Bids'!C43)</f>
        <v>Each</v>
      </c>
      <c r="E72" s="133">
        <f t="shared" si="7"/>
        <v>9330</v>
      </c>
      <c r="F72" s="134" t="str">
        <f t="shared" si="8"/>
        <v/>
      </c>
      <c r="G72" s="288">
        <f t="shared" si="9"/>
        <v>15</v>
      </c>
      <c r="H72" s="166"/>
      <c r="I72" s="135" t="str">
        <f t="shared" si="5"/>
        <v/>
      </c>
      <c r="J72" s="133">
        <f>IF(ISBLANK('Tabulation of Bids'!G43),"",'Tabulation of Bids'!G43)</f>
        <v>622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Manholes to be Reconstructed</v>
      </c>
      <c r="C73" s="295">
        <f>IF('Tabulation of Bids'!D44=0,"",'Tabulation of Bids'!D44)</f>
        <v>1</v>
      </c>
      <c r="D73" s="299" t="str">
        <f>IF(ISBLANK('Tabulation of Bids'!C44),"",'Tabulation of Bids'!C44)</f>
        <v>Each</v>
      </c>
      <c r="E73" s="133">
        <f t="shared" si="7"/>
        <v>1497</v>
      </c>
      <c r="F73" s="134" t="str">
        <f t="shared" si="8"/>
        <v/>
      </c>
      <c r="G73" s="288">
        <f t="shared" si="9"/>
        <v>1</v>
      </c>
      <c r="H73" s="166"/>
      <c r="I73" s="135" t="str">
        <f t="shared" si="5"/>
        <v/>
      </c>
      <c r="J73" s="133">
        <f>IF(ISBLANK('Tabulation of Bids'!G44),"",'Tabulation of Bids'!G44)</f>
        <v>1497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Manholes to be Reconstructed with New Frame and Lid</v>
      </c>
      <c r="C74" s="295">
        <f>IF('Tabulation of Bids'!D45=0,"",'Tabulation of Bids'!D45)</f>
        <v>1</v>
      </c>
      <c r="D74" s="299" t="str">
        <f>IF(ISBLANK('Tabulation of Bids'!C45),"",'Tabulation of Bids'!C45)</f>
        <v>Each</v>
      </c>
      <c r="E74" s="133">
        <f t="shared" si="7"/>
        <v>2257</v>
      </c>
      <c r="F74" s="134" t="str">
        <f t="shared" si="8"/>
        <v/>
      </c>
      <c r="G74" s="288">
        <f t="shared" si="9"/>
        <v>1</v>
      </c>
      <c r="H74" s="166"/>
      <c r="I74" s="135" t="str">
        <f t="shared" si="5"/>
        <v/>
      </c>
      <c r="J74" s="133">
        <f>IF(ISBLANK('Tabulation of Bids'!G45),"",'Tabulation of Bids'!G45)</f>
        <v>2257</v>
      </c>
      <c r="K74" s="133" t="str">
        <f t="shared" si="6"/>
        <v/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Inlets to be Adjusted</v>
      </c>
      <c r="C75" s="295">
        <f>IF('Tabulation of Bids'!D46=0,"",'Tabulation of Bids'!D46)</f>
        <v>11</v>
      </c>
      <c r="D75" s="299" t="str">
        <f>IF(ISBLANK('Tabulation of Bids'!C46),"",'Tabulation of Bids'!C46)</f>
        <v>Each</v>
      </c>
      <c r="E75" s="133">
        <f t="shared" si="7"/>
        <v>10307</v>
      </c>
      <c r="F75" s="134" t="str">
        <f t="shared" si="8"/>
        <v/>
      </c>
      <c r="G75" s="288">
        <f t="shared" si="9"/>
        <v>11</v>
      </c>
      <c r="H75" s="166"/>
      <c r="I75" s="135" t="str">
        <f t="shared" si="5"/>
        <v/>
      </c>
      <c r="J75" s="133">
        <f>IF(ISBLANK('Tabulation of Bids'!G46),"",'Tabulation of Bids'!G46)</f>
        <v>937</v>
      </c>
      <c r="K75" s="133" t="str">
        <f t="shared" si="6"/>
        <v/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Inlets to be Adjusted with New Frame and Grate</v>
      </c>
      <c r="C76" s="295">
        <f>IF('Tabulation of Bids'!D47=0,"",'Tabulation of Bids'!D47)</f>
        <v>8</v>
      </c>
      <c r="D76" s="299" t="str">
        <f>IF(ISBLANK('Tabulation of Bids'!C47),"",'Tabulation of Bids'!C47)</f>
        <v>Each</v>
      </c>
      <c r="E76" s="133">
        <f t="shared" si="7"/>
        <v>9984</v>
      </c>
      <c r="F76" s="134" t="str">
        <f t="shared" si="8"/>
        <v/>
      </c>
      <c r="G76" s="288">
        <f t="shared" si="9"/>
        <v>8</v>
      </c>
      <c r="H76" s="166"/>
      <c r="I76" s="135" t="str">
        <f t="shared" si="5"/>
        <v/>
      </c>
      <c r="J76" s="133">
        <f>IF(ISBLANK('Tabulation of Bids'!G47),"",'Tabulation of Bids'!G47)</f>
        <v>1248</v>
      </c>
      <c r="K76" s="133" t="str">
        <f t="shared" si="6"/>
        <v/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Inlets to be Reconstructed</v>
      </c>
      <c r="C77" s="295">
        <f>IF('Tabulation of Bids'!D48=0,"",'Tabulation of Bids'!D48)</f>
        <v>1</v>
      </c>
      <c r="D77" s="299" t="str">
        <f>IF(ISBLANK('Tabulation of Bids'!C48),"",'Tabulation of Bids'!C48)</f>
        <v>Each</v>
      </c>
      <c r="E77" s="133">
        <f t="shared" si="7"/>
        <v>1075</v>
      </c>
      <c r="F77" s="134" t="str">
        <f t="shared" si="8"/>
        <v/>
      </c>
      <c r="G77" s="288">
        <f t="shared" si="9"/>
        <v>1</v>
      </c>
      <c r="H77" s="166"/>
      <c r="I77" s="135" t="str">
        <f t="shared" si="5"/>
        <v/>
      </c>
      <c r="J77" s="133">
        <f>IF(ISBLANK('Tabulation of Bids'!G48),"",'Tabulation of Bids'!G48)</f>
        <v>1075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Inlets to be Reconstructed with New Frame and Grate</v>
      </c>
      <c r="C78" s="295">
        <f>IF('Tabulation of Bids'!D49=0,"",'Tabulation of Bids'!D49)</f>
        <v>15</v>
      </c>
      <c r="D78" s="299" t="str">
        <f>IF(ISBLANK('Tabulation of Bids'!C49),"",'Tabulation of Bids'!C49)</f>
        <v>Each</v>
      </c>
      <c r="E78" s="133">
        <f t="shared" si="7"/>
        <v>18900</v>
      </c>
      <c r="F78" s="134" t="str">
        <f t="shared" si="8"/>
        <v/>
      </c>
      <c r="G78" s="288">
        <f t="shared" si="9"/>
        <v>15</v>
      </c>
      <c r="H78" s="166"/>
      <c r="I78" s="135" t="str">
        <f t="shared" si="5"/>
        <v/>
      </c>
      <c r="J78" s="133">
        <f>IF(ISBLANK('Tabulation of Bids'!G49),"",'Tabulation of Bids'!G49)</f>
        <v>1260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Inlet Special to be Repaired</v>
      </c>
      <c r="C79" s="295">
        <f>IF('Tabulation of Bids'!D50=0,"",'Tabulation of Bids'!D50)</f>
        <v>1</v>
      </c>
      <c r="D79" s="299" t="str">
        <f>IF(ISBLANK('Tabulation of Bids'!C50),"",'Tabulation of Bids'!C50)</f>
        <v>Each</v>
      </c>
      <c r="E79" s="133">
        <f t="shared" si="7"/>
        <v>1660</v>
      </c>
      <c r="F79" s="134">
        <f t="shared" si="8"/>
        <v>2514</v>
      </c>
      <c r="G79" s="288" t="str">
        <f t="shared" si="9"/>
        <v/>
      </c>
      <c r="H79" s="166">
        <v>2515</v>
      </c>
      <c r="I79" s="135" t="str">
        <f t="shared" si="5"/>
        <v>Each</v>
      </c>
      <c r="J79" s="133">
        <f>IF(ISBLANK('Tabulation of Bids'!G50),"",'Tabulation of Bids'!G50)</f>
        <v>1660</v>
      </c>
      <c r="K79" s="133">
        <f t="shared" si="6"/>
        <v>4174900</v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Combination Concrete Curb and Gutter, Type M-6.18 (Modified)</v>
      </c>
      <c r="C80" s="295">
        <f>IF('Tabulation of Bids'!D51=0,"",'Tabulation of Bids'!D51)</f>
        <v>16415</v>
      </c>
      <c r="D80" s="299" t="str">
        <f>IF(ISBLANK('Tabulation of Bids'!C51),"",'Tabulation of Bids'!C51)</f>
        <v>L.F.</v>
      </c>
      <c r="E80" s="133">
        <f t="shared" si="7"/>
        <v>385752.5</v>
      </c>
      <c r="F80" s="134" t="str">
        <f t="shared" si="8"/>
        <v/>
      </c>
      <c r="G80" s="288">
        <f t="shared" si="9"/>
        <v>16414.7</v>
      </c>
      <c r="H80" s="166">
        <v>0.3</v>
      </c>
      <c r="I80" s="135" t="str">
        <f t="shared" si="5"/>
        <v>L.F.</v>
      </c>
      <c r="J80" s="133">
        <f>IF(ISBLANK('Tabulation of Bids'!G51),"",'Tabulation of Bids'!G51)</f>
        <v>23.5</v>
      </c>
      <c r="K80" s="133">
        <f t="shared" si="6"/>
        <v>7.05</v>
      </c>
    </row>
    <row r="81" spans="1:11" ht="20.25" customHeight="1" x14ac:dyDescent="0.2">
      <c r="A81" s="306">
        <f>IF(ISBLANK('Tabulation of Bids'!A52),"",'Tabulation of Bids'!A52)</f>
        <v>45</v>
      </c>
      <c r="B81" s="307" t="str">
        <f>IF(ISBLANK('Tabulation of Bids'!B52),"",'Tabulation of Bids'!B52)</f>
        <v>Remove and Replace Chain Link Fence</v>
      </c>
      <c r="C81" s="295">
        <f>IF('Tabulation of Bids'!D52=0,"",'Tabulation of Bids'!D52)</f>
        <v>450</v>
      </c>
      <c r="D81" s="299" t="str">
        <f>IF(ISBLANK('Tabulation of Bids'!C52),"",'Tabulation of Bids'!C52)</f>
        <v>L.F.</v>
      </c>
      <c r="E81" s="133">
        <f t="shared" si="7"/>
        <v>7650</v>
      </c>
      <c r="F81" s="134" t="str">
        <f t="shared" si="8"/>
        <v/>
      </c>
      <c r="G81" s="288">
        <f t="shared" si="9"/>
        <v>450</v>
      </c>
      <c r="H81" s="166"/>
      <c r="I81" s="135" t="str">
        <f t="shared" si="5"/>
        <v/>
      </c>
      <c r="J81" s="133">
        <f>IF(ISBLANK('Tabulation of Bids'!G52),"",'Tabulation of Bids'!G52)</f>
        <v>17</v>
      </c>
      <c r="K81" s="133" t="str">
        <f t="shared" si="6"/>
        <v/>
      </c>
    </row>
    <row r="82" spans="1:11" ht="20.25" customHeight="1" x14ac:dyDescent="0.2">
      <c r="A82" s="306">
        <f>IF(ISBLANK('Tabulation of Bids'!A53),"",'Tabulation of Bids'!A53)</f>
        <v>46</v>
      </c>
      <c r="B82" s="307" t="str">
        <f>IF(ISBLANK('Tabulation of Bids'!B53),"",'Tabulation of Bids'!B53)</f>
        <v>Traffic Control and Protection</v>
      </c>
      <c r="C82" s="295">
        <f>IF('Tabulation of Bids'!D53=0,"",'Tabulation of Bids'!D53)</f>
        <v>1.0000000000000002</v>
      </c>
      <c r="D82" s="299" t="str">
        <f>IF(ISBLANK('Tabulation of Bids'!C53),"",'Tabulation of Bids'!C53)</f>
        <v>LSum</v>
      </c>
      <c r="E82" s="133">
        <f t="shared" si="7"/>
        <v>10000.000000000002</v>
      </c>
      <c r="F82" s="134" t="str">
        <f t="shared" si="8"/>
        <v/>
      </c>
      <c r="G82" s="288">
        <f t="shared" si="9"/>
        <v>1.0000000000000002</v>
      </c>
      <c r="H82" s="166"/>
      <c r="I82" s="135" t="str">
        <f t="shared" si="5"/>
        <v/>
      </c>
      <c r="J82" s="133">
        <f>IF(ISBLANK('Tabulation of Bids'!G53),"",'Tabulation of Bids'!G53)</f>
        <v>10000</v>
      </c>
      <c r="K82" s="133" t="str">
        <f t="shared" si="6"/>
        <v/>
      </c>
    </row>
    <row r="83" spans="1:11" ht="20.25" customHeight="1" x14ac:dyDescent="0.2">
      <c r="A83" s="306">
        <f>IF(ISBLANK('Tabulation of Bids'!A54),"",'Tabulation of Bids'!A54)</f>
        <v>47</v>
      </c>
      <c r="B83" s="307" t="str">
        <f>IF(ISBLANK('Tabulation of Bids'!B54),"",'Tabulation of Bids'!B54)</f>
        <v>Thermoplastic Pavement Markings, 4"</v>
      </c>
      <c r="C83" s="295">
        <f>IF('Tabulation of Bids'!D54=0,"",'Tabulation of Bids'!D54)</f>
        <v>530</v>
      </c>
      <c r="D83" s="299" t="str">
        <f>IF(ISBLANK('Tabulation of Bids'!C54),"",'Tabulation of Bids'!C54)</f>
        <v>L.F.</v>
      </c>
      <c r="E83" s="133">
        <f t="shared" si="7"/>
        <v>2464.5</v>
      </c>
      <c r="F83" s="134" t="str">
        <f t="shared" si="8"/>
        <v/>
      </c>
      <c r="G83" s="288">
        <f t="shared" si="9"/>
        <v>530</v>
      </c>
      <c r="H83" s="166"/>
      <c r="I83" s="135" t="str">
        <f t="shared" si="5"/>
        <v/>
      </c>
      <c r="J83" s="133">
        <f>IF(ISBLANK('Tabulation of Bids'!G54),"",'Tabulation of Bids'!G54)</f>
        <v>4.6500000000000004</v>
      </c>
      <c r="K83" s="133" t="str">
        <f t="shared" si="6"/>
        <v/>
      </c>
    </row>
    <row r="84" spans="1:11" ht="20.25" customHeight="1" thickBot="1" x14ac:dyDescent="0.25">
      <c r="A84" s="308">
        <f>IF(ISBLANK('Tabulation of Bids'!A55),"",'Tabulation of Bids'!A55)</f>
        <v>48</v>
      </c>
      <c r="B84" s="309" t="str">
        <f>IF(ISBLANK('Tabulation of Bids'!B55),"",'Tabulation of Bids'!B55)</f>
        <v>Thermoplastic Pavement Markings, 6"</v>
      </c>
      <c r="C84" s="295">
        <f>IF('Tabulation of Bids'!D55=0,"",'Tabulation of Bids'!D55)</f>
        <v>54</v>
      </c>
      <c r="D84" s="302" t="str">
        <f>IF(ISBLANK('Tabulation of Bids'!C55),"",'Tabulation of Bids'!C55)</f>
        <v>L.F.</v>
      </c>
      <c r="E84" s="259">
        <f t="shared" si="7"/>
        <v>375.3</v>
      </c>
      <c r="F84" s="260" t="str">
        <f t="shared" si="8"/>
        <v/>
      </c>
      <c r="G84" s="288">
        <f t="shared" si="9"/>
        <v>54</v>
      </c>
      <c r="H84" s="166"/>
      <c r="I84" s="135" t="str">
        <f t="shared" si="5"/>
        <v/>
      </c>
      <c r="J84" s="133">
        <f>IF(ISBLANK('Tabulation of Bids'!G55),"",'Tabulation of Bids'!G55)</f>
        <v>6.95</v>
      </c>
      <c r="K84" s="133" t="str">
        <f t="shared" si="6"/>
        <v/>
      </c>
    </row>
    <row r="85" spans="1:11" ht="12" thickBot="1" x14ac:dyDescent="0.25">
      <c r="A85" s="131" t="str">
        <f>IF(A115="","Total","Sub Total")</f>
        <v>Sub Total</v>
      </c>
      <c r="B85" s="44"/>
      <c r="C85" s="45"/>
      <c r="D85" s="35"/>
      <c r="E85" s="230">
        <f>SUM(E61:E84)+SUM(E8:E31)</f>
        <v>1680323.93</v>
      </c>
      <c r="F85" s="26"/>
      <c r="G85" s="35"/>
      <c r="H85" s="45"/>
      <c r="I85" s="35"/>
      <c r="J85" s="25"/>
      <c r="K85" s="25">
        <f>IF(ISNUMBER(E85),SUM(K8:K31)+SUM(K61:K84),"")</f>
        <v>9452129.9100000001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str">
        <f>IF(A85="Sub Total","",SUM(K85:K92))</f>
        <v/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 t="e">
        <f>IF(ISNUMBER(K85),IF(ISNUMBER(J94),J94*K93,""),"")</f>
        <v>#VALUE!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str">
        <f>IF(ISNUMBER(K94),K93-K94,K93)</f>
        <v/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 t="s">
        <v>157</v>
      </c>
      <c r="B97" s="50"/>
      <c r="C97" s="32"/>
      <c r="D97" s="32"/>
      <c r="E97" s="32"/>
      <c r="F97" s="32"/>
      <c r="G97" s="32"/>
      <c r="H97" s="32"/>
      <c r="I97" s="32"/>
      <c r="J97" s="174">
        <v>159279.75</v>
      </c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>
        <f>IF(ISNUMBER(K85),IF(SUM(J97:J99)=0,"",SUM(J97:J99)),"")</f>
        <v>159279.75</v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e">
        <f>IF(ISNUMBER(K100),K95-K100,K95)</f>
        <v>#VALUE!</v>
      </c>
    </row>
    <row r="102" spans="1:31" s="2" customFormat="1" ht="18" customHeight="1" x14ac:dyDescent="0.2">
      <c r="A102" s="52"/>
      <c r="B102" s="52" t="s">
        <v>46</v>
      </c>
      <c r="C102" s="46" t="s">
        <v>155</v>
      </c>
      <c r="D102" s="440"/>
      <c r="E102" s="440"/>
      <c r="F102" s="440"/>
      <c r="G102" s="440"/>
      <c r="H102" s="440"/>
      <c r="I102" s="440"/>
      <c r="J102" s="440"/>
      <c r="K102" s="44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156</v>
      </c>
      <c r="D104" s="56"/>
      <c r="E104" s="440"/>
      <c r="F104" s="440"/>
      <c r="G104" s="440"/>
      <c r="H104" s="440"/>
      <c r="I104" s="440"/>
      <c r="J104" s="440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 (2)'!$H$2),"",'Pay Estimate (2)'!$H$2)</f>
        <v/>
      </c>
      <c r="I109" s="15"/>
      <c r="J109" s="440"/>
      <c r="K109" s="440"/>
    </row>
    <row r="110" spans="1:31" x14ac:dyDescent="0.2">
      <c r="A110" s="12"/>
      <c r="B110" s="92" t="str">
        <f>B56</f>
        <v>Estimate No. 2 from August 28th, 2019 to September 19th,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Stenstrom Excavating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Rockford, il Bid Bond</v>
      </c>
      <c r="C112" s="12"/>
      <c r="D112" s="12"/>
      <c r="E112" s="12"/>
      <c r="F112" s="12"/>
      <c r="G112" s="12"/>
      <c r="H112" s="14" t="s">
        <v>32</v>
      </c>
      <c r="I112" s="518" t="str">
        <f>I58</f>
        <v>Bid On: City-Wide Street Repairs Group No. 2 - 2021 (Concrete)</v>
      </c>
      <c r="J112" s="518"/>
      <c r="K112" s="518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>
        <f>IF(ISBLANK('Tabulation of Bids'!A58),"",'Tabulation of Bids'!A58)</f>
        <v>49</v>
      </c>
      <c r="B115" s="294" t="str">
        <f>IF(ISBLANK('Tabulation of Bids'!B58),"",'Tabulation of Bids'!B58)</f>
        <v>Thermoplastic Pavement Markings, 24"</v>
      </c>
      <c r="C115" s="295">
        <f>IF('Tabulation of Bids'!D58=0,"",'Tabulation of Bids'!D58)</f>
        <v>14</v>
      </c>
      <c r="D115" s="296" t="str">
        <f>IF(ISBLANK('Tabulation of Bids'!C58),"",'Tabulation of Bids'!C58)</f>
        <v>L.F.</v>
      </c>
      <c r="E115" s="257">
        <f>IF(J115 = "","",J115*C115)</f>
        <v>388.5</v>
      </c>
      <c r="F115" s="258" t="str">
        <f>IF((H115&gt;C115),H115-C115,"")</f>
        <v/>
      </c>
      <c r="G115" s="288">
        <f>IF($K$159="BLR 6303",IF(C115&gt;H115,C115-H115,""),"")</f>
        <v>14</v>
      </c>
      <c r="H115" s="166"/>
      <c r="I115" s="135" t="str">
        <f t="shared" ref="I115:I138" si="10">IF(ISBLANK(H115),"",D115)</f>
        <v/>
      </c>
      <c r="J115" s="133">
        <f>IF(ISBLANK('Tabulation of Bids'!G58),"",'Tabulation of Bids'!G58)</f>
        <v>27.75</v>
      </c>
      <c r="K115" s="133" t="str">
        <f t="shared" ref="K115:K138" si="11">IF(ISBLANK(H115),"",H115*J115)</f>
        <v/>
      </c>
    </row>
    <row r="116" spans="1:11" ht="20.25" customHeight="1" x14ac:dyDescent="0.2">
      <c r="A116" s="297">
        <f>IF(ISBLANK('Tabulation of Bids'!A59),"",'Tabulation of Bids'!A59)</f>
        <v>50</v>
      </c>
      <c r="B116" s="298" t="str">
        <f>IF(ISBLANK('Tabulation of Bids'!B59),"",'Tabulation of Bids'!B59)</f>
        <v>Removal and Replacement of Brick Pavers</v>
      </c>
      <c r="C116" s="295">
        <f>IF('Tabulation of Bids'!D59=0,"",'Tabulation of Bids'!D59)</f>
        <v>950</v>
      </c>
      <c r="D116" s="299" t="str">
        <f>IF(ISBLANK('Tabulation of Bids'!C59),"",'Tabulation of Bids'!C59)</f>
        <v>S.F.</v>
      </c>
      <c r="E116" s="261">
        <f t="shared" ref="E116:E138" si="12">IF(J116 = "","",J116*C116)</f>
        <v>22325</v>
      </c>
      <c r="F116" s="262" t="str">
        <f t="shared" ref="F116:F138" si="13">IF((H116&gt;C116),H116-C116,"")</f>
        <v/>
      </c>
      <c r="G116" s="288">
        <f t="shared" ref="G116:G138" si="14">IF($K$159="BLR 6303",IF(C116&gt;H116,C116-H116,""),"")</f>
        <v>950</v>
      </c>
      <c r="H116" s="166"/>
      <c r="I116" s="135" t="str">
        <f t="shared" si="10"/>
        <v/>
      </c>
      <c r="J116" s="133">
        <f>IF(ISBLANK('Tabulation of Bids'!G59),"",'Tabulation of Bids'!G59)</f>
        <v>23.5</v>
      </c>
      <c r="K116" s="133" t="str">
        <f t="shared" si="11"/>
        <v/>
      </c>
    </row>
    <row r="117" spans="1:11" ht="20.25" customHeight="1" x14ac:dyDescent="0.2">
      <c r="A117" s="297">
        <f>IF(ISBLANK('Tabulation of Bids'!A60),"",'Tabulation of Bids'!A60)</f>
        <v>51</v>
      </c>
      <c r="B117" s="298" t="str">
        <f>IF(ISBLANK('Tabulation of Bids'!B60),"",'Tabulation of Bids'!B60)</f>
        <v>Subgrade Undercutting</v>
      </c>
      <c r="C117" s="295">
        <f>IF('Tabulation of Bids'!D60=0,"",'Tabulation of Bids'!D60)</f>
        <v>50</v>
      </c>
      <c r="D117" s="299" t="str">
        <f>IF(ISBLANK('Tabulation of Bids'!C60),"",'Tabulation of Bids'!C60)</f>
        <v>C.Y.</v>
      </c>
      <c r="E117" s="261">
        <f t="shared" si="12"/>
        <v>4900</v>
      </c>
      <c r="F117" s="262" t="str">
        <f t="shared" si="13"/>
        <v/>
      </c>
      <c r="G117" s="288">
        <f t="shared" si="14"/>
        <v>50</v>
      </c>
      <c r="H117" s="166"/>
      <c r="I117" s="135" t="str">
        <f t="shared" si="10"/>
        <v/>
      </c>
      <c r="J117" s="133">
        <f>IF(ISBLANK('Tabulation of Bids'!G60),"",'Tabulation of Bids'!G60)</f>
        <v>98</v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1707937.43</v>
      </c>
      <c r="F139" s="26"/>
      <c r="G139" s="35"/>
      <c r="H139" s="45"/>
      <c r="I139" s="35"/>
      <c r="J139" s="25"/>
      <c r="K139" s="25">
        <f>IF(ISNUMBER(E85),SUM(K8:K31)+SUM(K61:K84)+SUM(K115:K138),"")</f>
        <v>9452129.9100000001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9452129.9100000001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9452129.9100000001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9452129.9100000001</v>
      </c>
    </row>
    <row r="155" spans="1:11" ht="18" customHeight="1" x14ac:dyDescent="0.2">
      <c r="A155" s="52"/>
      <c r="B155" s="52" t="s">
        <v>46</v>
      </c>
      <c r="C155" s="46" t="s">
        <v>104</v>
      </c>
      <c r="D155" s="440"/>
      <c r="E155" s="440"/>
      <c r="F155" s="440"/>
      <c r="G155" s="440"/>
      <c r="H155" s="440"/>
      <c r="I155" s="440"/>
      <c r="J155" s="440"/>
      <c r="K155" s="440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440"/>
      <c r="F157" s="440"/>
      <c r="G157" s="440"/>
      <c r="H157" s="440"/>
      <c r="I157" s="440"/>
      <c r="J157" s="440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 (2)'!$H$2),"",'Pay Estimate (2)'!$H$2)</f>
        <v/>
      </c>
      <c r="I162" s="15"/>
      <c r="J162" s="440"/>
      <c r="K162" s="440"/>
    </row>
    <row r="163" spans="1:11" x14ac:dyDescent="0.2">
      <c r="A163" s="12"/>
      <c r="B163" s="92" t="str">
        <f>B110</f>
        <v>Estimate No. 2 from August 28th, 2019 to September 19th,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Stenstrom Excavating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Rockford, il Bid Bond</v>
      </c>
      <c r="C165" s="12"/>
      <c r="D165" s="12"/>
      <c r="E165" s="12"/>
      <c r="F165" s="12"/>
      <c r="G165" s="12"/>
      <c r="H165" s="14" t="s">
        <v>32</v>
      </c>
      <c r="I165" s="518" t="str">
        <f>I112</f>
        <v>Bid On: City-Wide Street Repairs Group No. 2 - 2021 (Concrete)</v>
      </c>
      <c r="J165" s="518"/>
      <c r="K165" s="518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1707937.43</v>
      </c>
      <c r="F192" s="26"/>
      <c r="G192" s="35"/>
      <c r="H192" s="45"/>
      <c r="I192" s="35"/>
      <c r="J192" s="25"/>
      <c r="K192" s="25">
        <f>IF(ISNUMBER(E85),SUM(K8:K31)+SUM(K61:K84)+SUM(K115:K138)+SUM(K168:K191),"")</f>
        <v>9452129.9100000001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9452129.9100000001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9452129.9100000001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9452129.9100000001</v>
      </c>
    </row>
    <row r="208" spans="1:11" ht="18" customHeight="1" x14ac:dyDescent="0.2">
      <c r="A208" s="52"/>
      <c r="B208" s="52" t="s">
        <v>46</v>
      </c>
      <c r="C208" s="46" t="s">
        <v>104</v>
      </c>
      <c r="D208" s="440"/>
      <c r="E208" s="440"/>
      <c r="F208" s="440"/>
      <c r="G208" s="440"/>
      <c r="H208" s="440"/>
      <c r="I208" s="440"/>
      <c r="J208" s="440"/>
      <c r="K208" s="440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440"/>
      <c r="F210" s="440"/>
      <c r="G210" s="440"/>
      <c r="H210" s="440"/>
      <c r="I210" s="440"/>
      <c r="J210" s="440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topLeftCell="A73" zoomScaleNormal="100" zoomScaleSheetLayoutView="100" workbookViewId="0">
      <selection activeCell="J107" sqref="J107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17" t="s">
        <v>15</v>
      </c>
      <c r="J1" s="517"/>
      <c r="K1" s="51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10"/>
      <c r="I2" s="15"/>
      <c r="J2" s="441"/>
      <c r="K2" s="44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160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Stenstrom Excavating</v>
      </c>
      <c r="C4" s="92" t="s">
        <v>154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518" t="str">
        <f>'Tabulation of Bids'!$A$3</f>
        <v>Bid On: City-Wide Street Repairs Group No. 2 - 2021 (Concrete)</v>
      </c>
      <c r="J5" s="518"/>
      <c r="K5" s="51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Tree Removal (6 to 15 Inch Diameter)</v>
      </c>
      <c r="C8" s="295">
        <f>IF('Tabulation of Bids'!D6=0,"",'Tabulation of Bids'!D6)</f>
        <v>94</v>
      </c>
      <c r="D8" s="296" t="str">
        <f>IF(ISBLANK('Tabulation of Bids'!C6),"",'Tabulation of Bids'!C6)</f>
        <v>Unit Dia</v>
      </c>
      <c r="E8" s="257">
        <f>IF(J8 = "","",J8*C8)</f>
        <v>1159.96</v>
      </c>
      <c r="F8" s="258">
        <f t="shared" ref="F8:F31" si="0">IF((H8&gt;C8),H8-C8,"")</f>
        <v>606</v>
      </c>
      <c r="G8" s="288" t="str">
        <f>IF($K$52="BLR 6303",IF(C8&gt;H8,C8-H8,""),"")</f>
        <v/>
      </c>
      <c r="H8" s="166">
        <v>700</v>
      </c>
      <c r="I8" s="135" t="str">
        <f>IF(ISBLANK(H8),"",D8)</f>
        <v>Unit Dia</v>
      </c>
      <c r="J8" s="133">
        <f>IF(ISBLANK('Tabulation of Bids'!G6),"",'Tabulation of Bids'!G6)</f>
        <v>12.34</v>
      </c>
      <c r="K8" s="133">
        <f>IF(ISBLANK(H8),"",H8*J8)</f>
        <v>8638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Tree Removal (Over 15 Inch Diameter)</v>
      </c>
      <c r="C9" s="295">
        <f>IF('Tabulation of Bids'!D7=0,"",'Tabulation of Bids'!D7)</f>
        <v>36</v>
      </c>
      <c r="D9" s="299" t="str">
        <f>IF(ISBLANK('Tabulation of Bids'!C7),"",'Tabulation of Bids'!C7)</f>
        <v>Unit Dia</v>
      </c>
      <c r="E9" s="261">
        <f t="shared" ref="E9:E31" si="1">IF(J9 = "","",J9*C9)</f>
        <v>810</v>
      </c>
      <c r="F9" s="262" t="str">
        <f t="shared" si="0"/>
        <v/>
      </c>
      <c r="G9" s="288">
        <f t="shared" ref="G9:G31" si="2">IF($K$52="BLR 6303",IF(C9&gt;H9,C9-H9,""),"")</f>
        <v>36</v>
      </c>
      <c r="H9" s="166"/>
      <c r="I9" s="135" t="str">
        <f t="shared" ref="I9:I31" si="3">IF(ISBLANK(H9),"",D9)</f>
        <v/>
      </c>
      <c r="J9" s="133">
        <f>IF(ISBLANK('Tabulation of Bids'!G7),"",'Tabulation of Bids'!G7)</f>
        <v>22.5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Earth Excavation</v>
      </c>
      <c r="C10" s="295">
        <f>IF('Tabulation of Bids'!D8=0,"",'Tabulation of Bids'!D8)</f>
        <v>1891</v>
      </c>
      <c r="D10" s="299" t="str">
        <f>IF(ISBLANK('Tabulation of Bids'!C8),"",'Tabulation of Bids'!C8)</f>
        <v>C.Y.</v>
      </c>
      <c r="E10" s="261">
        <f t="shared" si="1"/>
        <v>45384</v>
      </c>
      <c r="F10" s="262" t="str">
        <f t="shared" si="0"/>
        <v/>
      </c>
      <c r="G10" s="288">
        <f t="shared" si="2"/>
        <v>1890.4</v>
      </c>
      <c r="H10" s="166">
        <v>0.6</v>
      </c>
      <c r="I10" s="135" t="str">
        <f t="shared" si="3"/>
        <v>C.Y.</v>
      </c>
      <c r="J10" s="133">
        <f>IF(ISBLANK('Tabulation of Bids'!G8),"",'Tabulation of Bids'!G8)</f>
        <v>24</v>
      </c>
      <c r="K10" s="133">
        <f t="shared" si="4"/>
        <v>14.399999999999999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Top Soil Furnish and Place</v>
      </c>
      <c r="C11" s="295">
        <f>IF('Tabulation of Bids'!D9=0,"",'Tabulation of Bids'!D9)</f>
        <v>25</v>
      </c>
      <c r="D11" s="299" t="str">
        <f>IF(ISBLANK('Tabulation of Bids'!C9),"",'Tabulation of Bids'!C9)</f>
        <v>C.Y.</v>
      </c>
      <c r="E11" s="261">
        <f t="shared" si="1"/>
        <v>1625</v>
      </c>
      <c r="F11" s="262" t="str">
        <f t="shared" si="0"/>
        <v/>
      </c>
      <c r="G11" s="288">
        <f t="shared" si="2"/>
        <v>21</v>
      </c>
      <c r="H11" s="166">
        <v>4</v>
      </c>
      <c r="I11" s="135" t="str">
        <f t="shared" si="3"/>
        <v>C.Y.</v>
      </c>
      <c r="J11" s="133">
        <f>IF(ISBLANK('Tabulation of Bids'!G9),"",'Tabulation of Bids'!G9)</f>
        <v>65</v>
      </c>
      <c r="K11" s="133">
        <f t="shared" si="4"/>
        <v>260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Parkway Restoration</v>
      </c>
      <c r="C12" s="295">
        <f>IF('Tabulation of Bids'!D10=0,"",'Tabulation of Bids'!D10)</f>
        <v>1.0000000000000002</v>
      </c>
      <c r="D12" s="299" t="str">
        <f>IF(ISBLANK('Tabulation of Bids'!C10),"",'Tabulation of Bids'!C10)</f>
        <v>Lsum</v>
      </c>
      <c r="E12" s="261">
        <f t="shared" si="1"/>
        <v>76580.000000000015</v>
      </c>
      <c r="F12" s="262" t="str">
        <f t="shared" si="0"/>
        <v/>
      </c>
      <c r="G12" s="288">
        <f t="shared" si="2"/>
        <v>1.0000000000000002</v>
      </c>
      <c r="H12" s="166"/>
      <c r="I12" s="135" t="str">
        <f t="shared" si="3"/>
        <v/>
      </c>
      <c r="J12" s="133">
        <f>IF(ISBLANK('Tabulation of Bids'!G10),"",'Tabulation of Bids'!G10)</f>
        <v>76580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Inlet and Pipe Protection</v>
      </c>
      <c r="C13" s="295">
        <f>IF('Tabulation of Bids'!D11=0,"",'Tabulation of Bids'!D11)</f>
        <v>37</v>
      </c>
      <c r="D13" s="299" t="str">
        <f>IF(ISBLANK('Tabulation of Bids'!C11),"",'Tabulation of Bids'!C11)</f>
        <v>Each</v>
      </c>
      <c r="E13" s="261">
        <f t="shared" si="1"/>
        <v>0.37</v>
      </c>
      <c r="F13" s="262" t="str">
        <f t="shared" si="0"/>
        <v/>
      </c>
      <c r="G13" s="288">
        <f t="shared" si="2"/>
        <v>37</v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Stone Rip Rap</v>
      </c>
      <c r="C14" s="295">
        <f>IF('Tabulation of Bids'!D12=0,"",'Tabulation of Bids'!D12)</f>
        <v>40</v>
      </c>
      <c r="D14" s="299" t="str">
        <f>IF(ISBLANK('Tabulation of Bids'!C12),"",'Tabulation of Bids'!C12)</f>
        <v>Tons</v>
      </c>
      <c r="E14" s="261">
        <f t="shared" si="1"/>
        <v>3000</v>
      </c>
      <c r="F14" s="262" t="str">
        <f t="shared" si="0"/>
        <v/>
      </c>
      <c r="G14" s="288">
        <f t="shared" si="2"/>
        <v>40</v>
      </c>
      <c r="H14" s="166"/>
      <c r="I14" s="135" t="str">
        <f t="shared" si="3"/>
        <v/>
      </c>
      <c r="J14" s="133">
        <f>IF(ISBLANK('Tabulation of Bids'!G12),"",'Tabulation of Bids'!G12)</f>
        <v>75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Subbase Granular Material, Type B, CA-2, 6"</v>
      </c>
      <c r="C15" s="295">
        <f>IF('Tabulation of Bids'!D13=0,"",'Tabulation of Bids'!D13)</f>
        <v>750</v>
      </c>
      <c r="D15" s="299" t="str">
        <f>IF(ISBLANK('Tabulation of Bids'!C13),"",'Tabulation of Bids'!C13)</f>
        <v>Tons</v>
      </c>
      <c r="E15" s="261">
        <f t="shared" si="1"/>
        <v>13500</v>
      </c>
      <c r="F15" s="262" t="str">
        <f t="shared" si="0"/>
        <v/>
      </c>
      <c r="G15" s="288">
        <f t="shared" si="2"/>
        <v>750</v>
      </c>
      <c r="H15" s="166"/>
      <c r="I15" s="135" t="str">
        <f t="shared" si="3"/>
        <v/>
      </c>
      <c r="J15" s="133">
        <f>IF(ISBLANK('Tabulation of Bids'!G13),"",'Tabulation of Bids'!G13)</f>
        <v>18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Aggregate Base Course, Type B, CA-6, 6"</v>
      </c>
      <c r="C16" s="295">
        <f>IF('Tabulation of Bids'!D14=0,"",'Tabulation of Bids'!D14)</f>
        <v>750</v>
      </c>
      <c r="D16" s="299" t="str">
        <f>IF(ISBLANK('Tabulation of Bids'!C14),"",'Tabulation of Bids'!C14)</f>
        <v>Tons</v>
      </c>
      <c r="E16" s="261">
        <f t="shared" si="1"/>
        <v>16500</v>
      </c>
      <c r="F16" s="262" t="str">
        <f t="shared" si="0"/>
        <v/>
      </c>
      <c r="G16" s="288">
        <f t="shared" si="2"/>
        <v>750</v>
      </c>
      <c r="H16" s="166"/>
      <c r="I16" s="135" t="str">
        <f t="shared" si="3"/>
        <v/>
      </c>
      <c r="J16" s="133">
        <f>IF(ISBLANK('Tabulation of Bids'!G14),"",'Tabulation of Bids'!G14)</f>
        <v>22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Aggregate Base Repair, 10"</v>
      </c>
      <c r="C17" s="295">
        <f>IF('Tabulation of Bids'!D15=0,"",'Tabulation of Bids'!D15)</f>
        <v>192</v>
      </c>
      <c r="D17" s="299" t="str">
        <f>IF(ISBLANK('Tabulation of Bids'!C15),"",'Tabulation of Bids'!C15)</f>
        <v>S.Y.</v>
      </c>
      <c r="E17" s="261">
        <f t="shared" si="1"/>
        <v>4944</v>
      </c>
      <c r="F17" s="262" t="str">
        <f t="shared" si="0"/>
        <v/>
      </c>
      <c r="G17" s="288">
        <f t="shared" si="2"/>
        <v>86.82</v>
      </c>
      <c r="H17" s="166">
        <v>105.18</v>
      </c>
      <c r="I17" s="135" t="str">
        <f t="shared" si="3"/>
        <v>S.Y.</v>
      </c>
      <c r="J17" s="133">
        <f>IF(ISBLANK('Tabulation of Bids'!G15),"",'Tabulation of Bids'!G15)</f>
        <v>25.75</v>
      </c>
      <c r="K17" s="133">
        <f t="shared" si="4"/>
        <v>2708.3850000000002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Bituminous Materials (Prime Coat)</v>
      </c>
      <c r="C18" s="295">
        <f>IF('Tabulation of Bids'!D16=0,"",'Tabulation of Bids'!D16)</f>
        <v>2165</v>
      </c>
      <c r="D18" s="299" t="str">
        <f>IF(ISBLANK('Tabulation of Bids'!C16),"",'Tabulation of Bids'!C16)</f>
        <v>Gal</v>
      </c>
      <c r="E18" s="261">
        <f t="shared" si="1"/>
        <v>21.650000000000002</v>
      </c>
      <c r="F18" s="262" t="str">
        <f t="shared" si="0"/>
        <v/>
      </c>
      <c r="G18" s="288">
        <f t="shared" si="2"/>
        <v>1768.42</v>
      </c>
      <c r="H18" s="166">
        <v>396.58</v>
      </c>
      <c r="I18" s="135" t="str">
        <f t="shared" si="3"/>
        <v>Gal</v>
      </c>
      <c r="J18" s="133">
        <f>IF(ISBLANK('Tabulation of Bids'!G16),"",'Tabulation of Bids'!G16)</f>
        <v>0.01</v>
      </c>
      <c r="K18" s="133">
        <f t="shared" si="4"/>
        <v>3.9657999999999998</v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Aggregate (Prime Coat)</v>
      </c>
      <c r="C19" s="295">
        <f>IF('Tabulation of Bids'!D17=0,"",'Tabulation of Bids'!D17)</f>
        <v>115</v>
      </c>
      <c r="D19" s="299" t="str">
        <f>IF(ISBLANK('Tabulation of Bids'!C17),"",'Tabulation of Bids'!C17)</f>
        <v>Tons</v>
      </c>
      <c r="E19" s="261">
        <f t="shared" si="1"/>
        <v>1.1500000000000001</v>
      </c>
      <c r="F19" s="262" t="str">
        <f t="shared" si="0"/>
        <v/>
      </c>
      <c r="G19" s="288">
        <f t="shared" si="2"/>
        <v>85</v>
      </c>
      <c r="H19" s="166">
        <v>30</v>
      </c>
      <c r="I19" s="135" t="str">
        <f t="shared" si="3"/>
        <v>Tons</v>
      </c>
      <c r="J19" s="133">
        <f>IF(ISBLANK('Tabulation of Bids'!G17),"",'Tabulation of Bids'!G17)</f>
        <v>0.01</v>
      </c>
      <c r="K19" s="133">
        <f t="shared" si="4"/>
        <v>0.3</v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Hot-Mix Asphalt Binder Course, IL-9.5, N50, 1.25"</v>
      </c>
      <c r="C20" s="295">
        <f>IF('Tabulation of Bids'!D18=0,"",'Tabulation of Bids'!D18)</f>
        <v>500</v>
      </c>
      <c r="D20" s="299" t="str">
        <f>IF(ISBLANK('Tabulation of Bids'!C18),"",'Tabulation of Bids'!C18)</f>
        <v>Tons</v>
      </c>
      <c r="E20" s="261">
        <f t="shared" si="1"/>
        <v>32875</v>
      </c>
      <c r="F20" s="262">
        <f t="shared" si="0"/>
        <v>98</v>
      </c>
      <c r="G20" s="288" t="str">
        <f t="shared" si="2"/>
        <v/>
      </c>
      <c r="H20" s="166">
        <v>598</v>
      </c>
      <c r="I20" s="135" t="str">
        <f t="shared" si="3"/>
        <v>Tons</v>
      </c>
      <c r="J20" s="133">
        <f>IF(ISBLANK('Tabulation of Bids'!G18),"",'Tabulation of Bids'!G18)</f>
        <v>65.75</v>
      </c>
      <c r="K20" s="133">
        <f t="shared" si="4"/>
        <v>39318.5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Hot-Mix Asphalt Binder Course, IL-19.0, N50, 4"</v>
      </c>
      <c r="C21" s="295">
        <f>IF('Tabulation of Bids'!D19=0,"",'Tabulation of Bids'!D19)</f>
        <v>550</v>
      </c>
      <c r="D21" s="299" t="str">
        <f>IF(ISBLANK('Tabulation of Bids'!C19),"",'Tabulation of Bids'!C19)</f>
        <v>Tons</v>
      </c>
      <c r="E21" s="261">
        <f t="shared" si="1"/>
        <v>36162.5</v>
      </c>
      <c r="F21" s="262" t="str">
        <f t="shared" si="0"/>
        <v/>
      </c>
      <c r="G21" s="288">
        <f t="shared" si="2"/>
        <v>445</v>
      </c>
      <c r="H21" s="166">
        <v>105</v>
      </c>
      <c r="I21" s="135" t="str">
        <f t="shared" si="3"/>
        <v>Tons</v>
      </c>
      <c r="J21" s="133">
        <f>IF(ISBLANK('Tabulation of Bids'!G19),"",'Tabulation of Bids'!G19)</f>
        <v>65.75</v>
      </c>
      <c r="K21" s="133">
        <f t="shared" si="4"/>
        <v>6903.75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Hot-Mix Asphalt Surface Course, Mix "D", N50, 2"</v>
      </c>
      <c r="C22" s="295">
        <f>IF('Tabulation of Bids'!D20=0,"",'Tabulation of Bids'!D20)</f>
        <v>3325</v>
      </c>
      <c r="D22" s="299" t="str">
        <f>IF(ISBLANK('Tabulation of Bids'!C20),"",'Tabulation of Bids'!C20)</f>
        <v>Tons</v>
      </c>
      <c r="E22" s="261">
        <f t="shared" si="1"/>
        <v>227762.5</v>
      </c>
      <c r="F22" s="262">
        <f t="shared" si="0"/>
        <v>63950</v>
      </c>
      <c r="G22" s="288" t="str">
        <f t="shared" si="2"/>
        <v/>
      </c>
      <c r="H22" s="166">
        <v>67275</v>
      </c>
      <c r="I22" s="135" t="str">
        <f t="shared" si="3"/>
        <v>Tons</v>
      </c>
      <c r="J22" s="133">
        <f>IF(ISBLANK('Tabulation of Bids'!G20),"",'Tabulation of Bids'!G20)</f>
        <v>68.5</v>
      </c>
      <c r="K22" s="133">
        <f t="shared" si="4"/>
        <v>4608337.5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Hot-Mix Asphalt, Hand Method</v>
      </c>
      <c r="C23" s="295">
        <f>IF('Tabulation of Bids'!D21=0,"",'Tabulation of Bids'!D21)</f>
        <v>66</v>
      </c>
      <c r="D23" s="299" t="str">
        <f>IF(ISBLANK('Tabulation of Bids'!C21),"",'Tabulation of Bids'!C21)</f>
        <v>Tons</v>
      </c>
      <c r="E23" s="261">
        <f t="shared" si="1"/>
        <v>13530</v>
      </c>
      <c r="F23" s="262">
        <f t="shared" si="0"/>
        <v>334</v>
      </c>
      <c r="G23" s="288" t="str">
        <f t="shared" si="2"/>
        <v/>
      </c>
      <c r="H23" s="166">
        <v>400</v>
      </c>
      <c r="I23" s="135" t="str">
        <f t="shared" si="3"/>
        <v>Tons</v>
      </c>
      <c r="J23" s="133">
        <f>IF(ISBLANK('Tabulation of Bids'!G21),"",'Tabulation of Bids'!G21)</f>
        <v>205</v>
      </c>
      <c r="K23" s="133">
        <f t="shared" si="4"/>
        <v>82000</v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P.C.C. Approach Pavement, 6"</v>
      </c>
      <c r="C24" s="295">
        <f>IF('Tabulation of Bids'!D22=0,"",'Tabulation of Bids'!D22)</f>
        <v>1727</v>
      </c>
      <c r="D24" s="299" t="str">
        <f>IF(ISBLANK('Tabulation of Bids'!C22),"",'Tabulation of Bids'!C22)</f>
        <v>S.Y.</v>
      </c>
      <c r="E24" s="261">
        <f t="shared" si="1"/>
        <v>96280.25</v>
      </c>
      <c r="F24" s="262">
        <f t="shared" si="0"/>
        <v>2813</v>
      </c>
      <c r="G24" s="288" t="str">
        <f t="shared" si="2"/>
        <v/>
      </c>
      <c r="H24" s="166">
        <v>4540</v>
      </c>
      <c r="I24" s="135" t="str">
        <f t="shared" si="3"/>
        <v>S.Y.</v>
      </c>
      <c r="J24" s="133">
        <f>IF(ISBLANK('Tabulation of Bids'!G22),"",'Tabulation of Bids'!G22)</f>
        <v>55.75</v>
      </c>
      <c r="K24" s="133">
        <f t="shared" si="4"/>
        <v>253105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P.C.C. Approach Pavement, 8"</v>
      </c>
      <c r="C25" s="295">
        <f>IF('Tabulation of Bids'!D23=0,"",'Tabulation of Bids'!D23)</f>
        <v>320</v>
      </c>
      <c r="D25" s="299" t="str">
        <f>IF(ISBLANK('Tabulation of Bids'!C23),"",'Tabulation of Bids'!C23)</f>
        <v>S.Y.</v>
      </c>
      <c r="E25" s="261">
        <f t="shared" si="1"/>
        <v>25040</v>
      </c>
      <c r="F25" s="262">
        <f t="shared" si="0"/>
        <v>41605</v>
      </c>
      <c r="G25" s="288" t="str">
        <f t="shared" si="2"/>
        <v/>
      </c>
      <c r="H25" s="166">
        <v>41925</v>
      </c>
      <c r="I25" s="135" t="str">
        <f t="shared" si="3"/>
        <v>S.Y.</v>
      </c>
      <c r="J25" s="133">
        <f>IF(ISBLANK('Tabulation of Bids'!G23),"",'Tabulation of Bids'!G23)</f>
        <v>78.25</v>
      </c>
      <c r="K25" s="133">
        <f t="shared" si="4"/>
        <v>3280631.25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P.C.C. Sidewalk, 4"</v>
      </c>
      <c r="C26" s="295">
        <f>IF('Tabulation of Bids'!D24=0,"",'Tabulation of Bids'!D24)</f>
        <v>53380</v>
      </c>
      <c r="D26" s="299" t="str">
        <f>IF(ISBLANK('Tabulation of Bids'!C24),"",'Tabulation of Bids'!C24)</f>
        <v>S.F.</v>
      </c>
      <c r="E26" s="261">
        <f t="shared" si="1"/>
        <v>272238</v>
      </c>
      <c r="F26" s="262" t="str">
        <f t="shared" si="0"/>
        <v/>
      </c>
      <c r="G26" s="288">
        <f t="shared" si="2"/>
        <v>52607</v>
      </c>
      <c r="H26" s="166">
        <v>773</v>
      </c>
      <c r="I26" s="135" t="str">
        <f t="shared" si="3"/>
        <v>S.F.</v>
      </c>
      <c r="J26" s="133">
        <f>IF(ISBLANK('Tabulation of Bids'!G24),"",'Tabulation of Bids'!G24)</f>
        <v>5.0999999999999996</v>
      </c>
      <c r="K26" s="133">
        <f t="shared" si="4"/>
        <v>3942.2999999999997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Detectable Warnings, ADA Ramps</v>
      </c>
      <c r="C27" s="295">
        <f>IF('Tabulation of Bids'!D25=0,"",'Tabulation of Bids'!D25)</f>
        <v>860</v>
      </c>
      <c r="D27" s="299" t="str">
        <f>IF(ISBLANK('Tabulation of Bids'!C25),"",'Tabulation of Bids'!C25)</f>
        <v>S.F.</v>
      </c>
      <c r="E27" s="261">
        <f t="shared" si="1"/>
        <v>11610</v>
      </c>
      <c r="F27" s="262" t="str">
        <f t="shared" si="0"/>
        <v/>
      </c>
      <c r="G27" s="288">
        <f t="shared" si="2"/>
        <v>860</v>
      </c>
      <c r="H27" s="166"/>
      <c r="I27" s="135" t="str">
        <f t="shared" si="3"/>
        <v/>
      </c>
      <c r="J27" s="133">
        <f>IF(ISBLANK('Tabulation of Bids'!G25),"",'Tabulation of Bids'!G25)</f>
        <v>13.5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Combination Curb and Gutter Removal</v>
      </c>
      <c r="C28" s="295">
        <f>IF('Tabulation of Bids'!D26=0,"",'Tabulation of Bids'!D26)</f>
        <v>11285</v>
      </c>
      <c r="D28" s="299" t="str">
        <f>IF(ISBLANK('Tabulation of Bids'!C26),"",'Tabulation of Bids'!C26)</f>
        <v>L.F.</v>
      </c>
      <c r="E28" s="261">
        <f t="shared" si="1"/>
        <v>84637.5</v>
      </c>
      <c r="F28" s="262" t="str">
        <f t="shared" si="0"/>
        <v/>
      </c>
      <c r="G28" s="288">
        <f t="shared" si="2"/>
        <v>6698</v>
      </c>
      <c r="H28" s="166">
        <v>4587</v>
      </c>
      <c r="I28" s="135" t="str">
        <f t="shared" si="3"/>
        <v>L.F.</v>
      </c>
      <c r="J28" s="133">
        <f>IF(ISBLANK('Tabulation of Bids'!G26),"",'Tabulation of Bids'!G26)</f>
        <v>7.5</v>
      </c>
      <c r="K28" s="133">
        <f t="shared" si="4"/>
        <v>34402.5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Sidewalk Removal</v>
      </c>
      <c r="C29" s="295">
        <f>IF('Tabulation of Bids'!D27=0,"",'Tabulation of Bids'!D27)</f>
        <v>44205</v>
      </c>
      <c r="D29" s="299" t="str">
        <f>IF(ISBLANK('Tabulation of Bids'!C27),"",'Tabulation of Bids'!C27)</f>
        <v>S.F.</v>
      </c>
      <c r="E29" s="261">
        <f t="shared" si="1"/>
        <v>59676.750000000007</v>
      </c>
      <c r="F29" s="262" t="str">
        <f t="shared" si="0"/>
        <v/>
      </c>
      <c r="G29" s="288">
        <f t="shared" si="2"/>
        <v>44205</v>
      </c>
      <c r="H29" s="166"/>
      <c r="I29" s="135" t="str">
        <f t="shared" si="3"/>
        <v/>
      </c>
      <c r="J29" s="133">
        <f>IF(ISBLANK('Tabulation of Bids'!G27),"",'Tabulation of Bids'!G27)</f>
        <v>1.35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Approach Pavement Removal</v>
      </c>
      <c r="C30" s="295">
        <f>IF('Tabulation of Bids'!D28=0,"",'Tabulation of Bids'!D28)</f>
        <v>2090</v>
      </c>
      <c r="D30" s="299" t="str">
        <f>IF(ISBLANK('Tabulation of Bids'!C28),"",'Tabulation of Bids'!C28)</f>
        <v>S.Y.</v>
      </c>
      <c r="E30" s="261">
        <f t="shared" si="1"/>
        <v>40023.5</v>
      </c>
      <c r="F30" s="262" t="str">
        <f t="shared" si="0"/>
        <v/>
      </c>
      <c r="G30" s="288">
        <f t="shared" si="2"/>
        <v>2090</v>
      </c>
      <c r="H30" s="166"/>
      <c r="I30" s="135" t="str">
        <f t="shared" si="3"/>
        <v/>
      </c>
      <c r="J30" s="133">
        <f>IF(ISBLANK('Tabulation of Bids'!G28),"",'Tabulation of Bids'!G28)</f>
        <v>19.149999999999999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Surface Removal, 2"</v>
      </c>
      <c r="C31" s="295">
        <f>IF('Tabulation of Bids'!D29=0,"",'Tabulation of Bids'!D29)</f>
        <v>21100</v>
      </c>
      <c r="D31" s="302" t="str">
        <f>IF(ISBLANK('Tabulation of Bids'!C29),"",'Tabulation of Bids'!C29)</f>
        <v>S.Y.</v>
      </c>
      <c r="E31" s="263">
        <f t="shared" si="1"/>
        <v>58025</v>
      </c>
      <c r="F31" s="264" t="str">
        <f t="shared" si="0"/>
        <v/>
      </c>
      <c r="G31" s="288">
        <f t="shared" si="2"/>
        <v>21100</v>
      </c>
      <c r="H31" s="166"/>
      <c r="I31" s="135" t="str">
        <f t="shared" si="3"/>
        <v/>
      </c>
      <c r="J31" s="133">
        <f>IF(ISBLANK('Tabulation of Bids'!G29),"",'Tabulation of Bids'!G29)</f>
        <v>2.75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1121387.1299999999</v>
      </c>
      <c r="F32" s="26"/>
      <c r="G32" s="35"/>
      <c r="H32" s="45"/>
      <c r="I32" s="35"/>
      <c r="J32" s="25"/>
      <c r="K32" s="25">
        <f>IF(ISNUMBER(E32),SUM(K8:K31),"")</f>
        <v>8320265.8508000001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155</v>
      </c>
      <c r="D48" s="441"/>
      <c r="E48" s="441"/>
      <c r="F48" s="441"/>
      <c r="G48" s="441"/>
      <c r="H48" s="441"/>
      <c r="I48" s="441"/>
      <c r="J48" s="441"/>
      <c r="K48" s="441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155</v>
      </c>
      <c r="D50" s="56"/>
      <c r="E50" s="441"/>
      <c r="F50" s="441"/>
      <c r="G50" s="441"/>
      <c r="H50" s="441"/>
      <c r="I50" s="441"/>
      <c r="J50" s="441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FINAL PAYMENT ESTIMATE</v>
      </c>
      <c r="B55" s="11"/>
      <c r="C55" s="11"/>
      <c r="D55" s="11"/>
      <c r="E55" s="11"/>
      <c r="F55" s="11"/>
      <c r="G55" s="12"/>
      <c r="H55" s="46" t="str">
        <f>IF(ISBLANK('Pay Estimate (3)'!$H$2),"",'Pay Estimate (3)'!$H$2)</f>
        <v/>
      </c>
      <c r="I55" s="15"/>
      <c r="J55" s="441"/>
      <c r="K55" s="441"/>
      <c r="N55" s="128"/>
    </row>
    <row r="56" spans="1:31" x14ac:dyDescent="0.2">
      <c r="A56" s="12"/>
      <c r="B56" s="92" t="str">
        <f>B3</f>
        <v>Estimate No. 3 from September 19th, 2019 to October 18th,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Stenstrom Excavating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518" t="str">
        <f>I5</f>
        <v>Bid On: City-Wide Street Repairs Group No. 2 - 2021 (Concrete)</v>
      </c>
      <c r="J58" s="518"/>
      <c r="K58" s="518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Surface Removal, Butt Joints</v>
      </c>
      <c r="C61" s="295">
        <f>IF('Tabulation of Bids'!D32=0,"",'Tabulation of Bids'!D32)</f>
        <v>100</v>
      </c>
      <c r="D61" s="296" t="str">
        <f>IF(ISBLANK('Tabulation of Bids'!C32),"",'Tabulation of Bids'!C32)</f>
        <v>S.Y.</v>
      </c>
      <c r="E61" s="257">
        <f>IF(J61 = "","",J61*C61)</f>
        <v>1550</v>
      </c>
      <c r="F61" s="258" t="str">
        <f>IF((H61&gt;C61),H61-C61,"")</f>
        <v/>
      </c>
      <c r="G61" s="288">
        <f>IF(K106="BLR 6303",IF(C61&gt;H61,C61-H61,""),"")</f>
        <v>100</v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15.5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Storm Sewers PVC, 10"</v>
      </c>
      <c r="C62" s="295">
        <f>IF('Tabulation of Bids'!D33=0,"",'Tabulation of Bids'!D33)</f>
        <v>42</v>
      </c>
      <c r="D62" s="299" t="str">
        <f>IF(ISBLANK('Tabulation of Bids'!C33),"",'Tabulation of Bids'!C33)</f>
        <v>L.F.</v>
      </c>
      <c r="E62" s="133">
        <f t="shared" ref="E62:E84" si="7">IF(J62 = "","",J62*C62)</f>
        <v>3538.5</v>
      </c>
      <c r="F62" s="134" t="str">
        <f t="shared" ref="F62:F84" si="8">IF((H62&gt;C62),H62-C62,"")</f>
        <v/>
      </c>
      <c r="G62" s="288">
        <f t="shared" ref="G62:G84" si="9">IF($K$106="BLR 6303",IF(C62&gt;H62,C62-H62,""),"")</f>
        <v>42</v>
      </c>
      <c r="H62" s="166"/>
      <c r="I62" s="135" t="str">
        <f t="shared" si="5"/>
        <v/>
      </c>
      <c r="J62" s="133">
        <f>IF(ISBLANK('Tabulation of Bids'!G33),"",'Tabulation of Bids'!G33)</f>
        <v>84.25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Storm Sewers PVC, 18"</v>
      </c>
      <c r="C63" s="295">
        <f>IF('Tabulation of Bids'!D34=0,"",'Tabulation of Bids'!D34)</f>
        <v>914</v>
      </c>
      <c r="D63" s="299" t="str">
        <f>IF(ISBLANK('Tabulation of Bids'!C34),"",'Tabulation of Bids'!C34)</f>
        <v>L.F.</v>
      </c>
      <c r="E63" s="133">
        <f t="shared" si="7"/>
        <v>36560</v>
      </c>
      <c r="F63" s="134" t="str">
        <f t="shared" si="8"/>
        <v/>
      </c>
      <c r="G63" s="288">
        <f t="shared" si="9"/>
        <v>914</v>
      </c>
      <c r="H63" s="166"/>
      <c r="I63" s="135" t="str">
        <f t="shared" si="5"/>
        <v/>
      </c>
      <c r="J63" s="133">
        <f>IF(ISBLANK('Tabulation of Bids'!G34),"",'Tabulation of Bids'!G34)</f>
        <v>40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Storm Sewers PVC, 24"</v>
      </c>
      <c r="C64" s="295">
        <f>IF('Tabulation of Bids'!D35=0,"",'Tabulation of Bids'!D35)</f>
        <v>194</v>
      </c>
      <c r="D64" s="299" t="str">
        <f>IF(ISBLANK('Tabulation of Bids'!C35),"",'Tabulation of Bids'!C35)</f>
        <v>L.F.</v>
      </c>
      <c r="E64" s="133">
        <f t="shared" si="7"/>
        <v>9700</v>
      </c>
      <c r="F64" s="134" t="str">
        <f t="shared" si="8"/>
        <v/>
      </c>
      <c r="G64" s="288">
        <f t="shared" si="9"/>
        <v>194</v>
      </c>
      <c r="H64" s="166"/>
      <c r="I64" s="135" t="str">
        <f t="shared" si="5"/>
        <v/>
      </c>
      <c r="J64" s="133">
        <f>IF(ISBLANK('Tabulation of Bids'!G35),"",'Tabulation of Bids'!G35)</f>
        <v>50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Storm Sewers PVC, 18"</v>
      </c>
      <c r="C65" s="295">
        <f>IF('Tabulation of Bids'!D36=0,"",'Tabulation of Bids'!D36)</f>
        <v>53</v>
      </c>
      <c r="D65" s="299" t="str">
        <f>IF(ISBLANK('Tabulation of Bids'!C36),"",'Tabulation of Bids'!C36)</f>
        <v>L.F.</v>
      </c>
      <c r="E65" s="133">
        <f t="shared" si="7"/>
        <v>5830</v>
      </c>
      <c r="F65" s="134" t="str">
        <f t="shared" si="8"/>
        <v/>
      </c>
      <c r="G65" s="288">
        <f t="shared" si="9"/>
        <v>53</v>
      </c>
      <c r="H65" s="166"/>
      <c r="I65" s="135" t="str">
        <f t="shared" si="5"/>
        <v/>
      </c>
      <c r="J65" s="133">
        <f>IF(ISBLANK('Tabulation of Bids'!G36),"",'Tabulation of Bids'!G36)</f>
        <v>110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Storm Sewers Removal</v>
      </c>
      <c r="C66" s="295">
        <f>IF('Tabulation of Bids'!D37=0,"",'Tabulation of Bids'!D37)</f>
        <v>180</v>
      </c>
      <c r="D66" s="299" t="str">
        <f>IF(ISBLANK('Tabulation of Bids'!C37),"",'Tabulation of Bids'!C37)</f>
        <v>L.F.</v>
      </c>
      <c r="E66" s="133">
        <f t="shared" si="7"/>
        <v>7380</v>
      </c>
      <c r="F66" s="134" t="str">
        <f t="shared" si="8"/>
        <v/>
      </c>
      <c r="G66" s="288">
        <f t="shared" si="9"/>
        <v>180</v>
      </c>
      <c r="H66" s="166"/>
      <c r="I66" s="135" t="str">
        <f t="shared" si="5"/>
        <v/>
      </c>
      <c r="J66" s="133">
        <f>IF(ISBLANK('Tabulation of Bids'!G37),"",'Tabulation of Bids'!G37)</f>
        <v>41</v>
      </c>
      <c r="K66" s="133" t="str">
        <f t="shared" si="6"/>
        <v/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Storm Manhole, Type A, 4' Diameter, Open Lid</v>
      </c>
      <c r="C67" s="295">
        <f>IF('Tabulation of Bids'!D38=0,"",'Tabulation of Bids'!D38)</f>
        <v>4</v>
      </c>
      <c r="D67" s="299" t="str">
        <f>IF(ISBLANK('Tabulation of Bids'!C38),"",'Tabulation of Bids'!C38)</f>
        <v>Each</v>
      </c>
      <c r="E67" s="133">
        <f t="shared" si="7"/>
        <v>7800</v>
      </c>
      <c r="F67" s="134" t="str">
        <f t="shared" si="8"/>
        <v/>
      </c>
      <c r="G67" s="288">
        <f t="shared" si="9"/>
        <v>4</v>
      </c>
      <c r="H67" s="166"/>
      <c r="I67" s="135" t="str">
        <f t="shared" si="5"/>
        <v/>
      </c>
      <c r="J67" s="133">
        <f>IF(ISBLANK('Tabulation of Bids'!G38),"",'Tabulation of Bids'!G38)</f>
        <v>1950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Storm Inlet, Type 700</v>
      </c>
      <c r="C68" s="295">
        <f>IF('Tabulation of Bids'!D39=0,"",'Tabulation of Bids'!D39)</f>
        <v>2</v>
      </c>
      <c r="D68" s="299" t="str">
        <f>IF(ISBLANK('Tabulation of Bids'!C39),"",'Tabulation of Bids'!C39)</f>
        <v>Each</v>
      </c>
      <c r="E68" s="133">
        <f t="shared" si="7"/>
        <v>3466</v>
      </c>
      <c r="F68" s="134" t="str">
        <f t="shared" si="8"/>
        <v/>
      </c>
      <c r="G68" s="288">
        <f t="shared" si="9"/>
        <v>2</v>
      </c>
      <c r="H68" s="166"/>
      <c r="I68" s="135" t="str">
        <f t="shared" si="5"/>
        <v/>
      </c>
      <c r="J68" s="133">
        <f>IF(ISBLANK('Tabulation of Bids'!G39),"",'Tabulation of Bids'!G39)</f>
        <v>1733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Storm Inlet, Inlet Special No. 2</v>
      </c>
      <c r="C69" s="295">
        <f>IF('Tabulation of Bids'!D40=0,"",'Tabulation of Bids'!D40)</f>
        <v>4</v>
      </c>
      <c r="D69" s="299" t="str">
        <f>IF(ISBLANK('Tabulation of Bids'!C40),"",'Tabulation of Bids'!C40)</f>
        <v>Each</v>
      </c>
      <c r="E69" s="133">
        <f t="shared" si="7"/>
        <v>12400</v>
      </c>
      <c r="F69" s="134" t="str">
        <f t="shared" si="8"/>
        <v/>
      </c>
      <c r="G69" s="288">
        <f t="shared" si="9"/>
        <v>4</v>
      </c>
      <c r="H69" s="166"/>
      <c r="I69" s="135" t="str">
        <f t="shared" si="5"/>
        <v/>
      </c>
      <c r="J69" s="133">
        <f>IF(ISBLANK('Tabulation of Bids'!G40),"",'Tabulation of Bids'!G40)</f>
        <v>3100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Sanitary Riser/Valve Boxes to be Adjusted</v>
      </c>
      <c r="C70" s="295">
        <f>IF('Tabulation of Bids'!D41=0,"",'Tabulation of Bids'!D41)</f>
        <v>1</v>
      </c>
      <c r="D70" s="299" t="str">
        <f>IF(ISBLANK('Tabulation of Bids'!C41),"",'Tabulation of Bids'!C41)</f>
        <v>Each</v>
      </c>
      <c r="E70" s="133">
        <f t="shared" si="7"/>
        <v>556</v>
      </c>
      <c r="F70" s="134" t="str">
        <f t="shared" si="8"/>
        <v/>
      </c>
      <c r="G70" s="288">
        <f t="shared" si="9"/>
        <v>1</v>
      </c>
      <c r="H70" s="166"/>
      <c r="I70" s="135" t="str">
        <f t="shared" si="5"/>
        <v/>
      </c>
      <c r="J70" s="133">
        <f>IF(ISBLANK('Tabulation of Bids'!G41),"",'Tabulation of Bids'!G41)</f>
        <v>556</v>
      </c>
      <c r="K70" s="133" t="str">
        <f t="shared" si="6"/>
        <v/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Manholes to be Adjusted</v>
      </c>
      <c r="C71" s="295">
        <f>IF('Tabulation of Bids'!D42=0,"",'Tabulation of Bids'!D42)</f>
        <v>24</v>
      </c>
      <c r="D71" s="299" t="str">
        <f>IF(ISBLANK('Tabulation of Bids'!C42),"",'Tabulation of Bids'!C42)</f>
        <v>Each</v>
      </c>
      <c r="E71" s="133">
        <f t="shared" si="7"/>
        <v>8904</v>
      </c>
      <c r="F71" s="134" t="str">
        <f t="shared" si="8"/>
        <v/>
      </c>
      <c r="G71" s="288">
        <f t="shared" si="9"/>
        <v>24</v>
      </c>
      <c r="H71" s="166"/>
      <c r="I71" s="135" t="str">
        <f t="shared" si="5"/>
        <v/>
      </c>
      <c r="J71" s="133">
        <f>IF(ISBLANK('Tabulation of Bids'!G42),"",'Tabulation of Bids'!G42)</f>
        <v>371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Manholes to be Adjusted with New Frame and Lid</v>
      </c>
      <c r="C72" s="295">
        <f>IF('Tabulation of Bids'!D43=0,"",'Tabulation of Bids'!D43)</f>
        <v>15</v>
      </c>
      <c r="D72" s="299" t="str">
        <f>IF(ISBLANK('Tabulation of Bids'!C43),"",'Tabulation of Bids'!C43)</f>
        <v>Each</v>
      </c>
      <c r="E72" s="133">
        <f t="shared" si="7"/>
        <v>9330</v>
      </c>
      <c r="F72" s="134" t="str">
        <f t="shared" si="8"/>
        <v/>
      </c>
      <c r="G72" s="288">
        <f t="shared" si="9"/>
        <v>15</v>
      </c>
      <c r="H72" s="166"/>
      <c r="I72" s="135" t="str">
        <f t="shared" si="5"/>
        <v/>
      </c>
      <c r="J72" s="133">
        <f>IF(ISBLANK('Tabulation of Bids'!G43),"",'Tabulation of Bids'!G43)</f>
        <v>622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Manholes to be Reconstructed</v>
      </c>
      <c r="C73" s="295">
        <f>IF('Tabulation of Bids'!D44=0,"",'Tabulation of Bids'!D44)</f>
        <v>1</v>
      </c>
      <c r="D73" s="299" t="str">
        <f>IF(ISBLANK('Tabulation of Bids'!C44),"",'Tabulation of Bids'!C44)</f>
        <v>Each</v>
      </c>
      <c r="E73" s="133">
        <f t="shared" si="7"/>
        <v>1497</v>
      </c>
      <c r="F73" s="134" t="str">
        <f t="shared" si="8"/>
        <v/>
      </c>
      <c r="G73" s="288">
        <f t="shared" si="9"/>
        <v>1</v>
      </c>
      <c r="H73" s="166"/>
      <c r="I73" s="135" t="str">
        <f t="shared" si="5"/>
        <v/>
      </c>
      <c r="J73" s="133">
        <f>IF(ISBLANK('Tabulation of Bids'!G44),"",'Tabulation of Bids'!G44)</f>
        <v>1497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Manholes to be Reconstructed with New Frame and Lid</v>
      </c>
      <c r="C74" s="295">
        <f>IF('Tabulation of Bids'!D45=0,"",'Tabulation of Bids'!D45)</f>
        <v>1</v>
      </c>
      <c r="D74" s="299" t="str">
        <f>IF(ISBLANK('Tabulation of Bids'!C45),"",'Tabulation of Bids'!C45)</f>
        <v>Each</v>
      </c>
      <c r="E74" s="133">
        <f t="shared" si="7"/>
        <v>2257</v>
      </c>
      <c r="F74" s="134" t="str">
        <f t="shared" si="8"/>
        <v/>
      </c>
      <c r="G74" s="288">
        <f t="shared" si="9"/>
        <v>1</v>
      </c>
      <c r="H74" s="166"/>
      <c r="I74" s="135" t="str">
        <f t="shared" si="5"/>
        <v/>
      </c>
      <c r="J74" s="133">
        <f>IF(ISBLANK('Tabulation of Bids'!G45),"",'Tabulation of Bids'!G45)</f>
        <v>2257</v>
      </c>
      <c r="K74" s="133" t="str">
        <f t="shared" si="6"/>
        <v/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Inlets to be Adjusted</v>
      </c>
      <c r="C75" s="295">
        <f>IF('Tabulation of Bids'!D46=0,"",'Tabulation of Bids'!D46)</f>
        <v>11</v>
      </c>
      <c r="D75" s="299" t="str">
        <f>IF(ISBLANK('Tabulation of Bids'!C46),"",'Tabulation of Bids'!C46)</f>
        <v>Each</v>
      </c>
      <c r="E75" s="133">
        <f t="shared" si="7"/>
        <v>10307</v>
      </c>
      <c r="F75" s="134" t="str">
        <f t="shared" si="8"/>
        <v/>
      </c>
      <c r="G75" s="288">
        <f t="shared" si="9"/>
        <v>11</v>
      </c>
      <c r="H75" s="166"/>
      <c r="I75" s="135" t="str">
        <f t="shared" si="5"/>
        <v/>
      </c>
      <c r="J75" s="133">
        <f>IF(ISBLANK('Tabulation of Bids'!G46),"",'Tabulation of Bids'!G46)</f>
        <v>937</v>
      </c>
      <c r="K75" s="133" t="str">
        <f t="shared" si="6"/>
        <v/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Inlets to be Adjusted with New Frame and Grate</v>
      </c>
      <c r="C76" s="295">
        <f>IF('Tabulation of Bids'!D47=0,"",'Tabulation of Bids'!D47)</f>
        <v>8</v>
      </c>
      <c r="D76" s="299" t="str">
        <f>IF(ISBLANK('Tabulation of Bids'!C47),"",'Tabulation of Bids'!C47)</f>
        <v>Each</v>
      </c>
      <c r="E76" s="133">
        <f t="shared" si="7"/>
        <v>9984</v>
      </c>
      <c r="F76" s="134" t="str">
        <f t="shared" si="8"/>
        <v/>
      </c>
      <c r="G76" s="288">
        <f t="shared" si="9"/>
        <v>8</v>
      </c>
      <c r="H76" s="166"/>
      <c r="I76" s="135" t="str">
        <f t="shared" si="5"/>
        <v/>
      </c>
      <c r="J76" s="133">
        <f>IF(ISBLANK('Tabulation of Bids'!G47),"",'Tabulation of Bids'!G47)</f>
        <v>1248</v>
      </c>
      <c r="K76" s="133" t="str">
        <f t="shared" si="6"/>
        <v/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Inlets to be Reconstructed</v>
      </c>
      <c r="C77" s="295">
        <f>IF('Tabulation of Bids'!D48=0,"",'Tabulation of Bids'!D48)</f>
        <v>1</v>
      </c>
      <c r="D77" s="299" t="str">
        <f>IF(ISBLANK('Tabulation of Bids'!C48),"",'Tabulation of Bids'!C48)</f>
        <v>Each</v>
      </c>
      <c r="E77" s="133">
        <f t="shared" si="7"/>
        <v>1075</v>
      </c>
      <c r="F77" s="134" t="str">
        <f t="shared" si="8"/>
        <v/>
      </c>
      <c r="G77" s="288">
        <f t="shared" si="9"/>
        <v>1</v>
      </c>
      <c r="H77" s="166"/>
      <c r="I77" s="135" t="str">
        <f t="shared" si="5"/>
        <v/>
      </c>
      <c r="J77" s="133">
        <f>IF(ISBLANK('Tabulation of Bids'!G48),"",'Tabulation of Bids'!G48)</f>
        <v>1075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Inlets to be Reconstructed with New Frame and Grate</v>
      </c>
      <c r="C78" s="295">
        <f>IF('Tabulation of Bids'!D49=0,"",'Tabulation of Bids'!D49)</f>
        <v>15</v>
      </c>
      <c r="D78" s="299" t="str">
        <f>IF(ISBLANK('Tabulation of Bids'!C49),"",'Tabulation of Bids'!C49)</f>
        <v>Each</v>
      </c>
      <c r="E78" s="133">
        <f t="shared" si="7"/>
        <v>18900</v>
      </c>
      <c r="F78" s="134" t="str">
        <f t="shared" si="8"/>
        <v/>
      </c>
      <c r="G78" s="288">
        <f t="shared" si="9"/>
        <v>15</v>
      </c>
      <c r="H78" s="166"/>
      <c r="I78" s="135" t="str">
        <f t="shared" si="5"/>
        <v/>
      </c>
      <c r="J78" s="133">
        <f>IF(ISBLANK('Tabulation of Bids'!G49),"",'Tabulation of Bids'!G49)</f>
        <v>1260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Inlet Special to be Repaired</v>
      </c>
      <c r="C79" s="295">
        <f>IF('Tabulation of Bids'!D50=0,"",'Tabulation of Bids'!D50)</f>
        <v>1</v>
      </c>
      <c r="D79" s="299" t="str">
        <f>IF(ISBLANK('Tabulation of Bids'!C50),"",'Tabulation of Bids'!C50)</f>
        <v>Each</v>
      </c>
      <c r="E79" s="133">
        <f t="shared" si="7"/>
        <v>1660</v>
      </c>
      <c r="F79" s="134">
        <f t="shared" si="8"/>
        <v>4539</v>
      </c>
      <c r="G79" s="288" t="str">
        <f t="shared" si="9"/>
        <v/>
      </c>
      <c r="H79" s="166">
        <v>4540</v>
      </c>
      <c r="I79" s="135" t="str">
        <f t="shared" si="5"/>
        <v>Each</v>
      </c>
      <c r="J79" s="133">
        <f>IF(ISBLANK('Tabulation of Bids'!G50),"",'Tabulation of Bids'!G50)</f>
        <v>1660</v>
      </c>
      <c r="K79" s="133">
        <f t="shared" si="6"/>
        <v>7536400</v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Combination Concrete Curb and Gutter, Type M-6.18 (Modified)</v>
      </c>
      <c r="C80" s="295">
        <f>IF('Tabulation of Bids'!D51=0,"",'Tabulation of Bids'!D51)</f>
        <v>16415</v>
      </c>
      <c r="D80" s="299" t="str">
        <f>IF(ISBLANK('Tabulation of Bids'!C51),"",'Tabulation of Bids'!C51)</f>
        <v>L.F.</v>
      </c>
      <c r="E80" s="133">
        <f t="shared" si="7"/>
        <v>385752.5</v>
      </c>
      <c r="F80" s="134" t="str">
        <f t="shared" si="8"/>
        <v/>
      </c>
      <c r="G80" s="288">
        <f t="shared" si="9"/>
        <v>16414.25</v>
      </c>
      <c r="H80" s="166">
        <v>0.75</v>
      </c>
      <c r="I80" s="135" t="str">
        <f t="shared" si="5"/>
        <v>L.F.</v>
      </c>
      <c r="J80" s="133">
        <f>IF(ISBLANK('Tabulation of Bids'!G51),"",'Tabulation of Bids'!G51)</f>
        <v>23.5</v>
      </c>
      <c r="K80" s="133">
        <f t="shared" si="6"/>
        <v>17.625</v>
      </c>
    </row>
    <row r="81" spans="1:11" ht="20.25" customHeight="1" x14ac:dyDescent="0.2">
      <c r="A81" s="306">
        <f>IF(ISBLANK('Tabulation of Bids'!A52),"",'Tabulation of Bids'!A52)</f>
        <v>45</v>
      </c>
      <c r="B81" s="307" t="str">
        <f>IF(ISBLANK('Tabulation of Bids'!B52),"",'Tabulation of Bids'!B52)</f>
        <v>Remove and Replace Chain Link Fence</v>
      </c>
      <c r="C81" s="295">
        <f>IF('Tabulation of Bids'!D52=0,"",'Tabulation of Bids'!D52)</f>
        <v>450</v>
      </c>
      <c r="D81" s="299" t="str">
        <f>IF(ISBLANK('Tabulation of Bids'!C52),"",'Tabulation of Bids'!C52)</f>
        <v>L.F.</v>
      </c>
      <c r="E81" s="133">
        <f t="shared" si="7"/>
        <v>7650</v>
      </c>
      <c r="F81" s="134" t="str">
        <f t="shared" si="8"/>
        <v/>
      </c>
      <c r="G81" s="288">
        <f t="shared" si="9"/>
        <v>450</v>
      </c>
      <c r="H81" s="166"/>
      <c r="I81" s="135" t="str">
        <f t="shared" si="5"/>
        <v/>
      </c>
      <c r="J81" s="133">
        <f>IF(ISBLANK('Tabulation of Bids'!G52),"",'Tabulation of Bids'!G52)</f>
        <v>17</v>
      </c>
      <c r="K81" s="133" t="str">
        <f t="shared" si="6"/>
        <v/>
      </c>
    </row>
    <row r="82" spans="1:11" ht="20.25" customHeight="1" x14ac:dyDescent="0.2">
      <c r="A82" s="306">
        <f>IF(ISBLANK('Tabulation of Bids'!A53),"",'Tabulation of Bids'!A53)</f>
        <v>46</v>
      </c>
      <c r="B82" s="307" t="str">
        <f>IF(ISBLANK('Tabulation of Bids'!B53),"",'Tabulation of Bids'!B53)</f>
        <v>Traffic Control and Protection</v>
      </c>
      <c r="C82" s="295">
        <f>IF('Tabulation of Bids'!D53=0,"",'Tabulation of Bids'!D53)</f>
        <v>1.0000000000000002</v>
      </c>
      <c r="D82" s="299" t="str">
        <f>IF(ISBLANK('Tabulation of Bids'!C53),"",'Tabulation of Bids'!C53)</f>
        <v>LSum</v>
      </c>
      <c r="E82" s="133">
        <f t="shared" si="7"/>
        <v>10000.000000000002</v>
      </c>
      <c r="F82" s="134" t="str">
        <f t="shared" si="8"/>
        <v/>
      </c>
      <c r="G82" s="288">
        <f t="shared" si="9"/>
        <v>1.0000000000000002</v>
      </c>
      <c r="H82" s="166"/>
      <c r="I82" s="135" t="str">
        <f t="shared" si="5"/>
        <v/>
      </c>
      <c r="J82" s="133">
        <f>IF(ISBLANK('Tabulation of Bids'!G53),"",'Tabulation of Bids'!G53)</f>
        <v>10000</v>
      </c>
      <c r="K82" s="133" t="str">
        <f t="shared" si="6"/>
        <v/>
      </c>
    </row>
    <row r="83" spans="1:11" ht="20.25" customHeight="1" x14ac:dyDescent="0.2">
      <c r="A83" s="306">
        <f>IF(ISBLANK('Tabulation of Bids'!A54),"",'Tabulation of Bids'!A54)</f>
        <v>47</v>
      </c>
      <c r="B83" s="307" t="str">
        <f>IF(ISBLANK('Tabulation of Bids'!B54),"",'Tabulation of Bids'!B54)</f>
        <v>Thermoplastic Pavement Markings, 4"</v>
      </c>
      <c r="C83" s="295">
        <f>IF('Tabulation of Bids'!D54=0,"",'Tabulation of Bids'!D54)</f>
        <v>530</v>
      </c>
      <c r="D83" s="299" t="str">
        <f>IF(ISBLANK('Tabulation of Bids'!C54),"",'Tabulation of Bids'!C54)</f>
        <v>L.F.</v>
      </c>
      <c r="E83" s="133">
        <f t="shared" si="7"/>
        <v>2464.5</v>
      </c>
      <c r="F83" s="134" t="str">
        <f t="shared" si="8"/>
        <v/>
      </c>
      <c r="G83" s="288">
        <f t="shared" si="9"/>
        <v>530</v>
      </c>
      <c r="H83" s="166"/>
      <c r="I83" s="135" t="str">
        <f t="shared" si="5"/>
        <v/>
      </c>
      <c r="J83" s="133">
        <f>IF(ISBLANK('Tabulation of Bids'!G54),"",'Tabulation of Bids'!G54)</f>
        <v>4.6500000000000004</v>
      </c>
      <c r="K83" s="133" t="str">
        <f t="shared" si="6"/>
        <v/>
      </c>
    </row>
    <row r="84" spans="1:11" ht="20.25" customHeight="1" thickBot="1" x14ac:dyDescent="0.25">
      <c r="A84" s="308">
        <f>IF(ISBLANK('Tabulation of Bids'!A55),"",'Tabulation of Bids'!A55)</f>
        <v>48</v>
      </c>
      <c r="B84" s="309" t="str">
        <f>IF(ISBLANK('Tabulation of Bids'!B55),"",'Tabulation of Bids'!B55)</f>
        <v>Thermoplastic Pavement Markings, 6"</v>
      </c>
      <c r="C84" s="295">
        <f>IF('Tabulation of Bids'!D55=0,"",'Tabulation of Bids'!D55)</f>
        <v>54</v>
      </c>
      <c r="D84" s="302" t="str">
        <f>IF(ISBLANK('Tabulation of Bids'!C55),"",'Tabulation of Bids'!C55)</f>
        <v>L.F.</v>
      </c>
      <c r="E84" s="259">
        <f t="shared" si="7"/>
        <v>375.3</v>
      </c>
      <c r="F84" s="260" t="str">
        <f t="shared" si="8"/>
        <v/>
      </c>
      <c r="G84" s="288">
        <f t="shared" si="9"/>
        <v>54</v>
      </c>
      <c r="H84" s="166"/>
      <c r="I84" s="135" t="str">
        <f t="shared" si="5"/>
        <v/>
      </c>
      <c r="J84" s="133">
        <f>IF(ISBLANK('Tabulation of Bids'!G55),"",'Tabulation of Bids'!G55)</f>
        <v>6.95</v>
      </c>
      <c r="K84" s="133" t="str">
        <f t="shared" si="6"/>
        <v/>
      </c>
    </row>
    <row r="85" spans="1:11" ht="12" thickBot="1" x14ac:dyDescent="0.25">
      <c r="A85" s="131" t="str">
        <f>IF(A115="","Total","Sub Total")</f>
        <v>Sub Total</v>
      </c>
      <c r="B85" s="44"/>
      <c r="C85" s="45"/>
      <c r="D85" s="35"/>
      <c r="E85" s="230">
        <f>SUM(E61:E84)+SUM(E8:E31)</f>
        <v>1680323.93</v>
      </c>
      <c r="F85" s="26"/>
      <c r="G85" s="35"/>
      <c r="H85" s="45"/>
      <c r="I85" s="35"/>
      <c r="J85" s="25"/>
      <c r="K85" s="25">
        <f>IF(ISNUMBER(E85),SUM(K8:K31)+SUM(K61:K84),"")</f>
        <v>15856683.4758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str">
        <f>IF(A85="Sub Total","",SUM(K85:K92))</f>
        <v/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0.05</v>
      </c>
      <c r="K94" s="275" t="e">
        <f>IF(ISNUMBER(K85),IF(ISNUMBER(J94),J94*K93,""),"")</f>
        <v>#VALUE!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str">
        <f>IF(ISNUMBER(K94),K93-K94,K93)</f>
        <v/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 t="s">
        <v>157</v>
      </c>
      <c r="B97" s="50"/>
      <c r="C97" s="32"/>
      <c r="D97" s="32"/>
      <c r="E97" s="32"/>
      <c r="F97" s="32"/>
      <c r="G97" s="32"/>
      <c r="H97" s="32"/>
      <c r="I97" s="32"/>
      <c r="J97" s="174">
        <v>159279.75</v>
      </c>
      <c r="K97" s="271"/>
    </row>
    <row r="98" spans="1:31" x14ac:dyDescent="0.2">
      <c r="A98" s="362" t="s">
        <v>159</v>
      </c>
      <c r="B98" s="50"/>
      <c r="C98" s="32"/>
      <c r="D98" s="32"/>
      <c r="E98" s="32"/>
      <c r="F98" s="32"/>
      <c r="G98" s="32"/>
      <c r="H98" s="32"/>
      <c r="I98" s="360"/>
      <c r="J98" s="359">
        <v>164789.78</v>
      </c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>
        <f>IF(ISNUMBER(K85),IF(SUM(J97:J99)=0,"",SUM(J97:J99)),"")</f>
        <v>324069.53000000003</v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e">
        <f>IF(ISNUMBER(K100),K95-K100,K95)</f>
        <v>#VALUE!</v>
      </c>
    </row>
    <row r="102" spans="1:31" s="2" customFormat="1" ht="18" customHeight="1" x14ac:dyDescent="0.2">
      <c r="A102" s="52"/>
      <c r="B102" s="52" t="s">
        <v>46</v>
      </c>
      <c r="C102" s="46" t="s">
        <v>155</v>
      </c>
      <c r="D102" s="441"/>
      <c r="E102" s="441"/>
      <c r="F102" s="441"/>
      <c r="G102" s="441"/>
      <c r="H102" s="441"/>
      <c r="I102" s="441"/>
      <c r="J102" s="441"/>
      <c r="K102" s="44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156</v>
      </c>
      <c r="D104" s="56"/>
      <c r="E104" s="441"/>
      <c r="F104" s="441"/>
      <c r="G104" s="441"/>
      <c r="H104" s="441"/>
      <c r="I104" s="441"/>
      <c r="J104" s="441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 (3)'!$H$2),"",'Pay Estimate (3)'!$H$2)</f>
        <v/>
      </c>
      <c r="I109" s="15"/>
      <c r="J109" s="441"/>
      <c r="K109" s="441"/>
    </row>
    <row r="110" spans="1:31" x14ac:dyDescent="0.2">
      <c r="A110" s="12"/>
      <c r="B110" s="92" t="str">
        <f>B56</f>
        <v>Estimate No. 3 from September 19th, 2019 to October 18th,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Stenstrom Excavating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Rockford, il Bid Bond</v>
      </c>
      <c r="C112" s="12"/>
      <c r="D112" s="12"/>
      <c r="E112" s="12"/>
      <c r="F112" s="12"/>
      <c r="G112" s="12"/>
      <c r="H112" s="14" t="s">
        <v>32</v>
      </c>
      <c r="I112" s="518" t="str">
        <f>I58</f>
        <v>Bid On: City-Wide Street Repairs Group No. 2 - 2021 (Concrete)</v>
      </c>
      <c r="J112" s="518"/>
      <c r="K112" s="518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>
        <f>IF(ISBLANK('Tabulation of Bids'!A58),"",'Tabulation of Bids'!A58)</f>
        <v>49</v>
      </c>
      <c r="B115" s="294" t="str">
        <f>IF(ISBLANK('Tabulation of Bids'!B58),"",'Tabulation of Bids'!B58)</f>
        <v>Thermoplastic Pavement Markings, 24"</v>
      </c>
      <c r="C115" s="295">
        <f>IF('Tabulation of Bids'!D58=0,"",'Tabulation of Bids'!D58)</f>
        <v>14</v>
      </c>
      <c r="D115" s="296" t="str">
        <f>IF(ISBLANK('Tabulation of Bids'!C58),"",'Tabulation of Bids'!C58)</f>
        <v>L.F.</v>
      </c>
      <c r="E115" s="257">
        <f>IF(J115 = "","",J115*C115)</f>
        <v>388.5</v>
      </c>
      <c r="F115" s="258" t="str">
        <f>IF((H115&gt;C115),H115-C115,"")</f>
        <v/>
      </c>
      <c r="G115" s="288">
        <f>IF($K$159="BLR 6303",IF(C115&gt;H115,C115-H115,""),"")</f>
        <v>14</v>
      </c>
      <c r="H115" s="166"/>
      <c r="I115" s="135" t="str">
        <f t="shared" ref="I115:I138" si="10">IF(ISBLANK(H115),"",D115)</f>
        <v/>
      </c>
      <c r="J115" s="133">
        <f>IF(ISBLANK('Tabulation of Bids'!G58),"",'Tabulation of Bids'!G58)</f>
        <v>27.75</v>
      </c>
      <c r="K115" s="133" t="str">
        <f t="shared" ref="K115:K138" si="11">IF(ISBLANK(H115),"",H115*J115)</f>
        <v/>
      </c>
    </row>
    <row r="116" spans="1:11" ht="20.25" customHeight="1" x14ac:dyDescent="0.2">
      <c r="A116" s="297">
        <f>IF(ISBLANK('Tabulation of Bids'!A59),"",'Tabulation of Bids'!A59)</f>
        <v>50</v>
      </c>
      <c r="B116" s="298" t="str">
        <f>IF(ISBLANK('Tabulation of Bids'!B59),"",'Tabulation of Bids'!B59)</f>
        <v>Removal and Replacement of Brick Pavers</v>
      </c>
      <c r="C116" s="295">
        <f>IF('Tabulation of Bids'!D59=0,"",'Tabulation of Bids'!D59)</f>
        <v>950</v>
      </c>
      <c r="D116" s="299" t="str">
        <f>IF(ISBLANK('Tabulation of Bids'!C59),"",'Tabulation of Bids'!C59)</f>
        <v>S.F.</v>
      </c>
      <c r="E116" s="261">
        <f t="shared" ref="E116:E138" si="12">IF(J116 = "","",J116*C116)</f>
        <v>22325</v>
      </c>
      <c r="F116" s="262" t="str">
        <f t="shared" ref="F116:F138" si="13">IF((H116&gt;C116),H116-C116,"")</f>
        <v/>
      </c>
      <c r="G116" s="288">
        <f t="shared" ref="G116:G138" si="14">IF($K$159="BLR 6303",IF(C116&gt;H116,C116-H116,""),"")</f>
        <v>950</v>
      </c>
      <c r="H116" s="166"/>
      <c r="I116" s="135" t="str">
        <f t="shared" si="10"/>
        <v/>
      </c>
      <c r="J116" s="133">
        <f>IF(ISBLANK('Tabulation of Bids'!G59),"",'Tabulation of Bids'!G59)</f>
        <v>23.5</v>
      </c>
      <c r="K116" s="133" t="str">
        <f t="shared" si="11"/>
        <v/>
      </c>
    </row>
    <row r="117" spans="1:11" ht="20.25" customHeight="1" x14ac:dyDescent="0.2">
      <c r="A117" s="297">
        <f>IF(ISBLANK('Tabulation of Bids'!A60),"",'Tabulation of Bids'!A60)</f>
        <v>51</v>
      </c>
      <c r="B117" s="298" t="str">
        <f>IF(ISBLANK('Tabulation of Bids'!B60),"",'Tabulation of Bids'!B60)</f>
        <v>Subgrade Undercutting</v>
      </c>
      <c r="C117" s="295">
        <f>IF('Tabulation of Bids'!D60=0,"",'Tabulation of Bids'!D60)</f>
        <v>50</v>
      </c>
      <c r="D117" s="299" t="str">
        <f>IF(ISBLANK('Tabulation of Bids'!C60),"",'Tabulation of Bids'!C60)</f>
        <v>C.Y.</v>
      </c>
      <c r="E117" s="261">
        <f t="shared" si="12"/>
        <v>4900</v>
      </c>
      <c r="F117" s="262" t="str">
        <f t="shared" si="13"/>
        <v/>
      </c>
      <c r="G117" s="288">
        <f t="shared" si="14"/>
        <v>50</v>
      </c>
      <c r="H117" s="166"/>
      <c r="I117" s="135" t="str">
        <f t="shared" si="10"/>
        <v/>
      </c>
      <c r="J117" s="133">
        <f>IF(ISBLANK('Tabulation of Bids'!G60),"",'Tabulation of Bids'!G60)</f>
        <v>98</v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1707937.43</v>
      </c>
      <c r="F139" s="26"/>
      <c r="G139" s="35"/>
      <c r="H139" s="45"/>
      <c r="I139" s="35"/>
      <c r="J139" s="25"/>
      <c r="K139" s="25">
        <f>IF(ISNUMBER(E85),SUM(K8:K31)+SUM(K61:K84)+SUM(K115:K138),"")</f>
        <v>15856683.4758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15856683.4758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15856683.4758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15856683.4758</v>
      </c>
    </row>
    <row r="155" spans="1:11" ht="18" customHeight="1" x14ac:dyDescent="0.2">
      <c r="A155" s="52"/>
      <c r="B155" s="52" t="s">
        <v>46</v>
      </c>
      <c r="C155" s="46" t="s">
        <v>104</v>
      </c>
      <c r="D155" s="441"/>
      <c r="E155" s="441"/>
      <c r="F155" s="441"/>
      <c r="G155" s="441"/>
      <c r="H155" s="441"/>
      <c r="I155" s="441"/>
      <c r="J155" s="441"/>
      <c r="K155" s="441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441"/>
      <c r="F157" s="441"/>
      <c r="G157" s="441"/>
      <c r="H157" s="441"/>
      <c r="I157" s="441"/>
      <c r="J157" s="441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 (3)'!$H$2),"",'Pay Estimate (3)'!$H$2)</f>
        <v/>
      </c>
      <c r="I162" s="15"/>
      <c r="J162" s="441"/>
      <c r="K162" s="441"/>
    </row>
    <row r="163" spans="1:11" x14ac:dyDescent="0.2">
      <c r="A163" s="12"/>
      <c r="B163" s="92" t="str">
        <f>B110</f>
        <v>Estimate No. 3 from September 19th, 2019 to October 18th,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Stenstrom Excavating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Rockford, il Bid Bond</v>
      </c>
      <c r="C165" s="12"/>
      <c r="D165" s="12"/>
      <c r="E165" s="12"/>
      <c r="F165" s="12"/>
      <c r="G165" s="12"/>
      <c r="H165" s="14" t="s">
        <v>32</v>
      </c>
      <c r="I165" s="518" t="str">
        <f>I112</f>
        <v>Bid On: City-Wide Street Repairs Group No. 2 - 2021 (Concrete)</v>
      </c>
      <c r="J165" s="518"/>
      <c r="K165" s="518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1707937.43</v>
      </c>
      <c r="F192" s="26"/>
      <c r="G192" s="35"/>
      <c r="H192" s="45"/>
      <c r="I192" s="35"/>
      <c r="J192" s="25"/>
      <c r="K192" s="25">
        <f>IF(ISNUMBER(E85),SUM(K8:K31)+SUM(K61:K84)+SUM(K115:K138)+SUM(K168:K191),"")</f>
        <v>15856683.4758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15856683.4758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15856683.4758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15856683.4758</v>
      </c>
    </row>
    <row r="208" spans="1:11" ht="18" customHeight="1" x14ac:dyDescent="0.2">
      <c r="A208" s="52"/>
      <c r="B208" s="52" t="s">
        <v>46</v>
      </c>
      <c r="C208" s="46" t="s">
        <v>104</v>
      </c>
      <c r="D208" s="441"/>
      <c r="E208" s="441"/>
      <c r="F208" s="441"/>
      <c r="G208" s="441"/>
      <c r="H208" s="441"/>
      <c r="I208" s="441"/>
      <c r="J208" s="441"/>
      <c r="K208" s="441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441"/>
      <c r="F210" s="441"/>
      <c r="G210" s="441"/>
      <c r="H210" s="441"/>
      <c r="I210" s="441"/>
      <c r="J210" s="441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9"/>
  <sheetViews>
    <sheetView showGridLines="0" view="pageBreakPreview" topLeftCell="A83" zoomScaleNormal="100" zoomScaleSheetLayoutView="100" workbookViewId="0">
      <selection activeCell="J93" sqref="J9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17" t="s">
        <v>15</v>
      </c>
      <c r="J1" s="517"/>
      <c r="K1" s="51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10"/>
      <c r="I2" s="15"/>
      <c r="J2" s="442"/>
      <c r="K2" s="44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162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Stenstrom Excavating</v>
      </c>
      <c r="C4" s="92" t="s">
        <v>154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518" t="str">
        <f>'Tabulation of Bids'!$A$3</f>
        <v>Bid On: City-Wide Street Repairs Group No. 2 - 2021 (Concrete)</v>
      </c>
      <c r="J5" s="518"/>
      <c r="K5" s="51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Tree Removal (6 to 15 Inch Diameter)</v>
      </c>
      <c r="C8" s="295">
        <f>IF('Tabulation of Bids'!D6=0,"",'Tabulation of Bids'!D6)</f>
        <v>94</v>
      </c>
      <c r="D8" s="296" t="str">
        <f>IF(ISBLANK('Tabulation of Bids'!C6),"",'Tabulation of Bids'!C6)</f>
        <v>Unit Dia</v>
      </c>
      <c r="E8" s="257">
        <f>IF(J8 = "","",J8*C8)</f>
        <v>1159.96</v>
      </c>
      <c r="F8" s="258">
        <f t="shared" ref="F8:F31" si="0">IF((H8&gt;C8),H8-C8,"")</f>
        <v>875</v>
      </c>
      <c r="G8" s="288" t="str">
        <f>IF($K$52="BLR 6303",IF(C8&gt;H8,C8-H8,""),"")</f>
        <v/>
      </c>
      <c r="H8" s="166">
        <v>969</v>
      </c>
      <c r="I8" s="135" t="str">
        <f>IF(ISBLANK(H8),"",D8)</f>
        <v>Unit Dia</v>
      </c>
      <c r="J8" s="133">
        <f>IF(ISBLANK('Tabulation of Bids'!G6),"",'Tabulation of Bids'!G6)</f>
        <v>12.34</v>
      </c>
      <c r="K8" s="133">
        <f>IF(ISBLANK(H8),"",H8*J8)</f>
        <v>11957.46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Tree Removal (Over 15 Inch Diameter)</v>
      </c>
      <c r="C9" s="295">
        <f>IF('Tabulation of Bids'!D7=0,"",'Tabulation of Bids'!D7)</f>
        <v>36</v>
      </c>
      <c r="D9" s="299" t="str">
        <f>IF(ISBLANK('Tabulation of Bids'!C7),"",'Tabulation of Bids'!C7)</f>
        <v>Unit Dia</v>
      </c>
      <c r="E9" s="261">
        <f t="shared" ref="E9:E31" si="1">IF(J9 = "","",J9*C9)</f>
        <v>810</v>
      </c>
      <c r="F9" s="262" t="str">
        <f t="shared" si="0"/>
        <v/>
      </c>
      <c r="G9" s="288">
        <f t="shared" ref="G9:G31" si="2">IF($K$52="BLR 6303",IF(C9&gt;H9,C9-H9,""),"")</f>
        <v>35.85</v>
      </c>
      <c r="H9" s="166">
        <v>0.15</v>
      </c>
      <c r="I9" s="135" t="str">
        <f t="shared" ref="I9:I31" si="3">IF(ISBLANK(H9),"",D9)</f>
        <v>Unit Dia</v>
      </c>
      <c r="J9" s="133">
        <f>IF(ISBLANK('Tabulation of Bids'!G7),"",'Tabulation of Bids'!G7)</f>
        <v>22.5</v>
      </c>
      <c r="K9" s="133">
        <f t="shared" ref="K9:K31" si="4">IF(ISBLANK(H9),"",H9*J9)</f>
        <v>3.375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Earth Excavation</v>
      </c>
      <c r="C10" s="295">
        <f>IF('Tabulation of Bids'!D8=0,"",'Tabulation of Bids'!D8)</f>
        <v>1891</v>
      </c>
      <c r="D10" s="299" t="str">
        <f>IF(ISBLANK('Tabulation of Bids'!C8),"",'Tabulation of Bids'!C8)</f>
        <v>C.Y.</v>
      </c>
      <c r="E10" s="261">
        <f t="shared" si="1"/>
        <v>45384</v>
      </c>
      <c r="F10" s="262" t="str">
        <f t="shared" si="0"/>
        <v/>
      </c>
      <c r="G10" s="288">
        <f t="shared" si="2"/>
        <v>1890.4</v>
      </c>
      <c r="H10" s="166">
        <v>0.6</v>
      </c>
      <c r="I10" s="135" t="str">
        <f t="shared" si="3"/>
        <v>C.Y.</v>
      </c>
      <c r="J10" s="133">
        <f>IF(ISBLANK('Tabulation of Bids'!G8),"",'Tabulation of Bids'!G8)</f>
        <v>24</v>
      </c>
      <c r="K10" s="133">
        <f t="shared" si="4"/>
        <v>14.399999999999999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Top Soil Furnish and Place</v>
      </c>
      <c r="C11" s="295">
        <f>IF('Tabulation of Bids'!D9=0,"",'Tabulation of Bids'!D9)</f>
        <v>25</v>
      </c>
      <c r="D11" s="299" t="str">
        <f>IF(ISBLANK('Tabulation of Bids'!C9),"",'Tabulation of Bids'!C9)</f>
        <v>C.Y.</v>
      </c>
      <c r="E11" s="261">
        <f t="shared" si="1"/>
        <v>1625</v>
      </c>
      <c r="F11" s="262" t="str">
        <f t="shared" si="0"/>
        <v/>
      </c>
      <c r="G11" s="288">
        <f t="shared" si="2"/>
        <v>20</v>
      </c>
      <c r="H11" s="166">
        <v>5</v>
      </c>
      <c r="I11" s="135" t="str">
        <f t="shared" si="3"/>
        <v>C.Y.</v>
      </c>
      <c r="J11" s="133">
        <f>IF(ISBLANK('Tabulation of Bids'!G9),"",'Tabulation of Bids'!G9)</f>
        <v>65</v>
      </c>
      <c r="K11" s="133">
        <f t="shared" si="4"/>
        <v>325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Parkway Restoration</v>
      </c>
      <c r="C12" s="295">
        <f>IF('Tabulation of Bids'!D10=0,"",'Tabulation of Bids'!D10)</f>
        <v>1.0000000000000002</v>
      </c>
      <c r="D12" s="299" t="str">
        <f>IF(ISBLANK('Tabulation of Bids'!C10),"",'Tabulation of Bids'!C10)</f>
        <v>Lsum</v>
      </c>
      <c r="E12" s="261">
        <f t="shared" si="1"/>
        <v>76580.000000000015</v>
      </c>
      <c r="F12" s="262" t="str">
        <f t="shared" si="0"/>
        <v/>
      </c>
      <c r="G12" s="288">
        <f t="shared" si="2"/>
        <v>1.0000000000000002</v>
      </c>
      <c r="H12" s="166"/>
      <c r="I12" s="135" t="str">
        <f t="shared" si="3"/>
        <v/>
      </c>
      <c r="J12" s="133">
        <f>IF(ISBLANK('Tabulation of Bids'!G10),"",'Tabulation of Bids'!G10)</f>
        <v>76580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Inlet and Pipe Protection</v>
      </c>
      <c r="C13" s="295">
        <f>IF('Tabulation of Bids'!D11=0,"",'Tabulation of Bids'!D11)</f>
        <v>37</v>
      </c>
      <c r="D13" s="299" t="str">
        <f>IF(ISBLANK('Tabulation of Bids'!C11),"",'Tabulation of Bids'!C11)</f>
        <v>Each</v>
      </c>
      <c r="E13" s="261">
        <f t="shared" si="1"/>
        <v>0.37</v>
      </c>
      <c r="F13" s="262" t="str">
        <f t="shared" si="0"/>
        <v/>
      </c>
      <c r="G13" s="288">
        <f t="shared" si="2"/>
        <v>37</v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Stone Rip Rap</v>
      </c>
      <c r="C14" s="295">
        <f>IF('Tabulation of Bids'!D12=0,"",'Tabulation of Bids'!D12)</f>
        <v>40</v>
      </c>
      <c r="D14" s="299" t="str">
        <f>IF(ISBLANK('Tabulation of Bids'!C12),"",'Tabulation of Bids'!C12)</f>
        <v>Tons</v>
      </c>
      <c r="E14" s="261">
        <f t="shared" si="1"/>
        <v>3000</v>
      </c>
      <c r="F14" s="262" t="str">
        <f t="shared" si="0"/>
        <v/>
      </c>
      <c r="G14" s="288">
        <f t="shared" si="2"/>
        <v>40</v>
      </c>
      <c r="H14" s="166"/>
      <c r="I14" s="135" t="str">
        <f t="shared" si="3"/>
        <v/>
      </c>
      <c r="J14" s="133">
        <f>IF(ISBLANK('Tabulation of Bids'!G12),"",'Tabulation of Bids'!G12)</f>
        <v>75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Subbase Granular Material, Type B, CA-2, 6"</v>
      </c>
      <c r="C15" s="295">
        <f>IF('Tabulation of Bids'!D13=0,"",'Tabulation of Bids'!D13)</f>
        <v>750</v>
      </c>
      <c r="D15" s="299" t="str">
        <f>IF(ISBLANK('Tabulation of Bids'!C13),"",'Tabulation of Bids'!C13)</f>
        <v>Tons</v>
      </c>
      <c r="E15" s="261">
        <f t="shared" si="1"/>
        <v>13500</v>
      </c>
      <c r="F15" s="262" t="str">
        <f t="shared" si="0"/>
        <v/>
      </c>
      <c r="G15" s="288">
        <f t="shared" si="2"/>
        <v>360</v>
      </c>
      <c r="H15" s="166">
        <v>390</v>
      </c>
      <c r="I15" s="135" t="str">
        <f t="shared" si="3"/>
        <v>Tons</v>
      </c>
      <c r="J15" s="133">
        <f>IF(ISBLANK('Tabulation of Bids'!G13),"",'Tabulation of Bids'!G13)</f>
        <v>18</v>
      </c>
      <c r="K15" s="133">
        <f t="shared" si="4"/>
        <v>7020</v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Aggregate Base Course, Type B, CA-6, 6"</v>
      </c>
      <c r="C16" s="295">
        <f>IF('Tabulation of Bids'!D14=0,"",'Tabulation of Bids'!D14)</f>
        <v>750</v>
      </c>
      <c r="D16" s="299" t="str">
        <f>IF(ISBLANK('Tabulation of Bids'!C14),"",'Tabulation of Bids'!C14)</f>
        <v>Tons</v>
      </c>
      <c r="E16" s="261">
        <f t="shared" si="1"/>
        <v>16500</v>
      </c>
      <c r="F16" s="262" t="str">
        <f t="shared" si="0"/>
        <v/>
      </c>
      <c r="G16" s="288">
        <f t="shared" si="2"/>
        <v>750</v>
      </c>
      <c r="H16" s="166"/>
      <c r="I16" s="135" t="str">
        <f t="shared" si="3"/>
        <v/>
      </c>
      <c r="J16" s="133">
        <f>IF(ISBLANK('Tabulation of Bids'!G14),"",'Tabulation of Bids'!G14)</f>
        <v>22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Aggregate Base Repair, 10"</v>
      </c>
      <c r="C17" s="295">
        <f>IF('Tabulation of Bids'!D15=0,"",'Tabulation of Bids'!D15)</f>
        <v>192</v>
      </c>
      <c r="D17" s="299" t="str">
        <f>IF(ISBLANK('Tabulation of Bids'!C15),"",'Tabulation of Bids'!C15)</f>
        <v>S.Y.</v>
      </c>
      <c r="E17" s="261">
        <f t="shared" si="1"/>
        <v>4944</v>
      </c>
      <c r="F17" s="262">
        <f t="shared" si="0"/>
        <v>2.9000000000000057</v>
      </c>
      <c r="G17" s="288" t="str">
        <f t="shared" si="2"/>
        <v/>
      </c>
      <c r="H17" s="166">
        <v>194.9</v>
      </c>
      <c r="I17" s="135" t="str">
        <f t="shared" si="3"/>
        <v>S.Y.</v>
      </c>
      <c r="J17" s="133">
        <f>IF(ISBLANK('Tabulation of Bids'!G15),"",'Tabulation of Bids'!G15)</f>
        <v>25.75</v>
      </c>
      <c r="K17" s="133">
        <f t="shared" si="4"/>
        <v>5018.6750000000002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Bituminous Materials (Prime Coat)</v>
      </c>
      <c r="C18" s="295">
        <f>IF('Tabulation of Bids'!D16=0,"",'Tabulation of Bids'!D16)</f>
        <v>2165</v>
      </c>
      <c r="D18" s="299" t="str">
        <f>IF(ISBLANK('Tabulation of Bids'!C16),"",'Tabulation of Bids'!C16)</f>
        <v>Gal</v>
      </c>
      <c r="E18" s="261">
        <f t="shared" si="1"/>
        <v>21.650000000000002</v>
      </c>
      <c r="F18" s="262" t="str">
        <f t="shared" si="0"/>
        <v/>
      </c>
      <c r="G18" s="288">
        <f t="shared" si="2"/>
        <v>1288.33</v>
      </c>
      <c r="H18" s="166">
        <v>876.67</v>
      </c>
      <c r="I18" s="135" t="str">
        <f t="shared" si="3"/>
        <v>Gal</v>
      </c>
      <c r="J18" s="133">
        <f>IF(ISBLANK('Tabulation of Bids'!G16),"",'Tabulation of Bids'!G16)</f>
        <v>0.01</v>
      </c>
      <c r="K18" s="133">
        <f t="shared" si="4"/>
        <v>8.7667000000000002</v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Aggregate (Prime Coat)</v>
      </c>
      <c r="C19" s="295">
        <f>IF('Tabulation of Bids'!D17=0,"",'Tabulation of Bids'!D17)</f>
        <v>115</v>
      </c>
      <c r="D19" s="299" t="str">
        <f>IF(ISBLANK('Tabulation of Bids'!C17),"",'Tabulation of Bids'!C17)</f>
        <v>Tons</v>
      </c>
      <c r="E19" s="261">
        <f t="shared" si="1"/>
        <v>1.1500000000000001</v>
      </c>
      <c r="F19" s="262" t="str">
        <f t="shared" si="0"/>
        <v/>
      </c>
      <c r="G19" s="288">
        <f t="shared" si="2"/>
        <v>28</v>
      </c>
      <c r="H19" s="166">
        <v>87</v>
      </c>
      <c r="I19" s="135" t="str">
        <f t="shared" si="3"/>
        <v>Tons</v>
      </c>
      <c r="J19" s="133">
        <f>IF(ISBLANK('Tabulation of Bids'!G17),"",'Tabulation of Bids'!G17)</f>
        <v>0.01</v>
      </c>
      <c r="K19" s="133">
        <f t="shared" si="4"/>
        <v>0.87</v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Hot-Mix Asphalt Binder Course, IL-9.5, N50, 1.25"</v>
      </c>
      <c r="C20" s="295">
        <f>IF('Tabulation of Bids'!D18=0,"",'Tabulation of Bids'!D18)</f>
        <v>500</v>
      </c>
      <c r="D20" s="299" t="str">
        <f>IF(ISBLANK('Tabulation of Bids'!C18),"",'Tabulation of Bids'!C18)</f>
        <v>Tons</v>
      </c>
      <c r="E20" s="261">
        <f t="shared" si="1"/>
        <v>32875</v>
      </c>
      <c r="F20" s="262">
        <f t="shared" si="0"/>
        <v>75</v>
      </c>
      <c r="G20" s="288" t="str">
        <f t="shared" si="2"/>
        <v/>
      </c>
      <c r="H20" s="166">
        <v>575</v>
      </c>
      <c r="I20" s="135" t="str">
        <f t="shared" si="3"/>
        <v>Tons</v>
      </c>
      <c r="J20" s="133">
        <f>IF(ISBLANK('Tabulation of Bids'!G18),"",'Tabulation of Bids'!G18)</f>
        <v>65.75</v>
      </c>
      <c r="K20" s="133">
        <f t="shared" si="4"/>
        <v>37806.25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Hot-Mix Asphalt Binder Course, IL-19.0, N50, 4"</v>
      </c>
      <c r="C21" s="295">
        <f>IF('Tabulation of Bids'!D19=0,"",'Tabulation of Bids'!D19)</f>
        <v>550</v>
      </c>
      <c r="D21" s="299" t="str">
        <f>IF(ISBLANK('Tabulation of Bids'!C19),"",'Tabulation of Bids'!C19)</f>
        <v>Tons</v>
      </c>
      <c r="E21" s="261">
        <f t="shared" si="1"/>
        <v>36162.5</v>
      </c>
      <c r="F21" s="262" t="str">
        <f t="shared" si="0"/>
        <v/>
      </c>
      <c r="G21" s="288">
        <f t="shared" si="2"/>
        <v>311</v>
      </c>
      <c r="H21" s="166">
        <v>239</v>
      </c>
      <c r="I21" s="135" t="str">
        <f t="shared" si="3"/>
        <v>Tons</v>
      </c>
      <c r="J21" s="133">
        <f>IF(ISBLANK('Tabulation of Bids'!G19),"",'Tabulation of Bids'!G19)</f>
        <v>65.75</v>
      </c>
      <c r="K21" s="133">
        <f t="shared" si="4"/>
        <v>15714.25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Hot-Mix Asphalt Surface Course, Mix "D", N50, 2"</v>
      </c>
      <c r="C22" s="295">
        <f>IF('Tabulation of Bids'!D20=0,"",'Tabulation of Bids'!D20)</f>
        <v>3325</v>
      </c>
      <c r="D22" s="299" t="str">
        <f>IF(ISBLANK('Tabulation of Bids'!C20),"",'Tabulation of Bids'!C20)</f>
        <v>Tons</v>
      </c>
      <c r="E22" s="261">
        <f t="shared" si="1"/>
        <v>227762.5</v>
      </c>
      <c r="F22" s="262">
        <f t="shared" si="0"/>
        <v>78614</v>
      </c>
      <c r="G22" s="288" t="str">
        <f t="shared" si="2"/>
        <v/>
      </c>
      <c r="H22" s="166">
        <v>81939</v>
      </c>
      <c r="I22" s="135" t="str">
        <f t="shared" si="3"/>
        <v>Tons</v>
      </c>
      <c r="J22" s="133">
        <f>IF(ISBLANK('Tabulation of Bids'!G20),"",'Tabulation of Bids'!G20)</f>
        <v>68.5</v>
      </c>
      <c r="K22" s="133">
        <f t="shared" si="4"/>
        <v>5612821.5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Hot-Mix Asphalt, Hand Method</v>
      </c>
      <c r="C23" s="295">
        <f>IF('Tabulation of Bids'!D21=0,"",'Tabulation of Bids'!D21)</f>
        <v>66</v>
      </c>
      <c r="D23" s="299" t="str">
        <f>IF(ISBLANK('Tabulation of Bids'!C21),"",'Tabulation of Bids'!C21)</f>
        <v>Tons</v>
      </c>
      <c r="E23" s="261">
        <f t="shared" si="1"/>
        <v>13530</v>
      </c>
      <c r="F23" s="262">
        <f t="shared" si="0"/>
        <v>263</v>
      </c>
      <c r="G23" s="288" t="str">
        <f t="shared" si="2"/>
        <v/>
      </c>
      <c r="H23" s="166">
        <v>329</v>
      </c>
      <c r="I23" s="135" t="str">
        <f t="shared" si="3"/>
        <v>Tons</v>
      </c>
      <c r="J23" s="133">
        <f>IF(ISBLANK('Tabulation of Bids'!G21),"",'Tabulation of Bids'!G21)</f>
        <v>205</v>
      </c>
      <c r="K23" s="133">
        <f t="shared" si="4"/>
        <v>67445</v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P.C.C. Approach Pavement, 6"</v>
      </c>
      <c r="C24" s="295">
        <f>IF('Tabulation of Bids'!D22=0,"",'Tabulation of Bids'!D22)</f>
        <v>1727</v>
      </c>
      <c r="D24" s="299" t="str">
        <f>IF(ISBLANK('Tabulation of Bids'!C22),"",'Tabulation of Bids'!C22)</f>
        <v>S.Y.</v>
      </c>
      <c r="E24" s="261">
        <f t="shared" si="1"/>
        <v>96280.25</v>
      </c>
      <c r="F24" s="262">
        <f t="shared" si="0"/>
        <v>2817</v>
      </c>
      <c r="G24" s="288" t="str">
        <f t="shared" si="2"/>
        <v/>
      </c>
      <c r="H24" s="166">
        <v>4544</v>
      </c>
      <c r="I24" s="135" t="str">
        <f t="shared" si="3"/>
        <v>S.Y.</v>
      </c>
      <c r="J24" s="133">
        <f>IF(ISBLANK('Tabulation of Bids'!G22),"",'Tabulation of Bids'!G22)</f>
        <v>55.75</v>
      </c>
      <c r="K24" s="133">
        <f t="shared" si="4"/>
        <v>253328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P.C.C. Approach Pavement, 8"</v>
      </c>
      <c r="C25" s="295">
        <f>IF('Tabulation of Bids'!D23=0,"",'Tabulation of Bids'!D23)</f>
        <v>320</v>
      </c>
      <c r="D25" s="299" t="str">
        <f>IF(ISBLANK('Tabulation of Bids'!C23),"",'Tabulation of Bids'!C23)</f>
        <v>S.Y.</v>
      </c>
      <c r="E25" s="261">
        <f t="shared" si="1"/>
        <v>25040</v>
      </c>
      <c r="F25" s="262">
        <f t="shared" si="0"/>
        <v>48567</v>
      </c>
      <c r="G25" s="288" t="str">
        <f t="shared" si="2"/>
        <v/>
      </c>
      <c r="H25" s="166">
        <v>48887</v>
      </c>
      <c r="I25" s="135" t="str">
        <f t="shared" si="3"/>
        <v>S.Y.</v>
      </c>
      <c r="J25" s="133">
        <f>IF(ISBLANK('Tabulation of Bids'!G23),"",'Tabulation of Bids'!G23)</f>
        <v>78.25</v>
      </c>
      <c r="K25" s="133">
        <f t="shared" si="4"/>
        <v>3825407.75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P.C.C. Sidewalk, 4"</v>
      </c>
      <c r="C26" s="295">
        <f>IF('Tabulation of Bids'!D24=0,"",'Tabulation of Bids'!D24)</f>
        <v>53380</v>
      </c>
      <c r="D26" s="299" t="str">
        <f>IF(ISBLANK('Tabulation of Bids'!C24),"",'Tabulation of Bids'!C24)</f>
        <v>S.F.</v>
      </c>
      <c r="E26" s="261">
        <f t="shared" si="1"/>
        <v>272238</v>
      </c>
      <c r="F26" s="262" t="str">
        <f t="shared" si="0"/>
        <v/>
      </c>
      <c r="G26" s="288">
        <f t="shared" si="2"/>
        <v>52523</v>
      </c>
      <c r="H26" s="166">
        <v>857</v>
      </c>
      <c r="I26" s="135" t="str">
        <f t="shared" si="3"/>
        <v>S.F.</v>
      </c>
      <c r="J26" s="133">
        <f>IF(ISBLANK('Tabulation of Bids'!G24),"",'Tabulation of Bids'!G24)</f>
        <v>5.0999999999999996</v>
      </c>
      <c r="K26" s="133">
        <f t="shared" si="4"/>
        <v>4370.7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Detectable Warnings, ADA Ramps</v>
      </c>
      <c r="C27" s="295">
        <f>IF('Tabulation of Bids'!D25=0,"",'Tabulation of Bids'!D25)</f>
        <v>860</v>
      </c>
      <c r="D27" s="299" t="str">
        <f>IF(ISBLANK('Tabulation of Bids'!C25),"",'Tabulation of Bids'!C25)</f>
        <v>S.F.</v>
      </c>
      <c r="E27" s="261">
        <f t="shared" si="1"/>
        <v>11610</v>
      </c>
      <c r="F27" s="262" t="str">
        <f t="shared" si="0"/>
        <v/>
      </c>
      <c r="G27" s="288">
        <f t="shared" si="2"/>
        <v>860</v>
      </c>
      <c r="H27" s="166"/>
      <c r="I27" s="135" t="str">
        <f t="shared" si="3"/>
        <v/>
      </c>
      <c r="J27" s="133">
        <f>IF(ISBLANK('Tabulation of Bids'!G25),"",'Tabulation of Bids'!G25)</f>
        <v>13.5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Combination Curb and Gutter Removal</v>
      </c>
      <c r="C28" s="295">
        <f>IF('Tabulation of Bids'!D26=0,"",'Tabulation of Bids'!D26)</f>
        <v>11285</v>
      </c>
      <c r="D28" s="299" t="str">
        <f>IF(ISBLANK('Tabulation of Bids'!C26),"",'Tabulation of Bids'!C26)</f>
        <v>L.F.</v>
      </c>
      <c r="E28" s="261">
        <f t="shared" si="1"/>
        <v>84637.5</v>
      </c>
      <c r="F28" s="262" t="str">
        <f t="shared" si="0"/>
        <v/>
      </c>
      <c r="G28" s="288">
        <f t="shared" si="2"/>
        <v>4279</v>
      </c>
      <c r="H28" s="166">
        <v>7006</v>
      </c>
      <c r="I28" s="135" t="str">
        <f t="shared" si="3"/>
        <v>L.F.</v>
      </c>
      <c r="J28" s="133">
        <f>IF(ISBLANK('Tabulation of Bids'!G26),"",'Tabulation of Bids'!G26)</f>
        <v>7.5</v>
      </c>
      <c r="K28" s="133">
        <f t="shared" si="4"/>
        <v>52545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Sidewalk Removal</v>
      </c>
      <c r="C29" s="295">
        <f>IF('Tabulation of Bids'!D27=0,"",'Tabulation of Bids'!D27)</f>
        <v>44205</v>
      </c>
      <c r="D29" s="299" t="str">
        <f>IF(ISBLANK('Tabulation of Bids'!C27),"",'Tabulation of Bids'!C27)</f>
        <v>S.F.</v>
      </c>
      <c r="E29" s="261">
        <f t="shared" si="1"/>
        <v>59676.750000000007</v>
      </c>
      <c r="F29" s="262" t="str">
        <f t="shared" si="0"/>
        <v/>
      </c>
      <c r="G29" s="288">
        <f t="shared" si="2"/>
        <v>44205</v>
      </c>
      <c r="H29" s="166"/>
      <c r="I29" s="135" t="str">
        <f t="shared" si="3"/>
        <v/>
      </c>
      <c r="J29" s="133">
        <f>IF(ISBLANK('Tabulation of Bids'!G27),"",'Tabulation of Bids'!G27)</f>
        <v>1.35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Approach Pavement Removal</v>
      </c>
      <c r="C30" s="295">
        <f>IF('Tabulation of Bids'!D28=0,"",'Tabulation of Bids'!D28)</f>
        <v>2090</v>
      </c>
      <c r="D30" s="299" t="str">
        <f>IF(ISBLANK('Tabulation of Bids'!C28),"",'Tabulation of Bids'!C28)</f>
        <v>S.Y.</v>
      </c>
      <c r="E30" s="261">
        <f t="shared" si="1"/>
        <v>40023.5</v>
      </c>
      <c r="F30" s="262" t="str">
        <f t="shared" si="0"/>
        <v/>
      </c>
      <c r="G30" s="288">
        <f t="shared" si="2"/>
        <v>2090</v>
      </c>
      <c r="H30" s="166"/>
      <c r="I30" s="135" t="str">
        <f t="shared" si="3"/>
        <v/>
      </c>
      <c r="J30" s="133">
        <f>IF(ISBLANK('Tabulation of Bids'!G28),"",'Tabulation of Bids'!G28)</f>
        <v>19.149999999999999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Surface Removal, 2"</v>
      </c>
      <c r="C31" s="295">
        <f>IF('Tabulation of Bids'!D29=0,"",'Tabulation of Bids'!D29)</f>
        <v>21100</v>
      </c>
      <c r="D31" s="302" t="str">
        <f>IF(ISBLANK('Tabulation of Bids'!C29),"",'Tabulation of Bids'!C29)</f>
        <v>S.Y.</v>
      </c>
      <c r="E31" s="263">
        <f t="shared" si="1"/>
        <v>58025</v>
      </c>
      <c r="F31" s="264" t="str">
        <f t="shared" si="0"/>
        <v/>
      </c>
      <c r="G31" s="288">
        <f t="shared" si="2"/>
        <v>20480</v>
      </c>
      <c r="H31" s="166">
        <v>620</v>
      </c>
      <c r="I31" s="135" t="str">
        <f t="shared" si="3"/>
        <v>S.Y.</v>
      </c>
      <c r="J31" s="133">
        <f>IF(ISBLANK('Tabulation of Bids'!G29),"",'Tabulation of Bids'!G29)</f>
        <v>2.75</v>
      </c>
      <c r="K31" s="133">
        <f t="shared" si="4"/>
        <v>1705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1121387.1299999999</v>
      </c>
      <c r="F32" s="26"/>
      <c r="G32" s="35"/>
      <c r="H32" s="45"/>
      <c r="I32" s="35"/>
      <c r="J32" s="25"/>
      <c r="K32" s="25">
        <f>IF(ISNUMBER(E32),SUM(K8:K31),"")</f>
        <v>9895491.9967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155</v>
      </c>
      <c r="D48" s="442"/>
      <c r="E48" s="442"/>
      <c r="F48" s="442"/>
      <c r="G48" s="442"/>
      <c r="H48" s="442"/>
      <c r="I48" s="442"/>
      <c r="J48" s="442"/>
      <c r="K48" s="442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155</v>
      </c>
      <c r="D50" s="56"/>
      <c r="E50" s="442"/>
      <c r="F50" s="442"/>
      <c r="G50" s="442"/>
      <c r="H50" s="442"/>
      <c r="I50" s="442"/>
      <c r="J50" s="442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IF(A121="",IF(ISNUMBER(J97),"ENGINEER'S PAYMENT ESTIMATE","ENGINEER'S FINAL PAYMENT ESTIMATE"),A115)</f>
        <v>ENGINEER'S FINAL PAYMENT ESTIMATE</v>
      </c>
      <c r="B55" s="11"/>
      <c r="C55" s="11"/>
      <c r="D55" s="11"/>
      <c r="E55" s="11"/>
      <c r="F55" s="11"/>
      <c r="G55" s="12"/>
      <c r="H55" s="46" t="str">
        <f>IF(ISBLANK('Pay Estimate (4)'!$H$2),"",'Pay Estimate (4)'!$H$2)</f>
        <v/>
      </c>
      <c r="I55" s="15"/>
      <c r="J55" s="442"/>
      <c r="K55" s="442"/>
      <c r="N55" s="128"/>
    </row>
    <row r="56" spans="1:31" x14ac:dyDescent="0.2">
      <c r="A56" s="12"/>
      <c r="B56" s="92" t="str">
        <f>B3</f>
        <v>Estimate No. 4 from October 18th, 2019 December 31st,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Stenstrom Excavating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518" t="str">
        <f>I5</f>
        <v>Bid On: City-Wide Street Repairs Group No. 2 - 2021 (Concrete)</v>
      </c>
      <c r="J58" s="518"/>
      <c r="K58" s="518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Surface Removal, Butt Joints</v>
      </c>
      <c r="C61" s="295">
        <f>IF('Tabulation of Bids'!D32=0,"",'Tabulation of Bids'!D32)</f>
        <v>100</v>
      </c>
      <c r="D61" s="296" t="str">
        <f>IF(ISBLANK('Tabulation of Bids'!C32),"",'Tabulation of Bids'!C32)</f>
        <v>S.Y.</v>
      </c>
      <c r="E61" s="257">
        <f>IF(J61 = "","",J61*C61)</f>
        <v>1550</v>
      </c>
      <c r="F61" s="258" t="str">
        <f>IF((H61&gt;C61),H61-C61,"")</f>
        <v/>
      </c>
      <c r="G61" s="288">
        <f>IF(K112="BLR 6303",IF(C61&gt;H61,C61-H61,""),"")</f>
        <v>100</v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15.5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Storm Sewers PVC, 10"</v>
      </c>
      <c r="C62" s="295">
        <f>IF('Tabulation of Bids'!D33=0,"",'Tabulation of Bids'!D33)</f>
        <v>42</v>
      </c>
      <c r="D62" s="299" t="str">
        <f>IF(ISBLANK('Tabulation of Bids'!C33),"",'Tabulation of Bids'!C33)</f>
        <v>L.F.</v>
      </c>
      <c r="E62" s="133">
        <f t="shared" ref="E62:E84" si="7">IF(J62 = "","",J62*C62)</f>
        <v>3538.5</v>
      </c>
      <c r="F62" s="134" t="str">
        <f t="shared" ref="F62:F84" si="8">IF((H62&gt;C62),H62-C62,"")</f>
        <v/>
      </c>
      <c r="G62" s="288">
        <f t="shared" ref="G62:G84" si="9">IF($K$112="BLR 6303",IF(C62&gt;H62,C62-H62,""),"")</f>
        <v>42</v>
      </c>
      <c r="H62" s="166"/>
      <c r="I62" s="135" t="str">
        <f t="shared" si="5"/>
        <v/>
      </c>
      <c r="J62" s="133">
        <f>IF(ISBLANK('Tabulation of Bids'!G33),"",'Tabulation of Bids'!G33)</f>
        <v>84.25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Storm Sewers PVC, 18"</v>
      </c>
      <c r="C63" s="295">
        <f>IF('Tabulation of Bids'!D34=0,"",'Tabulation of Bids'!D34)</f>
        <v>914</v>
      </c>
      <c r="D63" s="299" t="str">
        <f>IF(ISBLANK('Tabulation of Bids'!C34),"",'Tabulation of Bids'!C34)</f>
        <v>L.F.</v>
      </c>
      <c r="E63" s="133">
        <f t="shared" si="7"/>
        <v>36560</v>
      </c>
      <c r="F63" s="134" t="str">
        <f t="shared" si="8"/>
        <v/>
      </c>
      <c r="G63" s="288">
        <f t="shared" si="9"/>
        <v>914</v>
      </c>
      <c r="H63" s="166"/>
      <c r="I63" s="135" t="str">
        <f t="shared" si="5"/>
        <v/>
      </c>
      <c r="J63" s="133">
        <f>IF(ISBLANK('Tabulation of Bids'!G34),"",'Tabulation of Bids'!G34)</f>
        <v>40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Storm Sewers PVC, 24"</v>
      </c>
      <c r="C64" s="295">
        <f>IF('Tabulation of Bids'!D35=0,"",'Tabulation of Bids'!D35)</f>
        <v>194</v>
      </c>
      <c r="D64" s="299" t="str">
        <f>IF(ISBLANK('Tabulation of Bids'!C35),"",'Tabulation of Bids'!C35)</f>
        <v>L.F.</v>
      </c>
      <c r="E64" s="133">
        <f t="shared" si="7"/>
        <v>9700</v>
      </c>
      <c r="F64" s="134" t="str">
        <f t="shared" si="8"/>
        <v/>
      </c>
      <c r="G64" s="288">
        <f t="shared" si="9"/>
        <v>194</v>
      </c>
      <c r="H64" s="166"/>
      <c r="I64" s="135" t="str">
        <f t="shared" si="5"/>
        <v/>
      </c>
      <c r="J64" s="133">
        <f>IF(ISBLANK('Tabulation of Bids'!G35),"",'Tabulation of Bids'!G35)</f>
        <v>50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Storm Sewers PVC, 18"</v>
      </c>
      <c r="C65" s="295">
        <f>IF('Tabulation of Bids'!D36=0,"",'Tabulation of Bids'!D36)</f>
        <v>53</v>
      </c>
      <c r="D65" s="299" t="str">
        <f>IF(ISBLANK('Tabulation of Bids'!C36),"",'Tabulation of Bids'!C36)</f>
        <v>L.F.</v>
      </c>
      <c r="E65" s="133">
        <f t="shared" si="7"/>
        <v>5830</v>
      </c>
      <c r="F65" s="134" t="str">
        <f t="shared" si="8"/>
        <v/>
      </c>
      <c r="G65" s="288">
        <f t="shared" si="9"/>
        <v>53</v>
      </c>
      <c r="H65" s="166"/>
      <c r="I65" s="135" t="str">
        <f t="shared" si="5"/>
        <v/>
      </c>
      <c r="J65" s="133">
        <f>IF(ISBLANK('Tabulation of Bids'!G36),"",'Tabulation of Bids'!G36)</f>
        <v>110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Storm Sewers Removal</v>
      </c>
      <c r="C66" s="295">
        <f>IF('Tabulation of Bids'!D37=0,"",'Tabulation of Bids'!D37)</f>
        <v>180</v>
      </c>
      <c r="D66" s="299" t="str">
        <f>IF(ISBLANK('Tabulation of Bids'!C37),"",'Tabulation of Bids'!C37)</f>
        <v>L.F.</v>
      </c>
      <c r="E66" s="133">
        <f t="shared" si="7"/>
        <v>7380</v>
      </c>
      <c r="F66" s="134" t="str">
        <f t="shared" si="8"/>
        <v/>
      </c>
      <c r="G66" s="288">
        <f t="shared" si="9"/>
        <v>179</v>
      </c>
      <c r="H66" s="166">
        <v>1</v>
      </c>
      <c r="I66" s="135" t="str">
        <f t="shared" si="5"/>
        <v>L.F.</v>
      </c>
      <c r="J66" s="133">
        <f>IF(ISBLANK('Tabulation of Bids'!G37),"",'Tabulation of Bids'!G37)</f>
        <v>41</v>
      </c>
      <c r="K66" s="133">
        <f t="shared" si="6"/>
        <v>41</v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Storm Manhole, Type A, 4' Diameter, Open Lid</v>
      </c>
      <c r="C67" s="295">
        <f>IF('Tabulation of Bids'!D38=0,"",'Tabulation of Bids'!D38)</f>
        <v>4</v>
      </c>
      <c r="D67" s="299" t="str">
        <f>IF(ISBLANK('Tabulation of Bids'!C38),"",'Tabulation of Bids'!C38)</f>
        <v>Each</v>
      </c>
      <c r="E67" s="133">
        <f t="shared" si="7"/>
        <v>7800</v>
      </c>
      <c r="F67" s="134" t="str">
        <f t="shared" si="8"/>
        <v/>
      </c>
      <c r="G67" s="288">
        <f t="shared" si="9"/>
        <v>4</v>
      </c>
      <c r="H67" s="166"/>
      <c r="I67" s="135" t="str">
        <f t="shared" si="5"/>
        <v/>
      </c>
      <c r="J67" s="133">
        <f>IF(ISBLANK('Tabulation of Bids'!G38),"",'Tabulation of Bids'!G38)</f>
        <v>1950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Storm Inlet, Type 700</v>
      </c>
      <c r="C68" s="295">
        <f>IF('Tabulation of Bids'!D39=0,"",'Tabulation of Bids'!D39)</f>
        <v>2</v>
      </c>
      <c r="D68" s="299" t="str">
        <f>IF(ISBLANK('Tabulation of Bids'!C39),"",'Tabulation of Bids'!C39)</f>
        <v>Each</v>
      </c>
      <c r="E68" s="133">
        <f t="shared" si="7"/>
        <v>3466</v>
      </c>
      <c r="F68" s="134" t="str">
        <f t="shared" si="8"/>
        <v/>
      </c>
      <c r="G68" s="288">
        <f t="shared" si="9"/>
        <v>2</v>
      </c>
      <c r="H68" s="166"/>
      <c r="I68" s="135" t="str">
        <f t="shared" si="5"/>
        <v/>
      </c>
      <c r="J68" s="133">
        <f>IF(ISBLANK('Tabulation of Bids'!G39),"",'Tabulation of Bids'!G39)</f>
        <v>1733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Storm Inlet, Inlet Special No. 2</v>
      </c>
      <c r="C69" s="295">
        <f>IF('Tabulation of Bids'!D40=0,"",'Tabulation of Bids'!D40)</f>
        <v>4</v>
      </c>
      <c r="D69" s="299" t="str">
        <f>IF(ISBLANK('Tabulation of Bids'!C40),"",'Tabulation of Bids'!C40)</f>
        <v>Each</v>
      </c>
      <c r="E69" s="133">
        <f t="shared" si="7"/>
        <v>12400</v>
      </c>
      <c r="F69" s="134" t="str">
        <f t="shared" si="8"/>
        <v/>
      </c>
      <c r="G69" s="288">
        <f t="shared" si="9"/>
        <v>4</v>
      </c>
      <c r="H69" s="166"/>
      <c r="I69" s="135" t="str">
        <f t="shared" si="5"/>
        <v/>
      </c>
      <c r="J69" s="133">
        <f>IF(ISBLANK('Tabulation of Bids'!G40),"",'Tabulation of Bids'!G40)</f>
        <v>3100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Sanitary Riser/Valve Boxes to be Adjusted</v>
      </c>
      <c r="C70" s="295">
        <f>IF('Tabulation of Bids'!D41=0,"",'Tabulation of Bids'!D41)</f>
        <v>1</v>
      </c>
      <c r="D70" s="299" t="str">
        <f>IF(ISBLANK('Tabulation of Bids'!C41),"",'Tabulation of Bids'!C41)</f>
        <v>Each</v>
      </c>
      <c r="E70" s="133">
        <f t="shared" si="7"/>
        <v>556</v>
      </c>
      <c r="F70" s="134">
        <f t="shared" si="8"/>
        <v>12</v>
      </c>
      <c r="G70" s="288" t="str">
        <f t="shared" si="9"/>
        <v/>
      </c>
      <c r="H70" s="166">
        <v>13</v>
      </c>
      <c r="I70" s="135" t="str">
        <f t="shared" si="5"/>
        <v>Each</v>
      </c>
      <c r="J70" s="133">
        <f>IF(ISBLANK('Tabulation of Bids'!G41),"",'Tabulation of Bids'!G41)</f>
        <v>556</v>
      </c>
      <c r="K70" s="133">
        <f t="shared" si="6"/>
        <v>7228</v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Manholes to be Adjusted</v>
      </c>
      <c r="C71" s="295">
        <f>IF('Tabulation of Bids'!D42=0,"",'Tabulation of Bids'!D42)</f>
        <v>24</v>
      </c>
      <c r="D71" s="299" t="str">
        <f>IF(ISBLANK('Tabulation of Bids'!C42),"",'Tabulation of Bids'!C42)</f>
        <v>Each</v>
      </c>
      <c r="E71" s="133">
        <f t="shared" si="7"/>
        <v>8904</v>
      </c>
      <c r="F71" s="134" t="str">
        <f t="shared" si="8"/>
        <v/>
      </c>
      <c r="G71" s="288">
        <f t="shared" si="9"/>
        <v>24</v>
      </c>
      <c r="H71" s="166"/>
      <c r="I71" s="135" t="str">
        <f t="shared" si="5"/>
        <v/>
      </c>
      <c r="J71" s="133">
        <f>IF(ISBLANK('Tabulation of Bids'!G42),"",'Tabulation of Bids'!G42)</f>
        <v>371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Manholes to be Adjusted with New Frame and Lid</v>
      </c>
      <c r="C72" s="295">
        <f>IF('Tabulation of Bids'!D43=0,"",'Tabulation of Bids'!D43)</f>
        <v>15</v>
      </c>
      <c r="D72" s="299" t="str">
        <f>IF(ISBLANK('Tabulation of Bids'!C43),"",'Tabulation of Bids'!C43)</f>
        <v>Each</v>
      </c>
      <c r="E72" s="133">
        <f t="shared" si="7"/>
        <v>9330</v>
      </c>
      <c r="F72" s="134" t="str">
        <f t="shared" si="8"/>
        <v/>
      </c>
      <c r="G72" s="288">
        <f t="shared" si="9"/>
        <v>15</v>
      </c>
      <c r="H72" s="166"/>
      <c r="I72" s="135" t="str">
        <f t="shared" si="5"/>
        <v/>
      </c>
      <c r="J72" s="133">
        <f>IF(ISBLANK('Tabulation of Bids'!G43),"",'Tabulation of Bids'!G43)</f>
        <v>622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Manholes to be Reconstructed</v>
      </c>
      <c r="C73" s="295">
        <f>IF('Tabulation of Bids'!D44=0,"",'Tabulation of Bids'!D44)</f>
        <v>1</v>
      </c>
      <c r="D73" s="299" t="str">
        <f>IF(ISBLANK('Tabulation of Bids'!C44),"",'Tabulation of Bids'!C44)</f>
        <v>Each</v>
      </c>
      <c r="E73" s="133">
        <f t="shared" si="7"/>
        <v>1497</v>
      </c>
      <c r="F73" s="134" t="str">
        <f t="shared" si="8"/>
        <v/>
      </c>
      <c r="G73" s="288">
        <f t="shared" si="9"/>
        <v>1</v>
      </c>
      <c r="H73" s="166"/>
      <c r="I73" s="135" t="str">
        <f t="shared" si="5"/>
        <v/>
      </c>
      <c r="J73" s="133">
        <f>IF(ISBLANK('Tabulation of Bids'!G44),"",'Tabulation of Bids'!G44)</f>
        <v>1497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Manholes to be Reconstructed with New Frame and Lid</v>
      </c>
      <c r="C74" s="295">
        <f>IF('Tabulation of Bids'!D45=0,"",'Tabulation of Bids'!D45)</f>
        <v>1</v>
      </c>
      <c r="D74" s="299" t="str">
        <f>IF(ISBLANK('Tabulation of Bids'!C45),"",'Tabulation of Bids'!C45)</f>
        <v>Each</v>
      </c>
      <c r="E74" s="133">
        <f t="shared" si="7"/>
        <v>2257</v>
      </c>
      <c r="F74" s="134">
        <f t="shared" si="8"/>
        <v>10</v>
      </c>
      <c r="G74" s="288" t="str">
        <f t="shared" si="9"/>
        <v/>
      </c>
      <c r="H74" s="166">
        <v>11</v>
      </c>
      <c r="I74" s="135" t="str">
        <f t="shared" si="5"/>
        <v>Each</v>
      </c>
      <c r="J74" s="133">
        <f>IF(ISBLANK('Tabulation of Bids'!G45),"",'Tabulation of Bids'!G45)</f>
        <v>2257</v>
      </c>
      <c r="K74" s="133">
        <f t="shared" si="6"/>
        <v>24827</v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Inlets to be Adjusted</v>
      </c>
      <c r="C75" s="295">
        <f>IF('Tabulation of Bids'!D46=0,"",'Tabulation of Bids'!D46)</f>
        <v>11</v>
      </c>
      <c r="D75" s="299" t="str">
        <f>IF(ISBLANK('Tabulation of Bids'!C46),"",'Tabulation of Bids'!C46)</f>
        <v>Each</v>
      </c>
      <c r="E75" s="133">
        <f t="shared" si="7"/>
        <v>10307</v>
      </c>
      <c r="F75" s="134" t="str">
        <f t="shared" si="8"/>
        <v/>
      </c>
      <c r="G75" s="288">
        <f t="shared" si="9"/>
        <v>11</v>
      </c>
      <c r="H75" s="166"/>
      <c r="I75" s="135" t="str">
        <f t="shared" si="5"/>
        <v/>
      </c>
      <c r="J75" s="133">
        <f>IF(ISBLANK('Tabulation of Bids'!G46),"",'Tabulation of Bids'!G46)</f>
        <v>937</v>
      </c>
      <c r="K75" s="133" t="str">
        <f t="shared" si="6"/>
        <v/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Inlets to be Adjusted with New Frame and Grate</v>
      </c>
      <c r="C76" s="295">
        <f>IF('Tabulation of Bids'!D47=0,"",'Tabulation of Bids'!D47)</f>
        <v>8</v>
      </c>
      <c r="D76" s="299" t="str">
        <f>IF(ISBLANK('Tabulation of Bids'!C47),"",'Tabulation of Bids'!C47)</f>
        <v>Each</v>
      </c>
      <c r="E76" s="133">
        <f t="shared" si="7"/>
        <v>9984</v>
      </c>
      <c r="F76" s="134" t="str">
        <f t="shared" si="8"/>
        <v/>
      </c>
      <c r="G76" s="288">
        <f t="shared" si="9"/>
        <v>8</v>
      </c>
      <c r="H76" s="166"/>
      <c r="I76" s="135" t="str">
        <f t="shared" si="5"/>
        <v/>
      </c>
      <c r="J76" s="133">
        <f>IF(ISBLANK('Tabulation of Bids'!G47),"",'Tabulation of Bids'!G47)</f>
        <v>1248</v>
      </c>
      <c r="K76" s="133" t="str">
        <f t="shared" si="6"/>
        <v/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Inlets to be Reconstructed</v>
      </c>
      <c r="C77" s="295">
        <f>IF('Tabulation of Bids'!D48=0,"",'Tabulation of Bids'!D48)</f>
        <v>1</v>
      </c>
      <c r="D77" s="299" t="str">
        <f>IF(ISBLANK('Tabulation of Bids'!C48),"",'Tabulation of Bids'!C48)</f>
        <v>Each</v>
      </c>
      <c r="E77" s="133">
        <f t="shared" si="7"/>
        <v>1075</v>
      </c>
      <c r="F77" s="134">
        <f t="shared" si="8"/>
        <v>12</v>
      </c>
      <c r="G77" s="288" t="str">
        <f t="shared" si="9"/>
        <v/>
      </c>
      <c r="H77" s="166">
        <v>13</v>
      </c>
      <c r="I77" s="135" t="str">
        <f t="shared" si="5"/>
        <v>Each</v>
      </c>
      <c r="J77" s="133">
        <f>IF(ISBLANK('Tabulation of Bids'!G48),"",'Tabulation of Bids'!G48)</f>
        <v>1075</v>
      </c>
      <c r="K77" s="133">
        <f t="shared" si="6"/>
        <v>13975</v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Inlets to be Reconstructed with New Frame and Grate</v>
      </c>
      <c r="C78" s="295">
        <f>IF('Tabulation of Bids'!D49=0,"",'Tabulation of Bids'!D49)</f>
        <v>15</v>
      </c>
      <c r="D78" s="299" t="str">
        <f>IF(ISBLANK('Tabulation of Bids'!C49),"",'Tabulation of Bids'!C49)</f>
        <v>Each</v>
      </c>
      <c r="E78" s="133">
        <f t="shared" si="7"/>
        <v>18900</v>
      </c>
      <c r="F78" s="134">
        <f t="shared" si="8"/>
        <v>226</v>
      </c>
      <c r="G78" s="288" t="str">
        <f t="shared" si="9"/>
        <v/>
      </c>
      <c r="H78" s="166">
        <v>241</v>
      </c>
      <c r="I78" s="135" t="str">
        <f t="shared" si="5"/>
        <v>Each</v>
      </c>
      <c r="J78" s="133">
        <f>IF(ISBLANK('Tabulation of Bids'!G49),"",'Tabulation of Bids'!G49)</f>
        <v>1260</v>
      </c>
      <c r="K78" s="133">
        <f t="shared" si="6"/>
        <v>303660</v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Inlet Special to be Repaired</v>
      </c>
      <c r="C79" s="295">
        <f>IF('Tabulation of Bids'!D50=0,"",'Tabulation of Bids'!D50)</f>
        <v>1</v>
      </c>
      <c r="D79" s="299" t="str">
        <f>IF(ISBLANK('Tabulation of Bids'!C50),"",'Tabulation of Bids'!C50)</f>
        <v>Each</v>
      </c>
      <c r="E79" s="133">
        <f t="shared" si="7"/>
        <v>1660</v>
      </c>
      <c r="F79" s="134">
        <f t="shared" si="8"/>
        <v>4302</v>
      </c>
      <c r="G79" s="288" t="str">
        <f t="shared" si="9"/>
        <v/>
      </c>
      <c r="H79" s="166">
        <v>4303</v>
      </c>
      <c r="I79" s="135" t="str">
        <f t="shared" si="5"/>
        <v>Each</v>
      </c>
      <c r="J79" s="133">
        <f>IF(ISBLANK('Tabulation of Bids'!G50),"",'Tabulation of Bids'!G50)</f>
        <v>1660</v>
      </c>
      <c r="K79" s="133">
        <f t="shared" si="6"/>
        <v>7142980</v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Combination Concrete Curb and Gutter, Type M-6.18 (Modified)</v>
      </c>
      <c r="C80" s="295">
        <f>IF('Tabulation of Bids'!D51=0,"",'Tabulation of Bids'!D51)</f>
        <v>16415</v>
      </c>
      <c r="D80" s="299" t="str">
        <f>IF(ISBLANK('Tabulation of Bids'!C51),"",'Tabulation of Bids'!C51)</f>
        <v>L.F.</v>
      </c>
      <c r="E80" s="133">
        <f t="shared" si="7"/>
        <v>385752.5</v>
      </c>
      <c r="F80" s="134" t="str">
        <f t="shared" si="8"/>
        <v/>
      </c>
      <c r="G80" s="288">
        <f t="shared" si="9"/>
        <v>16414.21</v>
      </c>
      <c r="H80" s="166">
        <v>0.79</v>
      </c>
      <c r="I80" s="135" t="str">
        <f t="shared" si="5"/>
        <v>L.F.</v>
      </c>
      <c r="J80" s="133">
        <f>IF(ISBLANK('Tabulation of Bids'!G51),"",'Tabulation of Bids'!G51)</f>
        <v>23.5</v>
      </c>
      <c r="K80" s="133">
        <f t="shared" si="6"/>
        <v>18.565000000000001</v>
      </c>
    </row>
    <row r="81" spans="1:11" ht="20.25" customHeight="1" x14ac:dyDescent="0.2">
      <c r="A81" s="306">
        <f>IF(ISBLANK('Tabulation of Bids'!A52),"",'Tabulation of Bids'!A52)</f>
        <v>45</v>
      </c>
      <c r="B81" s="307" t="str">
        <f>IF(ISBLANK('Tabulation of Bids'!B52),"",'Tabulation of Bids'!B52)</f>
        <v>Remove and Replace Chain Link Fence</v>
      </c>
      <c r="C81" s="295">
        <f>IF('Tabulation of Bids'!D52=0,"",'Tabulation of Bids'!D52)</f>
        <v>450</v>
      </c>
      <c r="D81" s="299" t="str">
        <f>IF(ISBLANK('Tabulation of Bids'!C52),"",'Tabulation of Bids'!C52)</f>
        <v>L.F.</v>
      </c>
      <c r="E81" s="133">
        <f t="shared" si="7"/>
        <v>7650</v>
      </c>
      <c r="F81" s="134" t="str">
        <f t="shared" si="8"/>
        <v/>
      </c>
      <c r="G81" s="288">
        <f t="shared" si="9"/>
        <v>450</v>
      </c>
      <c r="H81" s="166"/>
      <c r="I81" s="135" t="str">
        <f t="shared" si="5"/>
        <v/>
      </c>
      <c r="J81" s="133">
        <f>IF(ISBLANK('Tabulation of Bids'!G52),"",'Tabulation of Bids'!G52)</f>
        <v>17</v>
      </c>
      <c r="K81" s="133" t="str">
        <f t="shared" si="6"/>
        <v/>
      </c>
    </row>
    <row r="82" spans="1:11" ht="20.25" customHeight="1" x14ac:dyDescent="0.2">
      <c r="A82" s="306">
        <f>IF(ISBLANK('Tabulation of Bids'!A53),"",'Tabulation of Bids'!A53)</f>
        <v>46</v>
      </c>
      <c r="B82" s="307" t="str">
        <f>IF(ISBLANK('Tabulation of Bids'!B53),"",'Tabulation of Bids'!B53)</f>
        <v>Traffic Control and Protection</v>
      </c>
      <c r="C82" s="295">
        <f>IF('Tabulation of Bids'!D53=0,"",'Tabulation of Bids'!D53)</f>
        <v>1.0000000000000002</v>
      </c>
      <c r="D82" s="299" t="str">
        <f>IF(ISBLANK('Tabulation of Bids'!C53),"",'Tabulation of Bids'!C53)</f>
        <v>LSum</v>
      </c>
      <c r="E82" s="133">
        <f t="shared" si="7"/>
        <v>10000.000000000002</v>
      </c>
      <c r="F82" s="134" t="str">
        <f t="shared" si="8"/>
        <v/>
      </c>
      <c r="G82" s="288">
        <f t="shared" si="9"/>
        <v>1.0000000000000002</v>
      </c>
      <c r="H82" s="166"/>
      <c r="I82" s="135" t="str">
        <f t="shared" si="5"/>
        <v/>
      </c>
      <c r="J82" s="133">
        <f>IF(ISBLANK('Tabulation of Bids'!G53),"",'Tabulation of Bids'!G53)</f>
        <v>10000</v>
      </c>
      <c r="K82" s="133" t="str">
        <f t="shared" si="6"/>
        <v/>
      </c>
    </row>
    <row r="83" spans="1:11" ht="20.25" customHeight="1" x14ac:dyDescent="0.2">
      <c r="A83" s="306">
        <f>IF(ISBLANK('Tabulation of Bids'!A54),"",'Tabulation of Bids'!A54)</f>
        <v>47</v>
      </c>
      <c r="B83" s="307" t="str">
        <f>IF(ISBLANK('Tabulation of Bids'!B54),"",'Tabulation of Bids'!B54)</f>
        <v>Thermoplastic Pavement Markings, 4"</v>
      </c>
      <c r="C83" s="295">
        <f>IF('Tabulation of Bids'!D54=0,"",'Tabulation of Bids'!D54)</f>
        <v>530</v>
      </c>
      <c r="D83" s="299" t="str">
        <f>IF(ISBLANK('Tabulation of Bids'!C54),"",'Tabulation of Bids'!C54)</f>
        <v>L.F.</v>
      </c>
      <c r="E83" s="133">
        <f t="shared" si="7"/>
        <v>2464.5</v>
      </c>
      <c r="F83" s="134" t="str">
        <f t="shared" si="8"/>
        <v/>
      </c>
      <c r="G83" s="288">
        <f t="shared" si="9"/>
        <v>530</v>
      </c>
      <c r="H83" s="166"/>
      <c r="I83" s="135" t="str">
        <f t="shared" si="5"/>
        <v/>
      </c>
      <c r="J83" s="133">
        <f>IF(ISBLANK('Tabulation of Bids'!G54),"",'Tabulation of Bids'!G54)</f>
        <v>4.6500000000000004</v>
      </c>
      <c r="K83" s="133" t="str">
        <f t="shared" si="6"/>
        <v/>
      </c>
    </row>
    <row r="84" spans="1:11" ht="20.25" customHeight="1" thickBot="1" x14ac:dyDescent="0.25">
      <c r="A84" s="308">
        <f>IF(ISBLANK('Tabulation of Bids'!A55),"",'Tabulation of Bids'!A55)</f>
        <v>48</v>
      </c>
      <c r="B84" s="309" t="str">
        <f>IF(ISBLANK('Tabulation of Bids'!B55),"",'Tabulation of Bids'!B55)</f>
        <v>Thermoplastic Pavement Markings, 6"</v>
      </c>
      <c r="C84" s="295">
        <f>IF('Tabulation of Bids'!D55=0,"",'Tabulation of Bids'!D55)</f>
        <v>54</v>
      </c>
      <c r="D84" s="302" t="str">
        <f>IF(ISBLANK('Tabulation of Bids'!C55),"",'Tabulation of Bids'!C55)</f>
        <v>L.F.</v>
      </c>
      <c r="E84" s="259">
        <f t="shared" si="7"/>
        <v>375.3</v>
      </c>
      <c r="F84" s="260" t="str">
        <f t="shared" si="8"/>
        <v/>
      </c>
      <c r="G84" s="288">
        <f t="shared" si="9"/>
        <v>54</v>
      </c>
      <c r="H84" s="166"/>
      <c r="I84" s="135" t="str">
        <f t="shared" si="5"/>
        <v/>
      </c>
      <c r="J84" s="133">
        <f>IF(ISBLANK('Tabulation of Bids'!G55),"",'Tabulation of Bids'!G55)</f>
        <v>6.95</v>
      </c>
      <c r="K84" s="133" t="str">
        <f t="shared" si="6"/>
        <v/>
      </c>
    </row>
    <row r="85" spans="1:11" ht="12" thickBot="1" x14ac:dyDescent="0.25">
      <c r="A85" s="131" t="str">
        <f>IF(A121="","Total","Sub Total")</f>
        <v>Sub Total</v>
      </c>
      <c r="B85" s="44"/>
      <c r="C85" s="45"/>
      <c r="D85" s="35"/>
      <c r="E85" s="230">
        <f>SUM(E61:E84)+SUM(E8:E31)</f>
        <v>1680323.93</v>
      </c>
      <c r="F85" s="26"/>
      <c r="G85" s="35"/>
      <c r="H85" s="45"/>
      <c r="I85" s="35"/>
      <c r="J85" s="25"/>
      <c r="K85" s="25">
        <f>IF(ISNUMBER(E85),SUM(K8:K31)+SUM(K61:K84),"")</f>
        <v>17388221.561700001</v>
      </c>
    </row>
    <row r="86" spans="1:11" ht="12" customHeight="1" x14ac:dyDescent="0.2">
      <c r="A86" s="447" t="s">
        <v>39</v>
      </c>
      <c r="B86" s="448"/>
      <c r="C86" s="449"/>
      <c r="D86" s="449"/>
      <c r="E86" s="449"/>
      <c r="F86" s="449"/>
      <c r="G86" s="449"/>
      <c r="H86" s="449"/>
      <c r="I86" s="449"/>
      <c r="J86" s="450" t="s">
        <v>38</v>
      </c>
      <c r="K86" s="270"/>
    </row>
    <row r="87" spans="1:11" ht="12" customHeight="1" x14ac:dyDescent="0.2">
      <c r="A87" s="446" t="s">
        <v>163</v>
      </c>
      <c r="B87" s="46"/>
      <c r="C87" s="28"/>
      <c r="D87" s="28"/>
      <c r="E87" s="28"/>
      <c r="F87" s="28"/>
      <c r="G87" s="28"/>
      <c r="H87" s="28"/>
      <c r="I87" s="28"/>
      <c r="J87" s="177">
        <v>65003.09</v>
      </c>
      <c r="K87" s="271"/>
    </row>
    <row r="88" spans="1:11" ht="12" customHeight="1" x14ac:dyDescent="0.2">
      <c r="A88" s="446" t="s">
        <v>164</v>
      </c>
      <c r="B88" s="46"/>
      <c r="C88" s="28"/>
      <c r="D88" s="28"/>
      <c r="E88" s="28"/>
      <c r="F88" s="28"/>
      <c r="G88" s="28"/>
      <c r="H88" s="28"/>
      <c r="I88" s="28"/>
      <c r="J88" s="177">
        <v>48430</v>
      </c>
      <c r="K88" s="271"/>
    </row>
    <row r="89" spans="1:11" ht="12" customHeight="1" x14ac:dyDescent="0.2">
      <c r="A89" s="446" t="s">
        <v>166</v>
      </c>
      <c r="B89" s="46"/>
      <c r="C89" s="28"/>
      <c r="D89" s="28"/>
      <c r="E89" s="28"/>
      <c r="F89" s="28"/>
      <c r="G89" s="28"/>
      <c r="H89" s="28"/>
      <c r="I89" s="28"/>
      <c r="J89" s="177">
        <v>24620</v>
      </c>
      <c r="K89" s="271"/>
    </row>
    <row r="90" spans="1:11" ht="12" customHeight="1" x14ac:dyDescent="0.2">
      <c r="A90" s="446" t="s">
        <v>165</v>
      </c>
      <c r="B90" s="46"/>
      <c r="C90" s="28"/>
      <c r="D90" s="28"/>
      <c r="E90" s="28"/>
      <c r="F90" s="28"/>
      <c r="G90" s="28"/>
      <c r="H90" s="28"/>
      <c r="I90" s="28"/>
      <c r="J90" s="177">
        <v>26595</v>
      </c>
      <c r="K90" s="271"/>
    </row>
    <row r="91" spans="1:11" ht="12" customHeight="1" x14ac:dyDescent="0.2">
      <c r="A91" s="446" t="s">
        <v>167</v>
      </c>
      <c r="B91" s="46"/>
      <c r="C91" s="28"/>
      <c r="D91" s="28"/>
      <c r="E91" s="28"/>
      <c r="F91" s="28"/>
      <c r="G91" s="28"/>
      <c r="H91" s="28"/>
      <c r="I91" s="28"/>
      <c r="J91" s="177">
        <v>14070</v>
      </c>
      <c r="K91" s="271"/>
    </row>
    <row r="92" spans="1:11" ht="12" customHeight="1" x14ac:dyDescent="0.2">
      <c r="A92" s="446" t="s">
        <v>168</v>
      </c>
      <c r="B92" s="46"/>
      <c r="C92" s="28"/>
      <c r="D92" s="28"/>
      <c r="E92" s="28"/>
      <c r="F92" s="28"/>
      <c r="G92" s="28"/>
      <c r="H92" s="28"/>
      <c r="I92" s="312"/>
      <c r="J92" s="177">
        <v>78976.070000000007</v>
      </c>
      <c r="K92" s="271"/>
    </row>
    <row r="93" spans="1:11" ht="12" customHeight="1" x14ac:dyDescent="0.2">
      <c r="A93" s="446"/>
      <c r="B93" s="46"/>
      <c r="C93" s="28"/>
      <c r="D93" s="28"/>
      <c r="E93" s="28"/>
      <c r="F93" s="28"/>
      <c r="G93" s="28"/>
      <c r="H93" s="28"/>
      <c r="I93" s="28"/>
      <c r="J93" s="177"/>
      <c r="K93" s="271"/>
    </row>
    <row r="94" spans="1:11" ht="12" customHeight="1" thickBot="1" x14ac:dyDescent="0.25">
      <c r="A94" s="363"/>
      <c r="B94" s="451"/>
      <c r="C94" s="452"/>
      <c r="D94" s="452"/>
      <c r="E94" s="452"/>
      <c r="F94" s="452"/>
      <c r="G94" s="452"/>
      <c r="H94" s="452"/>
      <c r="I94" s="452"/>
      <c r="J94" s="453"/>
      <c r="K94" s="272"/>
    </row>
    <row r="95" spans="1:11" ht="12" thickBot="1" x14ac:dyDescent="0.25">
      <c r="A95" s="61"/>
      <c r="B95" s="47"/>
      <c r="C95" s="29"/>
      <c r="D95" s="29"/>
      <c r="E95" s="29"/>
      <c r="F95" s="29"/>
      <c r="G95" s="29"/>
      <c r="H95" s="36"/>
      <c r="I95" s="36" t="s">
        <v>40</v>
      </c>
      <c r="J95" s="29"/>
      <c r="K95" s="269">
        <f>IF(ISNUMBER(K85),IF(SUM(J87:J94)=0,"",SUM(J87:J94)),"")</f>
        <v>257694.16</v>
      </c>
    </row>
    <row r="96" spans="1:11" x14ac:dyDescent="0.2">
      <c r="A96" s="62"/>
      <c r="B96" s="48"/>
      <c r="C96" s="30"/>
      <c r="D96" s="30"/>
      <c r="E96" s="30"/>
      <c r="F96" s="30"/>
      <c r="G96" s="30"/>
      <c r="H96" s="37"/>
      <c r="I96" s="37" t="s">
        <v>92</v>
      </c>
      <c r="J96" s="58"/>
      <c r="K96" s="274" t="str">
        <f>IF(A85="Sub Total","",SUM(K85:K95))</f>
        <v/>
      </c>
    </row>
    <row r="97" spans="1:31" x14ac:dyDescent="0.2">
      <c r="A97" s="62"/>
      <c r="B97" s="48"/>
      <c r="C97" s="30"/>
      <c r="D97" s="30"/>
      <c r="E97" s="30"/>
      <c r="F97" s="30"/>
      <c r="G97" s="30"/>
      <c r="H97" s="37"/>
      <c r="I97" s="37" t="s">
        <v>41</v>
      </c>
      <c r="J97" s="358">
        <v>0.05</v>
      </c>
      <c r="K97" s="275" t="e">
        <f>IF(ISNUMBER(K85),IF(ISNUMBER(J97),J97*K96,""),"")</f>
        <v>#VALUE!</v>
      </c>
    </row>
    <row r="98" spans="1:31" ht="12" thickBot="1" x14ac:dyDescent="0.25">
      <c r="A98" s="62"/>
      <c r="B98" s="48"/>
      <c r="C98" s="30"/>
      <c r="D98" s="30"/>
      <c r="E98" s="30"/>
      <c r="F98" s="30"/>
      <c r="G98" s="30"/>
      <c r="H98" s="37"/>
      <c r="I98" s="37" t="s">
        <v>42</v>
      </c>
      <c r="J98" s="59"/>
      <c r="K98" s="273" t="str">
        <f>IF(ISNUMBER(K97),K96-K97,K96)</f>
        <v/>
      </c>
    </row>
    <row r="99" spans="1:31" x14ac:dyDescent="0.2">
      <c r="A99" s="361" t="s">
        <v>43</v>
      </c>
      <c r="B99" s="49"/>
      <c r="C99" s="31"/>
      <c r="D99" s="31"/>
      <c r="E99" s="31"/>
      <c r="F99" s="31"/>
      <c r="G99" s="31"/>
      <c r="H99" s="31"/>
      <c r="I99" s="38"/>
      <c r="J99" s="60" t="s">
        <v>38</v>
      </c>
      <c r="K99" s="270"/>
    </row>
    <row r="100" spans="1:31" x14ac:dyDescent="0.2">
      <c r="A100" s="362" t="s">
        <v>157</v>
      </c>
      <c r="B100" s="50"/>
      <c r="C100" s="32"/>
      <c r="D100" s="32"/>
      <c r="E100" s="32"/>
      <c r="F100" s="32"/>
      <c r="G100" s="32"/>
      <c r="H100" s="32"/>
      <c r="I100" s="32"/>
      <c r="J100" s="174">
        <v>159279.75</v>
      </c>
      <c r="K100" s="271"/>
    </row>
    <row r="101" spans="1:31" x14ac:dyDescent="0.2">
      <c r="A101" s="362" t="s">
        <v>159</v>
      </c>
      <c r="B101" s="50"/>
      <c r="C101" s="32"/>
      <c r="D101" s="32"/>
      <c r="E101" s="32"/>
      <c r="F101" s="32"/>
      <c r="G101" s="32"/>
      <c r="H101" s="32"/>
      <c r="I101" s="32"/>
      <c r="J101" s="359">
        <v>164789.78</v>
      </c>
      <c r="K101" s="271"/>
    </row>
    <row r="102" spans="1:31" x14ac:dyDescent="0.2">
      <c r="A102" s="362" t="s">
        <v>161</v>
      </c>
      <c r="B102" s="50"/>
      <c r="C102" s="32"/>
      <c r="D102" s="32"/>
      <c r="E102" s="32"/>
      <c r="F102" s="32"/>
      <c r="G102" s="32"/>
      <c r="H102" s="32"/>
      <c r="I102" s="32"/>
      <c r="J102" s="359">
        <v>361895.06</v>
      </c>
      <c r="K102" s="271"/>
    </row>
    <row r="103" spans="1:31" x14ac:dyDescent="0.2">
      <c r="A103" s="362"/>
      <c r="B103" s="50"/>
      <c r="C103" s="32"/>
      <c r="D103" s="32"/>
      <c r="E103" s="32"/>
      <c r="F103" s="32"/>
      <c r="G103" s="32"/>
      <c r="H103" s="32"/>
      <c r="I103" s="32"/>
      <c r="J103" s="359"/>
      <c r="K103" s="271"/>
    </row>
    <row r="104" spans="1:31" x14ac:dyDescent="0.2">
      <c r="A104" s="362"/>
      <c r="B104" s="50"/>
      <c r="C104" s="32"/>
      <c r="D104" s="32"/>
      <c r="E104" s="32"/>
      <c r="F104" s="32"/>
      <c r="G104" s="32"/>
      <c r="H104" s="32"/>
      <c r="I104" s="360"/>
      <c r="J104" s="359"/>
      <c r="K104" s="271"/>
    </row>
    <row r="105" spans="1:31" ht="12" thickBot="1" x14ac:dyDescent="0.25">
      <c r="A105" s="363"/>
      <c r="B105" s="51"/>
      <c r="C105" s="33"/>
      <c r="D105" s="33"/>
      <c r="E105" s="33"/>
      <c r="F105" s="33"/>
      <c r="G105" s="33"/>
      <c r="H105" s="33"/>
      <c r="I105" s="33"/>
      <c r="J105" s="175"/>
      <c r="K105" s="272"/>
    </row>
    <row r="106" spans="1:31" ht="12" thickBot="1" x14ac:dyDescent="0.25">
      <c r="A106" s="443"/>
      <c r="B106" s="444"/>
      <c r="C106" s="58"/>
      <c r="D106" s="58"/>
      <c r="E106" s="58"/>
      <c r="F106" s="58"/>
      <c r="G106" s="58"/>
      <c r="H106" s="445"/>
      <c r="I106" s="445" t="s">
        <v>44</v>
      </c>
      <c r="J106" s="58"/>
      <c r="K106" s="273">
        <f>IF(ISNUMBER(K85),IF(SUM(J100:J105)=0,"",SUM(J100:J105)),"")</f>
        <v>685964.59000000008</v>
      </c>
    </row>
    <row r="107" spans="1:31" ht="12" thickBot="1" x14ac:dyDescent="0.25">
      <c r="A107" s="61"/>
      <c r="B107" s="47"/>
      <c r="C107" s="29"/>
      <c r="D107" s="29"/>
      <c r="E107" s="29"/>
      <c r="F107" s="29"/>
      <c r="G107" s="29"/>
      <c r="H107" s="36"/>
      <c r="I107" s="36" t="s">
        <v>45</v>
      </c>
      <c r="J107" s="29"/>
      <c r="K107" s="269" t="e">
        <f>IF(ISNUMBER(K106),K98-K106,K98)</f>
        <v>#VALUE!</v>
      </c>
    </row>
    <row r="108" spans="1:31" s="2" customFormat="1" ht="18" customHeight="1" x14ac:dyDescent="0.2">
      <c r="A108" s="52"/>
      <c r="B108" s="52" t="s">
        <v>46</v>
      </c>
      <c r="C108" s="46" t="s">
        <v>155</v>
      </c>
      <c r="D108" s="442"/>
      <c r="E108" s="442"/>
      <c r="F108" s="442"/>
      <c r="G108" s="442"/>
      <c r="H108" s="442"/>
      <c r="I108" s="442"/>
      <c r="J108" s="442"/>
      <c r="K108" s="44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s="10" customFormat="1" x14ac:dyDescent="0.2">
      <c r="A109" s="63"/>
      <c r="B109" s="53"/>
      <c r="C109" s="54"/>
      <c r="D109" s="55" t="s">
        <v>46</v>
      </c>
      <c r="E109" s="34"/>
      <c r="F109" s="34"/>
      <c r="G109" s="34"/>
      <c r="H109" s="34"/>
      <c r="I109" s="34"/>
      <c r="J109" s="34"/>
      <c r="K109" s="41" t="s">
        <v>47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s="2" customFormat="1" x14ac:dyDescent="0.2">
      <c r="A110" s="52"/>
      <c r="B110" s="52" t="s">
        <v>48</v>
      </c>
      <c r="C110" s="46" t="s">
        <v>156</v>
      </c>
      <c r="D110" s="56"/>
      <c r="E110" s="442"/>
      <c r="F110" s="442"/>
      <c r="G110" s="442"/>
      <c r="H110" s="442"/>
      <c r="I110" s="442"/>
      <c r="J110" s="442"/>
      <c r="K110" s="4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s="10" customFormat="1" x14ac:dyDescent="0.2">
      <c r="A111" s="304"/>
      <c r="B111" s="53"/>
      <c r="C111" s="54"/>
      <c r="D111" s="55" t="s">
        <v>46</v>
      </c>
      <c r="E111" s="34"/>
      <c r="F111" s="34"/>
      <c r="G111" s="34"/>
      <c r="H111" s="34"/>
      <c r="I111" s="34"/>
      <c r="J111" s="34"/>
      <c r="K111" s="41" t="s">
        <v>47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s="2" customFormat="1" x14ac:dyDescent="0.2">
      <c r="A112" s="11" t="s">
        <v>49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3" t="str">
        <f>IF(A55="ENGINEER'S FINAL PAYMENT ESTIMATE","BLR 6303","BLR 6302")</f>
        <v>BLR 6303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s="2" customFormat="1" x14ac:dyDescent="0.2">
      <c r="A113" s="15" t="s">
        <v>50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4" t="s">
        <v>51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1.25" customHeight="1" x14ac:dyDescent="0.2">
      <c r="A114" s="11" t="s">
        <v>28</v>
      </c>
      <c r="B114" s="11"/>
      <c r="C114" s="11"/>
      <c r="D114" s="11"/>
      <c r="E114" s="11"/>
      <c r="F114" s="11"/>
      <c r="G114" s="12"/>
      <c r="H114" s="13" t="s">
        <v>29</v>
      </c>
      <c r="I114" s="15" t="str">
        <f>I54</f>
        <v>Winnebago</v>
      </c>
      <c r="J114" s="15"/>
      <c r="K114" s="15"/>
    </row>
    <row r="115" spans="1:31" x14ac:dyDescent="0.2">
      <c r="A115" s="11" t="str">
        <f>IF(A174="",IF(ISNUMBER(J154),"ENGINEER'S PAYMENT ESTIMATE","ENGINEER'S FINAL PAYMENT ESTIMATE"),A168)</f>
        <v>ENGINEER'S FINAL PAYMENT ESTIMATE</v>
      </c>
      <c r="B115" s="11"/>
      <c r="C115" s="11"/>
      <c r="D115" s="11"/>
      <c r="E115" s="11"/>
      <c r="F115" s="11"/>
      <c r="G115" s="12"/>
      <c r="H115" s="46" t="str">
        <f>IF(ISBLANK('Pay Estimate (4)'!$H$2),"",'Pay Estimate (4)'!$H$2)</f>
        <v/>
      </c>
      <c r="I115" s="15"/>
      <c r="J115" s="442"/>
      <c r="K115" s="442"/>
    </row>
    <row r="116" spans="1:31" x14ac:dyDescent="0.2">
      <c r="A116" s="12"/>
      <c r="B116" s="92" t="str">
        <f>B56</f>
        <v>Estimate No. 4 from October 18th, 2019 December 31st, 2019</v>
      </c>
      <c r="C116" s="12"/>
      <c r="D116" s="12"/>
      <c r="E116" s="12"/>
      <c r="F116" s="12"/>
      <c r="G116" s="12"/>
      <c r="H116" s="12"/>
      <c r="I116" s="303"/>
      <c r="J116" s="11" t="s">
        <v>30</v>
      </c>
      <c r="K116" s="11"/>
    </row>
    <row r="117" spans="1:31" x14ac:dyDescent="0.2">
      <c r="A117" s="12"/>
      <c r="B117" s="92" t="str">
        <f>B57</f>
        <v>Payable to: Stenstrom Excavating</v>
      </c>
      <c r="C117" s="12"/>
      <c r="D117" s="12"/>
      <c r="E117" s="12"/>
      <c r="F117" s="12"/>
      <c r="G117" s="12"/>
      <c r="H117" s="13" t="s">
        <v>31</v>
      </c>
      <c r="I117" s="15" t="str">
        <f>I57</f>
        <v>City of Rockford</v>
      </c>
      <c r="J117" s="15"/>
      <c r="K117" s="15"/>
    </row>
    <row r="118" spans="1:31" ht="12" thickBot="1" x14ac:dyDescent="0.25">
      <c r="A118" s="12"/>
      <c r="B118" s="92" t="str">
        <f>B58</f>
        <v>Address: Rockford, il Bid Bond</v>
      </c>
      <c r="C118" s="12"/>
      <c r="D118" s="12"/>
      <c r="E118" s="12"/>
      <c r="F118" s="12"/>
      <c r="G118" s="12"/>
      <c r="H118" s="14" t="s">
        <v>32</v>
      </c>
      <c r="I118" s="518" t="str">
        <f>I58</f>
        <v>Bid On: City-Wide Street Repairs Group No. 2 - 2021 (Concrete)</v>
      </c>
      <c r="J118" s="518"/>
      <c r="K118" s="518"/>
    </row>
    <row r="119" spans="1:31" x14ac:dyDescent="0.2">
      <c r="A119" s="16"/>
      <c r="B119" s="18"/>
      <c r="C119" s="19" t="s">
        <v>33</v>
      </c>
      <c r="D119" s="19"/>
      <c r="E119" s="19"/>
      <c r="F119" s="20" t="s">
        <v>34</v>
      </c>
      <c r="G119" s="19" t="s">
        <v>35</v>
      </c>
      <c r="H119" s="19" t="s">
        <v>36</v>
      </c>
      <c r="I119" s="19"/>
      <c r="J119" s="19"/>
      <c r="K119" s="21"/>
    </row>
    <row r="120" spans="1:31" ht="12" thickBot="1" x14ac:dyDescent="0.25">
      <c r="A120" s="17" t="s">
        <v>37</v>
      </c>
      <c r="B120" s="132"/>
      <c r="C120" s="22" t="s">
        <v>5</v>
      </c>
      <c r="D120" s="22"/>
      <c r="E120" s="23" t="s">
        <v>38</v>
      </c>
      <c r="F120" s="23" t="s">
        <v>5</v>
      </c>
      <c r="G120" s="22" t="s">
        <v>5</v>
      </c>
      <c r="H120" s="22" t="s">
        <v>5</v>
      </c>
      <c r="I120" s="22"/>
      <c r="J120" s="23" t="s">
        <v>6</v>
      </c>
      <c r="K120" s="24" t="s">
        <v>38</v>
      </c>
    </row>
    <row r="121" spans="1:31" ht="20.25" customHeight="1" x14ac:dyDescent="0.2">
      <c r="A121" s="293">
        <f>IF(ISBLANK('Tabulation of Bids'!A58),"",'Tabulation of Bids'!A58)</f>
        <v>49</v>
      </c>
      <c r="B121" s="294" t="str">
        <f>IF(ISBLANK('Tabulation of Bids'!B58),"",'Tabulation of Bids'!B58)</f>
        <v>Thermoplastic Pavement Markings, 24"</v>
      </c>
      <c r="C121" s="295">
        <f>IF('Tabulation of Bids'!D58=0,"",'Tabulation of Bids'!D58)</f>
        <v>14</v>
      </c>
      <c r="D121" s="296" t="str">
        <f>IF(ISBLANK('Tabulation of Bids'!C58),"",'Tabulation of Bids'!C58)</f>
        <v>L.F.</v>
      </c>
      <c r="E121" s="257">
        <f>IF(J121 = "","",J121*C121)</f>
        <v>388.5</v>
      </c>
      <c r="F121" s="258" t="str">
        <f>IF((H121&gt;C121),H121-C121,"")</f>
        <v/>
      </c>
      <c r="G121" s="288">
        <f>IF($K$165="BLR 6303",IF(C121&gt;H121,C121-H121,""),"")</f>
        <v>14</v>
      </c>
      <c r="H121" s="166"/>
      <c r="I121" s="135" t="str">
        <f t="shared" ref="I121:I144" si="10">IF(ISBLANK(H121),"",D121)</f>
        <v/>
      </c>
      <c r="J121" s="133">
        <f>IF(ISBLANK('Tabulation of Bids'!G58),"",'Tabulation of Bids'!G58)</f>
        <v>27.75</v>
      </c>
      <c r="K121" s="133" t="str">
        <f t="shared" ref="K121:K144" si="11">IF(ISBLANK(H121),"",H121*J121)</f>
        <v/>
      </c>
    </row>
    <row r="122" spans="1:31" ht="20.25" customHeight="1" x14ac:dyDescent="0.2">
      <c r="A122" s="297">
        <f>IF(ISBLANK('Tabulation of Bids'!A59),"",'Tabulation of Bids'!A59)</f>
        <v>50</v>
      </c>
      <c r="B122" s="298" t="str">
        <f>IF(ISBLANK('Tabulation of Bids'!B59),"",'Tabulation of Bids'!B59)</f>
        <v>Removal and Replacement of Brick Pavers</v>
      </c>
      <c r="C122" s="295">
        <f>IF('Tabulation of Bids'!D59=0,"",'Tabulation of Bids'!D59)</f>
        <v>950</v>
      </c>
      <c r="D122" s="299" t="str">
        <f>IF(ISBLANK('Tabulation of Bids'!C59),"",'Tabulation of Bids'!C59)</f>
        <v>S.F.</v>
      </c>
      <c r="E122" s="261">
        <f t="shared" ref="E122:E144" si="12">IF(J122 = "","",J122*C122)</f>
        <v>22325</v>
      </c>
      <c r="F122" s="262" t="str">
        <f t="shared" ref="F122:F144" si="13">IF((H122&gt;C122),H122-C122,"")</f>
        <v/>
      </c>
      <c r="G122" s="288">
        <f t="shared" ref="G122:G144" si="14">IF($K$165="BLR 6303",IF(C122&gt;H122,C122-H122,""),"")</f>
        <v>950</v>
      </c>
      <c r="H122" s="166"/>
      <c r="I122" s="135" t="str">
        <f t="shared" si="10"/>
        <v/>
      </c>
      <c r="J122" s="133">
        <f>IF(ISBLANK('Tabulation of Bids'!G59),"",'Tabulation of Bids'!G59)</f>
        <v>23.5</v>
      </c>
      <c r="K122" s="133" t="str">
        <f t="shared" si="11"/>
        <v/>
      </c>
    </row>
    <row r="123" spans="1:31" ht="20.25" customHeight="1" x14ac:dyDescent="0.2">
      <c r="A123" s="297">
        <f>IF(ISBLANK('Tabulation of Bids'!A60),"",'Tabulation of Bids'!A60)</f>
        <v>51</v>
      </c>
      <c r="B123" s="298" t="str">
        <f>IF(ISBLANK('Tabulation of Bids'!B60),"",'Tabulation of Bids'!B60)</f>
        <v>Subgrade Undercutting</v>
      </c>
      <c r="C123" s="295">
        <f>IF('Tabulation of Bids'!D60=0,"",'Tabulation of Bids'!D60)</f>
        <v>50</v>
      </c>
      <c r="D123" s="299" t="str">
        <f>IF(ISBLANK('Tabulation of Bids'!C60),"",'Tabulation of Bids'!C60)</f>
        <v>C.Y.</v>
      </c>
      <c r="E123" s="261">
        <f t="shared" si="12"/>
        <v>4900</v>
      </c>
      <c r="F123" s="262" t="str">
        <f t="shared" si="13"/>
        <v/>
      </c>
      <c r="G123" s="288">
        <f t="shared" si="14"/>
        <v>50</v>
      </c>
      <c r="H123" s="166"/>
      <c r="I123" s="135" t="str">
        <f t="shared" si="10"/>
        <v/>
      </c>
      <c r="J123" s="133">
        <f>IF(ISBLANK('Tabulation of Bids'!G60),"",'Tabulation of Bids'!G60)</f>
        <v>98</v>
      </c>
      <c r="K123" s="133" t="str">
        <f t="shared" si="11"/>
        <v/>
      </c>
    </row>
    <row r="124" spans="1:31" ht="20.25" customHeight="1" x14ac:dyDescent="0.2">
      <c r="A124" s="297" t="str">
        <f>IF(ISBLANK('Tabulation of Bids'!A61),"",'Tabulation of Bids'!A61)</f>
        <v/>
      </c>
      <c r="B124" s="298" t="str">
        <f>IF(ISBLANK('Tabulation of Bids'!B61),"",'Tabulation of Bids'!B61)</f>
        <v/>
      </c>
      <c r="C124" s="295" t="str">
        <f>IF('Tabulation of Bids'!D61=0,"",'Tabulation of Bids'!D61)</f>
        <v/>
      </c>
      <c r="D124" s="299" t="str">
        <f>IF(ISBLANK('Tabulation of Bids'!C61),"",'Tabulation of Bids'!C61)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Bids'!G61),"",'Tabulation of Bids'!G61)</f>
        <v/>
      </c>
      <c r="K124" s="133" t="str">
        <f t="shared" si="11"/>
        <v/>
      </c>
    </row>
    <row r="125" spans="1:31" ht="20.25" customHeight="1" x14ac:dyDescent="0.2">
      <c r="A125" s="297" t="str">
        <f>IF(ISBLANK('Tabulation of Bids'!A62),"",'Tabulation of Bids'!A62)</f>
        <v/>
      </c>
      <c r="B125" s="298" t="str">
        <f>IF(ISBLANK('Tabulation of Bids'!B62),"",'Tabulation of Bids'!B62)</f>
        <v/>
      </c>
      <c r="C125" s="295" t="str">
        <f>IF('Tabulation of Bids'!D62=0,"",'Tabulation of Bids'!D62)</f>
        <v/>
      </c>
      <c r="D125" s="299" t="str">
        <f>IF(ISBLANK('Tabulation of Bids'!C62),"",'Tabulation of Bids'!C62)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Bids'!G62),"",'Tabulation of Bids'!G62)</f>
        <v/>
      </c>
      <c r="K125" s="133" t="str">
        <f t="shared" si="11"/>
        <v/>
      </c>
    </row>
    <row r="126" spans="1:31" ht="20.25" customHeight="1" x14ac:dyDescent="0.2">
      <c r="A126" s="297" t="str">
        <f>IF(ISBLANK('Tabulation of Bids'!A63),"",'Tabulation of Bids'!A63)</f>
        <v/>
      </c>
      <c r="B126" s="298" t="str">
        <f>IF(ISBLANK('Tabulation of Bids'!B63),"",'Tabulation of Bids'!B63)</f>
        <v/>
      </c>
      <c r="C126" s="295" t="str">
        <f>IF('Tabulation of Bids'!D63=0,"",'Tabulation of Bids'!D63)</f>
        <v/>
      </c>
      <c r="D126" s="299" t="str">
        <f>IF(ISBLANK('Tabulation of Bids'!C63),"",'Tabulation of Bids'!C63)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Bids'!G63),"",'Tabulation of Bids'!G63)</f>
        <v/>
      </c>
      <c r="K126" s="133" t="str">
        <f t="shared" si="11"/>
        <v/>
      </c>
    </row>
    <row r="127" spans="1:31" ht="20.25" customHeight="1" x14ac:dyDescent="0.2">
      <c r="A127" s="297" t="str">
        <f>IF(ISBLANK('Tabulation of Bids'!A64),"",'Tabulation of Bids'!A64)</f>
        <v/>
      </c>
      <c r="B127" s="298" t="str">
        <f>IF(ISBLANK('Tabulation of Bids'!B64),"",'Tabulation of Bids'!B64)</f>
        <v/>
      </c>
      <c r="C127" s="295" t="str">
        <f>IF('Tabulation of Bids'!D64=0,"",'Tabulation of Bids'!D64)</f>
        <v/>
      </c>
      <c r="D127" s="299" t="str">
        <f>IF(ISBLANK('Tabulation of Bids'!C64),"",'Tabulation of Bids'!C64)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Bids'!G64),"",'Tabulation of Bids'!G64)</f>
        <v/>
      </c>
      <c r="K127" s="133" t="str">
        <f t="shared" si="11"/>
        <v/>
      </c>
    </row>
    <row r="128" spans="1:31" ht="20.25" customHeight="1" x14ac:dyDescent="0.2">
      <c r="A128" s="297" t="str">
        <f>IF(ISBLANK('Tabulation of Bids'!A65),"",'Tabulation of Bids'!A65)</f>
        <v/>
      </c>
      <c r="B128" s="298" t="str">
        <f>IF(ISBLANK('Tabulation of Bids'!B65),"",'Tabulation of Bids'!B65)</f>
        <v/>
      </c>
      <c r="C128" s="295" t="str">
        <f>IF('Tabulation of Bids'!D65=0,"",'Tabulation of Bids'!D65)</f>
        <v/>
      </c>
      <c r="D128" s="299" t="str">
        <f>IF(ISBLANK('Tabulation of Bids'!C65),"",'Tabulation of Bids'!C65)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Bids'!G65),"",'Tabulation of Bids'!G65)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Bids'!A66),"",'Tabulation of Bids'!A66)</f>
        <v/>
      </c>
      <c r="B129" s="298" t="str">
        <f>IF(ISBLANK('Tabulation of Bids'!B66),"",'Tabulation of Bids'!B66)</f>
        <v/>
      </c>
      <c r="C129" s="295" t="str">
        <f>IF('Tabulation of Bids'!D66=0,"",'Tabulation of Bids'!D66)</f>
        <v/>
      </c>
      <c r="D129" s="299" t="str">
        <f>IF(ISBLANK('Tabulation of Bids'!C66),"",'Tabulation of Bids'!C66)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Bids'!G66),"",'Tabulation of Bids'!G66)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Bids'!A67),"",'Tabulation of Bids'!A67)</f>
        <v/>
      </c>
      <c r="B130" s="298" t="str">
        <f>IF(ISBLANK('Tabulation of Bids'!B67),"",'Tabulation of Bids'!B67)</f>
        <v/>
      </c>
      <c r="C130" s="295" t="str">
        <f>IF('Tabulation of Bids'!D67=0,"",'Tabulation of Bids'!D67)</f>
        <v/>
      </c>
      <c r="D130" s="299" t="str">
        <f>IF(ISBLANK('Tabulation of Bids'!C67),"",'Tabulation of Bids'!C67)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Bids'!G67),"",'Tabulation of Bids'!G67)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Bids'!A68),"",'Tabulation of Bids'!A68)</f>
        <v/>
      </c>
      <c r="B131" s="298" t="str">
        <f>IF(ISBLANK('Tabulation of Bids'!B68),"",'Tabulation of Bids'!B68)</f>
        <v/>
      </c>
      <c r="C131" s="295" t="str">
        <f>IF('Tabulation of Bids'!D68=0,"",'Tabulation of Bids'!D68)</f>
        <v/>
      </c>
      <c r="D131" s="299" t="str">
        <f>IF(ISBLANK('Tabulation of Bids'!C68),"",'Tabulation of Bids'!C68)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Bids'!G68),"",'Tabulation of Bids'!G68)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Bids'!A69),"",'Tabulation of Bids'!A69)</f>
        <v/>
      </c>
      <c r="B132" s="298" t="str">
        <f>IF(ISBLANK('Tabulation of Bids'!B69),"",'Tabulation of Bids'!B69)</f>
        <v/>
      </c>
      <c r="C132" s="295" t="str">
        <f>IF('Tabulation of Bids'!D69=0,"",'Tabulation of Bids'!D69)</f>
        <v/>
      </c>
      <c r="D132" s="299" t="str">
        <f>IF(ISBLANK('Tabulation of Bids'!C69),"",'Tabulation of Bids'!C69)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Bids'!G69),"",'Tabulation of Bids'!G69)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Bids'!A70),"",'Tabulation of Bids'!A70)</f>
        <v/>
      </c>
      <c r="B133" s="298" t="str">
        <f>IF(ISBLANK('Tabulation of Bids'!B70),"",'Tabulation of Bids'!B70)</f>
        <v/>
      </c>
      <c r="C133" s="295" t="str">
        <f>IF('Tabulation of Bids'!D70=0,"",'Tabulation of Bids'!D70)</f>
        <v/>
      </c>
      <c r="D133" s="299" t="str">
        <f>IF(ISBLANK('Tabulation of Bids'!C70),"",'Tabulation of Bids'!C70)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Bids'!G70),"",'Tabulation of Bids'!G70)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Bids'!A71),"",'Tabulation of Bids'!A71)</f>
        <v/>
      </c>
      <c r="B134" s="298" t="str">
        <f>IF(ISBLANK('Tabulation of Bids'!B71),"",'Tabulation of Bids'!B71)</f>
        <v/>
      </c>
      <c r="C134" s="295" t="str">
        <f>IF('Tabulation of Bids'!D71=0,"",'Tabulation of Bids'!D71)</f>
        <v/>
      </c>
      <c r="D134" s="299" t="str">
        <f>IF(ISBLANK('Tabulation of Bids'!C71),"",'Tabulation of Bids'!C71)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Bids'!G71),"",'Tabulation of Bids'!G71)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Bids'!A72),"",'Tabulation of Bids'!A72)</f>
        <v/>
      </c>
      <c r="B135" s="298" t="str">
        <f>IF(ISBLANK('Tabulation of Bids'!B72),"",'Tabulation of Bids'!B72)</f>
        <v/>
      </c>
      <c r="C135" s="295" t="str">
        <f>IF('Tabulation of Bids'!D72=0,"",'Tabulation of Bids'!D72)</f>
        <v/>
      </c>
      <c r="D135" s="299" t="str">
        <f>IF(ISBLANK('Tabulation of Bids'!C72),"",'Tabulation of Bids'!C72)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Bids'!G72),"",'Tabulation of Bids'!G72)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Bids'!A73),"",'Tabulation of Bids'!A73)</f>
        <v/>
      </c>
      <c r="B136" s="298" t="str">
        <f>IF(ISBLANK('Tabulation of Bids'!B73),"",'Tabulation of Bids'!B73)</f>
        <v/>
      </c>
      <c r="C136" s="295" t="str">
        <f>IF('Tabulation of Bids'!D73=0,"",'Tabulation of Bids'!D73)</f>
        <v/>
      </c>
      <c r="D136" s="299" t="str">
        <f>IF(ISBLANK('Tabulation of Bids'!C73),"",'Tabulation of Bids'!C73)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Bids'!G73),"",'Tabulation of Bids'!G73)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Bids'!A74),"",'Tabulation of Bids'!A74)</f>
        <v/>
      </c>
      <c r="B137" s="298" t="str">
        <f>IF(ISBLANK('Tabulation of Bids'!B74),"",'Tabulation of Bids'!B74)</f>
        <v/>
      </c>
      <c r="C137" s="295" t="str">
        <f>IF('Tabulation of Bids'!D74=0,"",'Tabulation of Bids'!D74)</f>
        <v/>
      </c>
      <c r="D137" s="299" t="str">
        <f>IF(ISBLANK('Tabulation of Bids'!C74),"",'Tabulation of Bids'!C74)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Bids'!G74),"",'Tabulation of Bids'!G74)</f>
        <v/>
      </c>
      <c r="K137" s="133" t="str">
        <f t="shared" si="11"/>
        <v/>
      </c>
    </row>
    <row r="138" spans="1:11" ht="20.25" customHeight="1" x14ac:dyDescent="0.2">
      <c r="A138" s="297" t="str">
        <f>IF(ISBLANK('Tabulation of Bids'!A75),"",'Tabulation of Bids'!A75)</f>
        <v/>
      </c>
      <c r="B138" s="298" t="str">
        <f>IF(ISBLANK('Tabulation of Bids'!B75),"",'Tabulation of Bids'!B75)</f>
        <v/>
      </c>
      <c r="C138" s="295" t="str">
        <f>IF('Tabulation of Bids'!D75=0,"",'Tabulation of Bids'!D75)</f>
        <v/>
      </c>
      <c r="D138" s="299" t="str">
        <f>IF(ISBLANK('Tabulation of Bids'!C75),"",'Tabulation of Bids'!C75)</f>
        <v/>
      </c>
      <c r="E138" s="261" t="str">
        <f t="shared" si="12"/>
        <v/>
      </c>
      <c r="F138" s="262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Bids'!G75),"",'Tabulation of Bids'!G75)</f>
        <v/>
      </c>
      <c r="K138" s="133" t="str">
        <f t="shared" si="11"/>
        <v/>
      </c>
    </row>
    <row r="139" spans="1:11" ht="20.25" customHeight="1" x14ac:dyDescent="0.2">
      <c r="A139" s="297" t="str">
        <f>IF(ISBLANK('Tabulation of Bids'!A76),"",'Tabulation of Bids'!A76)</f>
        <v/>
      </c>
      <c r="B139" s="298" t="str">
        <f>IF(ISBLANK('Tabulation of Bids'!B76),"",'Tabulation of Bids'!B76)</f>
        <v/>
      </c>
      <c r="C139" s="295" t="str">
        <f>IF('Tabulation of Bids'!D76=0,"",'Tabulation of Bids'!D76)</f>
        <v/>
      </c>
      <c r="D139" s="299" t="str">
        <f>IF(ISBLANK('Tabulation of Bids'!C76),"",'Tabulation of Bids'!C76)</f>
        <v/>
      </c>
      <c r="E139" s="261" t="str">
        <f t="shared" si="12"/>
        <v/>
      </c>
      <c r="F139" s="262" t="str">
        <f t="shared" si="13"/>
        <v/>
      </c>
      <c r="G139" s="288" t="str">
        <f t="shared" si="14"/>
        <v/>
      </c>
      <c r="H139" s="166"/>
      <c r="I139" s="135" t="str">
        <f t="shared" si="10"/>
        <v/>
      </c>
      <c r="J139" s="133" t="str">
        <f>IF(ISBLANK('Tabulation of Bids'!G76),"",'Tabulation of Bids'!G76)</f>
        <v/>
      </c>
      <c r="K139" s="133" t="str">
        <f t="shared" si="11"/>
        <v/>
      </c>
    </row>
    <row r="140" spans="1:11" ht="20.25" customHeight="1" x14ac:dyDescent="0.2">
      <c r="A140" s="297" t="str">
        <f>IF(ISBLANK('Tabulation of Bids'!A77),"",'Tabulation of Bids'!A77)</f>
        <v/>
      </c>
      <c r="B140" s="298" t="str">
        <f>IF(ISBLANK('Tabulation of Bids'!B77),"",'Tabulation of Bids'!B77)</f>
        <v/>
      </c>
      <c r="C140" s="295" t="str">
        <f>IF('Tabulation of Bids'!D77=0,"",'Tabulation of Bids'!D77)</f>
        <v/>
      </c>
      <c r="D140" s="299" t="str">
        <f>IF(ISBLANK('Tabulation of Bids'!C77),"",'Tabulation of Bids'!C77)</f>
        <v/>
      </c>
      <c r="E140" s="261" t="str">
        <f t="shared" si="12"/>
        <v/>
      </c>
      <c r="F140" s="262" t="str">
        <f t="shared" si="13"/>
        <v/>
      </c>
      <c r="G140" s="288" t="str">
        <f t="shared" si="14"/>
        <v/>
      </c>
      <c r="H140" s="166"/>
      <c r="I140" s="135" t="str">
        <f t="shared" si="10"/>
        <v/>
      </c>
      <c r="J140" s="133" t="str">
        <f>IF(ISBLANK('Tabulation of Bids'!G77),"",'Tabulation of Bids'!G77)</f>
        <v/>
      </c>
      <c r="K140" s="133" t="str">
        <f t="shared" si="11"/>
        <v/>
      </c>
    </row>
    <row r="141" spans="1:11" ht="20.25" customHeight="1" x14ac:dyDescent="0.2">
      <c r="A141" s="297" t="str">
        <f>IF(ISBLANK('Tabulation of Bids'!A78),"",'Tabulation of Bids'!A78)</f>
        <v/>
      </c>
      <c r="B141" s="298" t="str">
        <f>IF(ISBLANK('Tabulation of Bids'!B78),"",'Tabulation of Bids'!B78)</f>
        <v/>
      </c>
      <c r="C141" s="295" t="str">
        <f>IF('Tabulation of Bids'!D78=0,"",'Tabulation of Bids'!D78)</f>
        <v/>
      </c>
      <c r="D141" s="299" t="str">
        <f>IF(ISBLANK('Tabulation of Bids'!C78),"",'Tabulation of Bids'!C78)</f>
        <v/>
      </c>
      <c r="E141" s="261" t="str">
        <f t="shared" si="12"/>
        <v/>
      </c>
      <c r="F141" s="262" t="str">
        <f t="shared" si="13"/>
        <v/>
      </c>
      <c r="G141" s="288" t="str">
        <f t="shared" si="14"/>
        <v/>
      </c>
      <c r="H141" s="166"/>
      <c r="I141" s="135" t="str">
        <f t="shared" si="10"/>
        <v/>
      </c>
      <c r="J141" s="133" t="str">
        <f>IF(ISBLANK('Tabulation of Bids'!G78),"",'Tabulation of Bids'!G78)</f>
        <v/>
      </c>
      <c r="K141" s="133" t="str">
        <f t="shared" si="11"/>
        <v/>
      </c>
    </row>
    <row r="142" spans="1:11" ht="20.25" customHeight="1" x14ac:dyDescent="0.2">
      <c r="A142" s="297" t="str">
        <f>IF(ISBLANK('Tabulation of Bids'!A79),"",'Tabulation of Bids'!A79)</f>
        <v/>
      </c>
      <c r="B142" s="298" t="str">
        <f>IF(ISBLANK('Tabulation of Bids'!B79),"",'Tabulation of Bids'!B79)</f>
        <v/>
      </c>
      <c r="C142" s="295" t="str">
        <f>IF('Tabulation of Bids'!D79=0,"",'Tabulation of Bids'!D79)</f>
        <v/>
      </c>
      <c r="D142" s="299" t="str">
        <f>IF(ISBLANK('Tabulation of Bids'!C79),"",'Tabulation of Bids'!C79)</f>
        <v/>
      </c>
      <c r="E142" s="261" t="str">
        <f t="shared" si="12"/>
        <v/>
      </c>
      <c r="F142" s="262" t="str">
        <f t="shared" si="13"/>
        <v/>
      </c>
      <c r="G142" s="288" t="str">
        <f t="shared" si="14"/>
        <v/>
      </c>
      <c r="H142" s="166"/>
      <c r="I142" s="135" t="str">
        <f t="shared" si="10"/>
        <v/>
      </c>
      <c r="J142" s="133" t="str">
        <f>IF(ISBLANK('Tabulation of Bids'!G79),"",'Tabulation of Bids'!G79)</f>
        <v/>
      </c>
      <c r="K142" s="133" t="str">
        <f t="shared" si="11"/>
        <v/>
      </c>
    </row>
    <row r="143" spans="1:11" ht="20.25" customHeight="1" x14ac:dyDescent="0.2">
      <c r="A143" s="297" t="str">
        <f>IF(ISBLANK('Tabulation of Bids'!A80),"",'Tabulation of Bids'!A80)</f>
        <v/>
      </c>
      <c r="B143" s="298" t="str">
        <f>IF(ISBLANK('Tabulation of Bids'!B80),"",'Tabulation of Bids'!B80)</f>
        <v/>
      </c>
      <c r="C143" s="295" t="str">
        <f>IF('Tabulation of Bids'!D80=0,"",'Tabulation of Bids'!D80)</f>
        <v/>
      </c>
      <c r="D143" s="299" t="str">
        <f>IF(ISBLANK('Tabulation of Bids'!C80),"",'Tabulation of Bids'!C80)</f>
        <v/>
      </c>
      <c r="E143" s="261" t="str">
        <f t="shared" si="12"/>
        <v/>
      </c>
      <c r="F143" s="262" t="str">
        <f t="shared" si="13"/>
        <v/>
      </c>
      <c r="G143" s="288" t="str">
        <f t="shared" si="14"/>
        <v/>
      </c>
      <c r="H143" s="166"/>
      <c r="I143" s="135" t="str">
        <f t="shared" si="10"/>
        <v/>
      </c>
      <c r="J143" s="133" t="str">
        <f>IF(ISBLANK('Tabulation of Bids'!G80),"",'Tabulation of Bids'!G80)</f>
        <v/>
      </c>
      <c r="K143" s="133" t="str">
        <f t="shared" si="11"/>
        <v/>
      </c>
    </row>
    <row r="144" spans="1:11" ht="20.25" customHeight="1" thickBot="1" x14ac:dyDescent="0.25">
      <c r="A144" s="300" t="str">
        <f>IF(ISBLANK('Tabulation of Bids'!A81),"",'Tabulation of Bids'!A81)</f>
        <v/>
      </c>
      <c r="B144" s="301" t="str">
        <f>IF(ISBLANK('Tabulation of Bids'!B81),"",'Tabulation of Bids'!B81)</f>
        <v/>
      </c>
      <c r="C144" s="295" t="str">
        <f>IF('Tabulation of Bids'!D81=0,"",'Tabulation of Bids'!D81)</f>
        <v/>
      </c>
      <c r="D144" s="302" t="str">
        <f>IF(ISBLANK('Tabulation of Bids'!C81),"",'Tabulation of Bids'!C81)</f>
        <v/>
      </c>
      <c r="E144" s="263" t="str">
        <f t="shared" si="12"/>
        <v/>
      </c>
      <c r="F144" s="264" t="str">
        <f t="shared" si="13"/>
        <v/>
      </c>
      <c r="G144" s="288" t="str">
        <f t="shared" si="14"/>
        <v/>
      </c>
      <c r="H144" s="166"/>
      <c r="I144" s="135" t="str">
        <f t="shared" si="10"/>
        <v/>
      </c>
      <c r="J144" s="133" t="str">
        <f>IF(ISBLANK('Tabulation of Bids'!G81),"",'Tabulation of Bids'!G81)</f>
        <v/>
      </c>
      <c r="K144" s="133" t="str">
        <f t="shared" si="11"/>
        <v/>
      </c>
    </row>
    <row r="145" spans="1:11" ht="12" thickBot="1" x14ac:dyDescent="0.25">
      <c r="A145" s="131" t="str">
        <f>IF(A174="","Total","Sub Total")</f>
        <v>Total</v>
      </c>
      <c r="B145" s="44"/>
      <c r="C145" s="45"/>
      <c r="D145" s="35"/>
      <c r="E145" s="230">
        <f>SUM(E121:E144)+SUM(E61:E84)+SUM(E8:E31)</f>
        <v>1707937.43</v>
      </c>
      <c r="F145" s="26"/>
      <c r="G145" s="35"/>
      <c r="H145" s="45"/>
      <c r="I145" s="35"/>
      <c r="J145" s="25"/>
      <c r="K145" s="25">
        <f>IF(ISNUMBER(E85),SUM(K8:K31)+SUM(K61:K84)+SUM(K121:K144),"")</f>
        <v>17388221.561700001</v>
      </c>
    </row>
    <row r="146" spans="1:11" x14ac:dyDescent="0.2">
      <c r="A146" s="43" t="s">
        <v>39</v>
      </c>
      <c r="B146" s="15"/>
      <c r="C146" s="27"/>
      <c r="D146" s="27"/>
      <c r="E146" s="27"/>
      <c r="F146" s="27"/>
      <c r="G146" s="27"/>
      <c r="H146" s="27"/>
      <c r="I146" s="27"/>
      <c r="J146" s="57" t="s">
        <v>38</v>
      </c>
      <c r="K146" s="39"/>
    </row>
    <row r="147" spans="1:11" x14ac:dyDescent="0.2">
      <c r="A147" s="176"/>
      <c r="B147" s="46"/>
      <c r="C147" s="28"/>
      <c r="D147" s="28"/>
      <c r="E147" s="28"/>
      <c r="F147" s="28"/>
      <c r="G147" s="28"/>
      <c r="H147" s="28"/>
      <c r="I147" s="28"/>
      <c r="J147" s="177"/>
      <c r="K147" s="40"/>
    </row>
    <row r="148" spans="1:11" x14ac:dyDescent="0.2">
      <c r="A148" s="176"/>
      <c r="B148" s="46"/>
      <c r="C148" s="28"/>
      <c r="D148" s="28"/>
      <c r="E148" s="28"/>
      <c r="F148" s="28"/>
      <c r="G148" s="28"/>
      <c r="H148" s="28"/>
      <c r="I148" s="28"/>
      <c r="J148" s="177"/>
      <c r="K148" s="40"/>
    </row>
    <row r="149" spans="1:11" x14ac:dyDescent="0.2">
      <c r="A149" s="176"/>
      <c r="B149" s="46"/>
      <c r="C149" s="28"/>
      <c r="D149" s="28"/>
      <c r="E149" s="28"/>
      <c r="F149" s="28"/>
      <c r="G149" s="28"/>
      <c r="H149" s="28"/>
      <c r="I149" s="28"/>
      <c r="J149" s="177"/>
      <c r="K149" s="40"/>
    </row>
    <row r="150" spans="1:11" x14ac:dyDescent="0.2">
      <c r="A150" s="176"/>
      <c r="B150" s="46"/>
      <c r="C150" s="28"/>
      <c r="D150" s="28"/>
      <c r="E150" s="28"/>
      <c r="F150" s="28"/>
      <c r="G150" s="28"/>
      <c r="H150" s="28"/>
      <c r="I150" s="28"/>
      <c r="J150" s="177"/>
      <c r="K150" s="40"/>
    </row>
    <row r="151" spans="1:11" ht="12" thickBot="1" x14ac:dyDescent="0.25">
      <c r="A151" s="176"/>
      <c r="B151" s="46"/>
      <c r="C151" s="28"/>
      <c r="D151" s="28"/>
      <c r="E151" s="28"/>
      <c r="F151" s="28"/>
      <c r="G151" s="28"/>
      <c r="H151" s="28"/>
      <c r="I151" s="28"/>
      <c r="J151" s="177"/>
      <c r="K151" s="40"/>
    </row>
    <row r="152" spans="1:11" ht="12" thickBot="1" x14ac:dyDescent="0.25">
      <c r="A152" s="61"/>
      <c r="B152" s="47"/>
      <c r="C152" s="29"/>
      <c r="D152" s="29"/>
      <c r="E152" s="29"/>
      <c r="F152" s="29"/>
      <c r="G152" s="29"/>
      <c r="H152" s="36"/>
      <c r="I152" s="36" t="s">
        <v>40</v>
      </c>
      <c r="J152" s="29"/>
      <c r="K152" s="269" t="str">
        <f>IF(ISNUMBER(K145),IF(SUM(J147:J151)=0,"",SUM(J147:J151)),"")</f>
        <v/>
      </c>
    </row>
    <row r="153" spans="1:11" x14ac:dyDescent="0.2">
      <c r="A153" s="62"/>
      <c r="B153" s="48"/>
      <c r="C153" s="30"/>
      <c r="D153" s="30"/>
      <c r="E153" s="30"/>
      <c r="F153" s="30"/>
      <c r="G153" s="30"/>
      <c r="H153" s="37"/>
      <c r="I153" s="37" t="s">
        <v>92</v>
      </c>
      <c r="J153" s="58"/>
      <c r="K153" s="274">
        <f>IF(A145="Sub Total","",SUM(K145:K152))</f>
        <v>17388221.561700001</v>
      </c>
    </row>
    <row r="154" spans="1:11" x14ac:dyDescent="0.2">
      <c r="A154" s="62"/>
      <c r="B154" s="48"/>
      <c r="C154" s="30"/>
      <c r="D154" s="30"/>
      <c r="E154" s="30"/>
      <c r="F154" s="30"/>
      <c r="G154" s="30"/>
      <c r="H154" s="37"/>
      <c r="I154" s="37" t="s">
        <v>41</v>
      </c>
      <c r="J154" s="171"/>
      <c r="K154" s="275" t="str">
        <f>IF(ISNUMBER(K145),IF(ISNUMBER(J154),J154*K153,""),"")</f>
        <v/>
      </c>
    </row>
    <row r="155" spans="1:11" ht="12" thickBot="1" x14ac:dyDescent="0.25">
      <c r="A155" s="62"/>
      <c r="B155" s="48"/>
      <c r="C155" s="30"/>
      <c r="D155" s="30"/>
      <c r="E155" s="30"/>
      <c r="F155" s="30"/>
      <c r="G155" s="30"/>
      <c r="H155" s="37"/>
      <c r="I155" s="37" t="s">
        <v>42</v>
      </c>
      <c r="J155" s="59"/>
      <c r="K155" s="273">
        <f>IF(ISNUMBER(K154),K153-K154,K153)</f>
        <v>17388221.561700001</v>
      </c>
    </row>
    <row r="156" spans="1:11" x14ac:dyDescent="0.2">
      <c r="A156" s="49" t="s">
        <v>43</v>
      </c>
      <c r="B156" s="49"/>
      <c r="C156" s="31"/>
      <c r="D156" s="31"/>
      <c r="E156" s="31"/>
      <c r="F156" s="31"/>
      <c r="G156" s="31"/>
      <c r="H156" s="31"/>
      <c r="I156" s="38"/>
      <c r="J156" s="60" t="s">
        <v>38</v>
      </c>
      <c r="K156" s="270"/>
    </row>
    <row r="157" spans="1:11" x14ac:dyDescent="0.2">
      <c r="A157" s="172"/>
      <c r="B157" s="50"/>
      <c r="C157" s="32"/>
      <c r="D157" s="32"/>
      <c r="E157" s="32"/>
      <c r="F157" s="32"/>
      <c r="G157" s="32"/>
      <c r="H157" s="32"/>
      <c r="I157" s="32"/>
      <c r="J157" s="174"/>
      <c r="K157" s="271"/>
    </row>
    <row r="158" spans="1:11" ht="12" thickBot="1" x14ac:dyDescent="0.25">
      <c r="A158" s="173"/>
      <c r="B158" s="51"/>
      <c r="C158" s="33"/>
      <c r="D158" s="33"/>
      <c r="E158" s="33"/>
      <c r="F158" s="33"/>
      <c r="G158" s="33"/>
      <c r="H158" s="33"/>
      <c r="I158" s="33"/>
      <c r="J158" s="175"/>
      <c r="K158" s="272"/>
    </row>
    <row r="159" spans="1:11" ht="12" thickBot="1" x14ac:dyDescent="0.25">
      <c r="A159" s="62"/>
      <c r="B159" s="48"/>
      <c r="C159" s="30"/>
      <c r="D159" s="30"/>
      <c r="E159" s="30"/>
      <c r="F159" s="30"/>
      <c r="G159" s="30"/>
      <c r="H159" s="37"/>
      <c r="I159" s="37" t="s">
        <v>44</v>
      </c>
      <c r="J159" s="30"/>
      <c r="K159" s="269" t="str">
        <f>IF(ISNUMBER(K145),IF(SUM(J157:J158)=0,"",SUM(J157:J158)),"")</f>
        <v/>
      </c>
    </row>
    <row r="160" spans="1:11" ht="12" thickBot="1" x14ac:dyDescent="0.25">
      <c r="A160" s="61"/>
      <c r="B160" s="47"/>
      <c r="C160" s="29"/>
      <c r="D160" s="29"/>
      <c r="E160" s="29"/>
      <c r="F160" s="29"/>
      <c r="G160" s="29"/>
      <c r="H160" s="36"/>
      <c r="I160" s="36" t="s">
        <v>45</v>
      </c>
      <c r="J160" s="29"/>
      <c r="K160" s="269">
        <f>IF(ISNUMBER(K159),K155-K159,K155)</f>
        <v>17388221.561700001</v>
      </c>
    </row>
    <row r="161" spans="1:11" ht="18" customHeight="1" x14ac:dyDescent="0.2">
      <c r="A161" s="52"/>
      <c r="B161" s="52" t="s">
        <v>46</v>
      </c>
      <c r="C161" s="46" t="s">
        <v>104</v>
      </c>
      <c r="D161" s="442"/>
      <c r="E161" s="442"/>
      <c r="F161" s="442"/>
      <c r="G161" s="442"/>
      <c r="H161" s="442"/>
      <c r="I161" s="442"/>
      <c r="J161" s="442"/>
      <c r="K161" s="442"/>
    </row>
    <row r="162" spans="1:11" x14ac:dyDescent="0.2">
      <c r="A162" s="63"/>
      <c r="B162" s="53"/>
      <c r="C162" s="54"/>
      <c r="D162" s="55" t="s">
        <v>46</v>
      </c>
      <c r="E162" s="34"/>
      <c r="F162" s="34"/>
      <c r="G162" s="34"/>
      <c r="H162" s="34"/>
      <c r="I162" s="34"/>
      <c r="J162" s="34"/>
      <c r="K162" s="41" t="s">
        <v>47</v>
      </c>
    </row>
    <row r="163" spans="1:11" x14ac:dyDescent="0.2">
      <c r="A163" s="52"/>
      <c r="B163" s="52" t="s">
        <v>48</v>
      </c>
      <c r="C163" s="46" t="s">
        <v>104</v>
      </c>
      <c r="D163" s="56"/>
      <c r="E163" s="442"/>
      <c r="F163" s="442"/>
      <c r="G163" s="442"/>
      <c r="H163" s="442"/>
      <c r="I163" s="442"/>
      <c r="J163" s="442"/>
      <c r="K163" s="42"/>
    </row>
    <row r="164" spans="1:11" x14ac:dyDescent="0.2">
      <c r="A164" s="304"/>
      <c r="B164" s="53"/>
      <c r="C164" s="54"/>
      <c r="D164" s="55" t="s">
        <v>46</v>
      </c>
      <c r="E164" s="34"/>
      <c r="F164" s="34"/>
      <c r="G164" s="34"/>
      <c r="H164" s="34"/>
      <c r="I164" s="34"/>
      <c r="J164" s="34"/>
      <c r="K164" s="41" t="s">
        <v>47</v>
      </c>
    </row>
    <row r="165" spans="1:11" x14ac:dyDescent="0.2">
      <c r="A165" s="11" t="s">
        <v>49</v>
      </c>
      <c r="B165" s="11"/>
      <c r="C165" s="11"/>
      <c r="D165" s="11"/>
      <c r="E165" s="11"/>
      <c r="F165" s="11"/>
      <c r="G165" s="11"/>
      <c r="H165" s="11"/>
      <c r="I165" s="11"/>
      <c r="J165" s="11"/>
      <c r="K165" s="13" t="str">
        <f>IF(A115="ENGINEER'S FINAL PAYMENT ESTIMATE","BLR 6303","BLR 6302")</f>
        <v>BLR 6303</v>
      </c>
    </row>
    <row r="166" spans="1:11" x14ac:dyDescent="0.2">
      <c r="A166" s="15" t="s">
        <v>50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4" t="s">
        <v>51</v>
      </c>
    </row>
    <row r="167" spans="1:11" ht="11.25" customHeight="1" x14ac:dyDescent="0.2">
      <c r="A167" s="11" t="s">
        <v>28</v>
      </c>
      <c r="B167" s="11"/>
      <c r="C167" s="11"/>
      <c r="D167" s="11"/>
      <c r="E167" s="11"/>
      <c r="F167" s="11"/>
      <c r="G167" s="12"/>
      <c r="H167" s="13" t="s">
        <v>29</v>
      </c>
      <c r="I167" s="15" t="str">
        <f>I114</f>
        <v>Winnebago</v>
      </c>
      <c r="J167" s="15"/>
      <c r="K167" s="15"/>
    </row>
    <row r="168" spans="1:11" x14ac:dyDescent="0.2">
      <c r="A168" s="11" t="str">
        <f>IF(A227="",IF(ISNUMBER(J207),"ENGINEER'S PAYMENT ESTIMATE","ENGINEER'S FINAL PAYMENT ESTIMATE"),A221)</f>
        <v>ENGINEER'S FINAL PAYMENT ESTIMATE</v>
      </c>
      <c r="B168" s="11"/>
      <c r="C168" s="11"/>
      <c r="D168" s="11"/>
      <c r="E168" s="11"/>
      <c r="F168" s="11"/>
      <c r="G168" s="12"/>
      <c r="H168" s="46" t="str">
        <f>IF(ISBLANK('Pay Estimate (4)'!$H$2),"",'Pay Estimate (4)'!$H$2)</f>
        <v/>
      </c>
      <c r="I168" s="15"/>
      <c r="J168" s="442"/>
      <c r="K168" s="442"/>
    </row>
    <row r="169" spans="1:11" x14ac:dyDescent="0.2">
      <c r="A169" s="12"/>
      <c r="B169" s="92" t="str">
        <f>B116</f>
        <v>Estimate No. 4 from October 18th, 2019 December 31st, 2019</v>
      </c>
      <c r="C169" s="12"/>
      <c r="D169" s="12"/>
      <c r="E169" s="12"/>
      <c r="F169" s="12"/>
      <c r="G169" s="12"/>
      <c r="H169" s="12"/>
      <c r="I169" s="303"/>
      <c r="J169" s="11" t="s">
        <v>30</v>
      </c>
      <c r="K169" s="11"/>
    </row>
    <row r="170" spans="1:11" x14ac:dyDescent="0.2">
      <c r="A170" s="12"/>
      <c r="B170" s="92" t="str">
        <f>B117</f>
        <v>Payable to: Stenstrom Excavating</v>
      </c>
      <c r="C170" s="12"/>
      <c r="D170" s="12"/>
      <c r="E170" s="12"/>
      <c r="F170" s="12"/>
      <c r="G170" s="12"/>
      <c r="H170" s="13" t="s">
        <v>31</v>
      </c>
      <c r="I170" s="15" t="str">
        <f>I117</f>
        <v>City of Rockford</v>
      </c>
      <c r="J170" s="15"/>
      <c r="K170" s="15"/>
    </row>
    <row r="171" spans="1:11" ht="12" thickBot="1" x14ac:dyDescent="0.25">
      <c r="A171" s="12"/>
      <c r="B171" s="92" t="str">
        <f>B118</f>
        <v>Address: Rockford, il Bid Bond</v>
      </c>
      <c r="C171" s="12"/>
      <c r="D171" s="12"/>
      <c r="E171" s="12"/>
      <c r="F171" s="12"/>
      <c r="G171" s="12"/>
      <c r="H171" s="14" t="s">
        <v>32</v>
      </c>
      <c r="I171" s="518" t="str">
        <f>I118</f>
        <v>Bid On: City-Wide Street Repairs Group No. 2 - 2021 (Concrete)</v>
      </c>
      <c r="J171" s="518"/>
      <c r="K171" s="518"/>
    </row>
    <row r="172" spans="1:11" x14ac:dyDescent="0.2">
      <c r="A172" s="16"/>
      <c r="B172" s="18"/>
      <c r="C172" s="19" t="s">
        <v>33</v>
      </c>
      <c r="D172" s="19"/>
      <c r="E172" s="19"/>
      <c r="F172" s="20" t="s">
        <v>34</v>
      </c>
      <c r="G172" s="19" t="s">
        <v>35</v>
      </c>
      <c r="H172" s="19" t="s">
        <v>36</v>
      </c>
      <c r="I172" s="19"/>
      <c r="J172" s="19"/>
      <c r="K172" s="21"/>
    </row>
    <row r="173" spans="1:11" ht="12" thickBot="1" x14ac:dyDescent="0.25">
      <c r="A173" s="17" t="s">
        <v>37</v>
      </c>
      <c r="B173" s="132"/>
      <c r="C173" s="22" t="s">
        <v>5</v>
      </c>
      <c r="D173" s="22"/>
      <c r="E173" s="23" t="s">
        <v>38</v>
      </c>
      <c r="F173" s="23" t="s">
        <v>5</v>
      </c>
      <c r="G173" s="22" t="s">
        <v>5</v>
      </c>
      <c r="H173" s="22" t="s">
        <v>5</v>
      </c>
      <c r="I173" s="22"/>
      <c r="J173" s="23" t="s">
        <v>6</v>
      </c>
      <c r="K173" s="24" t="s">
        <v>38</v>
      </c>
    </row>
    <row r="174" spans="1:11" ht="20.25" customHeight="1" x14ac:dyDescent="0.2">
      <c r="A174" s="293" t="str">
        <f>IF(ISBLANK('Tabulation of Bids'!A84),"",'Tabulation of Bids'!A84)</f>
        <v/>
      </c>
      <c r="B174" s="294" t="str">
        <f>IF(ISBLANK('Tabulation of Bids'!B84),"",'Tabulation of Bids'!B84)</f>
        <v/>
      </c>
      <c r="C174" s="295" t="e">
        <f>IF('Tabulation of Bids'!D84=0,"",'Tabulation of Bids'!D84)</f>
        <v>#REF!</v>
      </c>
      <c r="D174" s="296" t="str">
        <f>IF(ISBLANK('Tabulation of Bids'!C84),"",'Tabulation of Bids'!C84)</f>
        <v/>
      </c>
      <c r="E174" s="257" t="str">
        <f>IF(J174 = "","",J174*C174)</f>
        <v/>
      </c>
      <c r="F174" s="258" t="e">
        <f t="shared" ref="F174:F197" si="15">IF((H174&gt;C174),H174-C174,"")</f>
        <v>#REF!</v>
      </c>
      <c r="G174" s="288" t="e">
        <f>IF($K$218="BLR 6303",IF(C174&gt;H174,C174-H174,""),"")</f>
        <v>#REF!</v>
      </c>
      <c r="H174" s="166"/>
      <c r="I174" s="135" t="str">
        <f t="shared" ref="I174:I197" si="16">IF(ISBLANK(H174),"",D174)</f>
        <v/>
      </c>
      <c r="J174" s="133" t="str">
        <f>IF(ISBLANK('Tabulation of Bids'!G84),"",'Tabulation of Bids'!G84)</f>
        <v/>
      </c>
      <c r="K174" s="133" t="str">
        <f t="shared" ref="K174:K197" si="17">IF(ISBLANK(H174),"",H174*J174)</f>
        <v/>
      </c>
    </row>
    <row r="175" spans="1:11" ht="20.25" customHeight="1" x14ac:dyDescent="0.2">
      <c r="A175" s="297" t="str">
        <f>IF(ISBLANK('Tabulation of Bids'!A85),"",'Tabulation of Bids'!A85)</f>
        <v/>
      </c>
      <c r="B175" s="298" t="str">
        <f>IF(ISBLANK('Tabulation of Bids'!B85),"",'Tabulation of Bids'!B85)</f>
        <v/>
      </c>
      <c r="C175" s="295" t="e">
        <f>IF('Tabulation of Bids'!D85=0,"",'Tabulation of Bids'!D85)</f>
        <v>#REF!</v>
      </c>
      <c r="D175" s="299" t="str">
        <f>IF(ISBLANK('Tabulation of Bids'!C85),"",'Tabulation of Bids'!C85)</f>
        <v/>
      </c>
      <c r="E175" s="261" t="str">
        <f t="shared" ref="E175:E197" si="18">IF(J175 = "","",J175*C175)</f>
        <v/>
      </c>
      <c r="F175" s="262" t="e">
        <f t="shared" si="15"/>
        <v>#REF!</v>
      </c>
      <c r="G175" s="288" t="e">
        <f t="shared" ref="G175:G197" si="19">IF($K$218="BLR 6303",IF(C175&gt;H175,C175-H175,""),"")</f>
        <v>#REF!</v>
      </c>
      <c r="H175" s="166"/>
      <c r="I175" s="135" t="str">
        <f t="shared" si="16"/>
        <v/>
      </c>
      <c r="J175" s="133" t="str">
        <f>IF(ISBLANK('Tabulation of Bids'!G85),"",'Tabulation of Bids'!G85)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Bids'!A86),"",'Tabulation of Bids'!A86)</f>
        <v/>
      </c>
      <c r="B176" s="298" t="str">
        <f>IF(ISBLANK('Tabulation of Bids'!B86),"",'Tabulation of Bids'!B86)</f>
        <v/>
      </c>
      <c r="C176" s="295" t="e">
        <f>IF('Tabulation of Bids'!D86=0,"",'Tabulation of Bids'!D86)</f>
        <v>#REF!</v>
      </c>
      <c r="D176" s="299" t="str">
        <f>IF(ISBLANK('Tabulation of Bids'!C86),"",'Tabulation of Bids'!C86)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Bids'!G86),"",'Tabulation of Bids'!G86)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Bids'!A87),"",'Tabulation of Bids'!A87)</f>
        <v/>
      </c>
      <c r="B177" s="298" t="str">
        <f>IF(ISBLANK('Tabulation of Bids'!B87),"",'Tabulation of Bids'!B87)</f>
        <v/>
      </c>
      <c r="C177" s="295" t="e">
        <f>IF('Tabulation of Bids'!D87=0,"",'Tabulation of Bids'!D87)</f>
        <v>#REF!</v>
      </c>
      <c r="D177" s="299" t="str">
        <f>IF(ISBLANK('Tabulation of Bids'!C87),"",'Tabulation of Bids'!C87)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Bids'!G87),"",'Tabulation of Bids'!G87)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Bids'!A88),"",'Tabulation of Bids'!A88)</f>
        <v/>
      </c>
      <c r="B178" s="298" t="str">
        <f>IF(ISBLANK('Tabulation of Bids'!B88),"",'Tabulation of Bids'!B88)</f>
        <v/>
      </c>
      <c r="C178" s="295" t="e">
        <f>IF('Tabulation of Bids'!D88=0,"",'Tabulation of Bids'!D88)</f>
        <v>#REF!</v>
      </c>
      <c r="D178" s="299" t="str">
        <f>IF(ISBLANK('Tabulation of Bids'!C88),"",'Tabulation of Bids'!C88)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Bids'!G88),"",'Tabulation of Bids'!G88)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Bids'!A89),"",'Tabulation of Bids'!A89)</f>
        <v/>
      </c>
      <c r="B179" s="298" t="str">
        <f>IF(ISBLANK('Tabulation of Bids'!B89),"",'Tabulation of Bids'!B89)</f>
        <v/>
      </c>
      <c r="C179" s="295" t="e">
        <f>IF('Tabulation of Bids'!D89=0,"",'Tabulation of Bids'!D89)</f>
        <v>#REF!</v>
      </c>
      <c r="D179" s="299" t="str">
        <f>IF(ISBLANK('Tabulation of Bids'!C89),"",'Tabulation of Bids'!C89)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Bids'!G89),"",'Tabulation of Bids'!G89)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Bids'!A90),"",'Tabulation of Bids'!A90)</f>
        <v/>
      </c>
      <c r="B180" s="298" t="str">
        <f>IF(ISBLANK('Tabulation of Bids'!B90),"",'Tabulation of Bids'!B90)</f>
        <v/>
      </c>
      <c r="C180" s="295" t="e">
        <f>IF('Tabulation of Bids'!D90=0,"",'Tabulation of Bids'!D90)</f>
        <v>#REF!</v>
      </c>
      <c r="D180" s="299" t="str">
        <f>IF(ISBLANK('Tabulation of Bids'!C90),"",'Tabulation of Bids'!C90)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Bids'!G90),"",'Tabulation of Bids'!G90)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Bids'!A91),"",'Tabulation of Bids'!A91)</f>
        <v/>
      </c>
      <c r="B181" s="298" t="str">
        <f>IF(ISBLANK('Tabulation of Bids'!B91),"",'Tabulation of Bids'!B91)</f>
        <v/>
      </c>
      <c r="C181" s="295" t="e">
        <f>IF('Tabulation of Bids'!D91=0,"",'Tabulation of Bids'!D91)</f>
        <v>#REF!</v>
      </c>
      <c r="D181" s="299" t="str">
        <f>IF(ISBLANK('Tabulation of Bids'!C91),"",'Tabulation of Bids'!C91)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Bids'!G91),"",'Tabulation of Bids'!G91)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Bids'!A92),"",'Tabulation of Bids'!A92)</f>
        <v/>
      </c>
      <c r="B182" s="298" t="str">
        <f>IF(ISBLANK('Tabulation of Bids'!B92),"",'Tabulation of Bids'!B92)</f>
        <v/>
      </c>
      <c r="C182" s="295" t="e">
        <f>IF('Tabulation of Bids'!D92=0,"",'Tabulation of Bids'!D92)</f>
        <v>#REF!</v>
      </c>
      <c r="D182" s="299" t="str">
        <f>IF(ISBLANK('Tabulation of Bids'!C92),"",'Tabulation of Bids'!C92)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Bids'!G92),"",'Tabulation of Bids'!G92)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Bids'!A93),"",'Tabulation of Bids'!A93)</f>
        <v/>
      </c>
      <c r="B183" s="298" t="str">
        <f>IF(ISBLANK('Tabulation of Bids'!B93),"",'Tabulation of Bids'!B93)</f>
        <v/>
      </c>
      <c r="C183" s="295" t="e">
        <f>IF('Tabulation of Bids'!D93=0,"",'Tabulation of Bids'!D93)</f>
        <v>#REF!</v>
      </c>
      <c r="D183" s="299" t="str">
        <f>IF(ISBLANK('Tabulation of Bids'!C93),"",'Tabulation of Bids'!C93)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Bids'!G93),"",'Tabulation of Bids'!G93)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Bids'!A94),"",'Tabulation of Bids'!A94)</f>
        <v/>
      </c>
      <c r="B184" s="298" t="str">
        <f>IF(ISBLANK('Tabulation of Bids'!B94),"",'Tabulation of Bids'!B94)</f>
        <v/>
      </c>
      <c r="C184" s="295" t="e">
        <f>IF('Tabulation of Bids'!D94=0,"",'Tabulation of Bids'!D94)</f>
        <v>#REF!</v>
      </c>
      <c r="D184" s="299" t="str">
        <f>IF(ISBLANK('Tabulation of Bids'!C94),"",'Tabulation of Bids'!C94)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Bids'!G94),"",'Tabulation of Bids'!G94)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Bids'!A95),"",'Tabulation of Bids'!A95)</f>
        <v/>
      </c>
      <c r="B185" s="298" t="str">
        <f>IF(ISBLANK('Tabulation of Bids'!B95),"",'Tabulation of Bids'!B95)</f>
        <v/>
      </c>
      <c r="C185" s="295" t="e">
        <f>IF('Tabulation of Bids'!D95=0,"",'Tabulation of Bids'!D95)</f>
        <v>#REF!</v>
      </c>
      <c r="D185" s="299" t="str">
        <f>IF(ISBLANK('Tabulation of Bids'!C95),"",'Tabulation of Bids'!C95)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Bids'!G95),"",'Tabulation of Bids'!G95)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Bids'!A96),"",'Tabulation of Bids'!A96)</f>
        <v/>
      </c>
      <c r="B186" s="298" t="str">
        <f>IF(ISBLANK('Tabulation of Bids'!B96),"",'Tabulation of Bids'!B96)</f>
        <v/>
      </c>
      <c r="C186" s="295" t="e">
        <f>IF('Tabulation of Bids'!D96=0,"",'Tabulation of Bids'!D96)</f>
        <v>#REF!</v>
      </c>
      <c r="D186" s="299" t="str">
        <f>IF(ISBLANK('Tabulation of Bids'!C96),"",'Tabulation of Bids'!C96)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Bids'!G96),"",'Tabulation of Bids'!G96)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Bids'!A97),"",'Tabulation of Bids'!A97)</f>
        <v/>
      </c>
      <c r="B187" s="298" t="str">
        <f>IF(ISBLANK('Tabulation of Bids'!B97),"",'Tabulation of Bids'!B97)</f>
        <v/>
      </c>
      <c r="C187" s="295" t="e">
        <f>IF('Tabulation of Bids'!D97=0,"",'Tabulation of Bids'!D97)</f>
        <v>#REF!</v>
      </c>
      <c r="D187" s="299" t="str">
        <f>IF(ISBLANK('Tabulation of Bids'!C97),"",'Tabulation of Bids'!C97)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Bids'!G97),"",'Tabulation of Bids'!G97)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Bids'!A98),"",'Tabulation of Bids'!A98)</f>
        <v/>
      </c>
      <c r="B188" s="298" t="str">
        <f>IF(ISBLANK('Tabulation of Bids'!B98),"",'Tabulation of Bids'!B98)</f>
        <v/>
      </c>
      <c r="C188" s="295" t="e">
        <f>IF('Tabulation of Bids'!D98=0,"",'Tabulation of Bids'!D98)</f>
        <v>#REF!</v>
      </c>
      <c r="D188" s="299" t="str">
        <f>IF(ISBLANK('Tabulation of Bids'!C98),"",'Tabulation of Bids'!C98)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Bids'!G98),"",'Tabulation of Bids'!G98)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Bids'!A99),"",'Tabulation of Bids'!A99)</f>
        <v/>
      </c>
      <c r="B189" s="298" t="str">
        <f>IF(ISBLANK('Tabulation of Bids'!B99),"",'Tabulation of Bids'!B99)</f>
        <v/>
      </c>
      <c r="C189" s="295" t="e">
        <f>IF('Tabulation of Bids'!D99=0,"",'Tabulation of Bids'!D99)</f>
        <v>#REF!</v>
      </c>
      <c r="D189" s="299" t="str">
        <f>IF(ISBLANK('Tabulation of Bids'!C99),"",'Tabulation of Bids'!C99)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Bids'!G99),"",'Tabulation of Bids'!G99)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Bids'!A100),"",'Tabulation of Bids'!A100)</f>
        <v/>
      </c>
      <c r="B190" s="298" t="str">
        <f>IF(ISBLANK('Tabulation of Bids'!B100),"",'Tabulation of Bids'!B100)</f>
        <v/>
      </c>
      <c r="C190" s="295" t="e">
        <f>IF('Tabulation of Bids'!D100=0,"",'Tabulation of Bids'!D100)</f>
        <v>#REF!</v>
      </c>
      <c r="D190" s="299" t="str">
        <f>IF(ISBLANK('Tabulation of Bids'!C100),"",'Tabulation of Bids'!C100)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Bids'!G100),"",'Tabulation of Bids'!G100)</f>
        <v/>
      </c>
      <c r="K190" s="133" t="str">
        <f t="shared" si="17"/>
        <v/>
      </c>
    </row>
    <row r="191" spans="1:11" ht="20.25" customHeight="1" x14ac:dyDescent="0.2">
      <c r="A191" s="297" t="str">
        <f>IF(ISBLANK('Tabulation of Bids'!A101),"",'Tabulation of Bids'!A101)</f>
        <v/>
      </c>
      <c r="B191" s="298" t="str">
        <f>IF(ISBLANK('Tabulation of Bids'!B101),"",'Tabulation of Bids'!B101)</f>
        <v/>
      </c>
      <c r="C191" s="295" t="e">
        <f>IF('Tabulation of Bids'!D101=0,"",'Tabulation of Bids'!D101)</f>
        <v>#REF!</v>
      </c>
      <c r="D191" s="299" t="str">
        <f>IF(ISBLANK('Tabulation of Bids'!C101),"",'Tabulation of Bids'!C101)</f>
        <v/>
      </c>
      <c r="E191" s="261" t="str">
        <f t="shared" si="18"/>
        <v/>
      </c>
      <c r="F191" s="262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Bids'!G101),"",'Tabulation of Bids'!G101)</f>
        <v/>
      </c>
      <c r="K191" s="133" t="str">
        <f t="shared" si="17"/>
        <v/>
      </c>
    </row>
    <row r="192" spans="1:11" ht="20.25" customHeight="1" x14ac:dyDescent="0.2">
      <c r="A192" s="297" t="str">
        <f>IF(ISBLANK('Tabulation of Bids'!A102),"",'Tabulation of Bids'!A102)</f>
        <v/>
      </c>
      <c r="B192" s="298" t="str">
        <f>IF(ISBLANK('Tabulation of Bids'!B102),"",'Tabulation of Bids'!B102)</f>
        <v/>
      </c>
      <c r="C192" s="295" t="e">
        <f>IF('Tabulation of Bids'!D102=0,"",'Tabulation of Bids'!D102)</f>
        <v>#REF!</v>
      </c>
      <c r="D192" s="299" t="str">
        <f>IF(ISBLANK('Tabulation of Bids'!C102),"",'Tabulation of Bids'!C102)</f>
        <v/>
      </c>
      <c r="E192" s="261" t="str">
        <f t="shared" si="18"/>
        <v/>
      </c>
      <c r="F192" s="262" t="e">
        <f t="shared" si="15"/>
        <v>#REF!</v>
      </c>
      <c r="G192" s="288" t="e">
        <f t="shared" si="19"/>
        <v>#REF!</v>
      </c>
      <c r="H192" s="166"/>
      <c r="I192" s="135" t="str">
        <f t="shared" si="16"/>
        <v/>
      </c>
      <c r="J192" s="133" t="str">
        <f>IF(ISBLANK('Tabulation of Bids'!G102),"",'Tabulation of Bids'!G102)</f>
        <v/>
      </c>
      <c r="K192" s="133" t="str">
        <f t="shared" si="17"/>
        <v/>
      </c>
    </row>
    <row r="193" spans="1:11" ht="20.25" customHeight="1" x14ac:dyDescent="0.2">
      <c r="A193" s="297" t="str">
        <f>IF(ISBLANK('Tabulation of Bids'!A103),"",'Tabulation of Bids'!A103)</f>
        <v/>
      </c>
      <c r="B193" s="298" t="str">
        <f>IF(ISBLANK('Tabulation of Bids'!B103),"",'Tabulation of Bids'!B103)</f>
        <v/>
      </c>
      <c r="C193" s="295" t="e">
        <f>IF('Tabulation of Bids'!D103=0,"",'Tabulation of Bids'!D103)</f>
        <v>#REF!</v>
      </c>
      <c r="D193" s="299" t="str">
        <f>IF(ISBLANK('Tabulation of Bids'!C103),"",'Tabulation of Bids'!C103)</f>
        <v/>
      </c>
      <c r="E193" s="261" t="str">
        <f t="shared" si="18"/>
        <v/>
      </c>
      <c r="F193" s="262" t="e">
        <f t="shared" si="15"/>
        <v>#REF!</v>
      </c>
      <c r="G193" s="288" t="e">
        <f t="shared" si="19"/>
        <v>#REF!</v>
      </c>
      <c r="H193" s="166"/>
      <c r="I193" s="135" t="str">
        <f t="shared" si="16"/>
        <v/>
      </c>
      <c r="J193" s="133" t="str">
        <f>IF(ISBLANK('Tabulation of Bids'!G103),"",'Tabulation of Bids'!G103)</f>
        <v/>
      </c>
      <c r="K193" s="133" t="str">
        <f t="shared" si="17"/>
        <v/>
      </c>
    </row>
    <row r="194" spans="1:11" ht="20.25" customHeight="1" x14ac:dyDescent="0.2">
      <c r="A194" s="297" t="str">
        <f>IF(ISBLANK('Tabulation of Bids'!A104),"",'Tabulation of Bids'!A104)</f>
        <v/>
      </c>
      <c r="B194" s="298" t="str">
        <f>IF(ISBLANK('Tabulation of Bids'!B104),"",'Tabulation of Bids'!B104)</f>
        <v/>
      </c>
      <c r="C194" s="295" t="e">
        <f>IF('Tabulation of Bids'!D104=0,"",'Tabulation of Bids'!D104)</f>
        <v>#REF!</v>
      </c>
      <c r="D194" s="299" t="str">
        <f>IF(ISBLANK('Tabulation of Bids'!C104),"",'Tabulation of Bids'!C104)</f>
        <v/>
      </c>
      <c r="E194" s="261" t="str">
        <f t="shared" si="18"/>
        <v/>
      </c>
      <c r="F194" s="262" t="e">
        <f t="shared" si="15"/>
        <v>#REF!</v>
      </c>
      <c r="G194" s="288" t="e">
        <f t="shared" si="19"/>
        <v>#REF!</v>
      </c>
      <c r="H194" s="166"/>
      <c r="I194" s="135" t="str">
        <f t="shared" si="16"/>
        <v/>
      </c>
      <c r="J194" s="133" t="str">
        <f>IF(ISBLANK('Tabulation of Bids'!G104),"",'Tabulation of Bids'!G104)</f>
        <v/>
      </c>
      <c r="K194" s="133" t="str">
        <f t="shared" si="17"/>
        <v/>
      </c>
    </row>
    <row r="195" spans="1:11" ht="20.25" customHeight="1" x14ac:dyDescent="0.2">
      <c r="A195" s="297" t="str">
        <f>IF(ISBLANK('Tabulation of Bids'!A105),"",'Tabulation of Bids'!A105)</f>
        <v/>
      </c>
      <c r="B195" s="298" t="str">
        <f>IF(ISBLANK('Tabulation of Bids'!B105),"",'Tabulation of Bids'!B105)</f>
        <v/>
      </c>
      <c r="C195" s="295" t="e">
        <f>IF('Tabulation of Bids'!D105=0,"",'Tabulation of Bids'!D105)</f>
        <v>#REF!</v>
      </c>
      <c r="D195" s="299" t="str">
        <f>IF(ISBLANK('Tabulation of Bids'!C105),"",'Tabulation of Bids'!C105)</f>
        <v/>
      </c>
      <c r="E195" s="261" t="str">
        <f t="shared" si="18"/>
        <v/>
      </c>
      <c r="F195" s="262" t="e">
        <f t="shared" si="15"/>
        <v>#REF!</v>
      </c>
      <c r="G195" s="288" t="e">
        <f t="shared" si="19"/>
        <v>#REF!</v>
      </c>
      <c r="H195" s="166"/>
      <c r="I195" s="135" t="str">
        <f t="shared" si="16"/>
        <v/>
      </c>
      <c r="J195" s="133" t="str">
        <f>IF(ISBLANK('Tabulation of Bids'!G105),"",'Tabulation of Bids'!G105)</f>
        <v/>
      </c>
      <c r="K195" s="133" t="str">
        <f t="shared" si="17"/>
        <v/>
      </c>
    </row>
    <row r="196" spans="1:11" ht="20.25" customHeight="1" x14ac:dyDescent="0.2">
      <c r="A196" s="297" t="str">
        <f>IF(ISBLANK('Tabulation of Bids'!A106),"",'Tabulation of Bids'!A106)</f>
        <v/>
      </c>
      <c r="B196" s="298" t="str">
        <f>IF(ISBLANK('Tabulation of Bids'!B106),"",'Tabulation of Bids'!B106)</f>
        <v/>
      </c>
      <c r="C196" s="295" t="e">
        <f>IF('Tabulation of Bids'!D106=0,"",'Tabulation of Bids'!D106)</f>
        <v>#REF!</v>
      </c>
      <c r="D196" s="299" t="str">
        <f>IF(ISBLANK('Tabulation of Bids'!C106),"",'Tabulation of Bids'!C106)</f>
        <v/>
      </c>
      <c r="E196" s="261" t="str">
        <f t="shared" si="18"/>
        <v/>
      </c>
      <c r="F196" s="262" t="e">
        <f t="shared" si="15"/>
        <v>#REF!</v>
      </c>
      <c r="G196" s="288" t="e">
        <f t="shared" si="19"/>
        <v>#REF!</v>
      </c>
      <c r="H196" s="166"/>
      <c r="I196" s="135" t="str">
        <f t="shared" si="16"/>
        <v/>
      </c>
      <c r="J196" s="133" t="str">
        <f>IF(ISBLANK('Tabulation of Bids'!G106),"",'Tabulation of Bids'!G106)</f>
        <v/>
      </c>
      <c r="K196" s="133" t="str">
        <f t="shared" si="17"/>
        <v/>
      </c>
    </row>
    <row r="197" spans="1:11" ht="20.25" customHeight="1" thickBot="1" x14ac:dyDescent="0.25">
      <c r="A197" s="300" t="str">
        <f>IF(ISBLANK('Tabulation of Bids'!A107),"",'Tabulation of Bids'!A107)</f>
        <v/>
      </c>
      <c r="B197" s="301" t="str">
        <f>IF(ISBLANK('Tabulation of Bids'!B107),"",'Tabulation of Bids'!B107)</f>
        <v/>
      </c>
      <c r="C197" s="295" t="e">
        <f>IF('Tabulation of Bids'!D107=0,"",'Tabulation of Bids'!D107)</f>
        <v>#REF!</v>
      </c>
      <c r="D197" s="302" t="str">
        <f>IF(ISBLANK('Tabulation of Bids'!C107),"",'Tabulation of Bids'!C107)</f>
        <v/>
      </c>
      <c r="E197" s="263" t="str">
        <f t="shared" si="18"/>
        <v/>
      </c>
      <c r="F197" s="264" t="e">
        <f t="shared" si="15"/>
        <v>#REF!</v>
      </c>
      <c r="G197" s="288" t="e">
        <f t="shared" si="19"/>
        <v>#REF!</v>
      </c>
      <c r="H197" s="166"/>
      <c r="I197" s="135" t="str">
        <f t="shared" si="16"/>
        <v/>
      </c>
      <c r="J197" s="133" t="str">
        <f>IF(ISBLANK('Tabulation of Bids'!G107),"",'Tabulation of Bids'!G107)</f>
        <v/>
      </c>
      <c r="K197" s="133" t="str">
        <f t="shared" si="17"/>
        <v/>
      </c>
    </row>
    <row r="198" spans="1:11" ht="12" thickBot="1" x14ac:dyDescent="0.25">
      <c r="A198" s="131" t="str">
        <f>IF(A227="","Total","Sub Total")</f>
        <v>Total</v>
      </c>
      <c r="B198" s="44"/>
      <c r="C198" s="45"/>
      <c r="D198" s="35"/>
      <c r="E198" s="230">
        <f>SUM(E174:E197)+SUM(E121:E144)+SUM(E61:E84)+SUM(E8:E31)</f>
        <v>1707937.43</v>
      </c>
      <c r="F198" s="26"/>
      <c r="G198" s="35"/>
      <c r="H198" s="45"/>
      <c r="I198" s="35"/>
      <c r="J198" s="25"/>
      <c r="K198" s="25">
        <f>IF(ISNUMBER(E85),SUM(K8:K31)+SUM(K61:K84)+SUM(K121:K144)+SUM(K174:K197),"")</f>
        <v>17388221.561700001</v>
      </c>
    </row>
    <row r="199" spans="1:11" x14ac:dyDescent="0.2">
      <c r="A199" s="43" t="s">
        <v>39</v>
      </c>
      <c r="B199" s="15"/>
      <c r="C199" s="27"/>
      <c r="D199" s="27"/>
      <c r="E199" s="27"/>
      <c r="F199" s="27"/>
      <c r="G199" s="27"/>
      <c r="H199" s="27"/>
      <c r="I199" s="27"/>
      <c r="J199" s="57" t="s">
        <v>38</v>
      </c>
      <c r="K199" s="39"/>
    </row>
    <row r="200" spans="1:11" x14ac:dyDescent="0.2">
      <c r="A200" s="176"/>
      <c r="B200" s="46"/>
      <c r="C200" s="28"/>
      <c r="D200" s="28"/>
      <c r="E200" s="28"/>
      <c r="F200" s="28"/>
      <c r="G200" s="28"/>
      <c r="H200" s="28"/>
      <c r="I200" s="28"/>
      <c r="J200" s="177"/>
      <c r="K200" s="40"/>
    </row>
    <row r="201" spans="1:11" x14ac:dyDescent="0.2">
      <c r="A201" s="176"/>
      <c r="B201" s="46"/>
      <c r="C201" s="28"/>
      <c r="D201" s="28"/>
      <c r="E201" s="28"/>
      <c r="F201" s="28"/>
      <c r="G201" s="28"/>
      <c r="H201" s="28"/>
      <c r="I201" s="28"/>
      <c r="J201" s="177"/>
      <c r="K201" s="40"/>
    </row>
    <row r="202" spans="1:11" x14ac:dyDescent="0.2">
      <c r="A202" s="176"/>
      <c r="B202" s="46"/>
      <c r="C202" s="28"/>
      <c r="D202" s="28"/>
      <c r="E202" s="28"/>
      <c r="F202" s="28"/>
      <c r="G202" s="28"/>
      <c r="H202" s="28"/>
      <c r="I202" s="28"/>
      <c r="J202" s="177"/>
      <c r="K202" s="40"/>
    </row>
    <row r="203" spans="1:11" x14ac:dyDescent="0.2">
      <c r="A203" s="176"/>
      <c r="B203" s="46"/>
      <c r="C203" s="28"/>
      <c r="D203" s="28"/>
      <c r="E203" s="28"/>
      <c r="F203" s="28"/>
      <c r="G203" s="28"/>
      <c r="H203" s="28"/>
      <c r="I203" s="28"/>
      <c r="J203" s="177"/>
      <c r="K203" s="40"/>
    </row>
    <row r="204" spans="1:11" ht="12" thickBot="1" x14ac:dyDescent="0.25">
      <c r="A204" s="176"/>
      <c r="B204" s="46"/>
      <c r="C204" s="28"/>
      <c r="D204" s="28"/>
      <c r="E204" s="28"/>
      <c r="F204" s="28"/>
      <c r="G204" s="28"/>
      <c r="H204" s="28"/>
      <c r="I204" s="28"/>
      <c r="J204" s="177"/>
      <c r="K204" s="40"/>
    </row>
    <row r="205" spans="1:11" ht="12" thickBot="1" x14ac:dyDescent="0.25">
      <c r="A205" s="61"/>
      <c r="B205" s="47"/>
      <c r="C205" s="29"/>
      <c r="D205" s="29"/>
      <c r="E205" s="29"/>
      <c r="F205" s="29"/>
      <c r="G205" s="29"/>
      <c r="H205" s="36"/>
      <c r="I205" s="36" t="s">
        <v>40</v>
      </c>
      <c r="J205" s="29"/>
      <c r="K205" s="269" t="str">
        <f>IF(ISNUMBER(K198),IF(SUM(J200:J204)=0,"",SUM(J200:J204)),"")</f>
        <v/>
      </c>
    </row>
    <row r="206" spans="1:11" x14ac:dyDescent="0.2">
      <c r="A206" s="62"/>
      <c r="B206" s="48"/>
      <c r="C206" s="30"/>
      <c r="D206" s="30"/>
      <c r="E206" s="30"/>
      <c r="F206" s="30"/>
      <c r="G206" s="30"/>
      <c r="H206" s="37"/>
      <c r="I206" s="37" t="s">
        <v>92</v>
      </c>
      <c r="J206" s="58"/>
      <c r="K206" s="274">
        <f>IF(A198="Sub Total","",SUM(K198:K205))</f>
        <v>17388221.561700001</v>
      </c>
    </row>
    <row r="207" spans="1:11" x14ac:dyDescent="0.2">
      <c r="A207" s="62"/>
      <c r="B207" s="48"/>
      <c r="C207" s="30"/>
      <c r="D207" s="30"/>
      <c r="E207" s="30"/>
      <c r="F207" s="30"/>
      <c r="G207" s="30"/>
      <c r="H207" s="37"/>
      <c r="I207" s="37" t="s">
        <v>41</v>
      </c>
      <c r="J207" s="171"/>
      <c r="K207" s="275" t="str">
        <f>IF(ISNUMBER(K198),IF(ISNUMBER(J207),J207*K206,""),"")</f>
        <v/>
      </c>
    </row>
    <row r="208" spans="1:11" ht="12" thickBot="1" x14ac:dyDescent="0.25">
      <c r="A208" s="62"/>
      <c r="B208" s="48"/>
      <c r="C208" s="30"/>
      <c r="D208" s="30"/>
      <c r="E208" s="30"/>
      <c r="F208" s="30"/>
      <c r="G208" s="30"/>
      <c r="H208" s="37"/>
      <c r="I208" s="37" t="s">
        <v>42</v>
      </c>
      <c r="J208" s="59"/>
      <c r="K208" s="273">
        <f>IF(ISNUMBER(K207),K206-K207,K206)</f>
        <v>17388221.561700001</v>
      </c>
    </row>
    <row r="209" spans="1:11" x14ac:dyDescent="0.2">
      <c r="A209" s="49" t="s">
        <v>43</v>
      </c>
      <c r="B209" s="49"/>
      <c r="C209" s="31"/>
      <c r="D209" s="31"/>
      <c r="E209" s="31"/>
      <c r="F209" s="31"/>
      <c r="G209" s="31"/>
      <c r="H209" s="31"/>
      <c r="I209" s="38"/>
      <c r="J209" s="60" t="s">
        <v>38</v>
      </c>
      <c r="K209" s="270"/>
    </row>
    <row r="210" spans="1:11" x14ac:dyDescent="0.2">
      <c r="A210" s="172"/>
      <c r="B210" s="50"/>
      <c r="C210" s="32"/>
      <c r="D210" s="32"/>
      <c r="E210" s="32"/>
      <c r="F210" s="32"/>
      <c r="G210" s="32"/>
      <c r="H210" s="32"/>
      <c r="I210" s="32"/>
      <c r="J210" s="174"/>
      <c r="K210" s="271"/>
    </row>
    <row r="211" spans="1:11" ht="12" thickBot="1" x14ac:dyDescent="0.25">
      <c r="A211" s="173"/>
      <c r="B211" s="51"/>
      <c r="C211" s="33"/>
      <c r="D211" s="33"/>
      <c r="E211" s="33"/>
      <c r="F211" s="33"/>
      <c r="G211" s="33"/>
      <c r="H211" s="33"/>
      <c r="I211" s="33"/>
      <c r="J211" s="175"/>
      <c r="K211" s="272"/>
    </row>
    <row r="212" spans="1:11" ht="12" thickBot="1" x14ac:dyDescent="0.25">
      <c r="A212" s="62"/>
      <c r="B212" s="48"/>
      <c r="C212" s="30"/>
      <c r="D212" s="30"/>
      <c r="E212" s="30"/>
      <c r="F212" s="30"/>
      <c r="G212" s="30"/>
      <c r="H212" s="37"/>
      <c r="I212" s="37" t="s">
        <v>44</v>
      </c>
      <c r="J212" s="30"/>
      <c r="K212" s="269" t="str">
        <f>IF(ISNUMBER(K198),IF(SUM(J210:J211)=0,"",SUM(J210:J211)),"")</f>
        <v/>
      </c>
    </row>
    <row r="213" spans="1:11" ht="12" thickBot="1" x14ac:dyDescent="0.25">
      <c r="A213" s="61"/>
      <c r="B213" s="47"/>
      <c r="C213" s="29"/>
      <c r="D213" s="29"/>
      <c r="E213" s="29"/>
      <c r="F213" s="29"/>
      <c r="G213" s="29"/>
      <c r="H213" s="36"/>
      <c r="I213" s="36" t="s">
        <v>45</v>
      </c>
      <c r="J213" s="29"/>
      <c r="K213" s="269">
        <f>IF(ISNUMBER(K212),K208-K212,K208)</f>
        <v>17388221.561700001</v>
      </c>
    </row>
    <row r="214" spans="1:11" ht="18" customHeight="1" x14ac:dyDescent="0.2">
      <c r="A214" s="52"/>
      <c r="B214" s="52" t="s">
        <v>46</v>
      </c>
      <c r="C214" s="46" t="s">
        <v>104</v>
      </c>
      <c r="D214" s="442"/>
      <c r="E214" s="442"/>
      <c r="F214" s="442"/>
      <c r="G214" s="442"/>
      <c r="H214" s="442"/>
      <c r="I214" s="442"/>
      <c r="J214" s="442"/>
      <c r="K214" s="442"/>
    </row>
    <row r="215" spans="1:11" x14ac:dyDescent="0.2">
      <c r="A215" s="63"/>
      <c r="B215" s="53"/>
      <c r="C215" s="54"/>
      <c r="D215" s="55" t="s">
        <v>46</v>
      </c>
      <c r="E215" s="34"/>
      <c r="F215" s="34"/>
      <c r="G215" s="34"/>
      <c r="H215" s="34"/>
      <c r="I215" s="34"/>
      <c r="J215" s="34"/>
      <c r="K215" s="41" t="s">
        <v>47</v>
      </c>
    </row>
    <row r="216" spans="1:11" x14ac:dyDescent="0.2">
      <c r="A216" s="52"/>
      <c r="B216" s="52" t="s">
        <v>48</v>
      </c>
      <c r="C216" s="46" t="s">
        <v>104</v>
      </c>
      <c r="D216" s="56"/>
      <c r="E216" s="442"/>
      <c r="F216" s="442"/>
      <c r="G216" s="442"/>
      <c r="H216" s="442"/>
      <c r="I216" s="442"/>
      <c r="J216" s="442"/>
      <c r="K216" s="42"/>
    </row>
    <row r="217" spans="1:11" x14ac:dyDescent="0.2">
      <c r="A217" s="304"/>
      <c r="B217" s="53"/>
      <c r="C217" s="54"/>
      <c r="D217" s="55" t="s">
        <v>46</v>
      </c>
      <c r="E217" s="34"/>
      <c r="F217" s="34"/>
      <c r="G217" s="34"/>
      <c r="H217" s="34"/>
      <c r="I217" s="34"/>
      <c r="J217" s="34"/>
      <c r="K217" s="41" t="s">
        <v>47</v>
      </c>
    </row>
    <row r="218" spans="1:11" x14ac:dyDescent="0.2">
      <c r="A218" s="11" t="s">
        <v>49</v>
      </c>
      <c r="B218" s="11"/>
      <c r="C218" s="11"/>
      <c r="D218" s="11"/>
      <c r="E218" s="11"/>
      <c r="F218" s="11"/>
      <c r="G218" s="11"/>
      <c r="H218" s="11"/>
      <c r="I218" s="11"/>
      <c r="J218" s="11"/>
      <c r="K218" s="13" t="str">
        <f>IF(A168="ENGINEER'S FINAL PAYMENT ESTIMATE","BLR 6303","BLR 6302")</f>
        <v>BLR 6303</v>
      </c>
    </row>
    <row r="219" spans="1:11" x14ac:dyDescent="0.2">
      <c r="A219" s="15" t="s">
        <v>50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4" t="s">
        <v>51</v>
      </c>
    </row>
  </sheetData>
  <mergeCells count="5">
    <mergeCell ref="I1:K1"/>
    <mergeCell ref="I5:K5"/>
    <mergeCell ref="I58:K58"/>
    <mergeCell ref="I118:K118"/>
    <mergeCell ref="I171:K171"/>
  </mergeCells>
  <printOptions horizontalCentered="1" verticalCentered="1"/>
  <pageMargins left="0.25" right="0.25" top="0.17" bottom="0.17" header="0.17" footer="0.17"/>
  <pageSetup scale="85" orientation="portrait" blackAndWhite="1" horizontalDpi="1200" verticalDpi="1200" r:id="rId1"/>
  <headerFooter alignWithMargins="0"/>
  <rowBreaks count="1" manualBreakCount="1">
    <brk id="53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13"/>
      <c r="G5" s="513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11" t="e">
        <f>#REF!</f>
        <v>#REF!</v>
      </c>
      <c r="G7" s="511"/>
    </row>
    <row r="8" spans="1:7" x14ac:dyDescent="0.2">
      <c r="A8" s="66" t="s">
        <v>56</v>
      </c>
      <c r="B8" s="66"/>
      <c r="C8" s="66"/>
      <c r="D8" s="66"/>
      <c r="E8" s="67" t="s">
        <v>57</v>
      </c>
      <c r="F8" s="513">
        <v>1</v>
      </c>
      <c r="G8" s="513"/>
    </row>
    <row r="9" spans="1:7" x14ac:dyDescent="0.2">
      <c r="A9" s="66"/>
      <c r="B9" s="66"/>
      <c r="C9" s="66"/>
      <c r="D9" s="66"/>
      <c r="E9" s="67" t="s">
        <v>25</v>
      </c>
      <c r="F9" s="521"/>
      <c r="G9" s="521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15" t="str">
        <f>'Tabulation of Bids'!G1</f>
        <v>Stenstrom Excavating</v>
      </c>
      <c r="G10" s="515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22" t="s">
        <v>103</v>
      </c>
      <c r="B57" s="523"/>
      <c r="C57" s="523"/>
      <c r="D57" s="524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25"/>
      <c r="B58" s="526"/>
      <c r="C58" s="526"/>
      <c r="D58" s="527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19"/>
      <c r="B67" s="85" t="s">
        <v>71</v>
      </c>
      <c r="C67" s="85"/>
      <c r="D67" s="85"/>
      <c r="E67" s="85"/>
      <c r="F67" s="85"/>
      <c r="G67" s="85"/>
    </row>
    <row r="68" spans="1:7" x14ac:dyDescent="0.2">
      <c r="A68" s="520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19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20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19"/>
      <c r="B73" s="85" t="s">
        <v>74</v>
      </c>
      <c r="C73" s="85"/>
      <c r="D73" s="85"/>
      <c r="E73" s="85"/>
      <c r="F73" s="85"/>
      <c r="G73" s="85"/>
    </row>
    <row r="74" spans="1:7" x14ac:dyDescent="0.2">
      <c r="A74" s="520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Item List</vt:lpstr>
      <vt:lpstr>Tabulation of Bids</vt:lpstr>
      <vt:lpstr>Schedule of Prices</vt:lpstr>
      <vt:lpstr>Estimate of Cost</vt:lpstr>
      <vt:lpstr>Pay Estimate</vt:lpstr>
      <vt:lpstr>Pay Estimate (2)</vt:lpstr>
      <vt:lpstr>Pay Estimate (3)</vt:lpstr>
      <vt:lpstr>Pay Estimate (4)</vt:lpstr>
      <vt:lpstr>Change Order p1</vt:lpstr>
      <vt:lpstr>'Item List'!Print_Area</vt:lpstr>
      <vt:lpstr>'Pay Estimate'!Print_Area</vt:lpstr>
      <vt:lpstr>'Pay Estimate (2)'!Print_Area</vt:lpstr>
      <vt:lpstr>'Pay Estimate (3)'!Print_Area</vt:lpstr>
      <vt:lpstr>'Pay Estimate (4)'!Print_Area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2021-06-08T20:19:48Z</cp:lastPrinted>
  <dcterms:created xsi:type="dcterms:W3CDTF">2000-03-30T15:03:44Z</dcterms:created>
  <dcterms:modified xsi:type="dcterms:W3CDTF">2021-06-29T16:28:12Z</dcterms:modified>
</cp:coreProperties>
</file>