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Specifications\Current\Dajana\W &amp; FIRE - Ground Maintenance for Water Sites &amp; Fire Stations\"/>
    </mc:Choice>
  </mc:AlternateContent>
  <bookViews>
    <workbookView xWindow="-216" yWindow="12" windowWidth="12120" windowHeight="6852" tabRatio="601" firstSheet="3" activeTab="5"/>
  </bookViews>
  <sheets>
    <sheet name="Item List" sheetId="16" r:id="rId1"/>
    <sheet name="Schedule of Prices" sheetId="2" r:id="rId2"/>
    <sheet name="Estimate of Cost" sheetId="3" r:id="rId3"/>
    <sheet name="Pay Estimate" sheetId="5" r:id="rId4"/>
    <sheet name="Change Order p1" sheetId="7" r:id="rId5"/>
    <sheet name="Tabulation of Bids - ALL" sheetId="1" r:id="rId6"/>
    <sheet name="Tabulation of Bids - WATER" sheetId="17" r:id="rId7"/>
    <sheet name="Tabulation of Bids - FIRE" sheetId="19" r:id="rId8"/>
  </sheets>
  <definedNames>
    <definedName name="_xlnm.Print_Area" localSheetId="3">'Pay Estimate'!$A$1:$K$212</definedName>
    <definedName name="_xlnm.Print_Area" localSheetId="1">'Schedule of Prices'!$A$1:$F$30</definedName>
    <definedName name="_xlnm.Print_Area" localSheetId="5">'Tabulation of Bids - ALL'!$A$1:$H$33</definedName>
    <definedName name="_xlnm.Print_Area" localSheetId="7">'Tabulation of Bids - FIRE'!$A$1:$H$33</definedName>
    <definedName name="_xlnm.Print_Area" localSheetId="6">'Tabulation of Bids - WATER'!$A$1:$H$33</definedName>
    <definedName name="_xlnm.Print_Titles" localSheetId="0">'Item List'!$1:$3</definedName>
    <definedName name="_xlnm.Print_Titles" localSheetId="1">'Schedule of Prices'!$1:$4</definedName>
    <definedName name="_xlnm.Print_Titles" localSheetId="5">'Tabulation of Bids - ALL'!$1:$7</definedName>
    <definedName name="_xlnm.Print_Titles" localSheetId="7">'Tabulation of Bids - FIRE'!$1:$7</definedName>
    <definedName name="_xlnm.Print_Titles" localSheetId="6">'Tabulation of Bids - WATER'!$1:$7</definedName>
  </definedNames>
  <calcPr calcId="162913"/>
</workbook>
</file>

<file path=xl/calcChain.xml><?xml version="1.0" encoding="utf-8"?>
<calcChain xmlns="http://schemas.openxmlformats.org/spreadsheetml/2006/main">
  <c r="K244" i="1" l="1"/>
  <c r="AF244" i="1"/>
  <c r="AC244" i="1"/>
  <c r="Z244" i="1"/>
  <c r="W244" i="1"/>
  <c r="T244" i="1"/>
  <c r="Q244" i="1"/>
  <c r="Q246" i="1" s="1"/>
  <c r="N244" i="1"/>
  <c r="N246" i="1" s="1"/>
  <c r="H244" i="1"/>
  <c r="AF242" i="1"/>
  <c r="AC242" i="1"/>
  <c r="Z242" i="1"/>
  <c r="W242" i="1"/>
  <c r="T242" i="1"/>
  <c r="Q242" i="1"/>
  <c r="N242" i="1"/>
  <c r="K242" i="1"/>
  <c r="H242" i="1"/>
  <c r="K38" i="19"/>
  <c r="K239" i="1"/>
  <c r="K242" i="17"/>
  <c r="H242" i="17"/>
  <c r="K20" i="17"/>
  <c r="AF242" i="17"/>
  <c r="AC242" i="17"/>
  <c r="Z242" i="17"/>
  <c r="W242" i="17"/>
  <c r="T242" i="17"/>
  <c r="Q242" i="17"/>
  <c r="N242" i="17"/>
  <c r="E252" i="19"/>
  <c r="E251" i="19"/>
  <c r="E250" i="19"/>
  <c r="D250" i="19"/>
  <c r="E248" i="19"/>
  <c r="D248" i="19"/>
  <c r="AC236" i="19"/>
  <c r="Z236" i="19"/>
  <c r="W236" i="19"/>
  <c r="T236" i="19"/>
  <c r="Q236" i="19"/>
  <c r="N236" i="19"/>
  <c r="K236" i="19"/>
  <c r="H236" i="19"/>
  <c r="AC235" i="19"/>
  <c r="Z235" i="19"/>
  <c r="Z237" i="19" s="1"/>
  <c r="W235" i="19"/>
  <c r="W237" i="19" s="1"/>
  <c r="T235" i="19"/>
  <c r="T237" i="19" s="1"/>
  <c r="Q235" i="19"/>
  <c r="Q237" i="19" s="1"/>
  <c r="N235" i="19"/>
  <c r="N237" i="19" s="1"/>
  <c r="K235" i="19"/>
  <c r="K237" i="19" s="1"/>
  <c r="H235" i="19"/>
  <c r="H237" i="19" s="1"/>
  <c r="AC231" i="19"/>
  <c r="Z231" i="19"/>
  <c r="W231" i="19"/>
  <c r="W242" i="19" s="1"/>
  <c r="T231" i="19"/>
  <c r="Q231" i="19"/>
  <c r="N231" i="19"/>
  <c r="K231" i="19"/>
  <c r="H231" i="19"/>
  <c r="AC224" i="19"/>
  <c r="E223" i="19"/>
  <c r="D223" i="19"/>
  <c r="D221" i="19"/>
  <c r="E221" i="19" s="1"/>
  <c r="AF214" i="19"/>
  <c r="AF239" i="19" s="1"/>
  <c r="AC214" i="19"/>
  <c r="Z214" i="19"/>
  <c r="W214" i="19"/>
  <c r="T214" i="19"/>
  <c r="Q214" i="19"/>
  <c r="N214" i="19"/>
  <c r="K214" i="19"/>
  <c r="H214" i="19"/>
  <c r="E196" i="19"/>
  <c r="D196" i="19"/>
  <c r="D194" i="19"/>
  <c r="E194" i="19" s="1"/>
  <c r="D169" i="19"/>
  <c r="E169" i="19" s="1"/>
  <c r="AC167" i="19"/>
  <c r="Z167" i="19"/>
  <c r="T167" i="19"/>
  <c r="Q167" i="19"/>
  <c r="N167" i="19"/>
  <c r="H167" i="19"/>
  <c r="H242" i="19" s="1"/>
  <c r="D167" i="19"/>
  <c r="E167" i="19" s="1"/>
  <c r="AC151" i="19"/>
  <c r="Z151" i="19"/>
  <c r="T151" i="19"/>
  <c r="Q151" i="19"/>
  <c r="N151" i="19"/>
  <c r="H151" i="19"/>
  <c r="D142" i="19"/>
  <c r="E142" i="19" s="1"/>
  <c r="E141" i="19"/>
  <c r="D141" i="19"/>
  <c r="E140" i="19"/>
  <c r="D140" i="19"/>
  <c r="D139" i="19"/>
  <c r="E139" i="19" s="1"/>
  <c r="E138" i="19"/>
  <c r="D138" i="19"/>
  <c r="D137" i="19"/>
  <c r="E137" i="19" s="1"/>
  <c r="E126" i="19"/>
  <c r="D126" i="19"/>
  <c r="D125" i="19"/>
  <c r="E125" i="19" s="1"/>
  <c r="E124" i="19"/>
  <c r="D124" i="19"/>
  <c r="E123" i="19"/>
  <c r="D123" i="19"/>
  <c r="D122" i="19"/>
  <c r="E122" i="19" s="1"/>
  <c r="E121" i="19"/>
  <c r="D121" i="19"/>
  <c r="E120" i="19"/>
  <c r="D120" i="19"/>
  <c r="D119" i="19"/>
  <c r="E119" i="19" s="1"/>
  <c r="E118" i="19"/>
  <c r="D118" i="19"/>
  <c r="D115" i="19"/>
  <c r="E115" i="19" s="1"/>
  <c r="E114" i="19"/>
  <c r="D114" i="19"/>
  <c r="D113" i="19"/>
  <c r="E113" i="19" s="1"/>
  <c r="E112" i="19"/>
  <c r="D112" i="19"/>
  <c r="E111" i="19"/>
  <c r="D111" i="19"/>
  <c r="E107" i="19"/>
  <c r="D107" i="19"/>
  <c r="AC105" i="19"/>
  <c r="Z105" i="19"/>
  <c r="T105" i="19"/>
  <c r="Q105" i="19"/>
  <c r="N105" i="19"/>
  <c r="H105" i="19"/>
  <c r="E95" i="19"/>
  <c r="D95" i="19"/>
  <c r="D94" i="19"/>
  <c r="E94" i="19" s="1"/>
  <c r="E93" i="19"/>
  <c r="D93" i="19"/>
  <c r="E92" i="19"/>
  <c r="D92" i="19"/>
  <c r="D91" i="19"/>
  <c r="E91" i="19" s="1"/>
  <c r="E90" i="19"/>
  <c r="D90" i="19"/>
  <c r="A90" i="19"/>
  <c r="E89" i="19"/>
  <c r="D89" i="19"/>
  <c r="A89" i="19"/>
  <c r="AC85" i="19"/>
  <c r="Z85" i="19"/>
  <c r="T85" i="19"/>
  <c r="Q85" i="19"/>
  <c r="N85" i="19"/>
  <c r="K85" i="19"/>
  <c r="H85" i="19"/>
  <c r="E84" i="19"/>
  <c r="D84" i="19"/>
  <c r="E83" i="19"/>
  <c r="D83" i="19"/>
  <c r="D82" i="19"/>
  <c r="E82" i="19" s="1"/>
  <c r="E81" i="19"/>
  <c r="D81" i="19"/>
  <c r="D80" i="19"/>
  <c r="E80" i="19" s="1"/>
  <c r="E79" i="19"/>
  <c r="D79" i="19"/>
  <c r="E78" i="19"/>
  <c r="D78" i="19"/>
  <c r="D77" i="19"/>
  <c r="E77" i="19" s="1"/>
  <c r="E76" i="19"/>
  <c r="D76" i="19"/>
  <c r="E75" i="19"/>
  <c r="D75" i="19"/>
  <c r="D74" i="19"/>
  <c r="E74" i="19" s="1"/>
  <c r="E73" i="19"/>
  <c r="D73" i="19"/>
  <c r="D72" i="19"/>
  <c r="E72" i="19" s="1"/>
  <c r="E71" i="19"/>
  <c r="D71" i="19"/>
  <c r="E70" i="19"/>
  <c r="D70" i="19"/>
  <c r="D69" i="19"/>
  <c r="E69" i="19" s="1"/>
  <c r="E68" i="19"/>
  <c r="D68" i="19"/>
  <c r="E67" i="19"/>
  <c r="D67" i="19"/>
  <c r="D66" i="19"/>
  <c r="E66" i="19" s="1"/>
  <c r="E65" i="19"/>
  <c r="D65" i="19"/>
  <c r="E64" i="19"/>
  <c r="D64" i="19"/>
  <c r="E63" i="19"/>
  <c r="D63" i="19"/>
  <c r="E62" i="19"/>
  <c r="D62" i="19"/>
  <c r="E58" i="19"/>
  <c r="D58" i="19"/>
  <c r="E57" i="19"/>
  <c r="D57" i="19"/>
  <c r="E56" i="19"/>
  <c r="D56" i="19"/>
  <c r="E55" i="19"/>
  <c r="D55" i="19"/>
  <c r="D54" i="19"/>
  <c r="E54" i="19" s="1"/>
  <c r="E53" i="19"/>
  <c r="D53" i="19"/>
  <c r="D52" i="19"/>
  <c r="E52" i="19" s="1"/>
  <c r="D51" i="19"/>
  <c r="E51" i="19" s="1"/>
  <c r="E50" i="19"/>
  <c r="D50" i="19"/>
  <c r="E49" i="19"/>
  <c r="D49" i="19"/>
  <c r="E48" i="19"/>
  <c r="D48" i="19"/>
  <c r="E47" i="19"/>
  <c r="D47" i="19"/>
  <c r="D46" i="19"/>
  <c r="E46" i="19" s="1"/>
  <c r="E45" i="19"/>
  <c r="D45" i="19"/>
  <c r="D44" i="19"/>
  <c r="E44" i="19" s="1"/>
  <c r="D43" i="19"/>
  <c r="E43" i="19" s="1"/>
  <c r="AC41" i="19"/>
  <c r="Z41" i="19"/>
  <c r="T41" i="19"/>
  <c r="Q41" i="19"/>
  <c r="N41" i="19"/>
  <c r="H41" i="19"/>
  <c r="D41" i="19"/>
  <c r="E41" i="19" s="1"/>
  <c r="E40" i="19"/>
  <c r="D40" i="19"/>
  <c r="AC37" i="19"/>
  <c r="T37" i="19"/>
  <c r="Q37" i="19"/>
  <c r="N37" i="19"/>
  <c r="H37" i="19"/>
  <c r="E37" i="19"/>
  <c r="D37" i="19"/>
  <c r="AC36" i="19"/>
  <c r="Z36" i="19"/>
  <c r="T36" i="19"/>
  <c r="Q36" i="19"/>
  <c r="N36" i="19"/>
  <c r="H36" i="19"/>
  <c r="E36" i="19"/>
  <c r="D36" i="19"/>
  <c r="AC35" i="19"/>
  <c r="Z35" i="19"/>
  <c r="T35" i="19"/>
  <c r="Q35" i="19"/>
  <c r="N35" i="19"/>
  <c r="H35" i="19"/>
  <c r="E35" i="19"/>
  <c r="D35" i="19"/>
  <c r="AC32" i="19"/>
  <c r="Z32" i="19"/>
  <c r="T32" i="19"/>
  <c r="Q32" i="19"/>
  <c r="N32" i="19"/>
  <c r="H32" i="19"/>
  <c r="E32" i="19"/>
  <c r="D32" i="19"/>
  <c r="AC31" i="19"/>
  <c r="Z31" i="19"/>
  <c r="T31" i="19"/>
  <c r="Q31" i="19"/>
  <c r="N31" i="19"/>
  <c r="H31" i="19"/>
  <c r="D31" i="19"/>
  <c r="E31" i="19" s="1"/>
  <c r="AC30" i="19"/>
  <c r="Z30" i="19"/>
  <c r="T30" i="19"/>
  <c r="Q30" i="19"/>
  <c r="N30" i="19"/>
  <c r="H30" i="19"/>
  <c r="D30" i="19"/>
  <c r="E30" i="19" s="1"/>
  <c r="AC29" i="19"/>
  <c r="Z29" i="19"/>
  <c r="T29" i="19"/>
  <c r="Q29" i="19"/>
  <c r="N29" i="19"/>
  <c r="H29" i="19"/>
  <c r="E29" i="19"/>
  <c r="D29" i="19"/>
  <c r="AC28" i="19"/>
  <c r="T28" i="19"/>
  <c r="Q28" i="19"/>
  <c r="H28" i="19"/>
  <c r="D28" i="19"/>
  <c r="E28" i="19" s="1"/>
  <c r="AC27" i="19"/>
  <c r="T27" i="19"/>
  <c r="Q27" i="19"/>
  <c r="N27" i="19"/>
  <c r="H27" i="19"/>
  <c r="D27" i="19"/>
  <c r="E27" i="19" s="1"/>
  <c r="AC26" i="19"/>
  <c r="T26" i="19"/>
  <c r="Q26" i="19"/>
  <c r="N26" i="19"/>
  <c r="N38" i="19" s="1"/>
  <c r="H26" i="19"/>
  <c r="D26" i="19"/>
  <c r="E26" i="19" s="1"/>
  <c r="AC25" i="19"/>
  <c r="Z25" i="19"/>
  <c r="T25" i="19"/>
  <c r="Q25" i="19"/>
  <c r="N25" i="19"/>
  <c r="H25" i="19"/>
  <c r="E25" i="19"/>
  <c r="D25" i="19"/>
  <c r="AC24" i="19"/>
  <c r="T24" i="19"/>
  <c r="Q24" i="19"/>
  <c r="N24" i="19"/>
  <c r="H24" i="19"/>
  <c r="E24" i="19"/>
  <c r="D24" i="19"/>
  <c r="AC23" i="19"/>
  <c r="Z23" i="19"/>
  <c r="T23" i="19"/>
  <c r="Q23" i="19"/>
  <c r="N23" i="19"/>
  <c r="H23" i="19"/>
  <c r="E23" i="19"/>
  <c r="D23" i="19"/>
  <c r="D22" i="19"/>
  <c r="E22" i="19" s="1"/>
  <c r="D21" i="19"/>
  <c r="E21" i="19" s="1"/>
  <c r="D20" i="19"/>
  <c r="E20" i="19" s="1"/>
  <c r="AC19" i="19"/>
  <c r="Z19" i="19"/>
  <c r="T19" i="19"/>
  <c r="Q19" i="19"/>
  <c r="N19" i="19"/>
  <c r="H19" i="19"/>
  <c r="D19" i="19"/>
  <c r="E19" i="19" s="1"/>
  <c r="AC18" i="19"/>
  <c r="Z18" i="19"/>
  <c r="T18" i="19"/>
  <c r="Q18" i="19"/>
  <c r="N18" i="19"/>
  <c r="H18" i="19"/>
  <c r="E18" i="19"/>
  <c r="D18" i="19"/>
  <c r="AC17" i="19"/>
  <c r="Z17" i="19"/>
  <c r="T17" i="19"/>
  <c r="Q17" i="19"/>
  <c r="N17" i="19"/>
  <c r="H17" i="19"/>
  <c r="E17" i="19"/>
  <c r="D17" i="19"/>
  <c r="AC16" i="19"/>
  <c r="Z16" i="19"/>
  <c r="T16" i="19"/>
  <c r="Q16" i="19"/>
  <c r="N16" i="19"/>
  <c r="H16" i="19"/>
  <c r="E16" i="19"/>
  <c r="D16" i="19"/>
  <c r="AC15" i="19"/>
  <c r="Z15" i="19"/>
  <c r="T15" i="19"/>
  <c r="Q15" i="19"/>
  <c r="N15" i="19"/>
  <c r="H15" i="19"/>
  <c r="E15" i="19"/>
  <c r="D15" i="19"/>
  <c r="AC14" i="19"/>
  <c r="Z14" i="19"/>
  <c r="T14" i="19"/>
  <c r="Q14" i="19"/>
  <c r="N14" i="19"/>
  <c r="H14" i="19"/>
  <c r="D14" i="19"/>
  <c r="E14" i="19" s="1"/>
  <c r="AC13" i="19"/>
  <c r="Z13" i="19"/>
  <c r="T13" i="19"/>
  <c r="Q13" i="19"/>
  <c r="N13" i="19"/>
  <c r="H13" i="19"/>
  <c r="D13" i="19"/>
  <c r="E13" i="19" s="1"/>
  <c r="AC12" i="19"/>
  <c r="Z12" i="19"/>
  <c r="T12" i="19"/>
  <c r="Q12" i="19"/>
  <c r="N12" i="19"/>
  <c r="H12" i="19"/>
  <c r="D12" i="19"/>
  <c r="E12" i="19" s="1"/>
  <c r="AC11" i="19"/>
  <c r="Z11" i="19"/>
  <c r="T11" i="19"/>
  <c r="Q11" i="19"/>
  <c r="N11" i="19"/>
  <c r="H11" i="19"/>
  <c r="D11" i="19"/>
  <c r="E11" i="19" s="1"/>
  <c r="AC10" i="19"/>
  <c r="Z10" i="19"/>
  <c r="T10" i="19"/>
  <c r="Q10" i="19"/>
  <c r="N10" i="19"/>
  <c r="H10" i="19"/>
  <c r="E10" i="19"/>
  <c r="D10" i="19"/>
  <c r="AC9" i="19"/>
  <c r="Z9" i="19"/>
  <c r="T9" i="19"/>
  <c r="Q9" i="19"/>
  <c r="N9" i="19"/>
  <c r="H9" i="19"/>
  <c r="E9" i="19"/>
  <c r="D9" i="19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5" i="19" s="1"/>
  <c r="A36" i="19" s="1"/>
  <c r="A37" i="19" s="1"/>
  <c r="A38" i="19" s="1"/>
  <c r="A41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8" i="19" s="1"/>
  <c r="A109" i="19" s="1"/>
  <c r="A110" i="19" s="1"/>
  <c r="A111" i="19" s="1"/>
  <c r="A112" i="19" s="1"/>
  <c r="A113" i="19" s="1"/>
  <c r="A114" i="19" s="1"/>
  <c r="A115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5" i="19" s="1"/>
  <c r="A146" i="19" s="1"/>
  <c r="A147" i="19" s="1"/>
  <c r="A148" i="19" s="1"/>
  <c r="A149" i="19" s="1"/>
  <c r="A150" i="19" s="1"/>
  <c r="A151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7" i="19" s="1"/>
  <c r="A218" i="19" s="1"/>
  <c r="A219" i="19" s="1"/>
  <c r="A220" i="19" s="1"/>
  <c r="A221" i="19" s="1"/>
  <c r="A222" i="19" s="1"/>
  <c r="A223" i="19" s="1"/>
  <c r="A226" i="19" s="1"/>
  <c r="A227" i="19" s="1"/>
  <c r="A228" i="19" s="1"/>
  <c r="A229" i="19" s="1"/>
  <c r="A230" i="19" s="1"/>
  <c r="A231" i="19" s="1"/>
  <c r="A235" i="19" s="1"/>
  <c r="A236" i="19" s="1"/>
  <c r="A237" i="19" s="1"/>
  <c r="A239" i="19" s="1"/>
  <c r="AC8" i="19"/>
  <c r="Z8" i="19"/>
  <c r="T8" i="19"/>
  <c r="Q8" i="19"/>
  <c r="N8" i="19"/>
  <c r="K8" i="19"/>
  <c r="H8" i="19"/>
  <c r="D8" i="19"/>
  <c r="E8" i="19" s="1"/>
  <c r="D250" i="17"/>
  <c r="E250" i="17" s="1"/>
  <c r="D248" i="17"/>
  <c r="E248" i="17" s="1"/>
  <c r="AC237" i="17"/>
  <c r="H237" i="17"/>
  <c r="AC236" i="17"/>
  <c r="Z236" i="17"/>
  <c r="W236" i="17"/>
  <c r="T236" i="17"/>
  <c r="Q236" i="17"/>
  <c r="N236" i="17"/>
  <c r="K236" i="17"/>
  <c r="K237" i="17" s="1"/>
  <c r="H236" i="17"/>
  <c r="AC235" i="17"/>
  <c r="Z235" i="17"/>
  <c r="Z237" i="17" s="1"/>
  <c r="W235" i="17"/>
  <c r="W237" i="17" s="1"/>
  <c r="T235" i="17"/>
  <c r="T237" i="17" s="1"/>
  <c r="Q235" i="17"/>
  <c r="Q237" i="17" s="1"/>
  <c r="N235" i="17"/>
  <c r="N237" i="17" s="1"/>
  <c r="K235" i="17"/>
  <c r="H235" i="17"/>
  <c r="AC231" i="17"/>
  <c r="Z231" i="17"/>
  <c r="W231" i="17"/>
  <c r="T231" i="17"/>
  <c r="Q231" i="17"/>
  <c r="N231" i="17"/>
  <c r="K231" i="17"/>
  <c r="H231" i="17"/>
  <c r="AC224" i="17"/>
  <c r="D223" i="17"/>
  <c r="E223" i="17" s="1"/>
  <c r="E221" i="17"/>
  <c r="E225" i="17" s="1"/>
  <c r="D221" i="17"/>
  <c r="AF214" i="17"/>
  <c r="AF239" i="17" s="1"/>
  <c r="AC214" i="17"/>
  <c r="Z214" i="17"/>
  <c r="W214" i="17"/>
  <c r="T214" i="17"/>
  <c r="Q214" i="17"/>
  <c r="N214" i="17"/>
  <c r="K214" i="17"/>
  <c r="H214" i="17"/>
  <c r="E196" i="17"/>
  <c r="D196" i="17"/>
  <c r="D194" i="17"/>
  <c r="E194" i="17" s="1"/>
  <c r="E169" i="17"/>
  <c r="D169" i="17"/>
  <c r="AC167" i="17"/>
  <c r="Z167" i="17"/>
  <c r="T167" i="17"/>
  <c r="Q167" i="17"/>
  <c r="N167" i="17"/>
  <c r="H167" i="17"/>
  <c r="E167" i="17"/>
  <c r="E171" i="17" s="1"/>
  <c r="D167" i="17"/>
  <c r="AC151" i="17"/>
  <c r="Z151" i="17"/>
  <c r="T151" i="17"/>
  <c r="Q151" i="17"/>
  <c r="N151" i="17"/>
  <c r="H151" i="17"/>
  <c r="E142" i="17"/>
  <c r="D142" i="17"/>
  <c r="E141" i="17"/>
  <c r="D141" i="17"/>
  <c r="D140" i="17"/>
  <c r="E140" i="17" s="1"/>
  <c r="E139" i="17"/>
  <c r="D139" i="17"/>
  <c r="D138" i="17"/>
  <c r="E138" i="17" s="1"/>
  <c r="D137" i="17"/>
  <c r="E137" i="17" s="1"/>
  <c r="D126" i="17"/>
  <c r="E126" i="17" s="1"/>
  <c r="D125" i="17"/>
  <c r="E125" i="17" s="1"/>
  <c r="D124" i="17"/>
  <c r="E124" i="17" s="1"/>
  <c r="D123" i="17"/>
  <c r="E123" i="17" s="1"/>
  <c r="E122" i="17"/>
  <c r="D122" i="17"/>
  <c r="E121" i="17"/>
  <c r="D121" i="17"/>
  <c r="D120" i="17"/>
  <c r="E120" i="17" s="1"/>
  <c r="E119" i="17"/>
  <c r="D119" i="17"/>
  <c r="D118" i="17"/>
  <c r="E118" i="17" s="1"/>
  <c r="E115" i="17"/>
  <c r="D115" i="17"/>
  <c r="D114" i="17"/>
  <c r="E114" i="17" s="1"/>
  <c r="D113" i="17"/>
  <c r="E113" i="17" s="1"/>
  <c r="D112" i="17"/>
  <c r="E112" i="17" s="1"/>
  <c r="D111" i="17"/>
  <c r="E111" i="17" s="1"/>
  <c r="E107" i="17"/>
  <c r="D107" i="17"/>
  <c r="AC105" i="17"/>
  <c r="Z105" i="17"/>
  <c r="T105" i="17"/>
  <c r="Q105" i="17"/>
  <c r="N105" i="17"/>
  <c r="H105" i="17"/>
  <c r="D95" i="17"/>
  <c r="E95" i="17" s="1"/>
  <c r="E94" i="17"/>
  <c r="D94" i="17"/>
  <c r="E93" i="17"/>
  <c r="D93" i="17"/>
  <c r="D92" i="17"/>
  <c r="E92" i="17" s="1"/>
  <c r="E91" i="17"/>
  <c r="D91" i="17"/>
  <c r="E90" i="17"/>
  <c r="D90" i="17"/>
  <c r="A90" i="17"/>
  <c r="D89" i="17"/>
  <c r="E89" i="17" s="1"/>
  <c r="A89" i="17"/>
  <c r="AC85" i="17"/>
  <c r="Z85" i="17"/>
  <c r="T85" i="17"/>
  <c r="Q85" i="17"/>
  <c r="N85" i="17"/>
  <c r="K85" i="17"/>
  <c r="K239" i="17" s="1"/>
  <c r="H85" i="17"/>
  <c r="E84" i="17"/>
  <c r="D84" i="17"/>
  <c r="D83" i="17"/>
  <c r="E83" i="17" s="1"/>
  <c r="E82" i="17"/>
  <c r="D82" i="17"/>
  <c r="D81" i="17"/>
  <c r="E81" i="17" s="1"/>
  <c r="D80" i="17"/>
  <c r="E80" i="17" s="1"/>
  <c r="D79" i="17"/>
  <c r="E79" i="17" s="1"/>
  <c r="D78" i="17"/>
  <c r="E78" i="17" s="1"/>
  <c r="E77" i="17"/>
  <c r="D77" i="17"/>
  <c r="E76" i="17"/>
  <c r="D76" i="17"/>
  <c r="D75" i="17"/>
  <c r="E75" i="17" s="1"/>
  <c r="E74" i="17"/>
  <c r="D74" i="17"/>
  <c r="D73" i="17"/>
  <c r="E73" i="17" s="1"/>
  <c r="D72" i="17"/>
  <c r="E72" i="17" s="1"/>
  <c r="D71" i="17"/>
  <c r="E71" i="17" s="1"/>
  <c r="D70" i="17"/>
  <c r="E70" i="17" s="1"/>
  <c r="E69" i="17"/>
  <c r="D69" i="17"/>
  <c r="E68" i="17"/>
  <c r="D68" i="17"/>
  <c r="D67" i="17"/>
  <c r="E67" i="17" s="1"/>
  <c r="E66" i="17"/>
  <c r="D66" i="17"/>
  <c r="D65" i="17"/>
  <c r="E65" i="17" s="1"/>
  <c r="D64" i="17"/>
  <c r="E64" i="17" s="1"/>
  <c r="D63" i="17"/>
  <c r="E63" i="17" s="1"/>
  <c r="D62" i="17"/>
  <c r="E62" i="17" s="1"/>
  <c r="D58" i="17"/>
  <c r="E58" i="17" s="1"/>
  <c r="D57" i="17"/>
  <c r="E57" i="17" s="1"/>
  <c r="D56" i="17"/>
  <c r="E56" i="17" s="1"/>
  <c r="D55" i="17"/>
  <c r="E55" i="17" s="1"/>
  <c r="E54" i="17"/>
  <c r="D54" i="17"/>
  <c r="E53" i="17"/>
  <c r="D53" i="17"/>
  <c r="D52" i="17"/>
  <c r="E52" i="17" s="1"/>
  <c r="E51" i="17"/>
  <c r="D51" i="17"/>
  <c r="D50" i="17"/>
  <c r="E50" i="17" s="1"/>
  <c r="D49" i="17"/>
  <c r="E49" i="17" s="1"/>
  <c r="D48" i="17"/>
  <c r="E48" i="17" s="1"/>
  <c r="D47" i="17"/>
  <c r="E47" i="17" s="1"/>
  <c r="E46" i="17"/>
  <c r="D46" i="17"/>
  <c r="E45" i="17"/>
  <c r="D45" i="17"/>
  <c r="D44" i="17"/>
  <c r="E44" i="17" s="1"/>
  <c r="E43" i="17"/>
  <c r="D43" i="17"/>
  <c r="AC41" i="17"/>
  <c r="Z41" i="17"/>
  <c r="T41" i="17"/>
  <c r="Q41" i="17"/>
  <c r="N41" i="17"/>
  <c r="H41" i="17"/>
  <c r="E41" i="17"/>
  <c r="D41" i="17"/>
  <c r="D40" i="17"/>
  <c r="E40" i="17" s="1"/>
  <c r="AC37" i="17"/>
  <c r="T37" i="17"/>
  <c r="Q37" i="17"/>
  <c r="N37" i="17"/>
  <c r="H37" i="17"/>
  <c r="D37" i="17"/>
  <c r="E37" i="17" s="1"/>
  <c r="AC36" i="17"/>
  <c r="Z36" i="17"/>
  <c r="T36" i="17"/>
  <c r="Q36" i="17"/>
  <c r="N36" i="17"/>
  <c r="H36" i="17"/>
  <c r="E36" i="17"/>
  <c r="D36" i="17"/>
  <c r="AC35" i="17"/>
  <c r="Z35" i="17"/>
  <c r="T35" i="17"/>
  <c r="Q35" i="17"/>
  <c r="N35" i="17"/>
  <c r="H35" i="17"/>
  <c r="D35" i="17"/>
  <c r="E35" i="17" s="1"/>
  <c r="AC32" i="17"/>
  <c r="Z32" i="17"/>
  <c r="T32" i="17"/>
  <c r="Q32" i="17"/>
  <c r="N32" i="17"/>
  <c r="H32" i="17"/>
  <c r="D32" i="17"/>
  <c r="E32" i="17" s="1"/>
  <c r="AC31" i="17"/>
  <c r="Z31" i="17"/>
  <c r="T31" i="17"/>
  <c r="Q31" i="17"/>
  <c r="N31" i="17"/>
  <c r="H31" i="17"/>
  <c r="E31" i="17"/>
  <c r="D31" i="17"/>
  <c r="AC30" i="17"/>
  <c r="Z30" i="17"/>
  <c r="T30" i="17"/>
  <c r="Q30" i="17"/>
  <c r="N30" i="17"/>
  <c r="H30" i="17"/>
  <c r="E30" i="17"/>
  <c r="D30" i="17"/>
  <c r="AC29" i="17"/>
  <c r="Z29" i="17"/>
  <c r="T29" i="17"/>
  <c r="Q29" i="17"/>
  <c r="N29" i="17"/>
  <c r="H29" i="17"/>
  <c r="D29" i="17"/>
  <c r="E29" i="17" s="1"/>
  <c r="AC28" i="17"/>
  <c r="T28" i="17"/>
  <c r="Q28" i="17"/>
  <c r="H28" i="17"/>
  <c r="E28" i="17"/>
  <c r="D28" i="17"/>
  <c r="AC27" i="17"/>
  <c r="T27" i="17"/>
  <c r="Q27" i="17"/>
  <c r="N27" i="17"/>
  <c r="H27" i="17"/>
  <c r="E27" i="17"/>
  <c r="D27" i="17"/>
  <c r="AC26" i="17"/>
  <c r="T26" i="17"/>
  <c r="Q26" i="17"/>
  <c r="N26" i="17"/>
  <c r="H26" i="17"/>
  <c r="E26" i="17"/>
  <c r="D26" i="17"/>
  <c r="AC25" i="17"/>
  <c r="Z25" i="17"/>
  <c r="T25" i="17"/>
  <c r="Q25" i="17"/>
  <c r="N25" i="17"/>
  <c r="H25" i="17"/>
  <c r="D25" i="17"/>
  <c r="E25" i="17" s="1"/>
  <c r="AC24" i="17"/>
  <c r="AC38" i="17" s="1"/>
  <c r="T24" i="17"/>
  <c r="Q24" i="17"/>
  <c r="N24" i="17"/>
  <c r="H24" i="17"/>
  <c r="D24" i="17"/>
  <c r="E24" i="17" s="1"/>
  <c r="AC23" i="17"/>
  <c r="Z23" i="17"/>
  <c r="Z38" i="17" s="1"/>
  <c r="T23" i="17"/>
  <c r="Q23" i="17"/>
  <c r="N23" i="17"/>
  <c r="H23" i="17"/>
  <c r="E23" i="17"/>
  <c r="D23" i="17"/>
  <c r="D22" i="17"/>
  <c r="E22" i="17" s="1"/>
  <c r="E21" i="17"/>
  <c r="D21" i="17"/>
  <c r="E20" i="17"/>
  <c r="D20" i="17"/>
  <c r="AC19" i="17"/>
  <c r="Z19" i="17"/>
  <c r="T19" i="17"/>
  <c r="Q19" i="17"/>
  <c r="N19" i="17"/>
  <c r="H19" i="17"/>
  <c r="E19" i="17"/>
  <c r="D19" i="17"/>
  <c r="AC18" i="17"/>
  <c r="Z18" i="17"/>
  <c r="T18" i="17"/>
  <c r="Q18" i="17"/>
  <c r="N18" i="17"/>
  <c r="H18" i="17"/>
  <c r="D18" i="17"/>
  <c r="E18" i="17" s="1"/>
  <c r="AC17" i="17"/>
  <c r="Z17" i="17"/>
  <c r="T17" i="17"/>
  <c r="Q17" i="17"/>
  <c r="N17" i="17"/>
  <c r="H17" i="17"/>
  <c r="E17" i="17"/>
  <c r="D17" i="17"/>
  <c r="AC16" i="17"/>
  <c r="Z16" i="17"/>
  <c r="T16" i="17"/>
  <c r="Q16" i="17"/>
  <c r="N16" i="17"/>
  <c r="H16" i="17"/>
  <c r="D16" i="17"/>
  <c r="E16" i="17" s="1"/>
  <c r="AC15" i="17"/>
  <c r="Z15" i="17"/>
  <c r="T15" i="17"/>
  <c r="Q15" i="17"/>
  <c r="N15" i="17"/>
  <c r="H15" i="17"/>
  <c r="D15" i="17"/>
  <c r="E15" i="17" s="1"/>
  <c r="AC14" i="17"/>
  <c r="Z14" i="17"/>
  <c r="T14" i="17"/>
  <c r="Q14" i="17"/>
  <c r="N14" i="17"/>
  <c r="H14" i="17"/>
  <c r="D14" i="17"/>
  <c r="E14" i="17" s="1"/>
  <c r="AC13" i="17"/>
  <c r="Z13" i="17"/>
  <c r="T13" i="17"/>
  <c r="Q13" i="17"/>
  <c r="N13" i="17"/>
  <c r="H13" i="17"/>
  <c r="D13" i="17"/>
  <c r="E13" i="17" s="1"/>
  <c r="AC12" i="17"/>
  <c r="Z12" i="17"/>
  <c r="T12" i="17"/>
  <c r="Q12" i="17"/>
  <c r="N12" i="17"/>
  <c r="H12" i="17"/>
  <c r="E12" i="17"/>
  <c r="D12" i="17"/>
  <c r="AC11" i="17"/>
  <c r="Z11" i="17"/>
  <c r="T11" i="17"/>
  <c r="Q11" i="17"/>
  <c r="N11" i="17"/>
  <c r="H11" i="17"/>
  <c r="H20" i="17" s="1"/>
  <c r="E11" i="17"/>
  <c r="D11" i="17"/>
  <c r="AC10" i="17"/>
  <c r="Z10" i="17"/>
  <c r="T10" i="17"/>
  <c r="Q10" i="17"/>
  <c r="N10" i="17"/>
  <c r="N20" i="17" s="1"/>
  <c r="H10" i="17"/>
  <c r="D10" i="17"/>
  <c r="E10" i="17" s="1"/>
  <c r="AC9" i="17"/>
  <c r="AC20" i="17" s="1"/>
  <c r="Z9" i="17"/>
  <c r="Z20" i="17" s="1"/>
  <c r="T9" i="17"/>
  <c r="T20" i="17" s="1"/>
  <c r="Q9" i="17"/>
  <c r="Q20" i="17" s="1"/>
  <c r="N9" i="17"/>
  <c r="H9" i="17"/>
  <c r="E9" i="17"/>
  <c r="D9" i="17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5" i="17" s="1"/>
  <c r="A36" i="17" s="1"/>
  <c r="A37" i="17" s="1"/>
  <c r="A38" i="17" s="1"/>
  <c r="A41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8" i="17" s="1"/>
  <c r="A109" i="17" s="1"/>
  <c r="A110" i="17" s="1"/>
  <c r="A111" i="17" s="1"/>
  <c r="A112" i="17" s="1"/>
  <c r="A113" i="17" s="1"/>
  <c r="A114" i="17" s="1"/>
  <c r="A115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5" i="17" s="1"/>
  <c r="A146" i="17" s="1"/>
  <c r="A147" i="17" s="1"/>
  <c r="A148" i="17" s="1"/>
  <c r="A149" i="17" s="1"/>
  <c r="A150" i="17" s="1"/>
  <c r="A151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7" i="17" s="1"/>
  <c r="A218" i="17" s="1"/>
  <c r="A219" i="17" s="1"/>
  <c r="A220" i="17" s="1"/>
  <c r="A221" i="17" s="1"/>
  <c r="A222" i="17" s="1"/>
  <c r="A223" i="17" s="1"/>
  <c r="A226" i="17" s="1"/>
  <c r="A227" i="17" s="1"/>
  <c r="A228" i="17" s="1"/>
  <c r="A229" i="17" s="1"/>
  <c r="A230" i="17" s="1"/>
  <c r="A231" i="17" s="1"/>
  <c r="A235" i="17" s="1"/>
  <c r="A236" i="17" s="1"/>
  <c r="A237" i="17" s="1"/>
  <c r="A239" i="17" s="1"/>
  <c r="AC8" i="17"/>
  <c r="Z8" i="17"/>
  <c r="T8" i="17"/>
  <c r="Q8" i="17"/>
  <c r="N8" i="17"/>
  <c r="K8" i="17"/>
  <c r="H8" i="17"/>
  <c r="D8" i="17"/>
  <c r="E8" i="17" s="1"/>
  <c r="T246" i="1" l="1"/>
  <c r="W246" i="1"/>
  <c r="Z246" i="1"/>
  <c r="AC246" i="1"/>
  <c r="AF246" i="1"/>
  <c r="H246" i="1"/>
  <c r="K246" i="1"/>
  <c r="K242" i="19"/>
  <c r="Q38" i="19"/>
  <c r="H38" i="19"/>
  <c r="E34" i="19"/>
  <c r="N242" i="19"/>
  <c r="AC237" i="19"/>
  <c r="Q242" i="19"/>
  <c r="W239" i="19"/>
  <c r="T38" i="19"/>
  <c r="T242" i="19" s="1"/>
  <c r="Q20" i="19"/>
  <c r="Q239" i="19" s="1"/>
  <c r="Z38" i="19"/>
  <c r="Z242" i="19" s="1"/>
  <c r="AC38" i="19"/>
  <c r="AC242" i="19" s="1"/>
  <c r="E117" i="19"/>
  <c r="H20" i="19"/>
  <c r="N20" i="19"/>
  <c r="N239" i="19" s="1"/>
  <c r="T20" i="19"/>
  <c r="T239" i="19" s="1"/>
  <c r="Z20" i="19"/>
  <c r="AC20" i="19"/>
  <c r="E170" i="17"/>
  <c r="N38" i="17"/>
  <c r="N239" i="17"/>
  <c r="H38" i="17"/>
  <c r="H239" i="17" s="1"/>
  <c r="T38" i="17"/>
  <c r="Q38" i="17"/>
  <c r="Q239" i="17" s="1"/>
  <c r="Z239" i="17"/>
  <c r="AC239" i="17"/>
  <c r="E59" i="19"/>
  <c r="E61" i="19" s="1"/>
  <c r="E224" i="19"/>
  <c r="E225" i="19"/>
  <c r="K239" i="19"/>
  <c r="E144" i="19"/>
  <c r="E143" i="19"/>
  <c r="E171" i="19"/>
  <c r="E170" i="19"/>
  <c r="E197" i="19"/>
  <c r="E198" i="19"/>
  <c r="E33" i="19"/>
  <c r="E116" i="19"/>
  <c r="E117" i="17"/>
  <c r="E116" i="17"/>
  <c r="E198" i="17"/>
  <c r="E197" i="17"/>
  <c r="W239" i="17"/>
  <c r="T239" i="17"/>
  <c r="E34" i="17"/>
  <c r="E33" i="17"/>
  <c r="E143" i="17"/>
  <c r="E144" i="17"/>
  <c r="E59" i="17"/>
  <c r="E60" i="17" s="1"/>
  <c r="E252" i="17"/>
  <c r="E251" i="17"/>
  <c r="E224" i="17"/>
  <c r="Q20" i="1"/>
  <c r="Q37" i="1"/>
  <c r="Q36" i="1"/>
  <c r="Q35" i="1"/>
  <c r="Q24" i="1"/>
  <c r="Q25" i="1"/>
  <c r="Q26" i="1"/>
  <c r="Q27" i="1"/>
  <c r="Q28" i="1"/>
  <c r="Q29" i="1"/>
  <c r="Q30" i="1"/>
  <c r="Q31" i="1"/>
  <c r="Q32" i="1"/>
  <c r="Q23" i="1"/>
  <c r="Q19" i="1"/>
  <c r="Q10" i="1"/>
  <c r="Q11" i="1"/>
  <c r="Q12" i="1"/>
  <c r="Q13" i="1"/>
  <c r="Q14" i="1"/>
  <c r="Q15" i="1"/>
  <c r="Q16" i="1"/>
  <c r="Q17" i="1"/>
  <c r="Q18" i="1"/>
  <c r="Q9" i="1"/>
  <c r="Q8" i="1"/>
  <c r="W236" i="1"/>
  <c r="W235" i="1"/>
  <c r="T236" i="1"/>
  <c r="T235" i="1"/>
  <c r="K236" i="1"/>
  <c r="K235" i="1"/>
  <c r="T23" i="1"/>
  <c r="H23" i="1"/>
  <c r="K214" i="1"/>
  <c r="T167" i="1"/>
  <c r="T151" i="1"/>
  <c r="T105" i="1"/>
  <c r="T237" i="1"/>
  <c r="K231" i="1"/>
  <c r="T231" i="1"/>
  <c r="T214" i="1"/>
  <c r="N9" i="1"/>
  <c r="T85" i="1"/>
  <c r="K85" i="1"/>
  <c r="AF214" i="1"/>
  <c r="AC239" i="19" l="1"/>
  <c r="Z239" i="19"/>
  <c r="H239" i="19"/>
  <c r="E61" i="17"/>
  <c r="E87" i="17" s="1"/>
  <c r="E87" i="19"/>
  <c r="E88" i="19"/>
  <c r="E60" i="19"/>
  <c r="AC224" i="1"/>
  <c r="AC214" i="1"/>
  <c r="E88" i="17" l="1"/>
  <c r="T41" i="1"/>
  <c r="T37" i="1"/>
  <c r="T36" i="1"/>
  <c r="T35" i="1"/>
  <c r="T32" i="1"/>
  <c r="T31" i="1"/>
  <c r="T30" i="1"/>
  <c r="T29" i="1"/>
  <c r="T28" i="1"/>
  <c r="T27" i="1"/>
  <c r="T26" i="1"/>
  <c r="T25" i="1"/>
  <c r="T24" i="1"/>
  <c r="T19" i="1"/>
  <c r="T18" i="1"/>
  <c r="T17" i="1"/>
  <c r="T16" i="1"/>
  <c r="T15" i="1"/>
  <c r="T14" i="1"/>
  <c r="T13" i="1"/>
  <c r="T12" i="1"/>
  <c r="T11" i="1"/>
  <c r="T10" i="1"/>
  <c r="T9" i="1"/>
  <c r="T8" i="1"/>
  <c r="T38" i="1" l="1"/>
  <c r="T20" i="1"/>
  <c r="H29" i="1"/>
  <c r="T239" i="1" l="1"/>
  <c r="N23" i="1"/>
  <c r="H24" i="1"/>
  <c r="N24" i="1"/>
  <c r="H25" i="1"/>
  <c r="N25" i="1"/>
  <c r="H26" i="1"/>
  <c r="N26" i="1"/>
  <c r="H27" i="1"/>
  <c r="N27" i="1"/>
  <c r="H28" i="1"/>
  <c r="N29" i="1"/>
  <c r="H30" i="1"/>
  <c r="N30" i="1"/>
  <c r="H31" i="1"/>
  <c r="N31" i="1"/>
  <c r="H32" i="1"/>
  <c r="N32" i="1"/>
  <c r="H35" i="1"/>
  <c r="N35" i="1"/>
  <c r="H36" i="1"/>
  <c r="N36" i="1"/>
  <c r="H37" i="1"/>
  <c r="N37" i="1"/>
  <c r="H214" i="1" l="1"/>
  <c r="AC236" i="1"/>
  <c r="AC235" i="1"/>
  <c r="Z236" i="1"/>
  <c r="Z235" i="1"/>
  <c r="W237" i="1"/>
  <c r="Q236" i="1"/>
  <c r="Q235" i="1"/>
  <c r="N236" i="1"/>
  <c r="N235" i="1"/>
  <c r="K237" i="1"/>
  <c r="H236" i="1"/>
  <c r="H235" i="1"/>
  <c r="H237" i="1" s="1"/>
  <c r="H231" i="1"/>
  <c r="Z237" i="1" l="1"/>
  <c r="Q237" i="1"/>
  <c r="Q167" i="1"/>
  <c r="Q105" i="1"/>
  <c r="AC105" i="1"/>
  <c r="N237" i="1"/>
  <c r="N105" i="1"/>
  <c r="Z105" i="1"/>
  <c r="Z151" i="1"/>
  <c r="AC237" i="1"/>
  <c r="N167" i="1"/>
  <c r="Q214" i="1"/>
  <c r="Z214" i="1"/>
  <c r="Q231" i="1"/>
  <c r="Z231" i="1"/>
  <c r="W231" i="1"/>
  <c r="N151" i="1"/>
  <c r="AC151" i="1"/>
  <c r="AC167" i="1"/>
  <c r="N214" i="1"/>
  <c r="W214" i="1"/>
  <c r="Q151" i="1"/>
  <c r="N231" i="1"/>
  <c r="Z167" i="1"/>
  <c r="AC231" i="1"/>
  <c r="H167" i="1"/>
  <c r="H151" i="1"/>
  <c r="H105" i="1"/>
  <c r="H41" i="1"/>
  <c r="D250" i="1"/>
  <c r="D223" i="1"/>
  <c r="D221" i="1"/>
  <c r="E221" i="1" s="1"/>
  <c r="D196" i="1"/>
  <c r="D194" i="1"/>
  <c r="E194" i="1" s="1"/>
  <c r="D107" i="1"/>
  <c r="D84" i="1"/>
  <c r="AC41" i="1"/>
  <c r="Z41" i="1"/>
  <c r="Q41" i="1"/>
  <c r="N41" i="1"/>
  <c r="AC37" i="1"/>
  <c r="AC36" i="1"/>
  <c r="AC35" i="1"/>
  <c r="Z36" i="1"/>
  <c r="Z35" i="1"/>
  <c r="AC32" i="1"/>
  <c r="AC31" i="1"/>
  <c r="AC30" i="1"/>
  <c r="AC29" i="1"/>
  <c r="AC28" i="1"/>
  <c r="AC27" i="1"/>
  <c r="AC26" i="1"/>
  <c r="AC25" i="1"/>
  <c r="AC24" i="1"/>
  <c r="AC23" i="1"/>
  <c r="Z32" i="1"/>
  <c r="Z31" i="1"/>
  <c r="Z30" i="1"/>
  <c r="Z29" i="1"/>
  <c r="Z25" i="1"/>
  <c r="Z23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Z19" i="1"/>
  <c r="Z18" i="1"/>
  <c r="Z17" i="1"/>
  <c r="Z16" i="1"/>
  <c r="Z15" i="1"/>
  <c r="Z14" i="1"/>
  <c r="Z13" i="1"/>
  <c r="Z12" i="1"/>
  <c r="Z11" i="1"/>
  <c r="Z10" i="1"/>
  <c r="Z9" i="1"/>
  <c r="Z8" i="1"/>
  <c r="N19" i="1"/>
  <c r="N18" i="1"/>
  <c r="N17" i="1"/>
  <c r="N16" i="1"/>
  <c r="N15" i="1"/>
  <c r="N14" i="1"/>
  <c r="N13" i="1"/>
  <c r="N12" i="1"/>
  <c r="N11" i="1"/>
  <c r="N10" i="1"/>
  <c r="N8" i="1"/>
  <c r="K8" i="1"/>
  <c r="D37" i="1"/>
  <c r="D36" i="1"/>
  <c r="D35" i="1"/>
  <c r="H8" i="1"/>
  <c r="D8" i="1"/>
  <c r="E8" i="1" s="1"/>
  <c r="H10" i="1"/>
  <c r="H11" i="1"/>
  <c r="H12" i="1"/>
  <c r="H13" i="1"/>
  <c r="H14" i="1"/>
  <c r="H15" i="1"/>
  <c r="H16" i="1"/>
  <c r="H17" i="1"/>
  <c r="H18" i="1"/>
  <c r="H19" i="1"/>
  <c r="H9" i="1"/>
  <c r="H20" i="1" l="1"/>
  <c r="AC85" i="1"/>
  <c r="Z85" i="1"/>
  <c r="N85" i="1"/>
  <c r="Q85" i="1"/>
  <c r="W239" i="1"/>
  <c r="H85" i="1"/>
  <c r="E250" i="1"/>
  <c r="E252" i="1" s="1"/>
  <c r="E196" i="1"/>
  <c r="E198" i="1" s="1"/>
  <c r="E107" i="1"/>
  <c r="E223" i="1"/>
  <c r="E224" i="1" s="1"/>
  <c r="E84" i="1"/>
  <c r="E225" i="1"/>
  <c r="E36" i="1"/>
  <c r="E35" i="1"/>
  <c r="E37" i="1"/>
  <c r="N38" i="1"/>
  <c r="Z38" i="1"/>
  <c r="AF239" i="1"/>
  <c r="Q38" i="1"/>
  <c r="N20" i="1"/>
  <c r="H38" i="1"/>
  <c r="AC38" i="1"/>
  <c r="AC20" i="1"/>
  <c r="Z20" i="1"/>
  <c r="H239" i="1" l="1"/>
  <c r="AC239" i="1"/>
  <c r="Z239" i="1"/>
  <c r="N239" i="1"/>
  <c r="Q239" i="1"/>
  <c r="E197" i="1"/>
  <c r="E251" i="1"/>
  <c r="D169" i="1" l="1"/>
  <c r="D167" i="1"/>
  <c r="D139" i="1"/>
  <c r="D138" i="1"/>
  <c r="D142" i="1"/>
  <c r="D141" i="1"/>
  <c r="D140" i="1"/>
  <c r="E138" i="1" l="1"/>
  <c r="E167" i="1"/>
  <c r="E140" i="1"/>
  <c r="E139" i="1"/>
  <c r="E142" i="1"/>
  <c r="E169" i="1"/>
  <c r="E141" i="1"/>
  <c r="B32" i="2"/>
  <c r="B66" i="5"/>
  <c r="E68" i="3"/>
  <c r="D43" i="1"/>
  <c r="D44" i="1"/>
  <c r="E70" i="3" s="1"/>
  <c r="D45" i="1"/>
  <c r="D46" i="1"/>
  <c r="E72" i="3" s="1"/>
  <c r="D47" i="1"/>
  <c r="D48" i="1"/>
  <c r="E74" i="3" s="1"/>
  <c r="D49" i="1"/>
  <c r="D50" i="1"/>
  <c r="E76" i="3" s="1"/>
  <c r="D51" i="1"/>
  <c r="D52" i="1"/>
  <c r="E78" i="3" s="1"/>
  <c r="D53" i="1"/>
  <c r="D54" i="1"/>
  <c r="E80" i="3" s="1"/>
  <c r="D55" i="1"/>
  <c r="D56" i="1"/>
  <c r="E82" i="3" s="1"/>
  <c r="D57" i="1"/>
  <c r="D58" i="1"/>
  <c r="E84" i="3" s="1"/>
  <c r="D63" i="3"/>
  <c r="E63" i="3"/>
  <c r="D64" i="3"/>
  <c r="E64" i="3"/>
  <c r="D65" i="3"/>
  <c r="E65" i="3"/>
  <c r="D40" i="1"/>
  <c r="D41" i="1"/>
  <c r="E67" i="3" s="1"/>
  <c r="D16" i="3"/>
  <c r="D9" i="1"/>
  <c r="E16" i="3" s="1"/>
  <c r="D17" i="3"/>
  <c r="D10" i="1"/>
  <c r="E17" i="3" s="1"/>
  <c r="D18" i="3"/>
  <c r="D11" i="1"/>
  <c r="E18" i="3" s="1"/>
  <c r="D19" i="3"/>
  <c r="D12" i="1"/>
  <c r="E19" i="3" s="1"/>
  <c r="D20" i="3"/>
  <c r="D13" i="1"/>
  <c r="D21" i="3"/>
  <c r="D14" i="1"/>
  <c r="E21" i="3" s="1"/>
  <c r="D22" i="3"/>
  <c r="D15" i="1"/>
  <c r="E22" i="3" s="1"/>
  <c r="D16" i="1"/>
  <c r="E23" i="3" s="1"/>
  <c r="D24" i="3"/>
  <c r="D17" i="1"/>
  <c r="D25" i="3"/>
  <c r="D18" i="1"/>
  <c r="E25" i="3" s="1"/>
  <c r="C18" i="5"/>
  <c r="F18" i="5" s="1"/>
  <c r="D19" i="1"/>
  <c r="E26" i="3" s="1"/>
  <c r="D20" i="1"/>
  <c r="E27" i="3" s="1"/>
  <c r="D17" i="2"/>
  <c r="F17" i="2" s="1"/>
  <c r="D21" i="1"/>
  <c r="D22" i="1"/>
  <c r="E29" i="3" s="1"/>
  <c r="D19" i="2"/>
  <c r="F19" i="2" s="1"/>
  <c r="D23" i="1"/>
  <c r="E30" i="3" s="1"/>
  <c r="D24" i="1"/>
  <c r="E31" i="3" s="1"/>
  <c r="D25" i="1"/>
  <c r="D26" i="1"/>
  <c r="E33" i="3" s="1"/>
  <c r="C26" i="5"/>
  <c r="F26" i="5" s="1"/>
  <c r="D27" i="1"/>
  <c r="E34" i="3" s="1"/>
  <c r="D28" i="1"/>
  <c r="E35" i="3" s="1"/>
  <c r="D29" i="1"/>
  <c r="E36" i="3" s="1"/>
  <c r="D26" i="2"/>
  <c r="F26" i="2" s="1"/>
  <c r="D30" i="1"/>
  <c r="E37" i="3" s="1"/>
  <c r="D27" i="2"/>
  <c r="F27" i="2" s="1"/>
  <c r="D31" i="1"/>
  <c r="E38" i="3" s="1"/>
  <c r="D32" i="1"/>
  <c r="E39" i="3" s="1"/>
  <c r="D62" i="1"/>
  <c r="E107" i="3" s="1"/>
  <c r="D108" i="3"/>
  <c r="D63" i="1"/>
  <c r="D64" i="1"/>
  <c r="E109" i="3" s="1"/>
  <c r="D110" i="3"/>
  <c r="D65" i="1"/>
  <c r="D111" i="3"/>
  <c r="D66" i="1"/>
  <c r="E111" i="3" s="1"/>
  <c r="D112" i="3"/>
  <c r="D67" i="1"/>
  <c r="D68" i="1"/>
  <c r="E113" i="3" s="1"/>
  <c r="D114" i="3"/>
  <c r="D69" i="1"/>
  <c r="D115" i="3"/>
  <c r="D70" i="1"/>
  <c r="E115" i="3" s="1"/>
  <c r="D116" i="3"/>
  <c r="D71" i="1"/>
  <c r="D117" i="3"/>
  <c r="D72" i="1"/>
  <c r="E117" i="3" s="1"/>
  <c r="C126" i="5"/>
  <c r="F126" i="5" s="1"/>
  <c r="D73" i="1"/>
  <c r="D119" i="3"/>
  <c r="D74" i="1"/>
  <c r="E119" i="3" s="1"/>
  <c r="D75" i="1"/>
  <c r="D72" i="2"/>
  <c r="F72" i="2" s="1"/>
  <c r="D76" i="1"/>
  <c r="E121" i="3" s="1"/>
  <c r="D77" i="1"/>
  <c r="E122" i="3" s="1"/>
  <c r="C131" i="5"/>
  <c r="F131" i="5" s="1"/>
  <c r="D78" i="1"/>
  <c r="D79" i="1"/>
  <c r="E124" i="3" s="1"/>
  <c r="D76" i="2"/>
  <c r="F76" i="2" s="1"/>
  <c r="D80" i="1"/>
  <c r="E125" i="3" s="1"/>
  <c r="D81" i="1"/>
  <c r="E126" i="3" s="1"/>
  <c r="C135" i="5"/>
  <c r="F135" i="5" s="1"/>
  <c r="D82" i="1"/>
  <c r="D83" i="1"/>
  <c r="E128" i="3" s="1"/>
  <c r="E129" i="3"/>
  <c r="D89" i="1"/>
  <c r="E151" i="3" s="1"/>
  <c r="D90" i="1"/>
  <c r="E152" i="3" s="1"/>
  <c r="D91" i="1"/>
  <c r="E153" i="3" s="1"/>
  <c r="D92" i="1"/>
  <c r="E154" i="3" s="1"/>
  <c r="D93" i="1"/>
  <c r="E155" i="3" s="1"/>
  <c r="D94" i="1"/>
  <c r="E156" i="3" s="1"/>
  <c r="D95" i="1"/>
  <c r="E157" i="3" s="1"/>
  <c r="D111" i="1"/>
  <c r="E158" i="3" s="1"/>
  <c r="D112" i="1"/>
  <c r="E159" i="3" s="1"/>
  <c r="D113" i="1"/>
  <c r="E160" i="3" s="1"/>
  <c r="D114" i="1"/>
  <c r="E161" i="3" s="1"/>
  <c r="D115" i="1"/>
  <c r="E162" i="3" s="1"/>
  <c r="E163" i="3"/>
  <c r="E164" i="3"/>
  <c r="D118" i="1"/>
  <c r="E165" i="3" s="1"/>
  <c r="C182" i="5"/>
  <c r="F182" i="5" s="1"/>
  <c r="D119" i="1"/>
  <c r="E166" i="3" s="1"/>
  <c r="D120" i="1"/>
  <c r="E167" i="3" s="1"/>
  <c r="D121" i="1"/>
  <c r="E168" i="3" s="1"/>
  <c r="D122" i="1"/>
  <c r="E169" i="3" s="1"/>
  <c r="D123" i="1"/>
  <c r="E170" i="3" s="1"/>
  <c r="D124" i="1"/>
  <c r="E171" i="3" s="1"/>
  <c r="C188" i="5"/>
  <c r="F188" i="5" s="1"/>
  <c r="D125" i="1"/>
  <c r="E172" i="3" s="1"/>
  <c r="D105" i="2"/>
  <c r="F105" i="2" s="1"/>
  <c r="D126" i="1"/>
  <c r="E173" i="3" s="1"/>
  <c r="C190" i="5"/>
  <c r="D137" i="1"/>
  <c r="E174" i="3" s="1"/>
  <c r="J8" i="5"/>
  <c r="J9" i="5"/>
  <c r="J10" i="5"/>
  <c r="C10" i="5"/>
  <c r="F10" i="5" s="1"/>
  <c r="J11" i="5"/>
  <c r="J12" i="5"/>
  <c r="C12" i="5"/>
  <c r="F12" i="5" s="1"/>
  <c r="J13" i="5"/>
  <c r="C13" i="5"/>
  <c r="F13" i="5" s="1"/>
  <c r="J14" i="5"/>
  <c r="C14" i="5"/>
  <c r="F14" i="5" s="1"/>
  <c r="J15" i="5"/>
  <c r="J16" i="5"/>
  <c r="C16" i="5"/>
  <c r="F16" i="5" s="1"/>
  <c r="J17" i="5"/>
  <c r="C17" i="5"/>
  <c r="F17" i="5" s="1"/>
  <c r="J18" i="5"/>
  <c r="J19" i="5"/>
  <c r="E19" i="5" s="1"/>
  <c r="J20" i="5"/>
  <c r="E20" i="5" s="1"/>
  <c r="J21" i="5"/>
  <c r="E21" i="5" s="1"/>
  <c r="J22" i="5"/>
  <c r="J23" i="5"/>
  <c r="J24" i="5"/>
  <c r="J25" i="5"/>
  <c r="J26" i="5"/>
  <c r="E26" i="5" s="1"/>
  <c r="J27" i="5"/>
  <c r="J28" i="5"/>
  <c r="J29" i="5"/>
  <c r="J30" i="5"/>
  <c r="J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115" i="5"/>
  <c r="B119" i="5"/>
  <c r="B123" i="5"/>
  <c r="B127" i="5"/>
  <c r="B131" i="5"/>
  <c r="B133" i="5"/>
  <c r="B135" i="5"/>
  <c r="B136" i="5"/>
  <c r="B129" i="3"/>
  <c r="A9" i="1"/>
  <c r="A5" i="2" s="1"/>
  <c r="C5" i="2"/>
  <c r="C18" i="3"/>
  <c r="B13" i="5"/>
  <c r="B22" i="3"/>
  <c r="C22" i="3"/>
  <c r="B23" i="3"/>
  <c r="C24" i="3"/>
  <c r="B25" i="3"/>
  <c r="C15" i="2"/>
  <c r="D19" i="5"/>
  <c r="C17" i="2"/>
  <c r="C18" i="2"/>
  <c r="D22" i="5"/>
  <c r="C32" i="3"/>
  <c r="B26" i="5"/>
  <c r="C34" i="3"/>
  <c r="C25" i="2"/>
  <c r="C38" i="3"/>
  <c r="C39" i="3"/>
  <c r="C31" i="2"/>
  <c r="C37" i="2"/>
  <c r="D68" i="5"/>
  <c r="C39" i="2"/>
  <c r="C40" i="2"/>
  <c r="C71" i="3"/>
  <c r="C72" i="3"/>
  <c r="C43" i="2"/>
  <c r="D74" i="5"/>
  <c r="C75" i="3"/>
  <c r="C76" i="3"/>
  <c r="C47" i="2"/>
  <c r="C79" i="3"/>
  <c r="C51" i="2"/>
  <c r="C52" i="2"/>
  <c r="C83" i="3"/>
  <c r="D84" i="5"/>
  <c r="C57" i="2"/>
  <c r="C108" i="3"/>
  <c r="D119" i="5"/>
  <c r="C113" i="3"/>
  <c r="C120" i="3"/>
  <c r="D129" i="5"/>
  <c r="C73" i="2"/>
  <c r="C123" i="3"/>
  <c r="C124" i="3"/>
  <c r="C126" i="3"/>
  <c r="C127" i="3"/>
  <c r="C128" i="3"/>
  <c r="C80" i="2"/>
  <c r="C151" i="3"/>
  <c r="B168" i="5"/>
  <c r="D168" i="5"/>
  <c r="C153" i="3"/>
  <c r="C154" i="3"/>
  <c r="C155" i="3"/>
  <c r="B88" i="2"/>
  <c r="C156" i="3"/>
  <c r="C157" i="3"/>
  <c r="B158" i="3"/>
  <c r="C158" i="3"/>
  <c r="C159" i="3"/>
  <c r="B92" i="2"/>
  <c r="D176" i="5"/>
  <c r="C161" i="3"/>
  <c r="C162" i="3"/>
  <c r="C163" i="3"/>
  <c r="B96" i="2"/>
  <c r="C164" i="3"/>
  <c r="C165" i="3"/>
  <c r="C166" i="3"/>
  <c r="C167" i="3"/>
  <c r="C168" i="3"/>
  <c r="C169" i="3"/>
  <c r="C102" i="2"/>
  <c r="C171" i="3"/>
  <c r="B188" i="5"/>
  <c r="C173" i="3"/>
  <c r="C106" i="2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16" i="3"/>
  <c r="C112" i="3"/>
  <c r="C63" i="3"/>
  <c r="C17" i="3"/>
  <c r="B163" i="3"/>
  <c r="B122" i="3"/>
  <c r="B121" i="3"/>
  <c r="B120" i="3"/>
  <c r="B118" i="3"/>
  <c r="B114" i="3"/>
  <c r="B110" i="3"/>
  <c r="B106" i="3"/>
  <c r="B84" i="3"/>
  <c r="B80" i="3"/>
  <c r="B76" i="3"/>
  <c r="B72" i="3"/>
  <c r="B68" i="3"/>
  <c r="B64" i="3"/>
  <c r="B63" i="3"/>
  <c r="B61" i="3"/>
  <c r="B26" i="3"/>
  <c r="B20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J63" i="5"/>
  <c r="J64" i="5"/>
  <c r="E64" i="5" s="1"/>
  <c r="J65" i="5"/>
  <c r="E65" i="5" s="1"/>
  <c r="J66" i="5"/>
  <c r="J67" i="5"/>
  <c r="J68" i="5"/>
  <c r="E68" i="5" s="1"/>
  <c r="J69" i="5"/>
  <c r="E69" i="5" s="1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K115" i="5"/>
  <c r="J116" i="5"/>
  <c r="K116" i="5"/>
  <c r="J117" i="5"/>
  <c r="K117" i="5"/>
  <c r="J118" i="5"/>
  <c r="K118" i="5"/>
  <c r="J119" i="5"/>
  <c r="K119" i="5"/>
  <c r="J120" i="5"/>
  <c r="K120" i="5"/>
  <c r="J121" i="5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J128" i="5"/>
  <c r="K128" i="5"/>
  <c r="J129" i="5"/>
  <c r="K129" i="5"/>
  <c r="J130" i="5"/>
  <c r="K130" i="5"/>
  <c r="J131" i="5"/>
  <c r="E131" i="5" s="1"/>
  <c r="K131" i="5"/>
  <c r="J132" i="5"/>
  <c r="K132" i="5"/>
  <c r="J133" i="5"/>
  <c r="K133" i="5"/>
  <c r="J134" i="5"/>
  <c r="K134" i="5"/>
  <c r="J135" i="5"/>
  <c r="E135" i="5" s="1"/>
  <c r="K135" i="5"/>
  <c r="J136" i="5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K170" i="5"/>
  <c r="J171" i="5"/>
  <c r="K171" i="5"/>
  <c r="J172" i="5"/>
  <c r="K172" i="5"/>
  <c r="J173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J175" i="5"/>
  <c r="J176" i="5"/>
  <c r="J177" i="5"/>
  <c r="J178" i="5"/>
  <c r="J179" i="5"/>
  <c r="E179" i="5" s="1"/>
  <c r="J180" i="5"/>
  <c r="E180" i="5" s="1"/>
  <c r="J181" i="5"/>
  <c r="J182" i="5"/>
  <c r="E182" i="5" s="1"/>
  <c r="J183" i="5"/>
  <c r="J184" i="5"/>
  <c r="J185" i="5"/>
  <c r="J186" i="5"/>
  <c r="J187" i="5"/>
  <c r="J188" i="5"/>
  <c r="J189" i="5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I15" i="5"/>
  <c r="I16" i="5"/>
  <c r="I17" i="5"/>
  <c r="I8" i="5"/>
  <c r="B9" i="5"/>
  <c r="B10" i="5"/>
  <c r="B11" i="5"/>
  <c r="B12" i="5"/>
  <c r="B15" i="5"/>
  <c r="B16" i="5"/>
  <c r="B18" i="5"/>
  <c r="B20" i="5"/>
  <c r="B21" i="5"/>
  <c r="B22" i="5"/>
  <c r="B31" i="5"/>
  <c r="B61" i="5"/>
  <c r="B63" i="5"/>
  <c r="B64" i="5"/>
  <c r="B65" i="5"/>
  <c r="B67" i="5"/>
  <c r="B68" i="5"/>
  <c r="B69" i="5"/>
  <c r="B71" i="5"/>
  <c r="B72" i="5"/>
  <c r="B73" i="5"/>
  <c r="B75" i="5"/>
  <c r="B76" i="5"/>
  <c r="B77" i="5"/>
  <c r="B79" i="5"/>
  <c r="B80" i="5"/>
  <c r="B81" i="5"/>
  <c r="B82" i="5"/>
  <c r="B83" i="5"/>
  <c r="B84" i="5"/>
  <c r="B114" i="5"/>
  <c r="B116" i="5"/>
  <c r="B117" i="5"/>
  <c r="B118" i="5"/>
  <c r="B120" i="5"/>
  <c r="B122" i="5"/>
  <c r="B124" i="5"/>
  <c r="B126" i="5"/>
  <c r="B128" i="5"/>
  <c r="B130" i="5"/>
  <c r="B132" i="5"/>
  <c r="B186" i="5"/>
  <c r="C74" i="5"/>
  <c r="F74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65" i="5"/>
  <c r="F65" i="5" s="1"/>
  <c r="C64" i="5"/>
  <c r="F64" i="5" s="1"/>
  <c r="C63" i="5"/>
  <c r="F63" i="5" s="1"/>
  <c r="D16" i="5"/>
  <c r="D63" i="5"/>
  <c r="D79" i="5"/>
  <c r="D116" i="5"/>
  <c r="D120" i="5"/>
  <c r="D121" i="5"/>
  <c r="D124" i="5"/>
  <c r="D132" i="5"/>
  <c r="D174" i="5"/>
  <c r="D178" i="5"/>
  <c r="A3" i="2"/>
  <c r="C108" i="2"/>
  <c r="C107" i="2"/>
  <c r="A2" i="2"/>
  <c r="C90" i="2"/>
  <c r="C69" i="2"/>
  <c r="C67" i="2"/>
  <c r="C65" i="2"/>
  <c r="C64" i="2"/>
  <c r="C63" i="2"/>
  <c r="C61" i="2"/>
  <c r="C59" i="2"/>
  <c r="C35" i="2"/>
  <c r="C33" i="2"/>
  <c r="C28" i="2"/>
  <c r="C10" i="2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21" i="2"/>
  <c r="F21" i="2" s="1"/>
  <c r="D25" i="2"/>
  <c r="F25" i="2" s="1"/>
  <c r="D33" i="2"/>
  <c r="F33" i="2" s="1"/>
  <c r="D34" i="2"/>
  <c r="F34" i="2" s="1"/>
  <c r="D35" i="2"/>
  <c r="F35" i="2" s="1"/>
  <c r="D44" i="2"/>
  <c r="F44" i="2" s="1"/>
  <c r="D57" i="2"/>
  <c r="F57" i="2" s="1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F69" i="2" s="1"/>
  <c r="D70" i="2"/>
  <c r="F70" i="2" s="1"/>
  <c r="B105" i="2"/>
  <c r="B103" i="2"/>
  <c r="B97" i="2"/>
  <c r="B84" i="2"/>
  <c r="B75" i="2"/>
  <c r="B73" i="2"/>
  <c r="B71" i="2"/>
  <c r="B69" i="2"/>
  <c r="B67" i="2"/>
  <c r="B66" i="2"/>
  <c r="B65" i="2"/>
  <c r="B63" i="2"/>
  <c r="B61" i="2"/>
  <c r="B60" i="2"/>
  <c r="B59" i="2"/>
  <c r="B57" i="2"/>
  <c r="B54" i="2"/>
  <c r="B53" i="2"/>
  <c r="B51" i="2"/>
  <c r="B50" i="2"/>
  <c r="B49" i="2"/>
  <c r="B47" i="2"/>
  <c r="B46" i="2"/>
  <c r="B45" i="2"/>
  <c r="B43" i="2"/>
  <c r="B42" i="2"/>
  <c r="B41" i="2"/>
  <c r="B39" i="2"/>
  <c r="B38" i="2"/>
  <c r="B37" i="2"/>
  <c r="B35" i="2"/>
  <c r="B34" i="2"/>
  <c r="B33" i="2"/>
  <c r="B31" i="2"/>
  <c r="B24" i="2"/>
  <c r="B23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E12" i="1"/>
  <c r="E123" i="5" l="1"/>
  <c r="E12" i="5"/>
  <c r="E13" i="5"/>
  <c r="E63" i="5"/>
  <c r="E126" i="5"/>
  <c r="E188" i="5"/>
  <c r="E127" i="5"/>
  <c r="E125" i="5"/>
  <c r="E14" i="5"/>
  <c r="E18" i="5"/>
  <c r="E119" i="5"/>
  <c r="E74" i="5"/>
  <c r="E16" i="5"/>
  <c r="E124" i="5"/>
  <c r="E122" i="5"/>
  <c r="E120" i="5"/>
  <c r="E118" i="5"/>
  <c r="E116" i="5"/>
  <c r="E17" i="5"/>
  <c r="E10" i="5"/>
  <c r="E170" i="1"/>
  <c r="E171" i="1"/>
  <c r="D78" i="2"/>
  <c r="F78" i="2" s="1"/>
  <c r="E10" i="1"/>
  <c r="D23" i="2"/>
  <c r="F23" i="2" s="1"/>
  <c r="C133" i="5"/>
  <c r="F133" i="5" s="1"/>
  <c r="D15" i="2"/>
  <c r="F15" i="2" s="1"/>
  <c r="B36" i="3"/>
  <c r="E14" i="1"/>
  <c r="D98" i="2"/>
  <c r="F98" i="2" s="1"/>
  <c r="B28" i="2"/>
  <c r="B37" i="3"/>
  <c r="B21" i="2"/>
  <c r="C53" i="2"/>
  <c r="D172" i="5"/>
  <c r="D83" i="5"/>
  <c r="C88" i="2"/>
  <c r="D67" i="5"/>
  <c r="C94" i="2"/>
  <c r="D75" i="5"/>
  <c r="C67" i="3"/>
  <c r="C45" i="2"/>
  <c r="B80" i="2"/>
  <c r="D74" i="2"/>
  <c r="F74" i="2" s="1"/>
  <c r="C41" i="2"/>
  <c r="D71" i="5"/>
  <c r="C49" i="2"/>
  <c r="D181" i="5"/>
  <c r="D31" i="5"/>
  <c r="E58" i="1"/>
  <c r="C79" i="2"/>
  <c r="D184" i="5"/>
  <c r="E46" i="1"/>
  <c r="E41" i="1"/>
  <c r="B26" i="2"/>
  <c r="B22" i="2"/>
  <c r="D37" i="2"/>
  <c r="F37" i="2" s="1"/>
  <c r="C82" i="5"/>
  <c r="F82" i="5" s="1"/>
  <c r="B25" i="5"/>
  <c r="B29" i="5"/>
  <c r="C74" i="3"/>
  <c r="C152" i="3"/>
  <c r="B20" i="2"/>
  <c r="B79" i="2"/>
  <c r="C71" i="2"/>
  <c r="C84" i="2"/>
  <c r="C96" i="2"/>
  <c r="D180" i="5"/>
  <c r="D128" i="5"/>
  <c r="B27" i="5"/>
  <c r="B31" i="3"/>
  <c r="B33" i="3"/>
  <c r="E52" i="1"/>
  <c r="D52" i="2"/>
  <c r="F52" i="2" s="1"/>
  <c r="C75" i="2"/>
  <c r="C100" i="2"/>
  <c r="D136" i="5"/>
  <c r="B23" i="5"/>
  <c r="B35" i="3"/>
  <c r="E93" i="1"/>
  <c r="C160" i="3"/>
  <c r="D83" i="2"/>
  <c r="F83" i="2" s="1"/>
  <c r="D18" i="2"/>
  <c r="F18" i="2" s="1"/>
  <c r="C136" i="5"/>
  <c r="F136" i="5" s="1"/>
  <c r="E22" i="1"/>
  <c r="D71" i="2"/>
  <c r="F71" i="2" s="1"/>
  <c r="D22" i="2"/>
  <c r="F22" i="2" s="1"/>
  <c r="C171" i="5"/>
  <c r="F171" i="5" s="1"/>
  <c r="D32" i="2"/>
  <c r="F32" i="2" s="1"/>
  <c r="C61" i="5"/>
  <c r="F61" i="5" s="1"/>
  <c r="D170" i="5"/>
  <c r="D174" i="3"/>
  <c r="F174" i="3" s="1"/>
  <c r="C24" i="5"/>
  <c r="F24" i="5" s="1"/>
  <c r="D36" i="2"/>
  <c r="F36" i="2" s="1"/>
  <c r="C86" i="2"/>
  <c r="D54" i="2"/>
  <c r="F54" i="2" s="1"/>
  <c r="C80" i="5"/>
  <c r="F80" i="5" s="1"/>
  <c r="D46" i="2"/>
  <c r="F46" i="2" s="1"/>
  <c r="C72" i="5"/>
  <c r="F72" i="5" s="1"/>
  <c r="D38" i="2"/>
  <c r="F38" i="2" s="1"/>
  <c r="C98" i="2"/>
  <c r="D182" i="5"/>
  <c r="B30" i="5"/>
  <c r="D89" i="2"/>
  <c r="F89" i="2" s="1"/>
  <c r="D75" i="2"/>
  <c r="F75" i="2" s="1"/>
  <c r="D58" i="2"/>
  <c r="F58" i="2" s="1"/>
  <c r="D24" i="2"/>
  <c r="F24" i="2" s="1"/>
  <c r="C23" i="5"/>
  <c r="F23" i="5" s="1"/>
  <c r="D16" i="2"/>
  <c r="F16" i="2" s="1"/>
  <c r="E18" i="1"/>
  <c r="E54" i="1"/>
  <c r="E91" i="1"/>
  <c r="D50" i="2"/>
  <c r="F50" i="2" s="1"/>
  <c r="D42" i="2"/>
  <c r="F42" i="2" s="1"/>
  <c r="C67" i="5"/>
  <c r="F67" i="5" s="1"/>
  <c r="C76" i="5"/>
  <c r="F76" i="5" s="1"/>
  <c r="C84" i="5"/>
  <c r="F84" i="5" s="1"/>
  <c r="C169" i="5"/>
  <c r="F169" i="5" s="1"/>
  <c r="E16" i="1"/>
  <c r="E44" i="1"/>
  <c r="E48" i="1"/>
  <c r="E56" i="1"/>
  <c r="D48" i="2"/>
  <c r="F48" i="2" s="1"/>
  <c r="D40" i="2"/>
  <c r="F40" i="2" s="1"/>
  <c r="D131" i="5"/>
  <c r="C68" i="5"/>
  <c r="F68" i="5" s="1"/>
  <c r="C70" i="5"/>
  <c r="F70" i="5" s="1"/>
  <c r="C78" i="5"/>
  <c r="F78" i="5" s="1"/>
  <c r="E30" i="1"/>
  <c r="E50" i="1"/>
  <c r="C92" i="2"/>
  <c r="E76" i="1"/>
  <c r="E119" i="1"/>
  <c r="B104" i="2"/>
  <c r="C19" i="2"/>
  <c r="B184" i="5"/>
  <c r="B100" i="2"/>
  <c r="C23" i="2"/>
  <c r="D135" i="5"/>
  <c r="D26" i="5"/>
  <c r="B190" i="5"/>
  <c r="B178" i="5"/>
  <c r="E68" i="1"/>
  <c r="E137" i="1"/>
  <c r="B102" i="2"/>
  <c r="B106" i="2"/>
  <c r="D106" i="2"/>
  <c r="F106" i="2" s="1"/>
  <c r="C27" i="2"/>
  <c r="B168" i="3"/>
  <c r="D169" i="3"/>
  <c r="F169" i="3" s="1"/>
  <c r="D155" i="3"/>
  <c r="F155" i="3" s="1"/>
  <c r="D151" i="3"/>
  <c r="F151" i="3" s="1"/>
  <c r="C134" i="5"/>
  <c r="F134" i="5" s="1"/>
  <c r="D120" i="3"/>
  <c r="D29" i="3"/>
  <c r="F29" i="3" s="1"/>
  <c r="E28" i="1"/>
  <c r="E20" i="1"/>
  <c r="E66" i="1"/>
  <c r="E79" i="1"/>
  <c r="E81" i="1"/>
  <c r="E89" i="1"/>
  <c r="D97" i="2"/>
  <c r="F97" i="2" s="1"/>
  <c r="D79" i="2"/>
  <c r="F79" i="2" s="1"/>
  <c r="D185" i="5"/>
  <c r="D169" i="5"/>
  <c r="C128" i="5"/>
  <c r="F128" i="5" s="1"/>
  <c r="B167" i="5"/>
  <c r="C167" i="5"/>
  <c r="F167" i="5" s="1"/>
  <c r="C21" i="5"/>
  <c r="F21" i="5" s="1"/>
  <c r="D66" i="3"/>
  <c r="D62" i="3"/>
  <c r="D83" i="3"/>
  <c r="D81" i="3"/>
  <c r="D79" i="3"/>
  <c r="D77" i="3"/>
  <c r="D75" i="3"/>
  <c r="D73" i="3"/>
  <c r="D71" i="3"/>
  <c r="D69" i="3"/>
  <c r="D61" i="3"/>
  <c r="D153" i="3"/>
  <c r="F153" i="3" s="1"/>
  <c r="D124" i="3"/>
  <c r="F124" i="3" s="1"/>
  <c r="E26" i="1"/>
  <c r="E11" i="1"/>
  <c r="E64" i="1"/>
  <c r="E83" i="1"/>
  <c r="E95" i="1"/>
  <c r="B83" i="2"/>
  <c r="D28" i="2"/>
  <c r="F28" i="2" s="1"/>
  <c r="D20" i="2"/>
  <c r="F20" i="2" s="1"/>
  <c r="C77" i="2"/>
  <c r="D173" i="5"/>
  <c r="B170" i="3"/>
  <c r="D166" i="3"/>
  <c r="F166" i="3" s="1"/>
  <c r="D164" i="3"/>
  <c r="F164" i="3" s="1"/>
  <c r="D94" i="2"/>
  <c r="F94" i="2" s="1"/>
  <c r="D158" i="3"/>
  <c r="F158" i="3" s="1"/>
  <c r="E92" i="1"/>
  <c r="D127" i="3"/>
  <c r="D125" i="3"/>
  <c r="F125" i="3" s="1"/>
  <c r="D123" i="3"/>
  <c r="D106" i="3"/>
  <c r="D34" i="3"/>
  <c r="F34" i="3" s="1"/>
  <c r="D32" i="3"/>
  <c r="D26" i="3"/>
  <c r="F26" i="3" s="1"/>
  <c r="D167" i="3"/>
  <c r="F167" i="3" s="1"/>
  <c r="D128" i="3"/>
  <c r="F128" i="3" s="1"/>
  <c r="D31" i="3"/>
  <c r="F31" i="3" s="1"/>
  <c r="D27" i="3"/>
  <c r="F27" i="3" s="1"/>
  <c r="E32" i="1"/>
  <c r="E24" i="1"/>
  <c r="E62" i="1"/>
  <c r="E122" i="1"/>
  <c r="B27" i="2"/>
  <c r="D85" i="2"/>
  <c r="F85" i="2" s="1"/>
  <c r="D77" i="2"/>
  <c r="F77" i="2" s="1"/>
  <c r="C46" i="2"/>
  <c r="C105" i="2"/>
  <c r="D177" i="5"/>
  <c r="C132" i="5"/>
  <c r="F132" i="5" s="1"/>
  <c r="B151" i="3"/>
  <c r="D67" i="3"/>
  <c r="F67" i="3" s="1"/>
  <c r="D84" i="3"/>
  <c r="F84" i="3" s="1"/>
  <c r="D82" i="3"/>
  <c r="F82" i="3" s="1"/>
  <c r="D80" i="3"/>
  <c r="F80" i="3" s="1"/>
  <c r="D78" i="3"/>
  <c r="F78" i="3" s="1"/>
  <c r="D76" i="3"/>
  <c r="F76" i="3" s="1"/>
  <c r="D74" i="3"/>
  <c r="F74" i="3" s="1"/>
  <c r="D72" i="3"/>
  <c r="F72" i="3" s="1"/>
  <c r="D70" i="3"/>
  <c r="F70" i="3" s="1"/>
  <c r="D68" i="3"/>
  <c r="F68" i="3" s="1"/>
  <c r="E74" i="1"/>
  <c r="E120" i="1"/>
  <c r="B77" i="2"/>
  <c r="D51" i="2"/>
  <c r="F51" i="2" s="1"/>
  <c r="D47" i="2"/>
  <c r="F47" i="2" s="1"/>
  <c r="D43" i="2"/>
  <c r="F43" i="2" s="1"/>
  <c r="D39" i="2"/>
  <c r="F39" i="2" s="1"/>
  <c r="D31" i="2"/>
  <c r="F31" i="2" s="1"/>
  <c r="C85" i="2"/>
  <c r="C89" i="2"/>
  <c r="C93" i="2"/>
  <c r="C97" i="2"/>
  <c r="C101" i="2"/>
  <c r="D134" i="5"/>
  <c r="D76" i="5"/>
  <c r="C71" i="5"/>
  <c r="F71" i="5" s="1"/>
  <c r="C75" i="5"/>
  <c r="F75" i="5" s="1"/>
  <c r="C79" i="5"/>
  <c r="F79" i="5" s="1"/>
  <c r="C83" i="5"/>
  <c r="F83" i="5" s="1"/>
  <c r="C172" i="5"/>
  <c r="F172" i="5" s="1"/>
  <c r="C180" i="5"/>
  <c r="F180" i="5" s="1"/>
  <c r="B38" i="3"/>
  <c r="B162" i="3"/>
  <c r="B174" i="3"/>
  <c r="E27" i="1"/>
  <c r="E72" i="1"/>
  <c r="E80" i="1"/>
  <c r="B25" i="2"/>
  <c r="D101" i="2"/>
  <c r="F101" i="2" s="1"/>
  <c r="D96" i="2"/>
  <c r="F96" i="2" s="1"/>
  <c r="D84" i="2"/>
  <c r="F84" i="2" s="1"/>
  <c r="D189" i="5"/>
  <c r="D183" i="5"/>
  <c r="D179" i="5"/>
  <c r="D175" i="5"/>
  <c r="D171" i="5"/>
  <c r="D167" i="5"/>
  <c r="C69" i="5"/>
  <c r="F69" i="5" s="1"/>
  <c r="B134" i="5"/>
  <c r="C185" i="5"/>
  <c r="F185" i="5" s="1"/>
  <c r="G182" i="5"/>
  <c r="B126" i="3"/>
  <c r="E31" i="1"/>
  <c r="E70" i="1"/>
  <c r="E111" i="1"/>
  <c r="E118" i="1"/>
  <c r="E124" i="1"/>
  <c r="D99" i="2"/>
  <c r="F99" i="2" s="1"/>
  <c r="D90" i="2"/>
  <c r="F90" i="2" s="1"/>
  <c r="D53" i="2"/>
  <c r="F53" i="2" s="1"/>
  <c r="D49" i="2"/>
  <c r="F49" i="2" s="1"/>
  <c r="D45" i="2"/>
  <c r="F45" i="2" s="1"/>
  <c r="D41" i="2"/>
  <c r="F41" i="2" s="1"/>
  <c r="C83" i="2"/>
  <c r="C87" i="2"/>
  <c r="C91" i="2"/>
  <c r="C95" i="2"/>
  <c r="C99" i="2"/>
  <c r="C103" i="2"/>
  <c r="D187" i="5"/>
  <c r="C62" i="5"/>
  <c r="F62" i="5" s="1"/>
  <c r="C66" i="5"/>
  <c r="F66" i="5" s="1"/>
  <c r="C73" i="5"/>
  <c r="F73" i="5" s="1"/>
  <c r="C77" i="5"/>
  <c r="F77" i="5" s="1"/>
  <c r="C81" i="5"/>
  <c r="F81" i="5" s="1"/>
  <c r="C183" i="5"/>
  <c r="F183" i="5" s="1"/>
  <c r="C174" i="5"/>
  <c r="F174" i="5" s="1"/>
  <c r="I58" i="5"/>
  <c r="I111" i="5" s="1"/>
  <c r="I164" i="5" s="1"/>
  <c r="D102" i="2"/>
  <c r="F102" i="2" s="1"/>
  <c r="D168" i="3"/>
  <c r="F168" i="3" s="1"/>
  <c r="C184" i="5"/>
  <c r="G184" i="5" s="1"/>
  <c r="D100" i="2"/>
  <c r="F100" i="2" s="1"/>
  <c r="E121" i="1"/>
  <c r="E120" i="3"/>
  <c r="E75" i="1"/>
  <c r="E116" i="3"/>
  <c r="F116" i="3" s="1"/>
  <c r="E71" i="1"/>
  <c r="E110" i="3"/>
  <c r="F110" i="3" s="1"/>
  <c r="E65" i="1"/>
  <c r="E106" i="3"/>
  <c r="E28" i="3"/>
  <c r="E21" i="1"/>
  <c r="E24" i="3"/>
  <c r="F24" i="3" s="1"/>
  <c r="E17" i="1"/>
  <c r="E20" i="3"/>
  <c r="F20" i="3" s="1"/>
  <c r="E13" i="1"/>
  <c r="E81" i="3"/>
  <c r="E55" i="1"/>
  <c r="E77" i="3"/>
  <c r="E51" i="1"/>
  <c r="E73" i="3"/>
  <c r="E47" i="1"/>
  <c r="E69" i="3"/>
  <c r="E43" i="1"/>
  <c r="B52" i="2"/>
  <c r="B82" i="3"/>
  <c r="B78" i="3"/>
  <c r="B48" i="2"/>
  <c r="B74" i="3"/>
  <c r="B74" i="5"/>
  <c r="B70" i="3"/>
  <c r="B40" i="2"/>
  <c r="D104" i="2"/>
  <c r="F104" i="2" s="1"/>
  <c r="B185" i="5"/>
  <c r="B101" i="2"/>
  <c r="B99" i="2"/>
  <c r="B183" i="5"/>
  <c r="B181" i="5"/>
  <c r="B95" i="2"/>
  <c r="B179" i="5"/>
  <c r="B161" i="3"/>
  <c r="B177" i="5"/>
  <c r="B93" i="2"/>
  <c r="B175" i="5"/>
  <c r="B91" i="2"/>
  <c r="B159" i="3"/>
  <c r="B173" i="5"/>
  <c r="B89" i="2"/>
  <c r="B155" i="3"/>
  <c r="B171" i="5"/>
  <c r="B87" i="2"/>
  <c r="B153" i="3"/>
  <c r="B169" i="5"/>
  <c r="B85" i="2"/>
  <c r="C129" i="3"/>
  <c r="D137" i="5"/>
  <c r="D133" i="5"/>
  <c r="C76" i="2"/>
  <c r="C121" i="3"/>
  <c r="C72" i="2"/>
  <c r="C68" i="2"/>
  <c r="D125" i="5"/>
  <c r="C117" i="3"/>
  <c r="C109" i="3"/>
  <c r="D117" i="5"/>
  <c r="C60" i="2"/>
  <c r="C54" i="2"/>
  <c r="C84" i="3"/>
  <c r="C80" i="3"/>
  <c r="C50" i="2"/>
  <c r="D80" i="5"/>
  <c r="D72" i="5"/>
  <c r="C42" i="2"/>
  <c r="C68" i="3"/>
  <c r="C38" i="2"/>
  <c r="C34" i="2"/>
  <c r="D64" i="5"/>
  <c r="C64" i="3"/>
  <c r="C37" i="3"/>
  <c r="C26" i="2"/>
  <c r="D29" i="5"/>
  <c r="C35" i="3"/>
  <c r="D27" i="5"/>
  <c r="C24" i="2"/>
  <c r="C22" i="2"/>
  <c r="C33" i="3"/>
  <c r="D25" i="5"/>
  <c r="D23" i="5"/>
  <c r="C20" i="2"/>
  <c r="C29" i="3"/>
  <c r="D21" i="5"/>
  <c r="C27" i="3"/>
  <c r="C16" i="2"/>
  <c r="C25" i="3"/>
  <c r="D17" i="5"/>
  <c r="C14" i="2"/>
  <c r="C23" i="3"/>
  <c r="D15" i="5"/>
  <c r="C12" i="2"/>
  <c r="C21" i="3"/>
  <c r="D13" i="5"/>
  <c r="C19" i="3"/>
  <c r="D11" i="5"/>
  <c r="C8" i="2"/>
  <c r="C6" i="2"/>
  <c r="D9" i="5"/>
  <c r="B137" i="5"/>
  <c r="B76" i="2"/>
  <c r="B125" i="3"/>
  <c r="B129" i="5"/>
  <c r="B72" i="2"/>
  <c r="B68" i="2"/>
  <c r="B125" i="5"/>
  <c r="B117" i="3"/>
  <c r="B113" i="3"/>
  <c r="B121" i="5"/>
  <c r="B64" i="2"/>
  <c r="B109" i="3"/>
  <c r="D122" i="3"/>
  <c r="F122" i="3" s="1"/>
  <c r="E77" i="1"/>
  <c r="C130" i="5"/>
  <c r="F130" i="5" s="1"/>
  <c r="D73" i="2"/>
  <c r="F73" i="2" s="1"/>
  <c r="D161" i="3"/>
  <c r="F161" i="3" s="1"/>
  <c r="E114" i="1"/>
  <c r="C177" i="5"/>
  <c r="F177" i="5" s="1"/>
  <c r="D93" i="2"/>
  <c r="F93" i="2" s="1"/>
  <c r="E114" i="3"/>
  <c r="F114" i="3" s="1"/>
  <c r="E69" i="1"/>
  <c r="E66" i="3"/>
  <c r="E40" i="1"/>
  <c r="E83" i="3"/>
  <c r="E57" i="1"/>
  <c r="E79" i="3"/>
  <c r="E53" i="1"/>
  <c r="E71" i="3"/>
  <c r="E45" i="1"/>
  <c r="E61" i="3"/>
  <c r="B66" i="3"/>
  <c r="B36" i="2"/>
  <c r="E15" i="1"/>
  <c r="E29" i="1"/>
  <c r="E19" i="1"/>
  <c r="E123" i="1"/>
  <c r="C174" i="3"/>
  <c r="D190" i="5"/>
  <c r="C172" i="3"/>
  <c r="D188" i="5"/>
  <c r="C104" i="2"/>
  <c r="C170" i="3"/>
  <c r="D186" i="5"/>
  <c r="D156" i="3"/>
  <c r="F156" i="3" s="1"/>
  <c r="D88" i="2"/>
  <c r="F88" i="2" s="1"/>
  <c r="E94" i="1"/>
  <c r="D86" i="2"/>
  <c r="F86" i="2" s="1"/>
  <c r="C168" i="5"/>
  <c r="F168" i="5" s="1"/>
  <c r="E90" i="1"/>
  <c r="D80" i="2"/>
  <c r="F80" i="2" s="1"/>
  <c r="E127" i="3"/>
  <c r="E82" i="1"/>
  <c r="E123" i="3"/>
  <c r="E78" i="1"/>
  <c r="D172" i="3"/>
  <c r="F172" i="3" s="1"/>
  <c r="E125" i="1"/>
  <c r="D159" i="3"/>
  <c r="F159" i="3" s="1"/>
  <c r="C175" i="5"/>
  <c r="F175" i="5" s="1"/>
  <c r="D91" i="2"/>
  <c r="F91" i="2" s="1"/>
  <c r="E112" i="1"/>
  <c r="E118" i="3"/>
  <c r="E73" i="1"/>
  <c r="E112" i="3"/>
  <c r="F112" i="3" s="1"/>
  <c r="E67" i="1"/>
  <c r="E108" i="3"/>
  <c r="F108" i="3" s="1"/>
  <c r="E63" i="1"/>
  <c r="E32" i="3"/>
  <c r="E25" i="1"/>
  <c r="E62" i="3"/>
  <c r="E75" i="3"/>
  <c r="E49" i="1"/>
  <c r="E23" i="1"/>
  <c r="E126" i="1"/>
  <c r="B44" i="2"/>
  <c r="D95" i="2"/>
  <c r="F95" i="2" s="1"/>
  <c r="B157" i="3"/>
  <c r="C125" i="3"/>
  <c r="E9" i="1"/>
  <c r="B166" i="3"/>
  <c r="B182" i="5"/>
  <c r="C115" i="3"/>
  <c r="D123" i="5"/>
  <c r="C62" i="3"/>
  <c r="D62" i="5"/>
  <c r="B8" i="5"/>
  <c r="B16" i="3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88" i="5"/>
  <c r="C30" i="3"/>
  <c r="C111" i="3"/>
  <c r="D170" i="3"/>
  <c r="F170" i="3" s="1"/>
  <c r="C186" i="5"/>
  <c r="F186" i="5" s="1"/>
  <c r="D163" i="3"/>
  <c r="F163" i="3" s="1"/>
  <c r="C179" i="5"/>
  <c r="F179" i="5" s="1"/>
  <c r="D154" i="3"/>
  <c r="F154" i="3" s="1"/>
  <c r="C170" i="5"/>
  <c r="E170" i="5" s="1"/>
  <c r="D129" i="3"/>
  <c r="F129" i="3" s="1"/>
  <c r="C137" i="5"/>
  <c r="F137" i="5" s="1"/>
  <c r="D121" i="3"/>
  <c r="F121" i="3" s="1"/>
  <c r="C129" i="5"/>
  <c r="F129" i="5" s="1"/>
  <c r="B78" i="5"/>
  <c r="B70" i="5"/>
  <c r="B62" i="3"/>
  <c r="B62" i="5"/>
  <c r="B164" i="3"/>
  <c r="B180" i="5"/>
  <c r="B160" i="3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E113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B176" i="5"/>
  <c r="B27" i="3"/>
  <c r="B19" i="5"/>
  <c r="B128" i="3"/>
  <c r="B116" i="3"/>
  <c r="B112" i="3"/>
  <c r="D157" i="3"/>
  <c r="F157" i="3" s="1"/>
  <c r="C173" i="5"/>
  <c r="F173" i="5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F162" i="3" s="1"/>
  <c r="C178" i="5"/>
  <c r="F178" i="5" s="1"/>
  <c r="D160" i="3"/>
  <c r="F160" i="3" s="1"/>
  <c r="C176" i="5"/>
  <c r="E176" i="5" s="1"/>
  <c r="E115" i="1"/>
  <c r="B62" i="2"/>
  <c r="B78" i="2"/>
  <c r="D92" i="2"/>
  <c r="F92" i="2" s="1"/>
  <c r="C7" i="2"/>
  <c r="C11" i="2"/>
  <c r="D24" i="5"/>
  <c r="G57" i="7"/>
  <c r="B173" i="3"/>
  <c r="B189" i="5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F126" i="3" s="1"/>
  <c r="D118" i="3"/>
  <c r="D113" i="3"/>
  <c r="F113" i="3" s="1"/>
  <c r="C121" i="5"/>
  <c r="F121" i="5" s="1"/>
  <c r="D109" i="3"/>
  <c r="F109" i="3" s="1"/>
  <c r="C117" i="5"/>
  <c r="F117" i="5" s="1"/>
  <c r="D107" i="3"/>
  <c r="F107" i="3" s="1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64" i="3"/>
  <c r="B17" i="3"/>
  <c r="C11" i="5"/>
  <c r="F11" i="5" s="1"/>
  <c r="F18" i="3"/>
  <c r="F190" i="5"/>
  <c r="B108" i="3"/>
  <c r="B124" i="3"/>
  <c r="B154" i="3"/>
  <c r="B167" i="3"/>
  <c r="C31" i="3"/>
  <c r="B28" i="5"/>
  <c r="B34" i="3"/>
  <c r="C28" i="3"/>
  <c r="D20" i="5"/>
  <c r="B127" i="3"/>
  <c r="B123" i="3"/>
  <c r="B119" i="3"/>
  <c r="B115" i="3"/>
  <c r="B111" i="3"/>
  <c r="B107" i="3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B81" i="3"/>
  <c r="B77" i="3"/>
  <c r="B73" i="3"/>
  <c r="B69" i="3"/>
  <c r="B65" i="3"/>
  <c r="B172" i="3"/>
  <c r="A90" i="1"/>
  <c r="A84" i="2" s="1"/>
  <c r="B152" i="3"/>
  <c r="D173" i="3"/>
  <c r="F173" i="3" s="1"/>
  <c r="C189" i="5"/>
  <c r="E189" i="5" s="1"/>
  <c r="D165" i="3"/>
  <c r="F165" i="3" s="1"/>
  <c r="C181" i="5"/>
  <c r="E181" i="5" s="1"/>
  <c r="B29" i="3"/>
  <c r="B17" i="5"/>
  <c r="B21" i="3"/>
  <c r="C16" i="3"/>
  <c r="D8" i="5"/>
  <c r="D33" i="3"/>
  <c r="F33" i="3" s="1"/>
  <c r="C25" i="5"/>
  <c r="F25" i="5" s="1"/>
  <c r="D23" i="3"/>
  <c r="F23" i="3" s="1"/>
  <c r="C15" i="5"/>
  <c r="F15" i="5" s="1"/>
  <c r="F19" i="3"/>
  <c r="F63" i="3"/>
  <c r="A106" i="3"/>
  <c r="E85" i="3" s="1"/>
  <c r="B83" i="3"/>
  <c r="B79" i="3"/>
  <c r="B75" i="3"/>
  <c r="B71" i="3"/>
  <c r="B67" i="3"/>
  <c r="C19" i="5"/>
  <c r="F19" i="5" s="1"/>
  <c r="F22" i="3"/>
  <c r="C9" i="5"/>
  <c r="F9" i="5" s="1"/>
  <c r="F16" i="3"/>
  <c r="D5" i="2"/>
  <c r="F5" i="2" s="1"/>
  <c r="C8" i="5"/>
  <c r="F8" i="5" s="1"/>
  <c r="A10" i="1"/>
  <c r="A11" i="1" s="1"/>
  <c r="A16" i="3"/>
  <c r="A8" i="5"/>
  <c r="F1" i="16"/>
  <c r="F117" i="3"/>
  <c r="B28" i="3"/>
  <c r="B30" i="3"/>
  <c r="B32" i="3"/>
  <c r="B165" i="3"/>
  <c r="F119" i="3"/>
  <c r="F115" i="3"/>
  <c r="F111" i="3"/>
  <c r="F25" i="3"/>
  <c r="F21" i="3"/>
  <c r="F17" i="3"/>
  <c r="F65" i="3"/>
  <c r="E133" i="5" l="1"/>
  <c r="E178" i="5"/>
  <c r="E83" i="5"/>
  <c r="E132" i="5"/>
  <c r="E11" i="5"/>
  <c r="E82" i="5"/>
  <c r="E29" i="5"/>
  <c r="E173" i="5"/>
  <c r="E76" i="5"/>
  <c r="E81" i="5"/>
  <c r="E23" i="5"/>
  <c r="E62" i="5"/>
  <c r="E117" i="5"/>
  <c r="E27" i="5"/>
  <c r="E24" i="5"/>
  <c r="E80" i="5"/>
  <c r="E186" i="5"/>
  <c r="E115" i="5"/>
  <c r="E185" i="5"/>
  <c r="E61" i="5"/>
  <c r="E134" i="5"/>
  <c r="E175" i="5"/>
  <c r="E67" i="5"/>
  <c r="E129" i="5"/>
  <c r="E70" i="5"/>
  <c r="E28" i="5"/>
  <c r="E84" i="5"/>
  <c r="E31" i="5"/>
  <c r="E121" i="5"/>
  <c r="E15" i="5"/>
  <c r="E73" i="5"/>
  <c r="E128" i="5"/>
  <c r="E136" i="5"/>
  <c r="E183" i="5"/>
  <c r="E71" i="5"/>
  <c r="E22" i="5"/>
  <c r="E184" i="5"/>
  <c r="E172" i="5"/>
  <c r="E72" i="5"/>
  <c r="E174" i="5"/>
  <c r="E75" i="5"/>
  <c r="E25" i="5"/>
  <c r="E77" i="5"/>
  <c r="E130" i="5"/>
  <c r="E171" i="5"/>
  <c r="E187" i="5"/>
  <c r="E79" i="5"/>
  <c r="E177" i="5"/>
  <c r="E30" i="5"/>
  <c r="E78" i="5"/>
  <c r="E9" i="5"/>
  <c r="F184" i="5"/>
  <c r="E66" i="5"/>
  <c r="E144" i="1"/>
  <c r="E143" i="1"/>
  <c r="E117" i="1"/>
  <c r="E116" i="1"/>
  <c r="F61" i="3"/>
  <c r="G172" i="5"/>
  <c r="G171" i="5"/>
  <c r="G167" i="5"/>
  <c r="G179" i="5"/>
  <c r="F75" i="3"/>
  <c r="F106" i="3"/>
  <c r="F81" i="3"/>
  <c r="G183" i="5"/>
  <c r="G169" i="5"/>
  <c r="G168" i="5"/>
  <c r="F123" i="3"/>
  <c r="G185" i="5"/>
  <c r="F73" i="3"/>
  <c r="F120" i="3"/>
  <c r="G174" i="5"/>
  <c r="F28" i="3"/>
  <c r="F83" i="3"/>
  <c r="F77" i="3"/>
  <c r="F62" i="3"/>
  <c r="G180" i="5"/>
  <c r="F127" i="3"/>
  <c r="F69" i="3"/>
  <c r="E34" i="1"/>
  <c r="F32" i="3"/>
  <c r="F71" i="3"/>
  <c r="F79" i="3"/>
  <c r="F66" i="3"/>
  <c r="G175" i="5"/>
  <c r="F29" i="2"/>
  <c r="F55" i="2" s="1"/>
  <c r="F81" i="2" s="1"/>
  <c r="F107" i="2" s="1"/>
  <c r="F118" i="3"/>
  <c r="G177" i="5"/>
  <c r="A68" i="5"/>
  <c r="A38" i="2"/>
  <c r="A68" i="3"/>
  <c r="A114" i="5"/>
  <c r="A85" i="5" s="1"/>
  <c r="A57" i="2"/>
  <c r="E33" i="1"/>
  <c r="A168" i="5"/>
  <c r="A152" i="3"/>
  <c r="A66" i="5"/>
  <c r="A66" i="3"/>
  <c r="A36" i="2"/>
  <c r="G173" i="5"/>
  <c r="E59" i="1"/>
  <c r="E61" i="1" s="1"/>
  <c r="G58" i="7"/>
  <c r="E8" i="5"/>
  <c r="G176" i="5"/>
  <c r="F176" i="5"/>
  <c r="F170" i="5"/>
  <c r="G170" i="5"/>
  <c r="G186" i="5"/>
  <c r="G187" i="5"/>
  <c r="F58" i="7"/>
  <c r="G178" i="5"/>
  <c r="A7" i="2"/>
  <c r="A12" i="1"/>
  <c r="A10" i="5"/>
  <c r="A18" i="3"/>
  <c r="F189" i="5"/>
  <c r="G189" i="5"/>
  <c r="F30" i="2"/>
  <c r="F56" i="2" s="1"/>
  <c r="F82" i="2" s="1"/>
  <c r="F108" i="2" s="1"/>
  <c r="A65" i="5"/>
  <c r="A65" i="3"/>
  <c r="A35" i="2"/>
  <c r="F181" i="5"/>
  <c r="G181" i="5"/>
  <c r="A17" i="3"/>
  <c r="A9" i="5"/>
  <c r="A6" i="2"/>
  <c r="E60" i="1" l="1"/>
  <c r="E88" i="1"/>
  <c r="E87" i="1"/>
  <c r="A169" i="5"/>
  <c r="A153" i="3"/>
  <c r="F40" i="3"/>
  <c r="F85" i="3" s="1"/>
  <c r="F130" i="3" s="1"/>
  <c r="F175" i="3" s="1"/>
  <c r="A85" i="2"/>
  <c r="A69" i="3"/>
  <c r="A39" i="2"/>
  <c r="A69" i="5"/>
  <c r="C55" i="2"/>
  <c r="C56" i="2"/>
  <c r="E191" i="5"/>
  <c r="E32" i="5"/>
  <c r="K32" i="5" s="1"/>
  <c r="E138" i="5"/>
  <c r="E85" i="5"/>
  <c r="A19" i="3"/>
  <c r="A11" i="5"/>
  <c r="A8" i="2"/>
  <c r="A13" i="1"/>
  <c r="K191" i="5" l="1"/>
  <c r="K85" i="5"/>
  <c r="K138" i="5"/>
  <c r="K46" i="5"/>
  <c r="K41" i="5"/>
  <c r="K39" i="5"/>
  <c r="A9" i="2"/>
  <c r="A20" i="3"/>
  <c r="A12" i="5"/>
  <c r="A14" i="1"/>
  <c r="A55" i="5" l="1"/>
  <c r="K105" i="5" s="1"/>
  <c r="K147" i="5"/>
  <c r="K152" i="5"/>
  <c r="K145" i="5"/>
  <c r="K99" i="5"/>
  <c r="K94" i="5"/>
  <c r="K92" i="5"/>
  <c r="K93" i="5" s="1"/>
  <c r="K205" i="5"/>
  <c r="K200" i="5"/>
  <c r="K198" i="5"/>
  <c r="K199" i="5" s="1"/>
  <c r="A10" i="2"/>
  <c r="A15" i="1"/>
  <c r="A21" i="3"/>
  <c r="A13" i="5"/>
  <c r="G78" i="5" l="1"/>
  <c r="G80" i="5"/>
  <c r="G67" i="5"/>
  <c r="G61" i="5"/>
  <c r="G64" i="5"/>
  <c r="G65" i="5"/>
  <c r="G69" i="5"/>
  <c r="G62" i="5"/>
  <c r="G66" i="5"/>
  <c r="G73" i="5"/>
  <c r="G63" i="5"/>
  <c r="G81" i="5"/>
  <c r="G79" i="5"/>
  <c r="G83" i="5"/>
  <c r="G74" i="5"/>
  <c r="G68" i="5"/>
  <c r="G76" i="5"/>
  <c r="G84" i="5"/>
  <c r="G71" i="5"/>
  <c r="G70" i="5"/>
  <c r="G82" i="5"/>
  <c r="G77" i="5"/>
  <c r="G72" i="5"/>
  <c r="G75" i="5"/>
  <c r="K201" i="5"/>
  <c r="K206" i="5" s="1"/>
  <c r="K95" i="5"/>
  <c r="K100" i="5" s="1"/>
  <c r="A11" i="2"/>
  <c r="A14" i="5"/>
  <c r="A16" i="1"/>
  <c r="A22" i="3"/>
  <c r="A23" i="3" l="1"/>
  <c r="A12" i="2"/>
  <c r="A15" i="5"/>
  <c r="A17" i="1"/>
  <c r="A18" i="1" s="1"/>
  <c r="A24" i="3" l="1"/>
  <c r="A16" i="5"/>
  <c r="A13" i="2"/>
  <c r="A17" i="5" l="1"/>
  <c r="A14" i="2"/>
  <c r="A25" i="3"/>
  <c r="A19" i="1"/>
  <c r="A20" i="1" s="1"/>
  <c r="A23" i="1" s="1"/>
  <c r="A24" i="1" s="1"/>
  <c r="A25" i="1" l="1"/>
  <c r="A23" i="5"/>
  <c r="A31" i="3"/>
  <c r="A20" i="2"/>
  <c r="A15" i="2"/>
  <c r="A26" i="3"/>
  <c r="A18" i="5"/>
  <c r="A26" i="1" l="1"/>
  <c r="A32" i="3"/>
  <c r="A21" i="2"/>
  <c r="A24" i="5"/>
  <c r="A27" i="3"/>
  <c r="A19" i="5"/>
  <c r="A16" i="2"/>
  <c r="A27" i="1" l="1"/>
  <c r="A22" i="2"/>
  <c r="A33" i="3"/>
  <c r="A25" i="5"/>
  <c r="A179" i="5"/>
  <c r="A95" i="2"/>
  <c r="A163" i="3"/>
  <c r="A21" i="5"/>
  <c r="A18" i="2"/>
  <c r="A29" i="3"/>
  <c r="A20" i="5"/>
  <c r="A28" i="3"/>
  <c r="A17" i="2"/>
  <c r="A28" i="1" l="1"/>
  <c r="A34" i="3"/>
  <c r="A23" i="2"/>
  <c r="A26" i="5"/>
  <c r="A96" i="2"/>
  <c r="A180" i="5"/>
  <c r="A164" i="3"/>
  <c r="A19" i="2"/>
  <c r="A22" i="5"/>
  <c r="A30" i="3"/>
  <c r="A24" i="2" l="1"/>
  <c r="A35" i="3"/>
  <c r="A27" i="5"/>
  <c r="A29" i="1"/>
  <c r="A30" i="1" l="1"/>
  <c r="A36" i="3"/>
  <c r="A28" i="5"/>
  <c r="A25" i="2"/>
  <c r="A31" i="1" l="1"/>
  <c r="A29" i="5"/>
  <c r="A37" i="3"/>
  <c r="A26" i="2"/>
  <c r="A27" i="2" l="1"/>
  <c r="A32" i="1"/>
  <c r="A30" i="5"/>
  <c r="A38" i="3"/>
  <c r="A35" i="1" l="1"/>
  <c r="A39" i="3"/>
  <c r="A28" i="2"/>
  <c r="A31" i="5"/>
  <c r="A36" i="1" l="1"/>
  <c r="A61" i="5"/>
  <c r="A61" i="3"/>
  <c r="E40" i="3" s="1"/>
  <c r="A31" i="2"/>
  <c r="C29" i="2" l="1"/>
  <c r="C30" i="2"/>
  <c r="A37" i="1"/>
  <c r="A62" i="5"/>
  <c r="A32" i="2"/>
  <c r="A62" i="3"/>
  <c r="A137" i="5"/>
  <c r="A80" i="2"/>
  <c r="A89" i="1"/>
  <c r="A129" i="3"/>
  <c r="A32" i="5"/>
  <c r="K40" i="5" s="1"/>
  <c r="K42" i="5" s="1"/>
  <c r="K47" i="5" s="1"/>
  <c r="A2" i="5"/>
  <c r="K52" i="5" s="1"/>
  <c r="G20" i="5" l="1"/>
  <c r="G19" i="5"/>
  <c r="G23" i="5"/>
  <c r="G22" i="5"/>
  <c r="G15" i="5"/>
  <c r="G30" i="5"/>
  <c r="G16" i="5"/>
  <c r="G25" i="5"/>
  <c r="G10" i="5"/>
  <c r="G12" i="5"/>
  <c r="G28" i="5"/>
  <c r="G18" i="5"/>
  <c r="G31" i="5"/>
  <c r="G13" i="5"/>
  <c r="G9" i="5"/>
  <c r="G17" i="5"/>
  <c r="G21" i="5"/>
  <c r="G24" i="5"/>
  <c r="G27" i="5"/>
  <c r="G11" i="5"/>
  <c r="G8" i="5"/>
  <c r="G14" i="5"/>
  <c r="G26" i="5"/>
  <c r="G29" i="5"/>
  <c r="A63" i="3"/>
  <c r="A33" i="2"/>
  <c r="A63" i="5"/>
  <c r="A38" i="1"/>
  <c r="A151" i="3"/>
  <c r="E130" i="3" s="1"/>
  <c r="A167" i="5"/>
  <c r="A83" i="2"/>
  <c r="A138" i="5" l="1"/>
  <c r="K146" i="5" s="1"/>
  <c r="K148" i="5" s="1"/>
  <c r="K153" i="5" s="1"/>
  <c r="A108" i="5"/>
  <c r="K158" i="5" s="1"/>
  <c r="C82" i="2"/>
  <c r="C81" i="2"/>
  <c r="A41" i="1"/>
  <c r="A44" i="1" s="1"/>
  <c r="A64" i="3"/>
  <c r="A64" i="5"/>
  <c r="A34" i="2"/>
  <c r="A45" i="1" l="1"/>
  <c r="A40" i="2"/>
  <c r="A70" i="3"/>
  <c r="A70" i="5"/>
  <c r="A67" i="5"/>
  <c r="A67" i="3"/>
  <c r="A37" i="2"/>
  <c r="G126" i="5"/>
  <c r="G130" i="5"/>
  <c r="G120" i="5"/>
  <c r="G135" i="5"/>
  <c r="G124" i="5"/>
  <c r="G125" i="5"/>
  <c r="G123" i="5"/>
  <c r="G118" i="5"/>
  <c r="G131" i="5"/>
  <c r="G129" i="5"/>
  <c r="G133" i="5"/>
  <c r="G119" i="5"/>
  <c r="G132" i="5"/>
  <c r="G128" i="5"/>
  <c r="G121" i="5"/>
  <c r="G115" i="5"/>
  <c r="G114" i="5"/>
  <c r="G122" i="5"/>
  <c r="G134" i="5"/>
  <c r="G137" i="5"/>
  <c r="G127" i="5"/>
  <c r="G136" i="5"/>
  <c r="G117" i="5"/>
  <c r="G116" i="5"/>
  <c r="A46" i="1" l="1"/>
  <c r="A71" i="5"/>
  <c r="A71" i="3"/>
  <c r="A41" i="2"/>
  <c r="A47" i="1" l="1"/>
  <c r="A72" i="5"/>
  <c r="A72" i="3"/>
  <c r="A42" i="2"/>
  <c r="A48" i="1" l="1"/>
  <c r="A73" i="3"/>
  <c r="A43" i="2"/>
  <c r="A73" i="5"/>
  <c r="A49" i="1" l="1"/>
  <c r="A74" i="3"/>
  <c r="A74" i="5"/>
  <c r="A44" i="2"/>
  <c r="A50" i="1" l="1"/>
  <c r="A75" i="3"/>
  <c r="A45" i="2"/>
  <c r="A75" i="5"/>
  <c r="A51" i="1" l="1"/>
  <c r="A46" i="2"/>
  <c r="A76" i="3"/>
  <c r="A76" i="5"/>
  <c r="A52" i="1" l="1"/>
  <c r="A77" i="3"/>
  <c r="A47" i="2"/>
  <c r="A77" i="5"/>
  <c r="A53" i="1" l="1"/>
  <c r="A78" i="3"/>
  <c r="A48" i="2"/>
  <c r="A78" i="5"/>
  <c r="A54" i="1" l="1"/>
  <c r="A79" i="5"/>
  <c r="A79" i="3"/>
  <c r="A49" i="2"/>
  <c r="A55" i="1" l="1"/>
  <c r="A80" i="3"/>
  <c r="A50" i="2"/>
  <c r="A80" i="5"/>
  <c r="A56" i="1" l="1"/>
  <c r="A81" i="3"/>
  <c r="A51" i="2"/>
  <c r="A81" i="5"/>
  <c r="A57" i="1" l="1"/>
  <c r="A82" i="5"/>
  <c r="A52" i="2"/>
  <c r="A82" i="3"/>
  <c r="A58" i="1" l="1"/>
  <c r="A53" i="2"/>
  <c r="A83" i="5"/>
  <c r="A83" i="3"/>
  <c r="A59" i="1" l="1"/>
  <c r="A62" i="1" s="1"/>
  <c r="A54" i="2"/>
  <c r="A84" i="3"/>
  <c r="A84" i="5"/>
  <c r="A63" i="1" l="1"/>
  <c r="A58" i="2"/>
  <c r="A107" i="3"/>
  <c r="A115" i="5"/>
  <c r="A64" i="1" l="1"/>
  <c r="A59" i="2"/>
  <c r="A108" i="3"/>
  <c r="A116" i="5"/>
  <c r="A65" i="1" l="1"/>
  <c r="A60" i="2"/>
  <c r="A109" i="3"/>
  <c r="A117" i="5"/>
  <c r="A66" i="1" l="1"/>
  <c r="A110" i="3"/>
  <c r="A118" i="5"/>
  <c r="A61" i="2"/>
  <c r="A67" i="1" l="1"/>
  <c r="A62" i="2"/>
  <c r="A119" i="5"/>
  <c r="A111" i="3"/>
  <c r="A68" i="1" l="1"/>
  <c r="A63" i="2"/>
  <c r="A120" i="5"/>
  <c r="A112" i="3"/>
  <c r="A69" i="1" l="1"/>
  <c r="A121" i="5"/>
  <c r="A64" i="2"/>
  <c r="A113" i="3"/>
  <c r="A70" i="1" l="1"/>
  <c r="A122" i="5"/>
  <c r="A114" i="3"/>
  <c r="A65" i="2"/>
  <c r="A71" i="1" l="1"/>
  <c r="A115" i="3"/>
  <c r="A123" i="5"/>
  <c r="A66" i="2"/>
  <c r="A72" i="1" l="1"/>
  <c r="A116" i="3"/>
  <c r="A67" i="2"/>
  <c r="A124" i="5"/>
  <c r="A73" i="1" l="1"/>
  <c r="A68" i="2"/>
  <c r="A117" i="3"/>
  <c r="A125" i="5"/>
  <c r="A74" i="1" l="1"/>
  <c r="A69" i="2"/>
  <c r="A118" i="3"/>
  <c r="A126" i="5"/>
  <c r="A75" i="1" l="1"/>
  <c r="A70" i="2"/>
  <c r="A127" i="5"/>
  <c r="A119" i="3"/>
  <c r="A76" i="1" l="1"/>
  <c r="A120" i="3"/>
  <c r="A128" i="5"/>
  <c r="A71" i="2"/>
  <c r="A77" i="1" l="1"/>
  <c r="A72" i="2"/>
  <c r="A129" i="5"/>
  <c r="A121" i="3"/>
  <c r="A78" i="1" l="1"/>
  <c r="A73" i="2"/>
  <c r="A122" i="3"/>
  <c r="A130" i="5"/>
  <c r="A79" i="1" l="1"/>
  <c r="A74" i="2"/>
  <c r="A123" i="3"/>
  <c r="A131" i="5"/>
  <c r="A80" i="1" l="1"/>
  <c r="A132" i="5"/>
  <c r="A124" i="3"/>
  <c r="A75" i="2"/>
  <c r="A81" i="1" l="1"/>
  <c r="A76" i="2"/>
  <c r="A125" i="3"/>
  <c r="A133" i="5"/>
  <c r="A82" i="1" l="1"/>
  <c r="A77" i="2"/>
  <c r="A126" i="3"/>
  <c r="A134" i="5"/>
  <c r="A83" i="1" l="1"/>
  <c r="A78" i="2"/>
  <c r="A127" i="3"/>
  <c r="A135" i="5"/>
  <c r="A84" i="1" l="1"/>
  <c r="A85" i="1" s="1"/>
  <c r="A92" i="1" s="1"/>
  <c r="A79" i="2"/>
  <c r="A136" i="5"/>
  <c r="A128" i="3"/>
  <c r="A86" i="2" l="1"/>
  <c r="A170" i="5"/>
  <c r="A154" i="3"/>
  <c r="A93" i="1"/>
  <c r="A171" i="5" l="1"/>
  <c r="A87" i="2"/>
  <c r="A94" i="1"/>
  <c r="A155" i="3"/>
  <c r="A172" i="5" l="1"/>
  <c r="A88" i="2"/>
  <c r="A156" i="3"/>
  <c r="A95" i="1"/>
  <c r="A96" i="1" l="1"/>
  <c r="A97" i="1" s="1"/>
  <c r="A98" i="1" s="1"/>
  <c r="A99" i="1" s="1"/>
  <c r="A100" i="1" s="1"/>
  <c r="A101" i="1" s="1"/>
  <c r="A102" i="1" s="1"/>
  <c r="A103" i="1" s="1"/>
  <c r="A104" i="1" s="1"/>
  <c r="A105" i="1" s="1"/>
  <c r="A157" i="3"/>
  <c r="A173" i="5"/>
  <c r="A89" i="2"/>
  <c r="A108" i="1" l="1"/>
  <c r="A109" i="1" s="1"/>
  <c r="A110" i="1" s="1"/>
  <c r="A111" i="1" s="1"/>
  <c r="A112" i="1" l="1"/>
  <c r="A91" i="2" s="1"/>
  <c r="A174" i="5"/>
  <c r="A90" i="2"/>
  <c r="A158" i="3"/>
  <c r="A159" i="3" l="1"/>
  <c r="A113" i="1"/>
  <c r="A175" i="5"/>
  <c r="A114" i="1"/>
  <c r="A176" i="5"/>
  <c r="A160" i="3"/>
  <c r="A92" i="2"/>
  <c r="A115" i="1" l="1"/>
  <c r="A118" i="1" s="1"/>
  <c r="A177" i="5"/>
  <c r="A93" i="2"/>
  <c r="A161" i="3"/>
  <c r="A119" i="1" l="1"/>
  <c r="A181" i="5"/>
  <c r="A165" i="3"/>
  <c r="A97" i="2"/>
  <c r="A178" i="5"/>
  <c r="A94" i="2"/>
  <c r="A162" i="3"/>
  <c r="A182" i="5" l="1"/>
  <c r="A120" i="1"/>
  <c r="A166" i="3"/>
  <c r="A98" i="2"/>
  <c r="A167" i="3" l="1"/>
  <c r="A183" i="5"/>
  <c r="A99" i="2"/>
  <c r="A121" i="1"/>
  <c r="A168" i="3" l="1"/>
  <c r="A100" i="2"/>
  <c r="A122" i="1"/>
  <c r="A184" i="5"/>
  <c r="A185" i="5" l="1"/>
  <c r="A101" i="2"/>
  <c r="A169" i="3"/>
  <c r="A123" i="1"/>
  <c r="A124" i="1" l="1"/>
  <c r="A170" i="3"/>
  <c r="A186" i="5"/>
  <c r="A102" i="2"/>
  <c r="A171" i="3" l="1"/>
  <c r="A187" i="5"/>
  <c r="A103" i="2"/>
  <c r="A125" i="1"/>
  <c r="A104" i="2" l="1"/>
  <c r="A126" i="1"/>
  <c r="A188" i="5"/>
  <c r="A172" i="3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05" i="2"/>
  <c r="A189" i="5"/>
  <c r="A173" i="3"/>
  <c r="A138" i="1" l="1"/>
  <c r="A139" i="1" s="1"/>
  <c r="A140" i="1" s="1"/>
  <c r="A141" i="1" s="1"/>
  <c r="A142" i="1" s="1"/>
  <c r="A145" i="1" s="1"/>
  <c r="A146" i="1" s="1"/>
  <c r="A147" i="1" s="1"/>
  <c r="A148" i="1" s="1"/>
  <c r="A149" i="1" s="1"/>
  <c r="A150" i="1" s="1"/>
  <c r="A151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06" i="2"/>
  <c r="A174" i="3"/>
  <c r="A190" i="5"/>
  <c r="A173" i="1" l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7" i="1" s="1"/>
  <c r="A218" i="1" s="1"/>
  <c r="A219" i="1" s="1"/>
  <c r="A220" i="1" s="1"/>
  <c r="A221" i="1" s="1"/>
  <c r="A222" i="1" s="1"/>
  <c r="A223" i="1" s="1"/>
  <c r="A226" i="1" s="1"/>
  <c r="A227" i="1" s="1"/>
  <c r="A228" i="1" s="1"/>
  <c r="A229" i="1" s="1"/>
  <c r="A230" i="1" l="1"/>
  <c r="A231" i="1" s="1"/>
  <c r="A235" i="1" s="1"/>
  <c r="A236" i="1" s="1"/>
  <c r="A237" i="1" s="1"/>
  <c r="A239" i="1" s="1"/>
</calcChain>
</file>

<file path=xl/sharedStrings.xml><?xml version="1.0" encoding="utf-8"?>
<sst xmlns="http://schemas.openxmlformats.org/spreadsheetml/2006/main" count="5824" uniqueCount="248">
  <si>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</si>
  <si>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</si>
  <si>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</si>
  <si>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</si>
  <si>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</si>
  <si>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</si>
  <si>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</si>
  <si>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</si>
  <si>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</si>
  <si>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</si>
  <si>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</si>
  <si>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</si>
  <si>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</si>
  <si>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</si>
  <si>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</si>
  <si>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</si>
  <si>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</si>
  <si>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</si>
  <si>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</si>
  <si>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</si>
  <si>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</si>
  <si>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</si>
  <si>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</si>
  <si>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</si>
  <si>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</si>
  <si>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</si>
  <si>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</si>
  <si>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</si>
  <si>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</si>
  <si>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</si>
  <si>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</si>
  <si>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</si>
  <si>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</si>
  <si>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</si>
  <si>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</si>
  <si>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</si>
  <si>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</si>
  <si>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</si>
  <si>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</si>
  <si>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</si>
  <si>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</si>
  <si>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</si>
  <si>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</si>
  <si>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</si>
  <si>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</si>
  <si>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</si>
  <si>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</si>
  <si>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</si>
  <si>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</si>
  <si>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</si>
  <si>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</si>
  <si>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</si>
  <si>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</si>
  <si>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</si>
  <si>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</si>
  <si>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</si>
  <si>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</si>
  <si>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</si>
  <si>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</si>
  <si>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</si>
  <si>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</si>
  <si>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</si>
  <si>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</si>
  <si>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</si>
  <si>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</si>
  <si>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</si>
  <si>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</si>
  <si>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</si>
  <si>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</si>
  <si>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</si>
  <si>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</si>
  <si>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</si>
  <si>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</si>
  <si>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</si>
  <si>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</si>
  <si>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</si>
  <si>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</si>
  <si>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</si>
  <si>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</si>
  <si>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</si>
  <si>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</si>
  <si>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</si>
  <si>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</si>
  <si>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</si>
  <si>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</si>
  <si>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</si>
  <si>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</si>
  <si>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</si>
  <si>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</si>
  <si>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</si>
  <si>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</si>
  <si>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</si>
  <si>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</si>
  <si>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</si>
  <si>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</si>
  <si>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</si>
  <si>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</si>
  <si>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</si>
  <si>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</si>
  <si>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</si>
  <si>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</si>
  <si>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</si>
  <si>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</si>
  <si>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</si>
  <si>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</si>
  <si>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</si>
  <si>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</si>
  <si>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</si>
  <si>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</si>
  <si>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Well 5           2526 Pelham Rd</t>
  </si>
  <si>
    <t>Well 9           2708 Crosby Street</t>
  </si>
  <si>
    <t>Well 10          4316 Newburg Road</t>
  </si>
  <si>
    <t>Well 13          4625 Skyline Drive</t>
  </si>
  <si>
    <t>Well 26          5616 E. State Street</t>
  </si>
  <si>
    <t xml:space="preserve">Well 29          4750 Pepper Drive     </t>
  </si>
  <si>
    <t>Well 30          6544 Palo Verde</t>
  </si>
  <si>
    <t>Well 31          1780 Bell School Road</t>
  </si>
  <si>
    <t>Well 34          3945 Dawes Road</t>
  </si>
  <si>
    <t>Well 39          7423 Spring Brook Road</t>
  </si>
  <si>
    <t>Zone Control Valve 1   5100 Spring   Creek Road</t>
  </si>
  <si>
    <t xml:space="preserve">Item No. </t>
  </si>
  <si>
    <t>Well 22          5110 Auburn Street</t>
  </si>
  <si>
    <t>Well 23         1206 Elmwood Road</t>
  </si>
  <si>
    <t>Well 24        6475 Cessna Drive</t>
  </si>
  <si>
    <t>Well 25        5602 Spring Creek Road</t>
  </si>
  <si>
    <t>Well 27          5834 Guilford Road</t>
  </si>
  <si>
    <t>Well 28          5400 Beltline Road</t>
  </si>
  <si>
    <t>Well 33          930 Arthur Avenue</t>
  </si>
  <si>
    <t>Well 35          2944 Bildahl Street</t>
  </si>
  <si>
    <t>Well 36         4141 Samuelson Road</t>
  </si>
  <si>
    <t>Well 37         2100 Huffman Blvd</t>
  </si>
  <si>
    <t>Well 40          788 Lyford Road</t>
  </si>
  <si>
    <t>Well 42          6733 Newburg Road</t>
  </si>
  <si>
    <t>Well 43          3447 Publishers Drive</t>
  </si>
  <si>
    <t>Well 44         5250 Owen Center Road</t>
  </si>
  <si>
    <t>Zone Control Valve 9    3030 Chestnut Street</t>
  </si>
  <si>
    <t>Elevated Tank (T 02)    2310 Wentworth Avenue</t>
  </si>
  <si>
    <t>South of Elevated Tank (T 02)    5200 Harrison Avenue</t>
  </si>
  <si>
    <t>Old Pump Station    Stanley Street</t>
  </si>
  <si>
    <t>RCS Grounds Maintenance</t>
  </si>
  <si>
    <t>Page 5</t>
  </si>
  <si>
    <t>JJ PARIS</t>
  </si>
  <si>
    <t xml:space="preserve">                      LCU Properties</t>
  </si>
  <si>
    <t>Cost Per Cut X 25</t>
  </si>
  <si>
    <t>Zone Control Valve 1   5283 Spring Creek Road</t>
  </si>
  <si>
    <t>Main Office/Cedar St Reservoir   1111 Cedar St</t>
  </si>
  <si>
    <t>Total Mulch Labor (Water Sites)</t>
  </si>
  <si>
    <t>Est. Hours</t>
  </si>
  <si>
    <t>Per Hour Rate</t>
  </si>
  <si>
    <t>Category</t>
  </si>
  <si>
    <t>MULCH LABOR COST - WATER</t>
  </si>
  <si>
    <t>MULCH LABOR COST - FIRE</t>
  </si>
  <si>
    <t>Fire Station 1     Woodlawn Ave</t>
  </si>
  <si>
    <t>Fire Station 2    1004 7th Street</t>
  </si>
  <si>
    <t>Fire Station 3     888 Marchesano Dr</t>
  </si>
  <si>
    <t>Fire Station 4     2959 Shaw Woods Dr</t>
  </si>
  <si>
    <t>Fire Station 5     391 North Trainer Rd</t>
  </si>
  <si>
    <t>Fire Station 6     3329 West State St</t>
  </si>
  <si>
    <t>Fire Station 7     2323 Sawyer Rd</t>
  </si>
  <si>
    <t>Fire Station 8     505 Sherman St</t>
  </si>
  <si>
    <t>Fire Station 9     2416 Halsted Rd</t>
  </si>
  <si>
    <t>Fire Station 10   3407 Rural St</t>
  </si>
  <si>
    <t>Fire Station 11     2117 Calgary Ct</t>
  </si>
  <si>
    <t>Fire Headquarters   204 S First St</t>
  </si>
  <si>
    <t>Fire Maintenance Facility 4979 Falcon Rd</t>
  </si>
  <si>
    <t>Total Mulch Labor (Fire Stations)</t>
  </si>
  <si>
    <t xml:space="preserve">MULCH COST (FIRE &amp; WATER) </t>
  </si>
  <si>
    <t>SPRING CLEAN UP COST (WATER)</t>
  </si>
  <si>
    <t>Est. Yards</t>
  </si>
  <si>
    <t>Cost Per Yard</t>
  </si>
  <si>
    <t xml:space="preserve">Total </t>
  </si>
  <si>
    <t>Elevated Tank (T 05)    3733 Christopher Drive</t>
  </si>
  <si>
    <t xml:space="preserve">Zone Control Valve #8     4834 Rockton Ave </t>
  </si>
  <si>
    <t>Well 45/Cedar St Reservoir     1141 Cedar Street</t>
  </si>
  <si>
    <t>Main Office   1111 Cedar Street</t>
  </si>
  <si>
    <t xml:space="preserve">Well 5            2526 Pelham Road </t>
  </si>
  <si>
    <t>Well 6            22604 19th Avenue</t>
  </si>
  <si>
    <t xml:space="preserve">Well 9            2708 Crosby Street </t>
  </si>
  <si>
    <t xml:space="preserve">Well 10          4316 Newburg Road </t>
  </si>
  <si>
    <t xml:space="preserve">Well 11          1219 7th Avenue </t>
  </si>
  <si>
    <t xml:space="preserve">Well 12          1022 Benton Street </t>
  </si>
  <si>
    <t>Well 17          3700 Brookview Road</t>
  </si>
  <si>
    <t>Well 18          1409 S. Johnston Avenue</t>
  </si>
  <si>
    <t>Well 19          1220 Lockheed Lane</t>
  </si>
  <si>
    <t xml:space="preserve">Total Spring Clean Up Cost (Water) </t>
  </si>
  <si>
    <t>SPRING CLEAN UP COST (FIRE)</t>
  </si>
  <si>
    <t>Total Spring Cleanup Cost (Fire Stations)</t>
  </si>
  <si>
    <t>FALL CLEAN UP COST (WATER)</t>
  </si>
  <si>
    <t xml:space="preserve">Total Fall Clean Up Cost (Water) </t>
  </si>
  <si>
    <t>FALL CLEAN UP COST (FIRE)</t>
  </si>
  <si>
    <t>Total Fall Cleanup Cost (Fire Stations)</t>
  </si>
  <si>
    <t>Page 6</t>
  </si>
  <si>
    <t>Page 7</t>
  </si>
  <si>
    <t xml:space="preserve">COST PER CUT (WATER) </t>
  </si>
  <si>
    <t xml:space="preserve">Total Cost Per Cut (Water) </t>
  </si>
  <si>
    <t xml:space="preserve">COST PER CUT (FIRE) </t>
  </si>
  <si>
    <t>Total Cost Per Cut (Fire Stations)</t>
  </si>
  <si>
    <t xml:space="preserve">HOURLY SERVICES (WATER &amp; FIRE) </t>
  </si>
  <si>
    <t>Landscaping/Mulch/Weed Removal</t>
  </si>
  <si>
    <t>Trimming (Hedges)</t>
  </si>
  <si>
    <t>Total Hourly Services (Water &amp; Fire)</t>
  </si>
  <si>
    <t xml:space="preserve">TOTAL BID (WATER &amp; FIRE) - Mulch Labor Costs + Mulch Cost + Spring &amp; Fall Cleanups All Sites + Mowing All Sites + Hourly Services </t>
  </si>
  <si>
    <t xml:space="preserve">TOTAL "Chocolate" Mulch - All Sites </t>
  </si>
  <si>
    <t>Page 8</t>
  </si>
  <si>
    <t>Page 9</t>
  </si>
  <si>
    <t>Per Hr. Rate N/A</t>
  </si>
  <si>
    <t>Cost Per Cut</t>
  </si>
  <si>
    <t>Total (25 Cuts/Season)</t>
  </si>
  <si>
    <t>Cost/Hour</t>
  </si>
  <si>
    <t>Grounds Maintenance - Water Sites &amp; Fire Stations</t>
  </si>
  <si>
    <t>Alejandro Medrano</t>
  </si>
  <si>
    <t>Lawn Care by Walter</t>
  </si>
  <si>
    <t>Gerke Enterprises</t>
  </si>
  <si>
    <t xml:space="preserve">CMM </t>
  </si>
  <si>
    <t>Reyes Rodriguez</t>
  </si>
  <si>
    <t>Boxcutter LawnCare</t>
  </si>
  <si>
    <t>N/C</t>
  </si>
  <si>
    <t>as read  $5,460.00</t>
  </si>
  <si>
    <t>as read  $4,620.00</t>
  </si>
  <si>
    <t>as read $54,000.00</t>
  </si>
  <si>
    <t>No Bid</t>
  </si>
  <si>
    <t>as read $14,125.00</t>
  </si>
  <si>
    <t>as read $69,125.00</t>
  </si>
  <si>
    <t>as read  $41,500.00</t>
  </si>
  <si>
    <t>as read  $53,925.00</t>
  </si>
  <si>
    <t>as read  $111,841.00</t>
  </si>
  <si>
    <t>as read  $2,415.00</t>
  </si>
  <si>
    <t>as read $2,625.00</t>
  </si>
  <si>
    <t>as read $610.00</t>
  </si>
  <si>
    <t>as read $9,040.00</t>
  </si>
  <si>
    <t>Rockford, IL</t>
  </si>
  <si>
    <t xml:space="preserve">                   Machesney Park, IL </t>
  </si>
  <si>
    <t xml:space="preserve"> Cherry Valley, IL</t>
  </si>
  <si>
    <t xml:space="preserve">TABULATION OF BIDS  </t>
  </si>
  <si>
    <t>No BID</t>
  </si>
  <si>
    <t>N/A</t>
  </si>
  <si>
    <t xml:space="preserve">City of Rockford  </t>
  </si>
  <si>
    <t xml:space="preserve"> Bid No.: 221-PW-006    </t>
  </si>
  <si>
    <t xml:space="preserve">Bidders Notified:  102    </t>
  </si>
  <si>
    <t>Not Bidding All Sections</t>
  </si>
  <si>
    <t>Addendum:</t>
  </si>
  <si>
    <t>x</t>
  </si>
  <si>
    <t xml:space="preserve">TOTAL BID (WATER ONLY) - Mulch Labor Costs + Mulch Cost + Spring &amp; Fall Cleanups All Sites + Mowing All Sites + Hourly Services </t>
  </si>
  <si>
    <t xml:space="preserve">TOTAL BID (FIRE ONLY) - Mulch Labor Costs + Mulch Cost + Spring &amp; Fall Cleanups All Sites + Mowing All Sites + Hourly Services </t>
  </si>
  <si>
    <t xml:space="preserve">TOTAL BID FIRE ONLY) - Mulch Labor Costs + Mulch Cost + Spring &amp; Fall Cleanups All Sites + Mowing All Sites + Hourly Services </t>
  </si>
  <si>
    <t xml:space="preserve">RECOMMEND AWARD Ø </t>
  </si>
  <si>
    <t xml:space="preserve">Ø </t>
  </si>
  <si>
    <t>DISQUALIFIED - min qualifications not 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</si>
</sst>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8"/>
      <color theme="0" tint="-0.1499984740745262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rgb="FFCC00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C1C1"/>
        <bgColor indexed="64"/>
      </patternFill>
    </fill>
    <fill>
      <patternFill patternType="solid">
        <fgColor rgb="FFFFC1C1"/>
        <bgColor indexed="8"/>
      </patternFill>
    </fill>
    <fill>
      <patternFill patternType="solid">
        <fgColor rgb="FFF3C1FF"/>
        <bgColor indexed="64"/>
      </patternFill>
    </fill>
    <fill>
      <patternFill patternType="solid">
        <fgColor rgb="FFF3C1FF"/>
        <bgColor indexed="8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60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55" xfId="2" applyFont="1" applyFill="1" applyBorder="1" applyAlignment="1" applyProtection="1">
      <alignment horizontal="center"/>
    </xf>
    <xf numFmtId="167" fontId="14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2" fillId="4" borderId="13" xfId="0" applyFont="1" applyFill="1" applyBorder="1" applyAlignment="1" applyProtection="1">
      <alignment vertical="center" wrapText="1"/>
    </xf>
    <xf numFmtId="8" fontId="2" fillId="2" borderId="47" xfId="2" applyNumberFormat="1" applyFont="1" applyFill="1" applyBorder="1" applyAlignment="1">
      <alignment vertical="center"/>
    </xf>
    <xf numFmtId="8" fontId="2" fillId="2" borderId="34" xfId="2" applyNumberFormat="1" applyFont="1" applyFill="1" applyBorder="1" applyAlignment="1">
      <alignment horizontal="right" vertical="center"/>
    </xf>
    <xf numFmtId="8" fontId="2" fillId="2" borderId="13" xfId="2" applyNumberFormat="1" applyFont="1" applyFill="1" applyBorder="1" applyAlignment="1">
      <alignment vertical="center"/>
    </xf>
    <xf numFmtId="3" fontId="2" fillId="4" borderId="13" xfId="0" applyNumberFormat="1" applyFont="1" applyFill="1" applyBorder="1" applyAlignment="1" applyProtection="1">
      <alignment horizontal="center" vertical="center" wrapText="1"/>
    </xf>
    <xf numFmtId="0" fontId="2" fillId="2" borderId="17" xfId="2" applyFont="1" applyFill="1" applyBorder="1" applyAlignment="1" applyProtection="1">
      <alignment horizontal="centerContinuous" vertical="center"/>
    </xf>
    <xf numFmtId="8" fontId="2" fillId="2" borderId="17" xfId="2" applyNumberFormat="1" applyFont="1" applyFill="1" applyBorder="1" applyAlignment="1" applyProtection="1">
      <alignment horizontal="right" vertical="center"/>
    </xf>
    <xf numFmtId="8" fontId="2" fillId="2" borderId="1" xfId="2" applyNumberFormat="1" applyFont="1" applyFill="1" applyBorder="1" applyAlignment="1" applyProtection="1">
      <alignment horizontal="right" vertical="center"/>
    </xf>
    <xf numFmtId="0" fontId="2" fillId="2" borderId="17" xfId="0" applyFont="1" applyFill="1" applyBorder="1" applyAlignment="1" applyProtection="1">
      <alignment vertical="center" wrapText="1"/>
    </xf>
    <xf numFmtId="0" fontId="2" fillId="5" borderId="47" xfId="0" applyFont="1" applyFill="1" applyBorder="1" applyAlignment="1" applyProtection="1">
      <alignment vertical="center" wrapText="1"/>
    </xf>
    <xf numFmtId="7" fontId="5" fillId="3" borderId="32" xfId="2" applyNumberFormat="1" applyFont="1" applyFill="1" applyBorder="1" applyAlignment="1" applyProtection="1">
      <alignment vertical="center"/>
      <protection locked="0"/>
    </xf>
    <xf numFmtId="8" fontId="2" fillId="8" borderId="17" xfId="2" applyNumberFormat="1" applyFont="1" applyFill="1" applyBorder="1" applyAlignment="1">
      <alignment vertical="center"/>
    </xf>
    <xf numFmtId="8" fontId="2" fillId="2" borderId="17" xfId="2" applyNumberFormat="1" applyFont="1" applyFill="1" applyBorder="1" applyAlignment="1">
      <alignment horizontal="center" vertical="center"/>
    </xf>
    <xf numFmtId="0" fontId="3" fillId="8" borderId="30" xfId="2" applyFont="1" applyFill="1" applyBorder="1" applyAlignment="1" applyProtection="1">
      <alignment horizontal="left" vertical="center"/>
      <protection locked="0"/>
    </xf>
    <xf numFmtId="0" fontId="2" fillId="9" borderId="17" xfId="0" applyFont="1" applyFill="1" applyBorder="1" applyAlignment="1" applyProtection="1">
      <alignment vertical="center" wrapText="1"/>
    </xf>
    <xf numFmtId="0" fontId="2" fillId="10" borderId="17" xfId="2" applyFont="1" applyFill="1" applyBorder="1" applyAlignment="1" applyProtection="1">
      <alignment horizontal="center" vertical="center"/>
    </xf>
    <xf numFmtId="3" fontId="2" fillId="9" borderId="17" xfId="0" applyNumberFormat="1" applyFont="1" applyFill="1" applyBorder="1" applyAlignment="1" applyProtection="1">
      <alignment horizontal="center" vertical="center" wrapText="1"/>
    </xf>
    <xf numFmtId="0" fontId="3" fillId="9" borderId="17" xfId="0" applyFont="1" applyFill="1" applyBorder="1" applyAlignment="1" applyProtection="1">
      <alignment vertical="center" wrapText="1"/>
    </xf>
    <xf numFmtId="8" fontId="2" fillId="8" borderId="24" xfId="2" applyNumberFormat="1" applyFont="1" applyFill="1" applyBorder="1" applyAlignment="1">
      <alignment horizontal="center" vertical="center"/>
    </xf>
    <xf numFmtId="0" fontId="3" fillId="2" borderId="17" xfId="2" applyFont="1" applyFill="1" applyBorder="1" applyAlignment="1" applyProtection="1">
      <alignment horizontal="center" vertical="center"/>
    </xf>
    <xf numFmtId="3" fontId="3" fillId="4" borderId="17" xfId="0" applyNumberFormat="1" applyFont="1" applyFill="1" applyBorder="1" applyAlignment="1" applyProtection="1">
      <alignment horizontal="center" vertical="center" wrapText="1"/>
    </xf>
    <xf numFmtId="8" fontId="3" fillId="2" borderId="17" xfId="2" applyNumberFormat="1" applyFont="1" applyFill="1" applyBorder="1" applyAlignment="1" applyProtection="1">
      <alignment vertical="center"/>
    </xf>
    <xf numFmtId="8" fontId="3" fillId="3" borderId="17" xfId="2" applyNumberFormat="1" applyFont="1" applyFill="1" applyBorder="1" applyAlignment="1" applyProtection="1">
      <alignment vertical="center"/>
      <protection locked="0"/>
    </xf>
    <xf numFmtId="8" fontId="3" fillId="2" borderId="17" xfId="2" applyNumberFormat="1" applyFont="1" applyFill="1" applyBorder="1" applyAlignment="1">
      <alignment horizontal="center" vertical="center"/>
    </xf>
    <xf numFmtId="7" fontId="3" fillId="3" borderId="47" xfId="2" applyNumberFormat="1" applyFont="1" applyFill="1" applyBorder="1" applyAlignment="1" applyProtection="1">
      <alignment vertical="center"/>
      <protection locked="0"/>
    </xf>
    <xf numFmtId="8" fontId="3" fillId="2" borderId="17" xfId="2" applyNumberFormat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19" fillId="9" borderId="17" xfId="0" applyFont="1" applyFill="1" applyBorder="1" applyAlignment="1" applyProtection="1">
      <alignment vertical="center" wrapText="1"/>
    </xf>
    <xf numFmtId="3" fontId="19" fillId="9" borderId="17" xfId="0" applyNumberFormat="1" applyFont="1" applyFill="1" applyBorder="1" applyAlignment="1" applyProtection="1">
      <alignment horizontal="center" vertical="center" wrapText="1"/>
    </xf>
    <xf numFmtId="8" fontId="3" fillId="11" borderId="17" xfId="2" applyNumberFormat="1" applyFont="1" applyFill="1" applyBorder="1" applyAlignment="1">
      <alignment vertical="center"/>
    </xf>
    <xf numFmtId="8" fontId="2" fillId="2" borderId="17" xfId="2" applyNumberFormat="1" applyFont="1" applyFill="1" applyBorder="1" applyAlignment="1">
      <alignment horizontal="right" vertical="center"/>
    </xf>
    <xf numFmtId="8" fontId="3" fillId="8" borderId="17" xfId="2" applyNumberFormat="1" applyFont="1" applyFill="1" applyBorder="1" applyAlignment="1">
      <alignment vertical="center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8" fontId="3" fillId="2" borderId="17" xfId="2" applyNumberFormat="1" applyFont="1" applyFill="1" applyBorder="1" applyAlignment="1">
      <alignment horizontal="right" vertical="center"/>
    </xf>
    <xf numFmtId="8" fontId="2" fillId="2" borderId="47" xfId="2" applyNumberFormat="1" applyFont="1" applyFill="1" applyBorder="1" applyAlignment="1">
      <alignment horizontal="right" vertical="center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3" fillId="2" borderId="28" xfId="2" applyFont="1" applyFill="1" applyBorder="1" applyAlignment="1">
      <alignment vertical="center"/>
    </xf>
    <xf numFmtId="0" fontId="2" fillId="2" borderId="0" xfId="2" applyFont="1" applyFill="1" applyBorder="1" applyAlignment="1" applyProtection="1">
      <alignment horizontal="centerContinuous" vertical="center"/>
    </xf>
    <xf numFmtId="0" fontId="2" fillId="3" borderId="71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2" fillId="2" borderId="31" xfId="2" applyFont="1" applyFill="1" applyBorder="1" applyAlignment="1" applyProtection="1">
      <alignment horizontal="centerContinuous" vertical="center"/>
    </xf>
    <xf numFmtId="0" fontId="2" fillId="3" borderId="74" xfId="2" applyFont="1" applyFill="1" applyBorder="1" applyAlignment="1" applyProtection="1">
      <alignment horizontal="centerContinuous" vertical="center"/>
      <protection locked="0"/>
    </xf>
    <xf numFmtId="0" fontId="2" fillId="3" borderId="38" xfId="2" applyFont="1" applyFill="1" applyBorder="1" applyAlignment="1" applyProtection="1">
      <alignment horizontal="centerContinuous" vertical="center"/>
      <protection locked="0"/>
    </xf>
    <xf numFmtId="0" fontId="2" fillId="3" borderId="75" xfId="2" applyFont="1" applyFill="1" applyBorder="1" applyAlignment="1" applyProtection="1">
      <alignment horizontal="center"/>
      <protection locked="0"/>
    </xf>
    <xf numFmtId="0" fontId="2" fillId="3" borderId="73" xfId="2" applyFont="1" applyFill="1" applyBorder="1" applyAlignment="1" applyProtection="1">
      <alignment horizontal="center"/>
      <protection locked="0"/>
    </xf>
    <xf numFmtId="0" fontId="2" fillId="3" borderId="53" xfId="2" applyFont="1" applyFill="1" applyBorder="1" applyAlignment="1" applyProtection="1">
      <alignment horizontal="center"/>
      <protection locked="0"/>
    </xf>
    <xf numFmtId="0" fontId="2" fillId="3" borderId="73" xfId="2" applyFont="1" applyFill="1" applyBorder="1" applyAlignment="1" applyProtection="1">
      <alignment horizontal="center" vertical="center"/>
      <protection locked="0"/>
    </xf>
    <xf numFmtId="0" fontId="2" fillId="3" borderId="53" xfId="2" applyFont="1" applyFill="1" applyBorder="1" applyAlignment="1" applyProtection="1">
      <alignment horizontal="center" vertical="center"/>
      <protection locked="0"/>
    </xf>
    <xf numFmtId="7" fontId="2" fillId="3" borderId="47" xfId="2" applyNumberFormat="1" applyFont="1" applyFill="1" applyBorder="1" applyAlignment="1" applyProtection="1">
      <alignment horizontal="right" vertical="center"/>
      <protection locked="0"/>
    </xf>
    <xf numFmtId="7" fontId="3" fillId="3" borderId="47" xfId="2" applyNumberFormat="1" applyFont="1" applyFill="1" applyBorder="1" applyAlignment="1" applyProtection="1">
      <alignment horizontal="right" vertical="center"/>
      <protection locked="0"/>
    </xf>
    <xf numFmtId="8" fontId="18" fillId="12" borderId="17" xfId="2" applyNumberFormat="1" applyFont="1" applyFill="1" applyBorder="1" applyAlignment="1">
      <alignment vertical="center"/>
    </xf>
    <xf numFmtId="167" fontId="18" fillId="12" borderId="17" xfId="2" applyNumberFormat="1" applyFont="1" applyFill="1" applyBorder="1" applyAlignment="1">
      <alignment vertical="center"/>
    </xf>
    <xf numFmtId="8" fontId="3" fillId="3" borderId="17" xfId="2" applyNumberFormat="1" applyFont="1" applyFill="1" applyBorder="1" applyAlignment="1" applyProtection="1">
      <alignment horizontal="right" vertical="center"/>
      <protection locked="0"/>
    </xf>
    <xf numFmtId="8" fontId="2" fillId="3" borderId="17" xfId="2" applyNumberFormat="1" applyFont="1" applyFill="1" applyBorder="1" applyAlignment="1" applyProtection="1">
      <alignment horizontal="right" vertical="center"/>
      <protection locked="0"/>
    </xf>
    <xf numFmtId="0" fontId="12" fillId="2" borderId="65" xfId="2" applyFont="1" applyFill="1" applyBorder="1" applyAlignment="1" applyProtection="1">
      <alignment horizontal="right" vertical="center"/>
    </xf>
    <xf numFmtId="0" fontId="2" fillId="3" borderId="75" xfId="2" applyNumberFormat="1" applyFont="1" applyFill="1" applyBorder="1" applyAlignment="1" applyProtection="1">
      <alignment horizontal="center"/>
      <protection locked="0"/>
    </xf>
    <xf numFmtId="0" fontId="2" fillId="2" borderId="19" xfId="2" applyNumberFormat="1" applyFont="1" applyFill="1" applyBorder="1" applyAlignment="1" applyProtection="1">
      <alignment horizontal="center"/>
    </xf>
    <xf numFmtId="0" fontId="2" fillId="3" borderId="17" xfId="2" applyNumberFormat="1" applyFont="1" applyFill="1" applyBorder="1" applyAlignment="1" applyProtection="1">
      <alignment vertical="center"/>
      <protection locked="0"/>
    </xf>
    <xf numFmtId="0" fontId="3" fillId="3" borderId="17" xfId="2" applyNumberFormat="1" applyFont="1" applyFill="1" applyBorder="1" applyAlignment="1" applyProtection="1">
      <alignment horizontal="right" vertical="center"/>
      <protection locked="0"/>
    </xf>
    <xf numFmtId="0" fontId="2" fillId="2" borderId="27" xfId="2" applyNumberFormat="1" applyFont="1" applyFill="1" applyBorder="1" applyAlignment="1">
      <alignment horizontal="centerContinuous" vertical="center"/>
    </xf>
    <xf numFmtId="0" fontId="2" fillId="2" borderId="26" xfId="2" applyNumberFormat="1" applyFont="1" applyFill="1" applyBorder="1" applyAlignment="1">
      <alignment horizontal="centerContinuous" vertical="center"/>
    </xf>
    <xf numFmtId="0" fontId="3" fillId="3" borderId="17" xfId="2" applyNumberFormat="1" applyFont="1" applyFill="1" applyBorder="1" applyAlignment="1" applyProtection="1">
      <alignment vertical="center"/>
      <protection locked="0"/>
    </xf>
    <xf numFmtId="0" fontId="2" fillId="3" borderId="13" xfId="2" applyNumberFormat="1" applyFont="1" applyFill="1" applyBorder="1" applyAlignment="1" applyProtection="1">
      <alignment vertical="center"/>
      <protection locked="0"/>
    </xf>
    <xf numFmtId="0" fontId="5" fillId="0" borderId="0" xfId="2" applyNumberFormat="1" applyFont="1" applyAlignment="1">
      <alignment vertical="center"/>
    </xf>
    <xf numFmtId="0" fontId="2" fillId="3" borderId="54" xfId="2" applyNumberFormat="1" applyFont="1" applyFill="1" applyBorder="1" applyAlignment="1" applyProtection="1">
      <alignment horizontal="center" vertical="center"/>
      <protection locked="0"/>
    </xf>
    <xf numFmtId="0" fontId="2" fillId="3" borderId="47" xfId="2" applyNumberFormat="1" applyFont="1" applyFill="1" applyBorder="1" applyAlignment="1" applyProtection="1">
      <alignment vertical="center"/>
      <protection locked="0"/>
    </xf>
    <xf numFmtId="0" fontId="5" fillId="3" borderId="47" xfId="2" applyNumberFormat="1" applyFont="1" applyFill="1" applyBorder="1" applyAlignment="1" applyProtection="1">
      <alignment vertical="center"/>
      <protection locked="0"/>
    </xf>
    <xf numFmtId="0" fontId="3" fillId="3" borderId="47" xfId="2" applyNumberFormat="1" applyFont="1" applyFill="1" applyBorder="1" applyAlignment="1" applyProtection="1">
      <alignment horizontal="right" vertical="center"/>
      <protection locked="0"/>
    </xf>
    <xf numFmtId="0" fontId="5" fillId="3" borderId="14" xfId="2" applyNumberFormat="1" applyFont="1" applyFill="1" applyBorder="1" applyAlignment="1" applyProtection="1">
      <alignment vertical="center"/>
      <protection locked="0"/>
    </xf>
    <xf numFmtId="0" fontId="2" fillId="6" borderId="18" xfId="2" applyNumberFormat="1" applyFont="1" applyFill="1" applyBorder="1" applyAlignment="1">
      <alignment horizontal="centerContinuous" vertical="center"/>
    </xf>
    <xf numFmtId="0" fontId="3" fillId="3" borderId="47" xfId="2" applyNumberFormat="1" applyFont="1" applyFill="1" applyBorder="1" applyAlignment="1" applyProtection="1">
      <alignment vertical="center"/>
      <protection locked="0"/>
    </xf>
    <xf numFmtId="0" fontId="5" fillId="3" borderId="32" xfId="2" applyNumberFormat="1" applyFont="1" applyFill="1" applyBorder="1" applyAlignment="1" applyProtection="1">
      <alignment vertical="center"/>
      <protection locked="0"/>
    </xf>
    <xf numFmtId="0" fontId="2" fillId="6" borderId="17" xfId="2" applyNumberFormat="1" applyFont="1" applyFill="1" applyBorder="1" applyAlignment="1">
      <alignment horizontal="right" vertical="center"/>
    </xf>
    <xf numFmtId="0" fontId="2" fillId="3" borderId="35" xfId="2" applyNumberFormat="1" applyFont="1" applyFill="1" applyBorder="1" applyAlignment="1" applyProtection="1">
      <alignment horizontal="centerContinuous" vertical="center"/>
      <protection locked="0"/>
    </xf>
    <xf numFmtId="0" fontId="2" fillId="3" borderId="37" xfId="2" applyNumberFormat="1" applyFont="1" applyFill="1" applyBorder="1" applyAlignment="1" applyProtection="1">
      <alignment horizontal="centerContinuous" vertical="center"/>
      <protection locked="0"/>
    </xf>
    <xf numFmtId="0" fontId="2" fillId="3" borderId="17" xfId="2" applyNumberFormat="1" applyFont="1" applyFill="1" applyBorder="1" applyAlignment="1" applyProtection="1">
      <alignment horizontal="right" vertical="center"/>
      <protection locked="0"/>
    </xf>
    <xf numFmtId="0" fontId="2" fillId="6" borderId="17" xfId="2" applyNumberFormat="1" applyFont="1" applyFill="1" applyBorder="1" applyAlignment="1">
      <alignment horizontal="centerContinuous" vertical="center"/>
    </xf>
    <xf numFmtId="8" fontId="20" fillId="3" borderId="17" xfId="2" applyNumberFormat="1" applyFont="1" applyFill="1" applyBorder="1" applyAlignment="1" applyProtection="1">
      <alignment vertical="center"/>
      <protection locked="0"/>
    </xf>
    <xf numFmtId="8" fontId="20" fillId="3" borderId="17" xfId="2" applyNumberFormat="1" applyFont="1" applyFill="1" applyBorder="1" applyAlignment="1" applyProtection="1">
      <alignment horizontal="center" vertical="center"/>
      <protection locked="0"/>
    </xf>
    <xf numFmtId="0" fontId="2" fillId="3" borderId="47" xfId="2" applyNumberFormat="1" applyFont="1" applyFill="1" applyBorder="1" applyAlignment="1" applyProtection="1">
      <alignment horizontal="right" vertical="center"/>
      <protection locked="0"/>
    </xf>
    <xf numFmtId="0" fontId="3" fillId="3" borderId="73" xfId="2" applyFont="1" applyFill="1" applyBorder="1" applyAlignment="1" applyProtection="1">
      <alignment horizontal="left"/>
      <protection locked="0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3" fillId="2" borderId="0" xfId="2" applyFont="1" applyFill="1" applyBorder="1" applyAlignment="1" applyProtection="1">
      <alignment horizontal="centerContinuous" vertical="center"/>
    </xf>
    <xf numFmtId="0" fontId="12" fillId="2" borderId="26" xfId="2" applyFont="1" applyFill="1" applyBorder="1" applyAlignment="1" applyProtection="1">
      <alignment horizontal="centerContinuous" vertical="center"/>
    </xf>
    <xf numFmtId="0" fontId="3" fillId="2" borderId="25" xfId="2" applyFont="1" applyFill="1" applyBorder="1" applyAlignment="1" applyProtection="1">
      <alignment horizontal="centerContinuous" vertical="center"/>
    </xf>
    <xf numFmtId="0" fontId="12" fillId="2" borderId="31" xfId="2" applyFont="1" applyFill="1" applyBorder="1" applyAlignment="1" applyProtection="1">
      <alignment horizontal="right" vertical="center"/>
    </xf>
    <xf numFmtId="0" fontId="2" fillId="3" borderId="30" xfId="2" applyNumberFormat="1" applyFont="1" applyFill="1" applyBorder="1" applyAlignment="1" applyProtection="1">
      <alignment horizontal="centerContinuous" vertical="center"/>
      <protection locked="0"/>
    </xf>
    <xf numFmtId="0" fontId="2" fillId="3" borderId="0" xfId="2" applyFont="1" applyFill="1" applyBorder="1" applyAlignment="1" applyProtection="1">
      <alignment horizontal="centerContinuous" vertical="center"/>
      <protection locked="0"/>
    </xf>
    <xf numFmtId="0" fontId="2" fillId="3" borderId="31" xfId="2" applyFont="1" applyFill="1" applyBorder="1" applyAlignment="1" applyProtection="1">
      <alignment horizontal="centerContinuous" vertical="center"/>
      <protection locked="0"/>
    </xf>
    <xf numFmtId="0" fontId="3" fillId="3" borderId="16" xfId="2" applyNumberFormat="1" applyFont="1" applyFill="1" applyBorder="1" applyAlignment="1" applyProtection="1">
      <alignment horizontal="centerContinuous" vertical="center"/>
      <protection locked="0"/>
    </xf>
    <xf numFmtId="0" fontId="3" fillId="3" borderId="10" xfId="2" applyFont="1" applyFill="1" applyBorder="1" applyAlignment="1" applyProtection="1">
      <alignment horizontal="centerContinuous" vertical="center"/>
      <protection locked="0"/>
    </xf>
    <xf numFmtId="0" fontId="3" fillId="3" borderId="20" xfId="2" applyFont="1" applyFill="1" applyBorder="1" applyAlignment="1" applyProtection="1">
      <alignment horizontal="centerContinuous" vertical="center"/>
      <protection locked="0"/>
    </xf>
    <xf numFmtId="0" fontId="2" fillId="13" borderId="17" xfId="2" applyFont="1" applyFill="1" applyBorder="1" applyAlignment="1" applyProtection="1">
      <alignment horizontal="center" vertical="center"/>
    </xf>
    <xf numFmtId="0" fontId="2" fillId="14" borderId="17" xfId="0" applyFont="1" applyFill="1" applyBorder="1" applyAlignment="1" applyProtection="1">
      <alignment vertical="center" wrapText="1"/>
    </xf>
    <xf numFmtId="3" fontId="2" fillId="14" borderId="17" xfId="0" applyNumberFormat="1" applyFont="1" applyFill="1" applyBorder="1" applyAlignment="1" applyProtection="1">
      <alignment horizontal="center" vertical="center" wrapText="1"/>
    </xf>
    <xf numFmtId="0" fontId="3" fillId="14" borderId="17" xfId="0" applyFont="1" applyFill="1" applyBorder="1" applyAlignment="1" applyProtection="1">
      <alignment vertical="center" wrapText="1"/>
    </xf>
    <xf numFmtId="0" fontId="2" fillId="15" borderId="17" xfId="2" applyFont="1" applyFill="1" applyBorder="1" applyAlignment="1" applyProtection="1">
      <alignment horizontal="center" vertical="center"/>
    </xf>
    <xf numFmtId="0" fontId="2" fillId="16" borderId="17" xfId="0" applyFont="1" applyFill="1" applyBorder="1" applyAlignment="1" applyProtection="1">
      <alignment vertical="center" wrapText="1"/>
    </xf>
    <xf numFmtId="3" fontId="2" fillId="16" borderId="17" xfId="0" applyNumberFormat="1" applyFont="1" applyFill="1" applyBorder="1" applyAlignment="1" applyProtection="1">
      <alignment horizontal="center" vertical="center" wrapText="1"/>
    </xf>
    <xf numFmtId="0" fontId="3" fillId="16" borderId="17" xfId="0" applyFont="1" applyFill="1" applyBorder="1" applyAlignment="1" applyProtection="1">
      <alignment vertical="center" wrapText="1"/>
    </xf>
    <xf numFmtId="0" fontId="3" fillId="13" borderId="0" xfId="2" applyFont="1" applyFill="1" applyAlignment="1">
      <alignment vertical="center"/>
    </xf>
    <xf numFmtId="0" fontId="21" fillId="13" borderId="17" xfId="2" applyFont="1" applyFill="1" applyBorder="1" applyAlignment="1" applyProtection="1">
      <alignment horizontal="center" vertical="center"/>
    </xf>
    <xf numFmtId="8" fontId="21" fillId="13" borderId="17" xfId="2" applyNumberFormat="1" applyFont="1" applyFill="1" applyBorder="1" applyAlignment="1" applyProtection="1">
      <alignment vertical="center"/>
    </xf>
    <xf numFmtId="0" fontId="21" fillId="13" borderId="17" xfId="2" applyNumberFormat="1" applyFont="1" applyFill="1" applyBorder="1" applyAlignment="1" applyProtection="1">
      <alignment vertical="center"/>
      <protection locked="0"/>
    </xf>
    <xf numFmtId="8" fontId="21" fillId="13" borderId="17" xfId="2" applyNumberFormat="1" applyFont="1" applyFill="1" applyBorder="1" applyAlignment="1" applyProtection="1">
      <alignment vertical="center"/>
      <protection locked="0"/>
    </xf>
    <xf numFmtId="8" fontId="21" fillId="13" borderId="17" xfId="2" applyNumberFormat="1" applyFont="1" applyFill="1" applyBorder="1" applyAlignment="1">
      <alignment vertical="center"/>
    </xf>
    <xf numFmtId="0" fontId="21" fillId="13" borderId="47" xfId="2" applyNumberFormat="1" applyFont="1" applyFill="1" applyBorder="1" applyAlignment="1" applyProtection="1">
      <alignment vertical="center"/>
      <protection locked="0"/>
    </xf>
    <xf numFmtId="7" fontId="21" fillId="13" borderId="47" xfId="2" applyNumberFormat="1" applyFont="1" applyFill="1" applyBorder="1" applyAlignment="1" applyProtection="1">
      <alignment vertical="center"/>
      <protection locked="0"/>
    </xf>
    <xf numFmtId="0" fontId="21" fillId="16" borderId="17" xfId="0" applyFont="1" applyFill="1" applyBorder="1" applyAlignment="1" applyProtection="1">
      <alignment vertical="center" wrapText="1"/>
    </xf>
    <xf numFmtId="0" fontId="21" fillId="0" borderId="0" xfId="2" applyFont="1" applyAlignment="1">
      <alignment vertical="center"/>
    </xf>
    <xf numFmtId="0" fontId="21" fillId="15" borderId="17" xfId="2" applyFont="1" applyFill="1" applyBorder="1" applyAlignment="1" applyProtection="1">
      <alignment horizontal="center" vertical="center"/>
    </xf>
    <xf numFmtId="3" fontId="21" fillId="16" borderId="17" xfId="0" applyNumberFormat="1" applyFont="1" applyFill="1" applyBorder="1" applyAlignment="1" applyProtection="1">
      <alignment horizontal="center" vertical="center" wrapText="1"/>
    </xf>
    <xf numFmtId="8" fontId="21" fillId="15" borderId="17" xfId="2" applyNumberFormat="1" applyFont="1" applyFill="1" applyBorder="1" applyAlignment="1" applyProtection="1">
      <alignment vertical="center"/>
    </xf>
    <xf numFmtId="0" fontId="21" fillId="15" borderId="17" xfId="2" applyNumberFormat="1" applyFont="1" applyFill="1" applyBorder="1" applyAlignment="1" applyProtection="1">
      <alignment vertical="center"/>
      <protection locked="0"/>
    </xf>
    <xf numFmtId="8" fontId="21" fillId="15" borderId="17" xfId="2" applyNumberFormat="1" applyFont="1" applyFill="1" applyBorder="1" applyAlignment="1" applyProtection="1">
      <alignment vertical="center"/>
      <protection locked="0"/>
    </xf>
    <xf numFmtId="0" fontId="21" fillId="15" borderId="0" xfId="2" applyFont="1" applyFill="1" applyAlignment="1">
      <alignment vertical="center"/>
    </xf>
    <xf numFmtId="0" fontId="21" fillId="0" borderId="0" xfId="2" applyFont="1" applyFill="1" applyAlignment="1">
      <alignment vertical="center"/>
    </xf>
    <xf numFmtId="0" fontId="21" fillId="13" borderId="17" xfId="0" applyFont="1" applyFill="1" applyBorder="1" applyAlignment="1" applyProtection="1">
      <alignment vertical="center" wrapText="1"/>
    </xf>
    <xf numFmtId="3" fontId="21" fillId="13" borderId="17" xfId="0" applyNumberFormat="1" applyFont="1" applyFill="1" applyBorder="1" applyAlignment="1" applyProtection="1">
      <alignment horizontal="center" vertical="center" wrapText="1"/>
    </xf>
    <xf numFmtId="0" fontId="3" fillId="15" borderId="17" xfId="2" applyFont="1" applyFill="1" applyBorder="1" applyAlignment="1" applyProtection="1">
      <alignment horizontal="center" vertical="center"/>
    </xf>
    <xf numFmtId="3" fontId="3" fillId="16" borderId="17" xfId="0" applyNumberFormat="1" applyFont="1" applyFill="1" applyBorder="1" applyAlignment="1" applyProtection="1">
      <alignment horizontal="center" vertical="center" wrapText="1"/>
    </xf>
    <xf numFmtId="8" fontId="3" fillId="15" borderId="17" xfId="2" applyNumberFormat="1" applyFont="1" applyFill="1" applyBorder="1" applyAlignment="1" applyProtection="1">
      <alignment vertical="center"/>
    </xf>
    <xf numFmtId="0" fontId="3" fillId="15" borderId="17" xfId="2" applyNumberFormat="1" applyFont="1" applyFill="1" applyBorder="1" applyAlignment="1" applyProtection="1">
      <alignment vertical="center"/>
      <protection locked="0"/>
    </xf>
    <xf numFmtId="8" fontId="3" fillId="15" borderId="17" xfId="2" applyNumberFormat="1" applyFont="1" applyFill="1" applyBorder="1" applyAlignment="1" applyProtection="1">
      <alignment vertical="center"/>
      <protection locked="0"/>
    </xf>
    <xf numFmtId="8" fontId="3" fillId="15" borderId="17" xfId="2" applyNumberFormat="1" applyFont="1" applyFill="1" applyBorder="1" applyAlignment="1">
      <alignment horizontal="right" vertical="center"/>
    </xf>
    <xf numFmtId="0" fontId="3" fillId="15" borderId="47" xfId="2" applyNumberFormat="1" applyFont="1" applyFill="1" applyBorder="1" applyAlignment="1" applyProtection="1">
      <alignment horizontal="right" vertical="center"/>
      <protection locked="0"/>
    </xf>
    <xf numFmtId="7" fontId="3" fillId="15" borderId="47" xfId="2" applyNumberFormat="1" applyFont="1" applyFill="1" applyBorder="1" applyAlignment="1" applyProtection="1">
      <alignment horizontal="right" vertical="center"/>
      <protection locked="0"/>
    </xf>
    <xf numFmtId="0" fontId="3" fillId="15" borderId="17" xfId="2" applyNumberFormat="1" applyFont="1" applyFill="1" applyBorder="1" applyAlignment="1" applyProtection="1">
      <alignment horizontal="right" vertical="center"/>
      <protection locked="0"/>
    </xf>
    <xf numFmtId="8" fontId="3" fillId="15" borderId="17" xfId="2" applyNumberFormat="1" applyFont="1" applyFill="1" applyBorder="1" applyAlignment="1" applyProtection="1">
      <alignment horizontal="right" vertical="center"/>
      <protection locked="0"/>
    </xf>
    <xf numFmtId="8" fontId="3" fillId="15" borderId="17" xfId="2" applyNumberFormat="1" applyFont="1" applyFill="1" applyBorder="1" applyAlignment="1">
      <alignment horizontal="center" vertical="center"/>
    </xf>
    <xf numFmtId="0" fontId="2" fillId="15" borderId="17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Font="1" applyFill="1" applyAlignment="1">
      <alignment vertical="center"/>
    </xf>
    <xf numFmtId="0" fontId="3" fillId="17" borderId="0" xfId="2" applyFont="1" applyFill="1" applyAlignment="1">
      <alignment vertical="center"/>
    </xf>
    <xf numFmtId="0" fontId="3" fillId="15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/>
    <xf numFmtId="0" fontId="22" fillId="0" borderId="0" xfId="2" applyFont="1" applyFill="1" applyAlignment="1">
      <alignment vertical="center"/>
    </xf>
    <xf numFmtId="0" fontId="22" fillId="17" borderId="0" xfId="2" applyFont="1" applyFill="1" applyAlignment="1">
      <alignment vertical="center"/>
    </xf>
    <xf numFmtId="0" fontId="18" fillId="3" borderId="73" xfId="2" applyFont="1" applyFill="1" applyBorder="1" applyAlignment="1" applyProtection="1">
      <alignment horizontal="left"/>
      <protection locked="0"/>
    </xf>
    <xf numFmtId="0" fontId="2" fillId="0" borderId="54" xfId="2" applyNumberFormat="1" applyFont="1" applyFill="1" applyBorder="1" applyAlignment="1" applyProtection="1">
      <alignment horizontal="center" vertical="center"/>
      <protection locked="0"/>
    </xf>
    <xf numFmtId="0" fontId="2" fillId="0" borderId="73" xfId="2" applyFont="1" applyFill="1" applyBorder="1" applyAlignment="1" applyProtection="1">
      <alignment horizontal="center" vertical="center"/>
      <protection locked="0"/>
    </xf>
    <xf numFmtId="0" fontId="2" fillId="0" borderId="53" xfId="2" applyFont="1" applyFill="1" applyBorder="1" applyAlignment="1" applyProtection="1">
      <alignment horizontal="center" vertical="center"/>
      <protection locked="0"/>
    </xf>
    <xf numFmtId="0" fontId="24" fillId="11" borderId="47" xfId="2" applyNumberFormat="1" applyFont="1" applyFill="1" applyBorder="1" applyAlignment="1" applyProtection="1">
      <alignment horizontal="right" vertical="center"/>
      <protection locked="0"/>
    </xf>
    <xf numFmtId="7" fontId="24" fillId="11" borderId="47" xfId="2" applyNumberFormat="1" applyFont="1" applyFill="1" applyBorder="1" applyAlignment="1" applyProtection="1">
      <alignment horizontal="right" vertical="center"/>
      <protection locked="0"/>
    </xf>
    <xf numFmtId="8" fontId="24" fillId="11" borderId="17" xfId="2" applyNumberFormat="1" applyFont="1" applyFill="1" applyBorder="1" applyAlignment="1">
      <alignment horizontal="right" vertical="center"/>
    </xf>
    <xf numFmtId="8" fontId="21" fillId="15" borderId="17" xfId="2" applyNumberFormat="1" applyFont="1" applyFill="1" applyBorder="1" applyAlignment="1">
      <alignment horizontal="right" vertical="center"/>
    </xf>
    <xf numFmtId="0" fontId="21" fillId="15" borderId="47" xfId="2" applyNumberFormat="1" applyFont="1" applyFill="1" applyBorder="1" applyAlignment="1" applyProtection="1">
      <alignment horizontal="right" vertical="center"/>
      <protection locked="0"/>
    </xf>
    <xf numFmtId="7" fontId="21" fillId="15" borderId="47" xfId="2" applyNumberFormat="1" applyFont="1" applyFill="1" applyBorder="1" applyAlignment="1" applyProtection="1">
      <alignment horizontal="right" vertical="center"/>
      <protection locked="0"/>
    </xf>
    <xf numFmtId="8" fontId="21" fillId="15" borderId="17" xfId="2" applyNumberFormat="1" applyFont="1" applyFill="1" applyBorder="1" applyAlignment="1">
      <alignment horizontal="center" vertical="center"/>
    </xf>
    <xf numFmtId="0" fontId="1" fillId="15" borderId="17" xfId="2" applyNumberFormat="1" applyFont="1" applyFill="1" applyBorder="1" applyAlignment="1" applyProtection="1">
      <alignment horizontal="right" vertical="center"/>
      <protection locked="0"/>
    </xf>
    <xf numFmtId="8" fontId="21" fillId="15" borderId="17" xfId="2" applyNumberFormat="1" applyFont="1" applyFill="1" applyBorder="1" applyAlignment="1" applyProtection="1">
      <alignment horizontal="right" vertical="center"/>
      <protection locked="0"/>
    </xf>
    <xf numFmtId="0" fontId="22" fillId="9" borderId="17" xfId="0" applyFont="1" applyFill="1" applyBorder="1" applyAlignment="1" applyProtection="1">
      <alignment horizontal="center" vertical="center" wrapText="1"/>
    </xf>
    <xf numFmtId="0" fontId="2" fillId="10" borderId="75" xfId="2" applyNumberFormat="1" applyFont="1" applyFill="1" applyBorder="1" applyAlignment="1" applyProtection="1">
      <alignment horizontal="center"/>
      <protection locked="0"/>
    </xf>
    <xf numFmtId="0" fontId="21" fillId="10" borderId="73" xfId="2" applyFont="1" applyFill="1" applyBorder="1" applyAlignment="1" applyProtection="1">
      <alignment horizontal="right"/>
      <protection locked="0"/>
    </xf>
    <xf numFmtId="0" fontId="2" fillId="10" borderId="53" xfId="2" applyFont="1" applyFill="1" applyBorder="1" applyAlignment="1" applyProtection="1">
      <alignment horizontal="center"/>
      <protection locked="0"/>
    </xf>
    <xf numFmtId="0" fontId="24" fillId="3" borderId="75" xfId="2" applyNumberFormat="1" applyFont="1" applyFill="1" applyBorder="1" applyAlignment="1" applyProtection="1">
      <alignment horizontal="center"/>
      <protection locked="0"/>
    </xf>
    <xf numFmtId="0" fontId="24" fillId="3" borderId="73" xfId="2" applyFont="1" applyFill="1" applyBorder="1" applyAlignment="1" applyProtection="1">
      <alignment horizontal="center"/>
      <protection locked="0"/>
    </xf>
    <xf numFmtId="0" fontId="24" fillId="3" borderId="53" xfId="2" applyFont="1" applyFill="1" applyBorder="1" applyAlignment="1" applyProtection="1">
      <alignment horizontal="center"/>
      <protection locked="0"/>
    </xf>
    <xf numFmtId="0" fontId="24" fillId="2" borderId="19" xfId="2" applyNumberFormat="1" applyFont="1" applyFill="1" applyBorder="1" applyAlignment="1" applyProtection="1">
      <alignment horizontal="center"/>
    </xf>
    <xf numFmtId="0" fontId="24" fillId="2" borderId="55" xfId="2" applyFont="1" applyFill="1" applyBorder="1" applyAlignment="1" applyProtection="1">
      <alignment horizontal="center"/>
    </xf>
    <xf numFmtId="0" fontId="24" fillId="3" borderId="17" xfId="2" applyNumberFormat="1" applyFont="1" applyFill="1" applyBorder="1" applyAlignment="1" applyProtection="1">
      <alignment vertical="center"/>
      <protection locked="0"/>
    </xf>
    <xf numFmtId="8" fontId="24" fillId="3" borderId="17" xfId="2" applyNumberFormat="1" applyFont="1" applyFill="1" applyBorder="1" applyAlignment="1" applyProtection="1">
      <alignment vertical="center"/>
      <protection locked="0"/>
    </xf>
    <xf numFmtId="8" fontId="24" fillId="2" borderId="17" xfId="2" applyNumberFormat="1" applyFont="1" applyFill="1" applyBorder="1" applyAlignment="1">
      <alignment horizontal="center" vertical="center"/>
    </xf>
    <xf numFmtId="8" fontId="24" fillId="2" borderId="17" xfId="2" applyNumberFormat="1" applyFont="1" applyFill="1" applyBorder="1" applyAlignment="1">
      <alignment vertical="center"/>
    </xf>
    <xf numFmtId="0" fontId="24" fillId="2" borderId="27" xfId="2" applyNumberFormat="1" applyFont="1" applyFill="1" applyBorder="1" applyAlignment="1">
      <alignment horizontal="centerContinuous" vertical="center"/>
    </xf>
    <xf numFmtId="8" fontId="24" fillId="2" borderId="42" xfId="2" applyNumberFormat="1" applyFont="1" applyFill="1" applyBorder="1" applyAlignment="1">
      <alignment horizontal="centerContinuous" vertical="center"/>
    </xf>
    <xf numFmtId="8" fontId="24" fillId="8" borderId="24" xfId="2" applyNumberFormat="1" applyFont="1" applyFill="1" applyBorder="1" applyAlignment="1">
      <alignment horizontal="center" vertical="center"/>
    </xf>
    <xf numFmtId="0" fontId="24" fillId="2" borderId="26" xfId="2" applyNumberFormat="1" applyFont="1" applyFill="1" applyBorder="1" applyAlignment="1">
      <alignment horizontal="centerContinuous" vertical="center"/>
    </xf>
    <xf numFmtId="8" fontId="24" fillId="2" borderId="12" xfId="2" applyNumberFormat="1" applyFont="1" applyFill="1" applyBorder="1" applyAlignment="1">
      <alignment horizontal="centerContinuous" vertical="center"/>
    </xf>
    <xf numFmtId="8" fontId="24" fillId="2" borderId="25" xfId="2" applyNumberFormat="1" applyFont="1" applyFill="1" applyBorder="1" applyAlignment="1">
      <alignment horizontal="right" vertical="center"/>
    </xf>
    <xf numFmtId="0" fontId="24" fillId="3" borderId="17" xfId="2" applyNumberFormat="1" applyFont="1" applyFill="1" applyBorder="1" applyAlignment="1" applyProtection="1">
      <alignment horizontal="right" vertical="center"/>
      <protection locked="0"/>
    </xf>
    <xf numFmtId="8" fontId="24" fillId="3" borderId="17" xfId="2" applyNumberFormat="1" applyFont="1" applyFill="1" applyBorder="1" applyAlignment="1" applyProtection="1">
      <alignment horizontal="right" vertical="center"/>
      <protection locked="0"/>
    </xf>
    <xf numFmtId="8" fontId="24" fillId="2" borderId="17" xfId="2" applyNumberFormat="1" applyFont="1" applyFill="1" applyBorder="1" applyAlignment="1">
      <alignment horizontal="right" vertical="center"/>
    </xf>
    <xf numFmtId="8" fontId="24" fillId="3" borderId="17" xfId="2" applyNumberFormat="1" applyFont="1" applyFill="1" applyBorder="1" applyAlignment="1" applyProtection="1">
      <alignment horizontal="center" vertical="center"/>
      <protection locked="0"/>
    </xf>
    <xf numFmtId="0" fontId="24" fillId="3" borderId="13" xfId="2" applyNumberFormat="1" applyFont="1" applyFill="1" applyBorder="1" applyAlignment="1" applyProtection="1">
      <alignment vertical="center"/>
      <protection locked="0"/>
    </xf>
    <xf numFmtId="8" fontId="18" fillId="11" borderId="17" xfId="2" applyNumberFormat="1" applyFont="1" applyFill="1" applyBorder="1" applyAlignment="1">
      <alignment vertical="center"/>
    </xf>
    <xf numFmtId="0" fontId="18" fillId="3" borderId="17" xfId="2" applyNumberFormat="1" applyFont="1" applyFill="1" applyBorder="1" applyAlignment="1" applyProtection="1">
      <alignment vertical="center"/>
      <protection locked="0"/>
    </xf>
    <xf numFmtId="8" fontId="18" fillId="3" borderId="17" xfId="2" applyNumberFormat="1" applyFont="1" applyFill="1" applyBorder="1" applyAlignment="1" applyProtection="1">
      <alignment vertical="center"/>
      <protection locked="0"/>
    </xf>
    <xf numFmtId="8" fontId="18" fillId="2" borderId="17" xfId="2" applyNumberFormat="1" applyFont="1" applyFill="1" applyBorder="1" applyAlignment="1">
      <alignment vertical="center"/>
    </xf>
    <xf numFmtId="0" fontId="24" fillId="0" borderId="0" xfId="2" applyNumberFormat="1" applyFont="1" applyAlignment="1">
      <alignment vertical="center"/>
    </xf>
    <xf numFmtId="0" fontId="24" fillId="0" borderId="0" xfId="2" applyFont="1" applyAlignment="1">
      <alignment vertical="center"/>
    </xf>
    <xf numFmtId="0" fontId="3" fillId="18" borderId="17" xfId="2" applyFont="1" applyFill="1" applyBorder="1" applyAlignment="1" applyProtection="1">
      <alignment horizontal="center" vertical="center"/>
    </xf>
    <xf numFmtId="0" fontId="3" fillId="19" borderId="17" xfId="0" applyFont="1" applyFill="1" applyBorder="1" applyAlignment="1" applyProtection="1">
      <alignment vertical="center" wrapText="1"/>
    </xf>
    <xf numFmtId="3" fontId="3" fillId="19" borderId="17" xfId="0" applyNumberFormat="1" applyFont="1" applyFill="1" applyBorder="1" applyAlignment="1" applyProtection="1">
      <alignment horizontal="center" vertical="center" wrapText="1"/>
    </xf>
    <xf numFmtId="8" fontId="3" fillId="18" borderId="17" xfId="2" applyNumberFormat="1" applyFont="1" applyFill="1" applyBorder="1" applyAlignment="1" applyProtection="1">
      <alignment vertical="center"/>
    </xf>
    <xf numFmtId="0" fontId="18" fillId="18" borderId="17" xfId="2" applyNumberFormat="1" applyFont="1" applyFill="1" applyBorder="1" applyAlignment="1" applyProtection="1">
      <alignment horizontal="right" vertical="center"/>
      <protection locked="0"/>
    </xf>
    <xf numFmtId="8" fontId="18" fillId="18" borderId="17" xfId="2" applyNumberFormat="1" applyFont="1" applyFill="1" applyBorder="1" applyAlignment="1" applyProtection="1">
      <alignment horizontal="right" vertical="center"/>
      <protection locked="0"/>
    </xf>
    <xf numFmtId="8" fontId="18" fillId="18" borderId="17" xfId="2" applyNumberFormat="1" applyFont="1" applyFill="1" applyBorder="1" applyAlignment="1">
      <alignment horizontal="right" vertical="center"/>
    </xf>
    <xf numFmtId="0" fontId="3" fillId="18" borderId="47" xfId="2" applyNumberFormat="1" applyFont="1" applyFill="1" applyBorder="1" applyAlignment="1" applyProtection="1">
      <alignment horizontal="right" vertical="center"/>
      <protection locked="0"/>
    </xf>
    <xf numFmtId="7" fontId="3" fillId="18" borderId="47" xfId="2" applyNumberFormat="1" applyFont="1" applyFill="1" applyBorder="1" applyAlignment="1" applyProtection="1">
      <alignment horizontal="right" vertical="center"/>
      <protection locked="0"/>
    </xf>
    <xf numFmtId="8" fontId="3" fillId="18" borderId="17" xfId="2" applyNumberFormat="1" applyFont="1" applyFill="1" applyBorder="1" applyAlignment="1">
      <alignment horizontal="right" vertical="center"/>
    </xf>
    <xf numFmtId="0" fontId="3" fillId="18" borderId="17" xfId="2" applyNumberFormat="1" applyFont="1" applyFill="1" applyBorder="1" applyAlignment="1" applyProtection="1">
      <alignment horizontal="right" vertical="center"/>
      <protection locked="0"/>
    </xf>
    <xf numFmtId="8" fontId="3" fillId="18" borderId="17" xfId="2" applyNumberFormat="1" applyFont="1" applyFill="1" applyBorder="1" applyAlignment="1" applyProtection="1">
      <alignment horizontal="right" vertical="center"/>
      <protection locked="0"/>
    </xf>
    <xf numFmtId="0" fontId="18" fillId="18" borderId="17" xfId="2" applyNumberFormat="1" applyFont="1" applyFill="1" applyBorder="1" applyAlignment="1" applyProtection="1">
      <alignment vertical="center"/>
      <protection locked="0"/>
    </xf>
    <xf numFmtId="8" fontId="18" fillId="18" borderId="17" xfId="2" applyNumberFormat="1" applyFont="1" applyFill="1" applyBorder="1" applyAlignment="1" applyProtection="1">
      <alignment vertical="center"/>
      <protection locked="0"/>
    </xf>
    <xf numFmtId="0" fontId="2" fillId="18" borderId="17" xfId="2" applyNumberFormat="1" applyFont="1" applyFill="1" applyBorder="1" applyAlignment="1" applyProtection="1">
      <alignment horizontal="right" vertical="center"/>
      <protection locked="0"/>
    </xf>
    <xf numFmtId="8" fontId="18" fillId="18" borderId="17" xfId="2" applyNumberFormat="1" applyFont="1" applyFill="1" applyBorder="1" applyAlignment="1">
      <alignment vertical="center"/>
    </xf>
    <xf numFmtId="0" fontId="3" fillId="18" borderId="47" xfId="2" applyNumberFormat="1" applyFont="1" applyFill="1" applyBorder="1" applyAlignment="1" applyProtection="1">
      <alignment vertical="center"/>
      <protection locked="0"/>
    </xf>
    <xf numFmtId="7" fontId="3" fillId="18" borderId="47" xfId="2" applyNumberFormat="1" applyFont="1" applyFill="1" applyBorder="1" applyAlignment="1" applyProtection="1">
      <alignment vertical="center"/>
      <protection locked="0"/>
    </xf>
    <xf numFmtId="8" fontId="3" fillId="18" borderId="17" xfId="2" applyNumberFormat="1" applyFont="1" applyFill="1" applyBorder="1" applyAlignment="1">
      <alignment horizontal="center" vertical="center"/>
    </xf>
    <xf numFmtId="8" fontId="3" fillId="18" borderId="17" xfId="2" applyNumberFormat="1" applyFont="1" applyFill="1" applyBorder="1" applyAlignment="1">
      <alignment vertical="center"/>
    </xf>
    <xf numFmtId="0" fontId="2" fillId="18" borderId="17" xfId="2" applyNumberFormat="1" applyFont="1" applyFill="1" applyBorder="1" applyAlignment="1" applyProtection="1">
      <alignment vertical="center"/>
      <protection locked="0"/>
    </xf>
    <xf numFmtId="8" fontId="3" fillId="18" borderId="17" xfId="2" applyNumberFormat="1" applyFont="1" applyFill="1" applyBorder="1" applyAlignment="1" applyProtection="1">
      <alignment vertical="center"/>
      <protection locked="0"/>
    </xf>
    <xf numFmtId="8" fontId="2" fillId="18" borderId="17" xfId="2" applyNumberFormat="1" applyFont="1" applyFill="1" applyBorder="1" applyAlignment="1">
      <alignment horizontal="right" vertical="center"/>
    </xf>
    <xf numFmtId="0" fontId="21" fillId="18" borderId="17" xfId="2" applyFont="1" applyFill="1" applyBorder="1" applyAlignment="1" applyProtection="1">
      <alignment horizontal="center" vertical="center"/>
    </xf>
    <xf numFmtId="0" fontId="22" fillId="18" borderId="17" xfId="0" applyFont="1" applyFill="1" applyBorder="1" applyAlignment="1" applyProtection="1">
      <alignment vertical="center" wrapText="1"/>
    </xf>
    <xf numFmtId="3" fontId="21" fillId="18" borderId="17" xfId="0" applyNumberFormat="1" applyFont="1" applyFill="1" applyBorder="1" applyAlignment="1" applyProtection="1">
      <alignment horizontal="center" vertical="center" wrapText="1"/>
    </xf>
    <xf numFmtId="8" fontId="21" fillId="18" borderId="17" xfId="2" applyNumberFormat="1" applyFont="1" applyFill="1" applyBorder="1" applyAlignment="1" applyProtection="1">
      <alignment vertical="center"/>
    </xf>
    <xf numFmtId="0" fontId="25" fillId="18" borderId="17" xfId="2" applyNumberFormat="1" applyFont="1" applyFill="1" applyBorder="1" applyAlignment="1" applyProtection="1">
      <alignment vertical="center"/>
      <protection locked="0"/>
    </xf>
    <xf numFmtId="8" fontId="25" fillId="18" borderId="17" xfId="2" applyNumberFormat="1" applyFont="1" applyFill="1" applyBorder="1" applyAlignment="1" applyProtection="1">
      <alignment vertical="center"/>
      <protection locked="0"/>
    </xf>
    <xf numFmtId="8" fontId="25" fillId="18" borderId="17" xfId="2" applyNumberFormat="1" applyFont="1" applyFill="1" applyBorder="1" applyAlignment="1">
      <alignment vertical="center"/>
    </xf>
    <xf numFmtId="0" fontId="21" fillId="18" borderId="47" xfId="2" applyNumberFormat="1" applyFont="1" applyFill="1" applyBorder="1" applyAlignment="1" applyProtection="1">
      <alignment vertical="center"/>
      <protection locked="0"/>
    </xf>
    <xf numFmtId="7" fontId="21" fillId="18" borderId="47" xfId="2" applyNumberFormat="1" applyFont="1" applyFill="1" applyBorder="1" applyAlignment="1" applyProtection="1">
      <alignment vertical="center"/>
      <protection locked="0"/>
    </xf>
    <xf numFmtId="8" fontId="21" fillId="18" borderId="17" xfId="2" applyNumberFormat="1" applyFont="1" applyFill="1" applyBorder="1" applyAlignment="1">
      <alignment vertical="center"/>
    </xf>
    <xf numFmtId="0" fontId="3" fillId="20" borderId="17" xfId="2" applyFont="1" applyFill="1" applyBorder="1" applyAlignment="1" applyProtection="1">
      <alignment horizontal="center" vertical="center"/>
    </xf>
    <xf numFmtId="0" fontId="3" fillId="21" borderId="17" xfId="0" applyFont="1" applyFill="1" applyBorder="1" applyAlignment="1" applyProtection="1">
      <alignment vertical="center" wrapText="1"/>
    </xf>
    <xf numFmtId="3" fontId="3" fillId="21" borderId="17" xfId="0" applyNumberFormat="1" applyFont="1" applyFill="1" applyBorder="1" applyAlignment="1" applyProtection="1">
      <alignment horizontal="center" vertical="center" wrapText="1"/>
    </xf>
    <xf numFmtId="8" fontId="3" fillId="20" borderId="17" xfId="2" applyNumberFormat="1" applyFont="1" applyFill="1" applyBorder="1" applyAlignment="1" applyProtection="1">
      <alignment vertical="center"/>
    </xf>
    <xf numFmtId="0" fontId="18" fillId="20" borderId="17" xfId="2" applyNumberFormat="1" applyFont="1" applyFill="1" applyBorder="1" applyAlignment="1" applyProtection="1">
      <alignment vertical="center"/>
      <protection locked="0"/>
    </xf>
    <xf numFmtId="8" fontId="18" fillId="20" borderId="17" xfId="2" applyNumberFormat="1" applyFont="1" applyFill="1" applyBorder="1" applyAlignment="1" applyProtection="1">
      <alignment vertical="center"/>
      <protection locked="0"/>
    </xf>
    <xf numFmtId="8" fontId="18" fillId="20" borderId="17" xfId="2" applyNumberFormat="1" applyFont="1" applyFill="1" applyBorder="1" applyAlignment="1">
      <alignment horizontal="right" vertical="center"/>
    </xf>
    <xf numFmtId="0" fontId="3" fillId="20" borderId="47" xfId="2" applyNumberFormat="1" applyFont="1" applyFill="1" applyBorder="1" applyAlignment="1" applyProtection="1">
      <alignment horizontal="right" vertical="center"/>
      <protection locked="0"/>
    </xf>
    <xf numFmtId="7" fontId="3" fillId="20" borderId="47" xfId="2" applyNumberFormat="1" applyFont="1" applyFill="1" applyBorder="1" applyAlignment="1" applyProtection="1">
      <alignment horizontal="right" vertical="center"/>
      <protection locked="0"/>
    </xf>
    <xf numFmtId="8" fontId="3" fillId="20" borderId="17" xfId="2" applyNumberFormat="1" applyFont="1" applyFill="1" applyBorder="1" applyAlignment="1">
      <alignment horizontal="right" vertical="center"/>
    </xf>
    <xf numFmtId="0" fontId="3" fillId="20" borderId="17" xfId="2" applyNumberFormat="1" applyFont="1" applyFill="1" applyBorder="1" applyAlignment="1" applyProtection="1">
      <alignment horizontal="right" vertical="center"/>
      <protection locked="0"/>
    </xf>
    <xf numFmtId="8" fontId="3" fillId="20" borderId="17" xfId="2" applyNumberFormat="1" applyFont="1" applyFill="1" applyBorder="1" applyAlignment="1" applyProtection="1">
      <alignment horizontal="right" vertical="center"/>
      <protection locked="0"/>
    </xf>
    <xf numFmtId="0" fontId="21" fillId="20" borderId="17" xfId="2" applyFont="1" applyFill="1" applyBorder="1" applyAlignment="1" applyProtection="1">
      <alignment horizontal="center" vertical="center"/>
    </xf>
    <xf numFmtId="0" fontId="22" fillId="20" borderId="17" xfId="0" applyFont="1" applyFill="1" applyBorder="1" applyAlignment="1" applyProtection="1">
      <alignment vertical="center" wrapText="1"/>
    </xf>
    <xf numFmtId="3" fontId="21" fillId="20" borderId="17" xfId="0" applyNumberFormat="1" applyFont="1" applyFill="1" applyBorder="1" applyAlignment="1" applyProtection="1">
      <alignment horizontal="center" vertical="center" wrapText="1"/>
    </xf>
    <xf numFmtId="8" fontId="21" fillId="20" borderId="17" xfId="2" applyNumberFormat="1" applyFont="1" applyFill="1" applyBorder="1" applyAlignment="1" applyProtection="1">
      <alignment vertical="center"/>
    </xf>
    <xf numFmtId="0" fontId="25" fillId="20" borderId="17" xfId="2" applyNumberFormat="1" applyFont="1" applyFill="1" applyBorder="1" applyAlignment="1" applyProtection="1">
      <alignment vertical="center"/>
      <protection locked="0"/>
    </xf>
    <xf numFmtId="8" fontId="25" fillId="20" borderId="17" xfId="2" applyNumberFormat="1" applyFont="1" applyFill="1" applyBorder="1" applyAlignment="1" applyProtection="1">
      <alignment vertical="center"/>
      <protection locked="0"/>
    </xf>
    <xf numFmtId="8" fontId="25" fillId="20" borderId="17" xfId="2" applyNumberFormat="1" applyFont="1" applyFill="1" applyBorder="1" applyAlignment="1">
      <alignment vertical="center"/>
    </xf>
    <xf numFmtId="0" fontId="21" fillId="20" borderId="47" xfId="2" applyNumberFormat="1" applyFont="1" applyFill="1" applyBorder="1" applyAlignment="1" applyProtection="1">
      <alignment vertical="center"/>
      <protection locked="0"/>
    </xf>
    <xf numFmtId="7" fontId="21" fillId="20" borderId="47" xfId="2" applyNumberFormat="1" applyFont="1" applyFill="1" applyBorder="1" applyAlignment="1" applyProtection="1">
      <alignment vertical="center"/>
      <protection locked="0"/>
    </xf>
    <xf numFmtId="8" fontId="21" fillId="20" borderId="17" xfId="2" applyNumberFormat="1" applyFont="1" applyFill="1" applyBorder="1" applyAlignment="1">
      <alignment vertical="center"/>
    </xf>
    <xf numFmtId="44" fontId="21" fillId="20" borderId="17" xfId="2" applyNumberFormat="1" applyFont="1" applyFill="1" applyBorder="1" applyAlignment="1">
      <alignment vertical="center"/>
    </xf>
    <xf numFmtId="0" fontId="3" fillId="22" borderId="17" xfId="2" applyFont="1" applyFill="1" applyBorder="1" applyAlignment="1" applyProtection="1">
      <alignment horizontal="center" vertical="center"/>
    </xf>
    <xf numFmtId="0" fontId="3" fillId="23" borderId="17" xfId="0" applyFont="1" applyFill="1" applyBorder="1" applyAlignment="1" applyProtection="1">
      <alignment vertical="center" wrapText="1"/>
    </xf>
    <xf numFmtId="3" fontId="3" fillId="23" borderId="17" xfId="0" applyNumberFormat="1" applyFont="1" applyFill="1" applyBorder="1" applyAlignment="1" applyProtection="1">
      <alignment horizontal="center" vertical="center" wrapText="1"/>
    </xf>
    <xf numFmtId="8" fontId="3" fillId="22" borderId="17" xfId="2" applyNumberFormat="1" applyFont="1" applyFill="1" applyBorder="1" applyAlignment="1" applyProtection="1">
      <alignment vertical="center"/>
    </xf>
    <xf numFmtId="0" fontId="24" fillId="22" borderId="17" xfId="2" applyNumberFormat="1" applyFont="1" applyFill="1" applyBorder="1" applyAlignment="1" applyProtection="1">
      <alignment vertical="center"/>
      <protection locked="0"/>
    </xf>
    <xf numFmtId="8" fontId="24" fillId="22" borderId="17" xfId="2" applyNumberFormat="1" applyFont="1" applyFill="1" applyBorder="1" applyAlignment="1" applyProtection="1">
      <alignment vertical="center"/>
      <protection locked="0"/>
    </xf>
    <xf numFmtId="8" fontId="18" fillId="22" borderId="17" xfId="2" applyNumberFormat="1" applyFont="1" applyFill="1" applyBorder="1" applyAlignment="1">
      <alignment vertical="center"/>
    </xf>
    <xf numFmtId="0" fontId="3" fillId="22" borderId="17" xfId="2" applyNumberFormat="1" applyFont="1" applyFill="1" applyBorder="1" applyAlignment="1" applyProtection="1">
      <alignment vertical="center"/>
      <protection locked="0"/>
    </xf>
    <xf numFmtId="8" fontId="3" fillId="22" borderId="17" xfId="2" applyNumberFormat="1" applyFont="1" applyFill="1" applyBorder="1" applyAlignment="1" applyProtection="1">
      <alignment vertical="center"/>
      <protection locked="0"/>
    </xf>
    <xf numFmtId="8" fontId="3" fillId="22" borderId="17" xfId="2" applyNumberFormat="1" applyFont="1" applyFill="1" applyBorder="1" applyAlignment="1">
      <alignment horizontal="center" vertical="center"/>
    </xf>
    <xf numFmtId="0" fontId="2" fillId="22" borderId="17" xfId="2" applyNumberFormat="1" applyFont="1" applyFill="1" applyBorder="1" applyAlignment="1" applyProtection="1">
      <alignment vertical="center"/>
      <protection locked="0"/>
    </xf>
    <xf numFmtId="8" fontId="2" fillId="22" borderId="17" xfId="2" applyNumberFormat="1" applyFont="1" applyFill="1" applyBorder="1" applyAlignment="1" applyProtection="1">
      <alignment vertical="center"/>
      <protection locked="0"/>
    </xf>
    <xf numFmtId="8" fontId="3" fillId="22" borderId="17" xfId="2" applyNumberFormat="1" applyFont="1" applyFill="1" applyBorder="1" applyAlignment="1">
      <alignment vertical="center"/>
    </xf>
    <xf numFmtId="8" fontId="3" fillId="22" borderId="17" xfId="2" applyNumberFormat="1" applyFont="1" applyFill="1" applyBorder="1" applyAlignment="1">
      <alignment horizontal="right" vertical="center"/>
    </xf>
    <xf numFmtId="0" fontId="22" fillId="22" borderId="17" xfId="2" applyFont="1" applyFill="1" applyBorder="1" applyAlignment="1" applyProtection="1">
      <alignment horizontal="center" vertical="center"/>
    </xf>
    <xf numFmtId="0" fontId="23" fillId="22" borderId="17" xfId="0" applyFont="1" applyFill="1" applyBorder="1" applyAlignment="1" applyProtection="1">
      <alignment vertical="center" wrapText="1"/>
    </xf>
    <xf numFmtId="3" fontId="22" fillId="23" borderId="17" xfId="0" applyNumberFormat="1" applyFont="1" applyFill="1" applyBorder="1" applyAlignment="1" applyProtection="1">
      <alignment horizontal="center" vertical="center" wrapText="1"/>
    </xf>
    <xf numFmtId="8" fontId="22" fillId="22" borderId="17" xfId="2" applyNumberFormat="1" applyFont="1" applyFill="1" applyBorder="1" applyAlignment="1" applyProtection="1">
      <alignment vertical="center"/>
    </xf>
    <xf numFmtId="0" fontId="26" fillId="22" borderId="17" xfId="2" applyNumberFormat="1" applyFont="1" applyFill="1" applyBorder="1" applyAlignment="1" applyProtection="1">
      <alignment vertical="center"/>
      <protection locked="0"/>
    </xf>
    <xf numFmtId="8" fontId="26" fillId="22" borderId="17" xfId="2" applyNumberFormat="1" applyFont="1" applyFill="1" applyBorder="1" applyAlignment="1" applyProtection="1">
      <alignment vertical="center"/>
      <protection locked="0"/>
    </xf>
    <xf numFmtId="8" fontId="26" fillId="22" borderId="17" xfId="2" applyNumberFormat="1" applyFont="1" applyFill="1" applyBorder="1" applyAlignment="1">
      <alignment vertical="center"/>
    </xf>
    <xf numFmtId="0" fontId="22" fillId="22" borderId="47" xfId="2" applyNumberFormat="1" applyFont="1" applyFill="1" applyBorder="1" applyAlignment="1" applyProtection="1">
      <alignment vertical="center"/>
      <protection locked="0"/>
    </xf>
    <xf numFmtId="7" fontId="22" fillId="22" borderId="47" xfId="2" applyNumberFormat="1" applyFont="1" applyFill="1" applyBorder="1" applyAlignment="1" applyProtection="1">
      <alignment vertical="center"/>
      <protection locked="0"/>
    </xf>
    <xf numFmtId="8" fontId="22" fillId="22" borderId="17" xfId="2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16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7" borderId="70" xfId="0" applyFont="1" applyFill="1" applyBorder="1" applyAlignment="1" applyProtection="1">
      <alignment horizontal="center" vertical="center" wrapText="1"/>
    </xf>
    <xf numFmtId="0" fontId="2" fillId="7" borderId="47" xfId="0" applyFont="1" applyFill="1" applyBorder="1" applyAlignment="1" applyProtection="1">
      <alignment horizontal="center" vertical="center" wrapText="1"/>
    </xf>
    <xf numFmtId="0" fontId="3" fillId="3" borderId="16" xfId="2" applyFont="1" applyFill="1" applyBorder="1" applyAlignment="1" applyProtection="1">
      <alignment horizontal="center" vertical="center"/>
      <protection locked="0"/>
    </xf>
    <xf numFmtId="0" fontId="3" fillId="3" borderId="10" xfId="2" applyFont="1" applyFill="1" applyBorder="1" applyAlignment="1" applyProtection="1">
      <alignment horizontal="center" vertical="center"/>
      <protection locked="0"/>
    </xf>
    <xf numFmtId="0" fontId="3" fillId="3" borderId="20" xfId="2" applyFont="1" applyFill="1" applyBorder="1" applyAlignment="1" applyProtection="1">
      <alignment horizontal="center" vertical="center"/>
      <protection locked="0"/>
    </xf>
    <xf numFmtId="0" fontId="18" fillId="3" borderId="21" xfId="2" applyFont="1" applyFill="1" applyBorder="1" applyAlignment="1" applyProtection="1">
      <alignment horizontal="center"/>
      <protection locked="0"/>
    </xf>
    <xf numFmtId="0" fontId="18" fillId="3" borderId="10" xfId="2" applyFont="1" applyFill="1" applyBorder="1" applyAlignment="1" applyProtection="1">
      <alignment horizontal="center"/>
      <protection locked="0"/>
    </xf>
    <xf numFmtId="0" fontId="18" fillId="3" borderId="20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6" xfId="2" applyFont="1" applyFill="1" applyBorder="1" applyAlignment="1" applyProtection="1">
      <alignment horizontal="center" vertical="center"/>
      <protection locked="0"/>
    </xf>
    <xf numFmtId="0" fontId="2" fillId="3" borderId="72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4" fillId="3" borderId="68" xfId="2" applyFont="1" applyFill="1" applyBorder="1" applyAlignment="1" applyProtection="1">
      <alignment horizontal="center"/>
      <protection locked="0"/>
    </xf>
    <xf numFmtId="0" fontId="24" fillId="3" borderId="71" xfId="2" applyFont="1" applyFill="1" applyBorder="1" applyAlignment="1" applyProtection="1">
      <alignment horizontal="center"/>
      <protection locked="0"/>
    </xf>
    <xf numFmtId="0" fontId="24" fillId="3" borderId="36" xfId="2" applyFont="1" applyFill="1" applyBorder="1" applyAlignment="1" applyProtection="1">
      <alignment horizontal="center"/>
      <protection locked="0"/>
    </xf>
    <xf numFmtId="0" fontId="24" fillId="3" borderId="69" xfId="2" applyFont="1" applyFill="1" applyBorder="1" applyAlignment="1" applyProtection="1">
      <alignment horizontal="center"/>
      <protection locked="0"/>
    </xf>
    <xf numFmtId="0" fontId="24" fillId="3" borderId="72" xfId="2" applyFont="1" applyFill="1" applyBorder="1" applyAlignment="1" applyProtection="1">
      <alignment horizontal="center"/>
      <protection locked="0"/>
    </xf>
    <xf numFmtId="0" fontId="24" fillId="3" borderId="67" xfId="2" applyFont="1" applyFill="1" applyBorder="1" applyAlignment="1" applyProtection="1">
      <alignment horizontal="center"/>
      <protection locked="0"/>
    </xf>
    <xf numFmtId="0" fontId="3" fillId="3" borderId="21" xfId="2" applyFont="1" applyFill="1" applyBorder="1" applyAlignment="1" applyProtection="1">
      <alignment horizontal="center"/>
      <protection locked="0"/>
    </xf>
    <xf numFmtId="0" fontId="3" fillId="3" borderId="10" xfId="2" applyFont="1" applyFill="1" applyBorder="1" applyAlignment="1" applyProtection="1">
      <alignment horizontal="center"/>
      <protection locked="0"/>
    </xf>
    <xf numFmtId="0" fontId="3" fillId="3" borderId="2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67" xfId="2" applyFont="1" applyFill="1" applyBorder="1" applyAlignment="1" applyProtection="1">
      <alignment horizontal="center"/>
      <protection locked="0"/>
    </xf>
    <xf numFmtId="0" fontId="3" fillId="3" borderId="55" xfId="2" applyFont="1" applyFill="1" applyBorder="1" applyAlignment="1" applyProtection="1">
      <alignment horizontal="center"/>
      <protection locked="0"/>
    </xf>
    <xf numFmtId="0" fontId="3" fillId="3" borderId="68" xfId="2" applyFont="1" applyFill="1" applyBorder="1" applyAlignment="1" applyProtection="1">
      <alignment vertical="center"/>
      <protection locked="0"/>
    </xf>
    <xf numFmtId="0" fontId="3" fillId="3" borderId="71" xfId="2" applyFont="1" applyFill="1" applyBorder="1" applyAlignment="1" applyProtection="1">
      <alignment vertical="center"/>
      <protection locked="0"/>
    </xf>
    <xf numFmtId="0" fontId="3" fillId="3" borderId="36" xfId="2" applyFont="1" applyFill="1" applyBorder="1" applyAlignment="1" applyProtection="1">
      <alignment vertical="center"/>
      <protection locked="0"/>
    </xf>
    <xf numFmtId="0" fontId="3" fillId="3" borderId="69" xfId="2" applyFont="1" applyFill="1" applyBorder="1" applyAlignment="1" applyProtection="1">
      <alignment vertical="center"/>
      <protection locked="0"/>
    </xf>
    <xf numFmtId="0" fontId="3" fillId="3" borderId="72" xfId="2" applyFont="1" applyFill="1" applyBorder="1" applyAlignment="1" applyProtection="1">
      <alignment vertical="center"/>
      <protection locked="0"/>
    </xf>
    <xf numFmtId="0" fontId="3" fillId="3" borderId="67" xfId="2" applyFont="1" applyFill="1" applyBorder="1" applyAlignment="1" applyProtection="1">
      <alignment vertical="center"/>
      <protection locked="0"/>
    </xf>
    <xf numFmtId="0" fontId="2" fillId="3" borderId="69" xfId="2" applyFont="1" applyFill="1" applyBorder="1" applyAlignment="1" applyProtection="1">
      <alignment vertical="center"/>
      <protection locked="0"/>
    </xf>
    <xf numFmtId="0" fontId="2" fillId="3" borderId="72" xfId="2" applyFont="1" applyFill="1" applyBorder="1" applyAlignment="1" applyProtection="1">
      <alignment vertical="center"/>
      <protection locked="0"/>
    </xf>
    <xf numFmtId="0" fontId="2" fillId="3" borderId="67" xfId="2" applyFont="1" applyFill="1" applyBorder="1" applyAlignment="1" applyProtection="1">
      <alignment vertical="center"/>
      <protection locked="0"/>
    </xf>
    <xf numFmtId="0" fontId="2" fillId="3" borderId="68" xfId="2" applyFont="1" applyFill="1" applyBorder="1" applyAlignment="1" applyProtection="1">
      <alignment vertical="center"/>
      <protection locked="0"/>
    </xf>
    <xf numFmtId="0" fontId="2" fillId="3" borderId="71" xfId="2" applyFont="1" applyFill="1" applyBorder="1" applyAlignment="1" applyProtection="1">
      <alignment vertical="center"/>
      <protection locked="0"/>
    </xf>
    <xf numFmtId="0" fontId="2" fillId="3" borderId="36" xfId="2" applyFont="1" applyFill="1" applyBorder="1" applyAlignment="1" applyProtection="1">
      <alignment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3C1FF"/>
      <color rgb="FFFFC1C1"/>
      <color rgb="FFFFD5D5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238125</xdr:rowOff>
    </xdr:from>
    <xdr:to>
      <xdr:col>5</xdr:col>
      <xdr:colOff>0</xdr:colOff>
      <xdr:row>6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228600</xdr:rowOff>
    </xdr:from>
    <xdr:to>
      <xdr:col>4</xdr:col>
      <xdr:colOff>0</xdr:colOff>
      <xdr:row>6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2465218</xdr:colOff>
      <xdr:row>2</xdr:row>
      <xdr:rowOff>37346</xdr:rowOff>
    </xdr:from>
    <xdr:to>
      <xdr:col>2</xdr:col>
      <xdr:colOff>413483</xdr:colOff>
      <xdr:row>4</xdr:row>
      <xdr:rowOff>89654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768" y="342146"/>
          <a:ext cx="901015" cy="3571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238125</xdr:rowOff>
    </xdr:from>
    <xdr:to>
      <xdr:col>5</xdr:col>
      <xdr:colOff>0</xdr:colOff>
      <xdr:row>6</xdr:row>
      <xdr:rowOff>238125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3962400" y="106870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228600</xdr:rowOff>
    </xdr:from>
    <xdr:to>
      <xdr:col>4</xdr:col>
      <xdr:colOff>0</xdr:colOff>
      <xdr:row>6</xdr:row>
      <xdr:rowOff>466725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 flipV="1">
          <a:off x="3962400" y="1059180"/>
          <a:ext cx="0" cy="21526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2408068</xdr:colOff>
      <xdr:row>2</xdr:row>
      <xdr:rowOff>8771</xdr:rowOff>
    </xdr:from>
    <xdr:to>
      <xdr:col>2</xdr:col>
      <xdr:colOff>356333</xdr:colOff>
      <xdr:row>4</xdr:row>
      <xdr:rowOff>99179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808" y="305951"/>
          <a:ext cx="897205" cy="3494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238125</xdr:rowOff>
    </xdr:from>
    <xdr:to>
      <xdr:col>5</xdr:col>
      <xdr:colOff>0</xdr:colOff>
      <xdr:row>6</xdr:row>
      <xdr:rowOff>238125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3962400" y="106870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228600</xdr:rowOff>
    </xdr:from>
    <xdr:to>
      <xdr:col>4</xdr:col>
      <xdr:colOff>0</xdr:colOff>
      <xdr:row>6</xdr:row>
      <xdr:rowOff>466725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 flipV="1">
          <a:off x="3962400" y="1059180"/>
          <a:ext cx="0" cy="21526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2408068</xdr:colOff>
      <xdr:row>2</xdr:row>
      <xdr:rowOff>8771</xdr:rowOff>
    </xdr:from>
    <xdr:to>
      <xdr:col>2</xdr:col>
      <xdr:colOff>356333</xdr:colOff>
      <xdr:row>4</xdr:row>
      <xdr:rowOff>99179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808" y="305951"/>
          <a:ext cx="897205" cy="349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B4" sqref="B4"/>
    </sheetView>
  </sheetViews>
  <sheetFormatPr defaultRowHeight="13.2" x14ac:dyDescent="0.25"/>
  <cols>
    <col min="1" max="1" width="3.88671875" style="216" bestFit="1" customWidth="1"/>
    <col min="2" max="2" width="59" bestFit="1" customWidth="1"/>
    <col min="3" max="3" width="8.109375" customWidth="1"/>
    <col min="4" max="4" width="7.5546875" style="216" bestFit="1" customWidth="1"/>
    <col min="5" max="5" width="12.6640625" bestFit="1" customWidth="1"/>
    <col min="6" max="6" width="16.88671875" bestFit="1" customWidth="1"/>
  </cols>
  <sheetData>
    <row r="1" spans="1:6" ht="21" customHeight="1" thickBot="1" x14ac:dyDescent="0.3">
      <c r="B1" s="278" t="s">
        <v>105</v>
      </c>
      <c r="E1" s="275"/>
      <c r="F1" s="283">
        <f>SUM(F4:F99)</f>
        <v>0</v>
      </c>
    </row>
    <row r="2" spans="1:6" s="212" customFormat="1" ht="17.399999999999999" x14ac:dyDescent="0.3">
      <c r="A2" s="594" t="s">
        <v>92</v>
      </c>
      <c r="B2" s="594"/>
      <c r="C2" s="594"/>
      <c r="D2" s="594"/>
      <c r="E2" s="276"/>
      <c r="F2" s="284"/>
    </row>
    <row r="3" spans="1:6" x14ac:dyDescent="0.25">
      <c r="A3" s="213" t="s">
        <v>93</v>
      </c>
      <c r="B3" s="214" t="s">
        <v>94</v>
      </c>
      <c r="C3" s="215" t="s">
        <v>3</v>
      </c>
      <c r="D3" s="274" t="s">
        <v>95</v>
      </c>
      <c r="E3" s="277" t="s">
        <v>5</v>
      </c>
      <c r="F3" s="285" t="s">
        <v>6</v>
      </c>
    </row>
    <row r="4" spans="1:6" x14ac:dyDescent="0.25">
      <c r="A4" s="287">
        <v>1</v>
      </c>
      <c r="B4" s="328"/>
      <c r="C4" s="329"/>
      <c r="D4" s="290"/>
      <c r="E4" s="291"/>
      <c r="F4" s="286" t="str">
        <f t="shared" ref="F4:F67" si="0">IF(AND(ISNUMBER(D4),ISNUMBER(E4)),D4*E4,"")</f>
        <v/>
      </c>
    </row>
    <row r="5" spans="1:6" x14ac:dyDescent="0.25">
      <c r="A5" s="287">
        <v>2</v>
      </c>
      <c r="B5" s="328"/>
      <c r="C5" s="289"/>
      <c r="D5" s="290"/>
      <c r="E5" s="291"/>
      <c r="F5" s="286" t="str">
        <f t="shared" si="0"/>
        <v/>
      </c>
    </row>
    <row r="6" spans="1:6" x14ac:dyDescent="0.25">
      <c r="A6" s="287">
        <v>3</v>
      </c>
      <c r="B6" s="328"/>
      <c r="C6" s="289"/>
      <c r="D6" s="290"/>
      <c r="E6" s="291"/>
      <c r="F6" s="286" t="str">
        <f t="shared" si="0"/>
        <v/>
      </c>
    </row>
    <row r="7" spans="1:6" x14ac:dyDescent="0.25">
      <c r="A7" s="287">
        <v>4</v>
      </c>
      <c r="B7" s="328"/>
      <c r="C7" s="289"/>
      <c r="D7" s="290"/>
      <c r="E7" s="291"/>
      <c r="F7" s="286" t="str">
        <f t="shared" si="0"/>
        <v/>
      </c>
    </row>
    <row r="8" spans="1:6" x14ac:dyDescent="0.25">
      <c r="A8" s="287">
        <v>5</v>
      </c>
      <c r="B8" s="328"/>
      <c r="C8" s="289"/>
      <c r="D8" s="290"/>
      <c r="E8" s="291"/>
      <c r="F8" s="286" t="str">
        <f t="shared" si="0"/>
        <v/>
      </c>
    </row>
    <row r="9" spans="1:6" x14ac:dyDescent="0.25">
      <c r="A9" s="287">
        <v>6</v>
      </c>
      <c r="B9" s="328"/>
      <c r="C9" s="289"/>
      <c r="D9" s="290"/>
      <c r="E9" s="291"/>
      <c r="F9" s="286" t="str">
        <f t="shared" si="0"/>
        <v/>
      </c>
    </row>
    <row r="10" spans="1:6" x14ac:dyDescent="0.25">
      <c r="A10" s="287">
        <v>7</v>
      </c>
      <c r="B10" s="328"/>
      <c r="C10" s="289"/>
      <c r="D10" s="290"/>
      <c r="E10" s="291"/>
      <c r="F10" s="286" t="str">
        <f t="shared" si="0"/>
        <v/>
      </c>
    </row>
    <row r="11" spans="1:6" x14ac:dyDescent="0.25">
      <c r="A11" s="287">
        <v>8</v>
      </c>
      <c r="B11" s="328"/>
      <c r="C11" s="289"/>
      <c r="D11" s="290"/>
      <c r="E11" s="291"/>
      <c r="F11" s="286" t="str">
        <f t="shared" si="0"/>
        <v/>
      </c>
    </row>
    <row r="12" spans="1:6" x14ac:dyDescent="0.25">
      <c r="A12" s="287">
        <v>9</v>
      </c>
      <c r="B12" s="328"/>
      <c r="C12" s="289"/>
      <c r="D12" s="290"/>
      <c r="E12" s="291"/>
      <c r="F12" s="286" t="str">
        <f t="shared" si="0"/>
        <v/>
      </c>
    </row>
    <row r="13" spans="1:6" x14ac:dyDescent="0.25">
      <c r="A13" s="287">
        <v>10</v>
      </c>
      <c r="B13" s="328"/>
      <c r="C13" s="289"/>
      <c r="D13" s="290"/>
      <c r="E13" s="291"/>
      <c r="F13" s="286" t="str">
        <f t="shared" si="0"/>
        <v/>
      </c>
    </row>
    <row r="14" spans="1:6" x14ac:dyDescent="0.25">
      <c r="A14" s="287">
        <v>11</v>
      </c>
      <c r="B14" s="328"/>
      <c r="C14" s="289"/>
      <c r="D14" s="290"/>
      <c r="E14" s="291"/>
      <c r="F14" s="286" t="str">
        <f t="shared" si="0"/>
        <v/>
      </c>
    </row>
    <row r="15" spans="1:6" x14ac:dyDescent="0.25">
      <c r="A15" s="287">
        <v>12</v>
      </c>
      <c r="B15" s="328"/>
      <c r="C15" s="289"/>
      <c r="D15" s="290"/>
      <c r="E15" s="291"/>
      <c r="F15" s="286" t="str">
        <f t="shared" si="0"/>
        <v/>
      </c>
    </row>
    <row r="16" spans="1:6" x14ac:dyDescent="0.25">
      <c r="A16" s="287">
        <v>13</v>
      </c>
      <c r="B16" s="328"/>
      <c r="C16" s="289"/>
      <c r="D16" s="290"/>
      <c r="E16" s="291"/>
      <c r="F16" s="286" t="str">
        <f t="shared" si="0"/>
        <v/>
      </c>
    </row>
    <row r="17" spans="1:6" x14ac:dyDescent="0.25">
      <c r="A17" s="287">
        <v>14</v>
      </c>
      <c r="B17" s="328"/>
      <c r="C17" s="289"/>
      <c r="D17" s="290"/>
      <c r="E17" s="291"/>
      <c r="F17" s="286" t="str">
        <f t="shared" si="0"/>
        <v/>
      </c>
    </row>
    <row r="18" spans="1:6" x14ac:dyDescent="0.25">
      <c r="A18" s="287">
        <v>15</v>
      </c>
      <c r="B18" s="328"/>
      <c r="C18" s="289"/>
      <c r="D18" s="290"/>
      <c r="E18" s="291"/>
      <c r="F18" s="286" t="str">
        <f t="shared" si="0"/>
        <v/>
      </c>
    </row>
    <row r="19" spans="1:6" x14ac:dyDescent="0.25">
      <c r="A19" s="287">
        <v>16</v>
      </c>
      <c r="B19" s="328"/>
      <c r="C19" s="289"/>
      <c r="D19" s="290"/>
      <c r="E19" s="291"/>
      <c r="F19" s="286" t="str">
        <f t="shared" si="0"/>
        <v/>
      </c>
    </row>
    <row r="20" spans="1:6" x14ac:dyDescent="0.25">
      <c r="A20" s="287">
        <v>17</v>
      </c>
      <c r="B20" s="328"/>
      <c r="C20" s="289"/>
      <c r="D20" s="290"/>
      <c r="E20" s="291"/>
      <c r="F20" s="286" t="str">
        <f t="shared" si="0"/>
        <v/>
      </c>
    </row>
    <row r="21" spans="1:6" x14ac:dyDescent="0.25">
      <c r="A21" s="287">
        <v>18</v>
      </c>
      <c r="B21" s="328"/>
      <c r="C21" s="289"/>
      <c r="D21" s="290"/>
      <c r="E21" s="291"/>
      <c r="F21" s="286" t="str">
        <f t="shared" si="0"/>
        <v/>
      </c>
    </row>
    <row r="22" spans="1:6" x14ac:dyDescent="0.25">
      <c r="A22" s="287">
        <v>19</v>
      </c>
      <c r="B22" s="328"/>
      <c r="C22" s="289"/>
      <c r="D22" s="290"/>
      <c r="E22" s="291"/>
      <c r="F22" s="286" t="str">
        <f t="shared" si="0"/>
        <v/>
      </c>
    </row>
    <row r="23" spans="1:6" x14ac:dyDescent="0.25">
      <c r="A23" s="287">
        <v>20</v>
      </c>
      <c r="B23" s="328"/>
      <c r="C23" s="289"/>
      <c r="D23" s="290"/>
      <c r="E23" s="291"/>
      <c r="F23" s="286" t="str">
        <f t="shared" si="0"/>
        <v/>
      </c>
    </row>
    <row r="24" spans="1:6" x14ac:dyDescent="0.25">
      <c r="A24" s="287">
        <v>21</v>
      </c>
      <c r="B24" s="328"/>
      <c r="C24" s="289"/>
      <c r="D24" s="290"/>
      <c r="E24" s="291"/>
      <c r="F24" s="286" t="str">
        <f t="shared" si="0"/>
        <v/>
      </c>
    </row>
    <row r="25" spans="1:6" x14ac:dyDescent="0.25">
      <c r="A25" s="287">
        <v>22</v>
      </c>
      <c r="B25" s="328"/>
      <c r="C25" s="289"/>
      <c r="D25" s="290"/>
      <c r="E25" s="291"/>
      <c r="F25" s="286" t="str">
        <f t="shared" si="0"/>
        <v/>
      </c>
    </row>
    <row r="26" spans="1:6" x14ac:dyDescent="0.25">
      <c r="A26" s="287">
        <v>23</v>
      </c>
      <c r="B26" s="328"/>
      <c r="C26" s="289"/>
      <c r="D26" s="290"/>
      <c r="E26" s="291"/>
      <c r="F26" s="286" t="str">
        <f t="shared" si="0"/>
        <v/>
      </c>
    </row>
    <row r="27" spans="1:6" x14ac:dyDescent="0.25">
      <c r="A27" s="287">
        <v>24</v>
      </c>
      <c r="B27" s="288"/>
      <c r="C27" s="289"/>
      <c r="D27" s="290"/>
      <c r="E27" s="291"/>
      <c r="F27" s="286" t="str">
        <f t="shared" si="0"/>
        <v/>
      </c>
    </row>
    <row r="28" spans="1:6" x14ac:dyDescent="0.25">
      <c r="A28" s="287">
        <v>25</v>
      </c>
      <c r="B28" s="288"/>
      <c r="C28" s="289"/>
      <c r="D28" s="290"/>
      <c r="E28" s="291"/>
      <c r="F28" s="286" t="str">
        <f t="shared" si="0"/>
        <v/>
      </c>
    </row>
    <row r="29" spans="1:6" x14ac:dyDescent="0.25">
      <c r="A29" s="287">
        <v>26</v>
      </c>
      <c r="B29" s="288"/>
      <c r="C29" s="289"/>
      <c r="D29" s="290"/>
      <c r="E29" s="291"/>
      <c r="F29" s="286" t="str">
        <f t="shared" si="0"/>
        <v/>
      </c>
    </row>
    <row r="30" spans="1:6" x14ac:dyDescent="0.25">
      <c r="A30" s="287">
        <v>27</v>
      </c>
      <c r="B30" s="288"/>
      <c r="C30" s="289"/>
      <c r="D30" s="290"/>
      <c r="E30" s="291"/>
      <c r="F30" s="286" t="str">
        <f t="shared" si="0"/>
        <v/>
      </c>
    </row>
    <row r="31" spans="1:6" x14ac:dyDescent="0.25">
      <c r="A31" s="287">
        <v>28</v>
      </c>
      <c r="B31" s="288"/>
      <c r="C31" s="289"/>
      <c r="D31" s="290"/>
      <c r="E31" s="291"/>
      <c r="F31" s="286" t="str">
        <f t="shared" si="0"/>
        <v/>
      </c>
    </row>
    <row r="32" spans="1:6" x14ac:dyDescent="0.25">
      <c r="A32" s="287">
        <v>29</v>
      </c>
      <c r="B32" s="288"/>
      <c r="C32" s="289"/>
      <c r="D32" s="290"/>
      <c r="E32" s="291"/>
      <c r="F32" s="286" t="str">
        <f t="shared" si="0"/>
        <v/>
      </c>
    </row>
    <row r="33" spans="1:6" x14ac:dyDescent="0.25">
      <c r="A33" s="287">
        <v>30</v>
      </c>
      <c r="B33" s="288"/>
      <c r="C33" s="289"/>
      <c r="D33" s="290"/>
      <c r="E33" s="291"/>
      <c r="F33" s="286" t="str">
        <f t="shared" si="0"/>
        <v/>
      </c>
    </row>
    <row r="34" spans="1:6" x14ac:dyDescent="0.25">
      <c r="A34" s="287">
        <v>31</v>
      </c>
      <c r="B34" s="288"/>
      <c r="C34" s="289"/>
      <c r="D34" s="290"/>
      <c r="E34" s="291"/>
      <c r="F34" s="286" t="str">
        <f t="shared" si="0"/>
        <v/>
      </c>
    </row>
    <row r="35" spans="1:6" x14ac:dyDescent="0.25">
      <c r="A35" s="287">
        <v>32</v>
      </c>
      <c r="B35" s="288"/>
      <c r="C35" s="289"/>
      <c r="D35" s="290"/>
      <c r="E35" s="291"/>
      <c r="F35" s="286" t="str">
        <f t="shared" si="0"/>
        <v/>
      </c>
    </row>
    <row r="36" spans="1:6" x14ac:dyDescent="0.25">
      <c r="A36" s="287">
        <v>33</v>
      </c>
      <c r="B36" s="288"/>
      <c r="C36" s="289"/>
      <c r="D36" s="290"/>
      <c r="E36" s="291"/>
      <c r="F36" s="286" t="str">
        <f t="shared" si="0"/>
        <v/>
      </c>
    </row>
    <row r="37" spans="1:6" x14ac:dyDescent="0.25">
      <c r="A37" s="287">
        <v>34</v>
      </c>
      <c r="B37" s="288"/>
      <c r="C37" s="289"/>
      <c r="D37" s="290"/>
      <c r="E37" s="291"/>
      <c r="F37" s="286" t="str">
        <f t="shared" si="0"/>
        <v/>
      </c>
    </row>
    <row r="38" spans="1:6" x14ac:dyDescent="0.25">
      <c r="A38" s="287">
        <v>35</v>
      </c>
      <c r="B38" s="288"/>
      <c r="C38" s="289"/>
      <c r="D38" s="290"/>
      <c r="E38" s="291"/>
      <c r="F38" s="286" t="str">
        <f t="shared" si="0"/>
        <v/>
      </c>
    </row>
    <row r="39" spans="1:6" x14ac:dyDescent="0.25">
      <c r="A39" s="287">
        <v>36</v>
      </c>
      <c r="B39" s="288"/>
      <c r="C39" s="289"/>
      <c r="D39" s="290"/>
      <c r="E39" s="291"/>
      <c r="F39" s="286" t="str">
        <f t="shared" si="0"/>
        <v/>
      </c>
    </row>
    <row r="40" spans="1:6" x14ac:dyDescent="0.25">
      <c r="A40" s="287">
        <v>37</v>
      </c>
      <c r="B40" s="288"/>
      <c r="C40" s="289"/>
      <c r="D40" s="290"/>
      <c r="E40" s="291"/>
      <c r="F40" s="286" t="str">
        <f t="shared" si="0"/>
        <v/>
      </c>
    </row>
    <row r="41" spans="1:6" x14ac:dyDescent="0.25">
      <c r="A41" s="287">
        <v>38</v>
      </c>
      <c r="B41" s="288"/>
      <c r="C41" s="289"/>
      <c r="D41" s="290"/>
      <c r="E41" s="291"/>
      <c r="F41" s="286" t="str">
        <f t="shared" si="0"/>
        <v/>
      </c>
    </row>
    <row r="42" spans="1:6" x14ac:dyDescent="0.25">
      <c r="A42" s="287">
        <v>39</v>
      </c>
      <c r="B42" s="288"/>
      <c r="C42" s="289"/>
      <c r="D42" s="290"/>
      <c r="E42" s="291"/>
      <c r="F42" s="286" t="str">
        <f t="shared" si="0"/>
        <v/>
      </c>
    </row>
    <row r="43" spans="1:6" x14ac:dyDescent="0.25">
      <c r="A43" s="287">
        <v>40</v>
      </c>
      <c r="B43" s="288"/>
      <c r="C43" s="289"/>
      <c r="D43" s="290"/>
      <c r="E43" s="291"/>
      <c r="F43" s="286" t="str">
        <f t="shared" si="0"/>
        <v/>
      </c>
    </row>
    <row r="44" spans="1:6" x14ac:dyDescent="0.25">
      <c r="A44" s="287">
        <v>41</v>
      </c>
      <c r="B44" s="288"/>
      <c r="C44" s="289"/>
      <c r="D44" s="290"/>
      <c r="E44" s="291"/>
      <c r="F44" s="286" t="str">
        <f t="shared" si="0"/>
        <v/>
      </c>
    </row>
    <row r="45" spans="1:6" x14ac:dyDescent="0.25">
      <c r="A45" s="287">
        <v>42</v>
      </c>
      <c r="B45" s="288"/>
      <c r="C45" s="289"/>
      <c r="D45" s="290"/>
      <c r="E45" s="291"/>
      <c r="F45" s="286" t="str">
        <f t="shared" si="0"/>
        <v/>
      </c>
    </row>
    <row r="46" spans="1:6" x14ac:dyDescent="0.25">
      <c r="A46" s="287">
        <v>43</v>
      </c>
      <c r="B46" s="288"/>
      <c r="C46" s="289"/>
      <c r="D46" s="290"/>
      <c r="E46" s="291"/>
      <c r="F46" s="286" t="str">
        <f t="shared" si="0"/>
        <v/>
      </c>
    </row>
    <row r="47" spans="1:6" x14ac:dyDescent="0.25">
      <c r="A47" s="287">
        <v>44</v>
      </c>
      <c r="B47" s="288"/>
      <c r="C47" s="289"/>
      <c r="D47" s="290"/>
      <c r="E47" s="291"/>
      <c r="F47" s="286" t="str">
        <f t="shared" si="0"/>
        <v/>
      </c>
    </row>
    <row r="48" spans="1:6" x14ac:dyDescent="0.25">
      <c r="A48" s="287">
        <v>45</v>
      </c>
      <c r="B48" s="288"/>
      <c r="C48" s="289"/>
      <c r="D48" s="290"/>
      <c r="E48" s="291"/>
      <c r="F48" s="286" t="str">
        <f t="shared" si="0"/>
        <v/>
      </c>
    </row>
    <row r="49" spans="1:6" x14ac:dyDescent="0.25">
      <c r="A49" s="287">
        <v>46</v>
      </c>
      <c r="B49" s="288"/>
      <c r="C49" s="289"/>
      <c r="D49" s="290"/>
      <c r="E49" s="291"/>
      <c r="F49" s="286" t="str">
        <f t="shared" si="0"/>
        <v/>
      </c>
    </row>
    <row r="50" spans="1:6" x14ac:dyDescent="0.25">
      <c r="A50" s="287">
        <v>47</v>
      </c>
      <c r="B50" s="288"/>
      <c r="C50" s="289"/>
      <c r="D50" s="290"/>
      <c r="E50" s="291"/>
      <c r="F50" s="286" t="str">
        <f t="shared" si="0"/>
        <v/>
      </c>
    </row>
    <row r="51" spans="1:6" x14ac:dyDescent="0.25">
      <c r="A51" s="287">
        <v>48</v>
      </c>
      <c r="B51" s="288"/>
      <c r="C51" s="289"/>
      <c r="D51" s="290"/>
      <c r="E51" s="291"/>
      <c r="F51" s="286" t="str">
        <f t="shared" si="0"/>
        <v/>
      </c>
    </row>
    <row r="52" spans="1:6" x14ac:dyDescent="0.25">
      <c r="A52" s="287">
        <v>49</v>
      </c>
      <c r="B52" s="288"/>
      <c r="C52" s="289"/>
      <c r="D52" s="290"/>
      <c r="E52" s="291"/>
      <c r="F52" s="286" t="str">
        <f t="shared" si="0"/>
        <v/>
      </c>
    </row>
    <row r="53" spans="1:6" x14ac:dyDescent="0.25">
      <c r="A53" s="287">
        <v>50</v>
      </c>
      <c r="B53" s="288"/>
      <c r="C53" s="289"/>
      <c r="D53" s="290"/>
      <c r="E53" s="291"/>
      <c r="F53" s="286" t="str">
        <f t="shared" si="0"/>
        <v/>
      </c>
    </row>
    <row r="54" spans="1:6" x14ac:dyDescent="0.25">
      <c r="A54" s="287">
        <v>51</v>
      </c>
      <c r="B54" s="288"/>
      <c r="C54" s="289"/>
      <c r="D54" s="290"/>
      <c r="E54" s="291"/>
      <c r="F54" s="286" t="str">
        <f t="shared" si="0"/>
        <v/>
      </c>
    </row>
    <row r="55" spans="1:6" x14ac:dyDescent="0.25">
      <c r="A55" s="287">
        <v>52</v>
      </c>
      <c r="B55" s="288"/>
      <c r="C55" s="289"/>
      <c r="D55" s="290"/>
      <c r="E55" s="291"/>
      <c r="F55" s="286" t="str">
        <f t="shared" si="0"/>
        <v/>
      </c>
    </row>
    <row r="56" spans="1:6" x14ac:dyDescent="0.25">
      <c r="A56" s="287">
        <v>53</v>
      </c>
      <c r="B56" s="288"/>
      <c r="C56" s="289"/>
      <c r="D56" s="290"/>
      <c r="E56" s="291"/>
      <c r="F56" s="286" t="str">
        <f t="shared" si="0"/>
        <v/>
      </c>
    </row>
    <row r="57" spans="1:6" x14ac:dyDescent="0.25">
      <c r="A57" s="287">
        <v>54</v>
      </c>
      <c r="B57" s="288"/>
      <c r="C57" s="289"/>
      <c r="D57" s="290"/>
      <c r="E57" s="291"/>
      <c r="F57" s="286" t="str">
        <f t="shared" si="0"/>
        <v/>
      </c>
    </row>
    <row r="58" spans="1:6" x14ac:dyDescent="0.25">
      <c r="A58" s="287">
        <v>55</v>
      </c>
      <c r="B58" s="288"/>
      <c r="C58" s="289"/>
      <c r="D58" s="290"/>
      <c r="E58" s="291"/>
      <c r="F58" s="286" t="str">
        <f t="shared" si="0"/>
        <v/>
      </c>
    </row>
    <row r="59" spans="1:6" x14ac:dyDescent="0.25">
      <c r="A59" s="287">
        <v>56</v>
      </c>
      <c r="B59" s="288"/>
      <c r="C59" s="289"/>
      <c r="D59" s="290"/>
      <c r="E59" s="291"/>
      <c r="F59" s="286" t="str">
        <f t="shared" si="0"/>
        <v/>
      </c>
    </row>
    <row r="60" spans="1:6" x14ac:dyDescent="0.25">
      <c r="A60" s="287">
        <v>57</v>
      </c>
      <c r="B60" s="288"/>
      <c r="C60" s="289"/>
      <c r="D60" s="290"/>
      <c r="E60" s="291"/>
      <c r="F60" s="286" t="str">
        <f t="shared" si="0"/>
        <v/>
      </c>
    </row>
    <row r="61" spans="1:6" x14ac:dyDescent="0.25">
      <c r="A61" s="287">
        <v>58</v>
      </c>
      <c r="B61" s="288"/>
      <c r="C61" s="289"/>
      <c r="D61" s="290"/>
      <c r="E61" s="291"/>
      <c r="F61" s="286" t="str">
        <f t="shared" si="0"/>
        <v/>
      </c>
    </row>
    <row r="62" spans="1:6" x14ac:dyDescent="0.25">
      <c r="A62" s="287">
        <v>59</v>
      </c>
      <c r="B62" s="288"/>
      <c r="C62" s="289"/>
      <c r="D62" s="290"/>
      <c r="E62" s="291"/>
      <c r="F62" s="286" t="str">
        <f t="shared" si="0"/>
        <v/>
      </c>
    </row>
    <row r="63" spans="1:6" x14ac:dyDescent="0.25">
      <c r="A63" s="287">
        <v>60</v>
      </c>
      <c r="B63" s="288"/>
      <c r="C63" s="289"/>
      <c r="D63" s="290"/>
      <c r="E63" s="291"/>
      <c r="F63" s="286" t="str">
        <f t="shared" si="0"/>
        <v/>
      </c>
    </row>
    <row r="64" spans="1:6" x14ac:dyDescent="0.25">
      <c r="A64" s="287">
        <v>61</v>
      </c>
      <c r="B64" s="288"/>
      <c r="C64" s="289"/>
      <c r="D64" s="290"/>
      <c r="E64" s="291"/>
      <c r="F64" s="286" t="str">
        <f t="shared" si="0"/>
        <v/>
      </c>
    </row>
    <row r="65" spans="1:6" x14ac:dyDescent="0.25">
      <c r="A65" s="287">
        <v>62</v>
      </c>
      <c r="B65" s="288"/>
      <c r="C65" s="289"/>
      <c r="D65" s="290"/>
      <c r="E65" s="291"/>
      <c r="F65" s="286" t="str">
        <f t="shared" si="0"/>
        <v/>
      </c>
    </row>
    <row r="66" spans="1:6" x14ac:dyDescent="0.25">
      <c r="A66" s="287">
        <v>63</v>
      </c>
      <c r="B66" s="288"/>
      <c r="C66" s="289"/>
      <c r="D66" s="290"/>
      <c r="E66" s="291"/>
      <c r="F66" s="286" t="str">
        <f t="shared" si="0"/>
        <v/>
      </c>
    </row>
    <row r="67" spans="1:6" x14ac:dyDescent="0.25">
      <c r="A67" s="287">
        <v>64</v>
      </c>
      <c r="B67" s="288"/>
      <c r="C67" s="289"/>
      <c r="D67" s="290"/>
      <c r="E67" s="291"/>
      <c r="F67" s="286" t="str">
        <f t="shared" si="0"/>
        <v/>
      </c>
    </row>
    <row r="68" spans="1:6" x14ac:dyDescent="0.25">
      <c r="A68" s="287">
        <v>65</v>
      </c>
      <c r="B68" s="288"/>
      <c r="C68" s="289"/>
      <c r="D68" s="290"/>
      <c r="E68" s="291"/>
      <c r="F68" s="286" t="str">
        <f t="shared" ref="F68:F82" si="1">IF(AND(ISNUMBER(D68),ISNUMBER(E68)),D68*E68,"")</f>
        <v/>
      </c>
    </row>
    <row r="69" spans="1:6" x14ac:dyDescent="0.25">
      <c r="A69" s="287">
        <v>66</v>
      </c>
      <c r="B69" s="288"/>
      <c r="C69" s="289"/>
      <c r="D69" s="290"/>
      <c r="E69" s="291"/>
      <c r="F69" s="286" t="str">
        <f t="shared" si="1"/>
        <v/>
      </c>
    </row>
    <row r="70" spans="1:6" x14ac:dyDescent="0.25">
      <c r="A70" s="287">
        <v>67</v>
      </c>
      <c r="B70" s="288"/>
      <c r="C70" s="289"/>
      <c r="D70" s="290"/>
      <c r="E70" s="291"/>
      <c r="F70" s="286" t="str">
        <f t="shared" si="1"/>
        <v/>
      </c>
    </row>
    <row r="71" spans="1:6" x14ac:dyDescent="0.25">
      <c r="A71" s="287">
        <v>68</v>
      </c>
      <c r="B71" s="288"/>
      <c r="C71" s="289"/>
      <c r="D71" s="290"/>
      <c r="E71" s="291"/>
      <c r="F71" s="286" t="str">
        <f t="shared" si="1"/>
        <v/>
      </c>
    </row>
    <row r="72" spans="1:6" x14ac:dyDescent="0.25">
      <c r="A72" s="287">
        <v>69</v>
      </c>
      <c r="B72" s="288"/>
      <c r="C72" s="289"/>
      <c r="D72" s="290"/>
      <c r="E72" s="291"/>
      <c r="F72" s="286" t="str">
        <f t="shared" si="1"/>
        <v/>
      </c>
    </row>
    <row r="73" spans="1:6" x14ac:dyDescent="0.25">
      <c r="A73" s="287">
        <v>70</v>
      </c>
      <c r="B73" s="288"/>
      <c r="C73" s="289"/>
      <c r="D73" s="290"/>
      <c r="E73" s="291"/>
      <c r="F73" s="286" t="str">
        <f t="shared" si="1"/>
        <v/>
      </c>
    </row>
    <row r="74" spans="1:6" x14ac:dyDescent="0.25">
      <c r="A74" s="287">
        <v>71</v>
      </c>
      <c r="B74" s="288"/>
      <c r="C74" s="289"/>
      <c r="D74" s="290"/>
      <c r="E74" s="291"/>
      <c r="F74" s="286" t="str">
        <f t="shared" si="1"/>
        <v/>
      </c>
    </row>
    <row r="75" spans="1:6" x14ac:dyDescent="0.25">
      <c r="A75" s="287">
        <v>72</v>
      </c>
      <c r="B75" s="288"/>
      <c r="C75" s="289"/>
      <c r="D75" s="290"/>
      <c r="E75" s="291"/>
      <c r="F75" s="286" t="str">
        <f t="shared" si="1"/>
        <v/>
      </c>
    </row>
    <row r="76" spans="1:6" x14ac:dyDescent="0.25">
      <c r="A76" s="287">
        <v>73</v>
      </c>
      <c r="B76" s="288"/>
      <c r="C76" s="289"/>
      <c r="D76" s="290"/>
      <c r="E76" s="291"/>
      <c r="F76" s="286" t="str">
        <f t="shared" si="1"/>
        <v/>
      </c>
    </row>
    <row r="77" spans="1:6" x14ac:dyDescent="0.25">
      <c r="A77" s="287">
        <v>74</v>
      </c>
      <c r="B77" s="288"/>
      <c r="C77" s="289"/>
      <c r="D77" s="290"/>
      <c r="E77" s="291"/>
      <c r="F77" s="286" t="str">
        <f t="shared" si="1"/>
        <v/>
      </c>
    </row>
    <row r="78" spans="1:6" x14ac:dyDescent="0.25">
      <c r="A78" s="287">
        <v>75</v>
      </c>
      <c r="B78" s="288"/>
      <c r="C78" s="289"/>
      <c r="D78" s="290"/>
      <c r="E78" s="291"/>
      <c r="F78" s="286" t="str">
        <f t="shared" si="1"/>
        <v/>
      </c>
    </row>
    <row r="79" spans="1:6" x14ac:dyDescent="0.25">
      <c r="A79" s="287">
        <v>76</v>
      </c>
      <c r="B79" s="288"/>
      <c r="C79" s="289"/>
      <c r="D79" s="290"/>
      <c r="E79" s="291"/>
      <c r="F79" s="286" t="str">
        <f t="shared" si="1"/>
        <v/>
      </c>
    </row>
    <row r="80" spans="1:6" x14ac:dyDescent="0.25">
      <c r="A80" s="287">
        <v>77</v>
      </c>
      <c r="B80" s="288"/>
      <c r="C80" s="289"/>
      <c r="D80" s="290"/>
      <c r="E80" s="291"/>
      <c r="F80" s="286" t="str">
        <f t="shared" si="1"/>
        <v/>
      </c>
    </row>
    <row r="81" spans="1:6" x14ac:dyDescent="0.25">
      <c r="A81" s="287">
        <v>78</v>
      </c>
      <c r="B81" s="288"/>
      <c r="C81" s="289"/>
      <c r="D81" s="290"/>
      <c r="E81" s="291"/>
      <c r="F81" s="286" t="str">
        <f t="shared" si="1"/>
        <v/>
      </c>
    </row>
    <row r="82" spans="1:6" x14ac:dyDescent="0.25">
      <c r="A82" s="287">
        <v>79</v>
      </c>
      <c r="B82" s="288"/>
      <c r="C82" s="289"/>
      <c r="D82" s="290"/>
      <c r="E82" s="291"/>
      <c r="F82" s="286" t="str">
        <f t="shared" si="1"/>
        <v/>
      </c>
    </row>
    <row r="83" spans="1:6" x14ac:dyDescent="0.25">
      <c r="A83" s="287">
        <v>80</v>
      </c>
      <c r="B83" s="288"/>
      <c r="C83" s="289"/>
      <c r="D83" s="290"/>
      <c r="E83" s="291"/>
      <c r="F83" s="286" t="str">
        <f>IF(AND(ISNUMBER(D83),ISNUMBER(E83)),D83*E83,"")</f>
        <v/>
      </c>
    </row>
    <row r="84" spans="1:6" x14ac:dyDescent="0.25">
      <c r="A84" s="287">
        <v>81</v>
      </c>
      <c r="B84" s="288"/>
      <c r="C84" s="289"/>
      <c r="D84" s="290"/>
      <c r="E84" s="291"/>
      <c r="F84" s="286" t="str">
        <f t="shared" ref="F84:F99" si="2">IF(AND(ISNUMBER(D84),ISNUMBER(E84)),D84*E84,"")</f>
        <v/>
      </c>
    </row>
    <row r="85" spans="1:6" x14ac:dyDescent="0.25">
      <c r="A85" s="287">
        <v>82</v>
      </c>
      <c r="B85" s="288"/>
      <c r="C85" s="289"/>
      <c r="D85" s="290"/>
      <c r="E85" s="291"/>
      <c r="F85" s="286" t="str">
        <f t="shared" si="2"/>
        <v/>
      </c>
    </row>
    <row r="86" spans="1:6" x14ac:dyDescent="0.25">
      <c r="A86" s="287">
        <v>83</v>
      </c>
      <c r="B86" s="288"/>
      <c r="C86" s="289"/>
      <c r="D86" s="290"/>
      <c r="E86" s="291"/>
      <c r="F86" s="286" t="str">
        <f t="shared" si="2"/>
        <v/>
      </c>
    </row>
    <row r="87" spans="1:6" x14ac:dyDescent="0.25">
      <c r="A87" s="287">
        <v>84</v>
      </c>
      <c r="B87" s="288"/>
      <c r="C87" s="289"/>
      <c r="D87" s="290"/>
      <c r="E87" s="291"/>
      <c r="F87" s="286" t="str">
        <f t="shared" si="2"/>
        <v/>
      </c>
    </row>
    <row r="88" spans="1:6" x14ac:dyDescent="0.25">
      <c r="A88" s="287">
        <v>85</v>
      </c>
      <c r="B88" s="288"/>
      <c r="C88" s="289"/>
      <c r="D88" s="290"/>
      <c r="E88" s="291"/>
      <c r="F88" s="286" t="str">
        <f t="shared" si="2"/>
        <v/>
      </c>
    </row>
    <row r="89" spans="1:6" x14ac:dyDescent="0.25">
      <c r="A89" s="287">
        <v>86</v>
      </c>
      <c r="B89" s="288"/>
      <c r="C89" s="289"/>
      <c r="D89" s="290"/>
      <c r="E89" s="291"/>
      <c r="F89" s="286" t="str">
        <f t="shared" si="2"/>
        <v/>
      </c>
    </row>
    <row r="90" spans="1:6" x14ac:dyDescent="0.25">
      <c r="A90" s="287">
        <v>87</v>
      </c>
      <c r="B90" s="288"/>
      <c r="C90" s="289"/>
      <c r="D90" s="290"/>
      <c r="E90" s="291"/>
      <c r="F90" s="286" t="str">
        <f t="shared" si="2"/>
        <v/>
      </c>
    </row>
    <row r="91" spans="1:6" x14ac:dyDescent="0.25">
      <c r="A91" s="287">
        <v>88</v>
      </c>
      <c r="B91" s="288"/>
      <c r="C91" s="289"/>
      <c r="D91" s="290"/>
      <c r="E91" s="291"/>
      <c r="F91" s="286" t="str">
        <f t="shared" si="2"/>
        <v/>
      </c>
    </row>
    <row r="92" spans="1:6" x14ac:dyDescent="0.25">
      <c r="A92" s="287">
        <v>89</v>
      </c>
      <c r="B92" s="288"/>
      <c r="C92" s="289"/>
      <c r="D92" s="290"/>
      <c r="E92" s="291"/>
      <c r="F92" s="286" t="str">
        <f t="shared" si="2"/>
        <v/>
      </c>
    </row>
    <row r="93" spans="1:6" x14ac:dyDescent="0.25">
      <c r="A93" s="287">
        <v>90</v>
      </c>
      <c r="B93" s="288"/>
      <c r="C93" s="289"/>
      <c r="D93" s="290"/>
      <c r="E93" s="291"/>
      <c r="F93" s="286" t="str">
        <f t="shared" si="2"/>
        <v/>
      </c>
    </row>
    <row r="94" spans="1:6" x14ac:dyDescent="0.25">
      <c r="A94" s="287">
        <v>91</v>
      </c>
      <c r="B94" s="288"/>
      <c r="C94" s="289"/>
      <c r="D94" s="290"/>
      <c r="E94" s="291"/>
      <c r="F94" s="286" t="str">
        <f t="shared" si="2"/>
        <v/>
      </c>
    </row>
    <row r="95" spans="1:6" x14ac:dyDescent="0.25">
      <c r="A95" s="287">
        <v>92</v>
      </c>
      <c r="B95" s="288"/>
      <c r="C95" s="289"/>
      <c r="D95" s="290"/>
      <c r="E95" s="291"/>
      <c r="F95" s="286" t="str">
        <f t="shared" si="2"/>
        <v/>
      </c>
    </row>
    <row r="96" spans="1:6" x14ac:dyDescent="0.25">
      <c r="A96" s="287">
        <v>93</v>
      </c>
      <c r="B96" s="288"/>
      <c r="C96" s="289"/>
      <c r="D96" s="290"/>
      <c r="E96" s="291"/>
      <c r="F96" s="286" t="str">
        <f t="shared" si="2"/>
        <v/>
      </c>
    </row>
    <row r="97" spans="1:6" x14ac:dyDescent="0.25">
      <c r="A97" s="287">
        <v>94</v>
      </c>
      <c r="B97" s="288"/>
      <c r="C97" s="289"/>
      <c r="D97" s="290"/>
      <c r="E97" s="291"/>
      <c r="F97" s="286" t="str">
        <f t="shared" si="2"/>
        <v/>
      </c>
    </row>
    <row r="98" spans="1:6" x14ac:dyDescent="0.25">
      <c r="A98" s="287">
        <v>95</v>
      </c>
      <c r="B98" s="288"/>
      <c r="C98" s="289"/>
      <c r="D98" s="290"/>
      <c r="E98" s="291"/>
      <c r="F98" s="286" t="str">
        <f t="shared" si="2"/>
        <v/>
      </c>
    </row>
    <row r="99" spans="1:6" x14ac:dyDescent="0.25">
      <c r="A99" s="287">
        <v>96</v>
      </c>
      <c r="B99" s="288"/>
      <c r="C99" s="289"/>
      <c r="D99" s="290"/>
      <c r="E99" s="291"/>
      <c r="F99" s="286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09375" defaultRowHeight="10.199999999999999" x14ac:dyDescent="0.2"/>
  <cols>
    <col min="1" max="1" width="3.5546875" style="193" customWidth="1"/>
    <col min="2" max="2" width="33.88671875" style="194" customWidth="1"/>
    <col min="3" max="3" width="5.44140625" style="195" bestFit="1" customWidth="1"/>
    <col min="4" max="4" width="6.88671875" style="193" customWidth="1"/>
    <col min="5" max="5" width="9" style="155" customWidth="1"/>
    <col min="6" max="6" width="10.33203125" style="156" customWidth="1"/>
    <col min="7" max="16384" width="9.109375" style="156"/>
  </cols>
  <sheetData>
    <row r="1" spans="1:6" ht="10.8" thickTop="1" x14ac:dyDescent="0.2">
      <c r="A1" s="158" t="s">
        <v>90</v>
      </c>
      <c r="B1" s="159"/>
      <c r="C1" s="159"/>
      <c r="D1" s="160"/>
      <c r="E1" s="134" t="s">
        <v>0</v>
      </c>
      <c r="F1" s="135"/>
    </row>
    <row r="2" spans="1:6" x14ac:dyDescent="0.2">
      <c r="A2" s="190" t="str">
        <f>'Tabulation of Bids - ALL'!A2</f>
        <v xml:space="preserve">City of Rockford  </v>
      </c>
      <c r="B2" s="136"/>
      <c r="C2" s="136"/>
      <c r="D2" s="161"/>
      <c r="E2" s="137" t="s">
        <v>0</v>
      </c>
      <c r="F2" s="138"/>
    </row>
    <row r="3" spans="1:6" ht="10.8" thickBot="1" x14ac:dyDescent="0.25">
      <c r="A3" s="191" t="str">
        <f>'Tabulation of Bids - ALL'!A3</f>
        <v>Grounds Maintenance - Water Sites &amp; Fire Stations</v>
      </c>
      <c r="B3" s="162"/>
      <c r="C3" s="162"/>
      <c r="D3" s="163"/>
      <c r="E3" s="137" t="s">
        <v>0</v>
      </c>
      <c r="F3" s="138"/>
    </row>
    <row r="4" spans="1:6" s="192" customFormat="1" ht="21" thickBot="1" x14ac:dyDescent="0.25">
      <c r="A4" s="139" t="s">
        <v>1</v>
      </c>
      <c r="B4" s="139" t="s">
        <v>2</v>
      </c>
      <c r="C4" s="139" t="s">
        <v>3</v>
      </c>
      <c r="D4" s="140" t="s">
        <v>4</v>
      </c>
      <c r="E4" s="141" t="s">
        <v>5</v>
      </c>
      <c r="F4" s="141" t="s">
        <v>6</v>
      </c>
    </row>
    <row r="5" spans="1:6" s="192" customFormat="1" ht="20.399999999999999" customHeight="1" x14ac:dyDescent="0.2">
      <c r="A5" s="142">
        <f>'Tabulation of Bids - ALL'!A9</f>
        <v>1</v>
      </c>
      <c r="B5" s="157" t="str">
        <f>'Tabulation of Bids - ALL'!B9</f>
        <v>Well 5           2526 Pelham Rd</v>
      </c>
      <c r="C5" s="142" t="e">
        <f>'Tabulation of Bids - ALL'!#REF!</f>
        <v>#REF!</v>
      </c>
      <c r="D5" s="142">
        <f>'Tabulation of Bids - ALL'!C9</f>
        <v>0</v>
      </c>
      <c r="E5" s="143"/>
      <c r="F5" s="143">
        <f t="shared" ref="F5:F28" si="0">+D5*E5</f>
        <v>0</v>
      </c>
    </row>
    <row r="6" spans="1:6" s="192" customFormat="1" ht="20.399999999999999" customHeight="1" x14ac:dyDescent="0.2">
      <c r="A6" s="142">
        <f>'Tabulation of Bids - ALL'!A10</f>
        <v>2</v>
      </c>
      <c r="B6" s="157" t="str">
        <f>'Tabulation of Bids - ALL'!B10</f>
        <v>Well 9           2708 Crosby Street</v>
      </c>
      <c r="C6" s="142" t="e">
        <f>'Tabulation of Bids - ALL'!#REF!</f>
        <v>#REF!</v>
      </c>
      <c r="D6" s="142">
        <f>'Tabulation of Bids - ALL'!C10</f>
        <v>0</v>
      </c>
      <c r="E6" s="143"/>
      <c r="F6" s="143">
        <f t="shared" si="0"/>
        <v>0</v>
      </c>
    </row>
    <row r="7" spans="1:6" s="192" customFormat="1" ht="20.399999999999999" customHeight="1" x14ac:dyDescent="0.2">
      <c r="A7" s="142">
        <f>'Tabulation of Bids - ALL'!A11</f>
        <v>3</v>
      </c>
      <c r="B7" s="157" t="str">
        <f>'Tabulation of Bids - ALL'!B11</f>
        <v>Well 10          4316 Newburg Road</v>
      </c>
      <c r="C7" s="142" t="e">
        <f>'Tabulation of Bids - ALL'!#REF!</f>
        <v>#REF!</v>
      </c>
      <c r="D7" s="142">
        <f>'Tabulation of Bids - ALL'!C11</f>
        <v>0</v>
      </c>
      <c r="E7" s="143"/>
      <c r="F7" s="143">
        <f t="shared" si="0"/>
        <v>0</v>
      </c>
    </row>
    <row r="8" spans="1:6" s="192" customFormat="1" ht="20.399999999999999" customHeight="1" x14ac:dyDescent="0.2">
      <c r="A8" s="142">
        <f>'Tabulation of Bids - ALL'!A12</f>
        <v>4</v>
      </c>
      <c r="B8" s="157" t="str">
        <f>'Tabulation of Bids - ALL'!B12</f>
        <v>Well 13          4625 Skyline Drive</v>
      </c>
      <c r="C8" s="142" t="e">
        <f>'Tabulation of Bids - ALL'!#REF!</f>
        <v>#REF!</v>
      </c>
      <c r="D8" s="142">
        <f>'Tabulation of Bids - ALL'!C12</f>
        <v>0</v>
      </c>
      <c r="E8" s="143"/>
      <c r="F8" s="143">
        <f t="shared" si="0"/>
        <v>0</v>
      </c>
    </row>
    <row r="9" spans="1:6" s="192" customFormat="1" ht="20.399999999999999" customHeight="1" x14ac:dyDescent="0.2">
      <c r="A9" s="142">
        <f>'Tabulation of Bids - ALL'!A13</f>
        <v>5</v>
      </c>
      <c r="B9" s="157" t="str">
        <f>'Tabulation of Bids - ALL'!B13</f>
        <v>Well 26          5616 E. State Street</v>
      </c>
      <c r="C9" s="142" t="e">
        <f>'Tabulation of Bids - ALL'!#REF!</f>
        <v>#REF!</v>
      </c>
      <c r="D9" s="142">
        <f>'Tabulation of Bids - ALL'!C13</f>
        <v>0</v>
      </c>
      <c r="E9" s="143"/>
      <c r="F9" s="143">
        <f t="shared" si="0"/>
        <v>0</v>
      </c>
    </row>
    <row r="10" spans="1:6" s="192" customFormat="1" ht="20.399999999999999" customHeight="1" x14ac:dyDescent="0.2">
      <c r="A10" s="142">
        <f>'Tabulation of Bids - ALL'!A14</f>
        <v>6</v>
      </c>
      <c r="B10" s="157" t="str">
        <f>'Tabulation of Bids - ALL'!B14</f>
        <v xml:space="preserve">Well 29          4750 Pepper Drive     </v>
      </c>
      <c r="C10" s="142" t="e">
        <f>'Tabulation of Bids - ALL'!#REF!</f>
        <v>#REF!</v>
      </c>
      <c r="D10" s="142">
        <f>'Tabulation of Bids - ALL'!C14</f>
        <v>0</v>
      </c>
      <c r="E10" s="143"/>
      <c r="F10" s="143">
        <f t="shared" si="0"/>
        <v>0</v>
      </c>
    </row>
    <row r="11" spans="1:6" s="192" customFormat="1" ht="20.399999999999999" customHeight="1" x14ac:dyDescent="0.2">
      <c r="A11" s="142">
        <f>'Tabulation of Bids - ALL'!A15</f>
        <v>7</v>
      </c>
      <c r="B11" s="157" t="str">
        <f>'Tabulation of Bids - ALL'!B15</f>
        <v>Well 30          6544 Palo Verde</v>
      </c>
      <c r="C11" s="142" t="e">
        <f>'Tabulation of Bids - ALL'!#REF!</f>
        <v>#REF!</v>
      </c>
      <c r="D11" s="142">
        <f>'Tabulation of Bids - ALL'!C15</f>
        <v>0</v>
      </c>
      <c r="E11" s="143"/>
      <c r="F11" s="143">
        <f t="shared" si="0"/>
        <v>0</v>
      </c>
    </row>
    <row r="12" spans="1:6" s="192" customFormat="1" ht="20.399999999999999" customHeight="1" x14ac:dyDescent="0.2">
      <c r="A12" s="142">
        <f>'Tabulation of Bids - ALL'!A16</f>
        <v>8</v>
      </c>
      <c r="B12" s="157" t="str">
        <f>'Tabulation of Bids - ALL'!B16</f>
        <v>Well 31          1780 Bell School Road</v>
      </c>
      <c r="C12" s="142" t="e">
        <f>'Tabulation of Bids - ALL'!#REF!</f>
        <v>#REF!</v>
      </c>
      <c r="D12" s="142">
        <f>'Tabulation of Bids - ALL'!C16</f>
        <v>0</v>
      </c>
      <c r="E12" s="143"/>
      <c r="F12" s="143">
        <f t="shared" si="0"/>
        <v>0</v>
      </c>
    </row>
    <row r="13" spans="1:6" s="192" customFormat="1" ht="20.399999999999999" customHeight="1" x14ac:dyDescent="0.2">
      <c r="A13" s="142">
        <f>'Tabulation of Bids - ALL'!A17</f>
        <v>9</v>
      </c>
      <c r="B13" s="157" t="str">
        <f>'Tabulation of Bids - ALL'!B17</f>
        <v>Well 39          7423 Spring Brook Road</v>
      </c>
      <c r="C13" s="142" t="e">
        <f>'Tabulation of Bids - ALL'!#REF!</f>
        <v>#REF!</v>
      </c>
      <c r="D13" s="142">
        <f>'Tabulation of Bids - ALL'!C17</f>
        <v>0</v>
      </c>
      <c r="E13" s="143"/>
      <c r="F13" s="143">
        <f t="shared" si="0"/>
        <v>0</v>
      </c>
    </row>
    <row r="14" spans="1:6" s="192" customFormat="1" ht="20.399999999999999" customHeight="1" x14ac:dyDescent="0.2">
      <c r="A14" s="142">
        <f>'Tabulation of Bids - ALL'!A18</f>
        <v>10</v>
      </c>
      <c r="B14" s="157" t="str">
        <f>'Tabulation of Bids - ALL'!B18</f>
        <v>Zone Control Valve 1   5283 Spring Creek Road</v>
      </c>
      <c r="C14" s="142" t="e">
        <f>'Tabulation of Bids - ALL'!#REF!</f>
        <v>#REF!</v>
      </c>
      <c r="D14" s="142">
        <f>'Tabulation of Bids - ALL'!C18</f>
        <v>0</v>
      </c>
      <c r="E14" s="143"/>
      <c r="F14" s="143">
        <f t="shared" si="0"/>
        <v>0</v>
      </c>
    </row>
    <row r="15" spans="1:6" ht="20.399999999999999" customHeight="1" x14ac:dyDescent="0.2">
      <c r="A15" s="142">
        <f>'Tabulation of Bids - ALL'!A19</f>
        <v>11</v>
      </c>
      <c r="B15" s="157" t="str">
        <f>'Tabulation of Bids - ALL'!B19</f>
        <v>Main Office/Cedar St Reservoir   1111 Cedar St</v>
      </c>
      <c r="C15" s="142" t="e">
        <f>'Tabulation of Bids - ALL'!#REF!</f>
        <v>#REF!</v>
      </c>
      <c r="D15" s="142">
        <f>'Tabulation of Bids - ALL'!C19</f>
        <v>0</v>
      </c>
      <c r="E15" s="143"/>
      <c r="F15" s="143">
        <f t="shared" si="0"/>
        <v>0</v>
      </c>
    </row>
    <row r="16" spans="1:6" ht="20.399999999999999" customHeight="1" x14ac:dyDescent="0.2">
      <c r="A16" s="142">
        <f>'Tabulation of Bids - ALL'!A20</f>
        <v>12</v>
      </c>
      <c r="B16" s="157" t="e">
        <f>'Tabulation of Bids - ALL'!#REF!</f>
        <v>#REF!</v>
      </c>
      <c r="C16" s="142" t="e">
        <f>'Tabulation of Bids - ALL'!#REF!</f>
        <v>#REF!</v>
      </c>
      <c r="D16" s="142">
        <f>'Tabulation of Bids - ALL'!C20</f>
        <v>0</v>
      </c>
      <c r="E16" s="143"/>
      <c r="F16" s="143">
        <f t="shared" si="0"/>
        <v>0</v>
      </c>
    </row>
    <row r="17" spans="1:6" ht="20.399999999999999" customHeight="1" x14ac:dyDescent="0.2">
      <c r="A17" s="142">
        <f>'Tabulation of Bids - ALL'!A21</f>
        <v>0</v>
      </c>
      <c r="B17" s="157" t="str">
        <f>'Tabulation of Bids - ALL'!B20</f>
        <v>Total Mulch Labor (Water Sites)</v>
      </c>
      <c r="C17" s="142" t="e">
        <f>'Tabulation of Bids - ALL'!#REF!</f>
        <v>#REF!</v>
      </c>
      <c r="D17" s="142">
        <f>'Tabulation of Bids - ALL'!C21</f>
        <v>0</v>
      </c>
      <c r="E17" s="143"/>
      <c r="F17" s="143">
        <f t="shared" si="0"/>
        <v>0</v>
      </c>
    </row>
    <row r="18" spans="1:6" ht="20.399999999999999" customHeight="1" x14ac:dyDescent="0.2">
      <c r="A18" s="142">
        <f>'Tabulation of Bids - ALL'!A22</f>
        <v>0</v>
      </c>
      <c r="B18" s="157" t="str">
        <f>'Tabulation of Bids - ALL'!B22</f>
        <v>MULCH LABOR COST - FIRE</v>
      </c>
      <c r="C18" s="142" t="e">
        <f>'Tabulation of Bids - ALL'!#REF!</f>
        <v>#REF!</v>
      </c>
      <c r="D18" s="142">
        <f>'Tabulation of Bids - ALL'!C22</f>
        <v>0</v>
      </c>
      <c r="E18" s="143"/>
      <c r="F18" s="143">
        <f t="shared" si="0"/>
        <v>0</v>
      </c>
    </row>
    <row r="19" spans="1:6" ht="20.399999999999999" customHeight="1" x14ac:dyDescent="0.2">
      <c r="A19" s="142">
        <f>'Tabulation of Bids - ALL'!A23</f>
        <v>13</v>
      </c>
      <c r="B19" s="157" t="str">
        <f>'Tabulation of Bids - ALL'!B23</f>
        <v>Fire Station 1     Woodlawn Ave</v>
      </c>
      <c r="C19" s="142" t="e">
        <f>'Tabulation of Bids - ALL'!#REF!</f>
        <v>#REF!</v>
      </c>
      <c r="D19" s="142">
        <f>'Tabulation of Bids - ALL'!C23</f>
        <v>0</v>
      </c>
      <c r="E19" s="143"/>
      <c r="F19" s="143">
        <f t="shared" si="0"/>
        <v>0</v>
      </c>
    </row>
    <row r="20" spans="1:6" ht="20.399999999999999" customHeight="1" x14ac:dyDescent="0.2">
      <c r="A20" s="142">
        <f>'Tabulation of Bids - ALL'!A24</f>
        <v>14</v>
      </c>
      <c r="B20" s="157" t="str">
        <f>'Tabulation of Bids - ALL'!B24</f>
        <v>Fire Station 2    1004 7th Street</v>
      </c>
      <c r="C20" s="142" t="e">
        <f>'Tabulation of Bids - ALL'!#REF!</f>
        <v>#REF!</v>
      </c>
      <c r="D20" s="142">
        <f>'Tabulation of Bids - ALL'!C24</f>
        <v>0</v>
      </c>
      <c r="E20" s="143"/>
      <c r="F20" s="143">
        <f t="shared" si="0"/>
        <v>0</v>
      </c>
    </row>
    <row r="21" spans="1:6" ht="20.399999999999999" customHeight="1" x14ac:dyDescent="0.2">
      <c r="A21" s="142">
        <f>'Tabulation of Bids - ALL'!A25</f>
        <v>15</v>
      </c>
      <c r="B21" s="157" t="str">
        <f>'Tabulation of Bids - ALL'!B25</f>
        <v>Fire Station 3     888 Marchesano Dr</v>
      </c>
      <c r="C21" s="142" t="e">
        <f>'Tabulation of Bids - ALL'!#REF!</f>
        <v>#REF!</v>
      </c>
      <c r="D21" s="142">
        <f>'Tabulation of Bids - ALL'!C25</f>
        <v>0</v>
      </c>
      <c r="E21" s="143"/>
      <c r="F21" s="143">
        <f t="shared" si="0"/>
        <v>0</v>
      </c>
    </row>
    <row r="22" spans="1:6" ht="20.399999999999999" customHeight="1" x14ac:dyDescent="0.2">
      <c r="A22" s="142">
        <f>'Tabulation of Bids - ALL'!A26</f>
        <v>16</v>
      </c>
      <c r="B22" s="157" t="str">
        <f>'Tabulation of Bids - ALL'!B26</f>
        <v>Fire Station 4     2959 Shaw Woods Dr</v>
      </c>
      <c r="C22" s="142" t="e">
        <f>'Tabulation of Bids - ALL'!#REF!</f>
        <v>#REF!</v>
      </c>
      <c r="D22" s="142">
        <f>'Tabulation of Bids - ALL'!C26</f>
        <v>0</v>
      </c>
      <c r="E22" s="143"/>
      <c r="F22" s="143">
        <f t="shared" si="0"/>
        <v>0</v>
      </c>
    </row>
    <row r="23" spans="1:6" ht="20.399999999999999" customHeight="1" x14ac:dyDescent="0.2">
      <c r="A23" s="142">
        <f>'Tabulation of Bids - ALL'!A27</f>
        <v>17</v>
      </c>
      <c r="B23" s="157" t="str">
        <f>'Tabulation of Bids - ALL'!B27</f>
        <v>Fire Station 5     391 North Trainer Rd</v>
      </c>
      <c r="C23" s="142" t="e">
        <f>'Tabulation of Bids - ALL'!#REF!</f>
        <v>#REF!</v>
      </c>
      <c r="D23" s="142">
        <f>'Tabulation of Bids - ALL'!C27</f>
        <v>0</v>
      </c>
      <c r="E23" s="143"/>
      <c r="F23" s="143">
        <f t="shared" si="0"/>
        <v>0</v>
      </c>
    </row>
    <row r="24" spans="1:6" ht="20.399999999999999" customHeight="1" x14ac:dyDescent="0.2">
      <c r="A24" s="142">
        <f>'Tabulation of Bids - ALL'!A28</f>
        <v>18</v>
      </c>
      <c r="B24" s="157" t="str">
        <f>'Tabulation of Bids - ALL'!B28</f>
        <v>Fire Station 6     3329 West State St</v>
      </c>
      <c r="C24" s="142" t="e">
        <f>'Tabulation of Bids - ALL'!#REF!</f>
        <v>#REF!</v>
      </c>
      <c r="D24" s="142">
        <f>'Tabulation of Bids - ALL'!C28</f>
        <v>0</v>
      </c>
      <c r="E24" s="143"/>
      <c r="F24" s="143">
        <f t="shared" si="0"/>
        <v>0</v>
      </c>
    </row>
    <row r="25" spans="1:6" ht="20.399999999999999" customHeight="1" x14ac:dyDescent="0.2">
      <c r="A25" s="142">
        <f>'Tabulation of Bids - ALL'!A29</f>
        <v>19</v>
      </c>
      <c r="B25" s="157" t="str">
        <f>'Tabulation of Bids - ALL'!B29</f>
        <v>Fire Station 7     2323 Sawyer Rd</v>
      </c>
      <c r="C25" s="142" t="e">
        <f>'Tabulation of Bids - ALL'!#REF!</f>
        <v>#REF!</v>
      </c>
      <c r="D25" s="142">
        <f>'Tabulation of Bids - ALL'!C29</f>
        <v>0</v>
      </c>
      <c r="E25" s="143"/>
      <c r="F25" s="143">
        <f t="shared" si="0"/>
        <v>0</v>
      </c>
    </row>
    <row r="26" spans="1:6" ht="20.399999999999999" customHeight="1" x14ac:dyDescent="0.2">
      <c r="A26" s="142">
        <f>'Tabulation of Bids - ALL'!A30</f>
        <v>20</v>
      </c>
      <c r="B26" s="157" t="str">
        <f>'Tabulation of Bids - ALL'!B30</f>
        <v>Fire Station 8     505 Sherman St</v>
      </c>
      <c r="C26" s="142" t="e">
        <f>'Tabulation of Bids - ALL'!#REF!</f>
        <v>#REF!</v>
      </c>
      <c r="D26" s="142">
        <f>'Tabulation of Bids - ALL'!C30</f>
        <v>0</v>
      </c>
      <c r="E26" s="143"/>
      <c r="F26" s="143">
        <f t="shared" si="0"/>
        <v>0</v>
      </c>
    </row>
    <row r="27" spans="1:6" ht="20.399999999999999" customHeight="1" x14ac:dyDescent="0.2">
      <c r="A27" s="142">
        <f>'Tabulation of Bids - ALL'!A31</f>
        <v>21</v>
      </c>
      <c r="B27" s="157" t="str">
        <f>'Tabulation of Bids - ALL'!B31</f>
        <v>Fire Station 9     2416 Halsted Rd</v>
      </c>
      <c r="C27" s="142" t="e">
        <f>'Tabulation of Bids - ALL'!#REF!</f>
        <v>#REF!</v>
      </c>
      <c r="D27" s="142">
        <f>'Tabulation of Bids - ALL'!C31</f>
        <v>0</v>
      </c>
      <c r="E27" s="143"/>
      <c r="F27" s="143">
        <f t="shared" si="0"/>
        <v>0</v>
      </c>
    </row>
    <row r="28" spans="1:6" ht="20.399999999999999" customHeight="1" thickBot="1" x14ac:dyDescent="0.25">
      <c r="A28" s="142">
        <f>'Tabulation of Bids - ALL'!A32</f>
        <v>22</v>
      </c>
      <c r="B28" s="157" t="str">
        <f>'Tabulation of Bids - ALL'!B32</f>
        <v>Fire Station 10   3407 Rural St</v>
      </c>
      <c r="C28" s="142" t="e">
        <f>'Tabulation of Bids - ALL'!#REF!</f>
        <v>#REF!</v>
      </c>
      <c r="D28" s="142">
        <f>'Tabulation of Bids - ALL'!C32</f>
        <v>0</v>
      </c>
      <c r="E28" s="143"/>
      <c r="F28" s="143">
        <f t="shared" si="0"/>
        <v>0</v>
      </c>
    </row>
    <row r="29" spans="1:6" s="192" customFormat="1" ht="10.199999999999999" customHeight="1" x14ac:dyDescent="0.2">
      <c r="A29" s="144"/>
      <c r="B29" s="154" t="s">
        <v>97</v>
      </c>
      <c r="C29" s="145" t="str">
        <f>IF(NOT(ISNUMBER(A31)),"Total","Sub")</f>
        <v>Sub</v>
      </c>
      <c r="D29" s="230"/>
      <c r="E29" s="146" t="s">
        <v>7</v>
      </c>
      <c r="F29" s="147">
        <f>SUM(F5:F28)</f>
        <v>0</v>
      </c>
    </row>
    <row r="30" spans="1:6" s="192" customFormat="1" ht="10.199999999999999" customHeight="1" thickBot="1" x14ac:dyDescent="0.25">
      <c r="A30" s="148"/>
      <c r="B30" s="149"/>
      <c r="C30" s="150" t="str">
        <f>IF(NOT(ISNUMBER(A31)),"Bid","Total")</f>
        <v>Total</v>
      </c>
      <c r="D30" s="151"/>
      <c r="E30" s="152" t="s">
        <v>8</v>
      </c>
      <c r="F30" s="153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2" customFormat="1" ht="20.399999999999999" customHeight="1" x14ac:dyDescent="0.2">
      <c r="A31" s="142">
        <f>'Tabulation of Bids - ALL'!A35</f>
        <v>23</v>
      </c>
      <c r="B31" s="157" t="str">
        <f>'Tabulation of Bids - ALL'!B35</f>
        <v>Fire Station 11     2117 Calgary Ct</v>
      </c>
      <c r="C31" s="142" t="e">
        <f>'Tabulation of Bids - ALL'!#REF!</f>
        <v>#REF!</v>
      </c>
      <c r="D31" s="142">
        <f>'Tabulation of Bids - ALL'!C35</f>
        <v>0</v>
      </c>
      <c r="E31" s="143"/>
      <c r="F31" s="143">
        <f t="shared" ref="F31:F54" si="1">+D31*E31</f>
        <v>0</v>
      </c>
    </row>
    <row r="32" spans="1:6" s="192" customFormat="1" ht="20.399999999999999" customHeight="1" x14ac:dyDescent="0.2">
      <c r="A32" s="142">
        <f>'Tabulation of Bids - ALL'!A36</f>
        <v>24</v>
      </c>
      <c r="B32" s="157" t="str">
        <f>'Tabulation of Bids - ALL'!B36</f>
        <v>Fire Headquarters   204 S First St</v>
      </c>
      <c r="C32" s="142" t="e">
        <f>'Tabulation of Bids - ALL'!#REF!</f>
        <v>#REF!</v>
      </c>
      <c r="D32" s="142">
        <f>'Tabulation of Bids - ALL'!C36</f>
        <v>0</v>
      </c>
      <c r="E32" s="143"/>
      <c r="F32" s="143">
        <f t="shared" si="1"/>
        <v>0</v>
      </c>
    </row>
    <row r="33" spans="1:6" s="192" customFormat="1" ht="20.399999999999999" customHeight="1" x14ac:dyDescent="0.2">
      <c r="A33" s="142">
        <f>'Tabulation of Bids - ALL'!A37</f>
        <v>25</v>
      </c>
      <c r="B33" s="157" t="str">
        <f>'Tabulation of Bids - ALL'!B37</f>
        <v>Fire Maintenance Facility 4979 Falcon Rd</v>
      </c>
      <c r="C33" s="142" t="e">
        <f>'Tabulation of Bids - ALL'!#REF!</f>
        <v>#REF!</v>
      </c>
      <c r="D33" s="142">
        <f>'Tabulation of Bids - ALL'!C37</f>
        <v>0</v>
      </c>
      <c r="E33" s="143"/>
      <c r="F33" s="143">
        <f t="shared" si="1"/>
        <v>0</v>
      </c>
    </row>
    <row r="34" spans="1:6" s="192" customFormat="1" ht="20.399999999999999" customHeight="1" x14ac:dyDescent="0.2">
      <c r="A34" s="142">
        <f>'Tabulation of Bids - ALL'!A38</f>
        <v>26</v>
      </c>
      <c r="B34" s="157" t="str">
        <f>'Tabulation of Bids - ALL'!B38</f>
        <v>Total Mulch Labor (Fire Stations)</v>
      </c>
      <c r="C34" s="142" t="e">
        <f>'Tabulation of Bids - ALL'!#REF!</f>
        <v>#REF!</v>
      </c>
      <c r="D34" s="142">
        <f>'Tabulation of Bids - ALL'!C38</f>
        <v>0</v>
      </c>
      <c r="E34" s="143"/>
      <c r="F34" s="143">
        <f t="shared" si="1"/>
        <v>0</v>
      </c>
    </row>
    <row r="35" spans="1:6" s="192" customFormat="1" ht="20.399999999999999" customHeight="1" x14ac:dyDescent="0.2">
      <c r="A35" s="142">
        <f>'Tabulation of Bids - ALL'!A39</f>
        <v>0</v>
      </c>
      <c r="B35" s="157">
        <f>'Tabulation of Bids - ALL'!B39</f>
        <v>0</v>
      </c>
      <c r="C35" s="142" t="e">
        <f>'Tabulation of Bids - ALL'!#REF!</f>
        <v>#REF!</v>
      </c>
      <c r="D35" s="142">
        <f>'Tabulation of Bids - ALL'!C39</f>
        <v>0</v>
      </c>
      <c r="E35" s="143"/>
      <c r="F35" s="143">
        <f t="shared" si="1"/>
        <v>0</v>
      </c>
    </row>
    <row r="36" spans="1:6" s="192" customFormat="1" ht="20.399999999999999" customHeight="1" x14ac:dyDescent="0.2">
      <c r="A36" s="142">
        <f>'Tabulation of Bids - ALL'!A40</f>
        <v>0</v>
      </c>
      <c r="B36" s="157" t="str">
        <f>'Tabulation of Bids - ALL'!B40</f>
        <v xml:space="preserve">MULCH COST (FIRE &amp; WATER) </v>
      </c>
      <c r="C36" s="142" t="e">
        <f>'Tabulation of Bids - ALL'!#REF!</f>
        <v>#REF!</v>
      </c>
      <c r="D36" s="142">
        <f>'Tabulation of Bids - ALL'!C40</f>
        <v>0</v>
      </c>
      <c r="E36" s="143"/>
      <c r="F36" s="143">
        <f t="shared" si="1"/>
        <v>0</v>
      </c>
    </row>
    <row r="37" spans="1:6" s="192" customFormat="1" ht="20.399999999999999" customHeight="1" x14ac:dyDescent="0.2">
      <c r="A37" s="142">
        <f>'Tabulation of Bids - ALL'!A41</f>
        <v>27</v>
      </c>
      <c r="B37" s="157" t="str">
        <f>'Tabulation of Bids - ALL'!B41</f>
        <v xml:space="preserve">TOTAL "Chocolate" Mulch - All Sites </v>
      </c>
      <c r="C37" s="142" t="e">
        <f>'Tabulation of Bids - ALL'!#REF!</f>
        <v>#REF!</v>
      </c>
      <c r="D37" s="142">
        <f>'Tabulation of Bids - ALL'!C41</f>
        <v>0</v>
      </c>
      <c r="E37" s="143"/>
      <c r="F37" s="143">
        <f t="shared" si="1"/>
        <v>0</v>
      </c>
    </row>
    <row r="38" spans="1:6" s="192" customFormat="1" ht="20.399999999999999" customHeight="1" x14ac:dyDescent="0.2">
      <c r="A38" s="142">
        <f>'Tabulation of Bids - ALL'!A42</f>
        <v>0</v>
      </c>
      <c r="B38" s="157">
        <f>'Tabulation of Bids - ALL'!B42</f>
        <v>0</v>
      </c>
      <c r="C38" s="142" t="e">
        <f>'Tabulation of Bids - ALL'!#REF!</f>
        <v>#REF!</v>
      </c>
      <c r="D38" s="142">
        <f>'Tabulation of Bids - ALL'!C42</f>
        <v>0</v>
      </c>
      <c r="E38" s="143"/>
      <c r="F38" s="143">
        <f t="shared" si="1"/>
        <v>0</v>
      </c>
    </row>
    <row r="39" spans="1:6" s="192" customFormat="1" ht="20.399999999999999" customHeight="1" x14ac:dyDescent="0.2">
      <c r="A39" s="142">
        <f>'Tabulation of Bids - ALL'!A43</f>
        <v>0</v>
      </c>
      <c r="B39" s="157" t="str">
        <f>'Tabulation of Bids - ALL'!B43</f>
        <v>SPRING CLEAN UP COST (WATER)</v>
      </c>
      <c r="C39" s="142" t="e">
        <f>'Tabulation of Bids - ALL'!#REF!</f>
        <v>#REF!</v>
      </c>
      <c r="D39" s="142">
        <f>'Tabulation of Bids - ALL'!C43</f>
        <v>0</v>
      </c>
      <c r="E39" s="143"/>
      <c r="F39" s="143">
        <f t="shared" si="1"/>
        <v>0</v>
      </c>
    </row>
    <row r="40" spans="1:6" s="192" customFormat="1" ht="20.399999999999999" customHeight="1" x14ac:dyDescent="0.2">
      <c r="A40" s="142">
        <f>'Tabulation of Bids - ALL'!A44</f>
        <v>28</v>
      </c>
      <c r="B40" s="157" t="str">
        <f>'Tabulation of Bids - ALL'!B50</f>
        <v>Well 13          4625 Skyline Drive</v>
      </c>
      <c r="C40" s="142" t="e">
        <f>'Tabulation of Bids - ALL'!#REF!</f>
        <v>#REF!</v>
      </c>
      <c r="D40" s="142">
        <f>'Tabulation of Bids - ALL'!C44</f>
        <v>0</v>
      </c>
      <c r="E40" s="143"/>
      <c r="F40" s="143">
        <f t="shared" si="1"/>
        <v>0</v>
      </c>
    </row>
    <row r="41" spans="1:6" ht="20.399999999999999" customHeight="1" x14ac:dyDescent="0.2">
      <c r="A41" s="142">
        <f>'Tabulation of Bids - ALL'!A45</f>
        <v>29</v>
      </c>
      <c r="B41" s="157" t="str">
        <f>'Tabulation of Bids - ALL'!B45</f>
        <v>Well 6            22604 19th Avenue</v>
      </c>
      <c r="C41" s="142" t="e">
        <f>'Tabulation of Bids - ALL'!#REF!</f>
        <v>#REF!</v>
      </c>
      <c r="D41" s="142">
        <f>'Tabulation of Bids - ALL'!C45</f>
        <v>0</v>
      </c>
      <c r="E41" s="143"/>
      <c r="F41" s="143">
        <f t="shared" si="1"/>
        <v>0</v>
      </c>
    </row>
    <row r="42" spans="1:6" ht="20.399999999999999" customHeight="1" x14ac:dyDescent="0.2">
      <c r="A42" s="142">
        <f>'Tabulation of Bids - ALL'!A46</f>
        <v>30</v>
      </c>
      <c r="B42" s="157" t="str">
        <f>'Tabulation of Bids - ALL'!B51</f>
        <v>Well 17          3700 Brookview Road</v>
      </c>
      <c r="C42" s="142" t="e">
        <f>'Tabulation of Bids - ALL'!#REF!</f>
        <v>#REF!</v>
      </c>
      <c r="D42" s="142">
        <f>'Tabulation of Bids - ALL'!C46</f>
        <v>0</v>
      </c>
      <c r="E42" s="143"/>
      <c r="F42" s="143">
        <f t="shared" si="1"/>
        <v>0</v>
      </c>
    </row>
    <row r="43" spans="1:6" ht="20.399999999999999" customHeight="1" x14ac:dyDescent="0.2">
      <c r="A43" s="142">
        <f>'Tabulation of Bids - ALL'!A47</f>
        <v>31</v>
      </c>
      <c r="B43" s="157" t="str">
        <f>'Tabulation of Bids - ALL'!B52</f>
        <v>Well 18          1409 S. Johnston Avenue</v>
      </c>
      <c r="C43" s="142" t="e">
        <f>'Tabulation of Bids - ALL'!#REF!</f>
        <v>#REF!</v>
      </c>
      <c r="D43" s="142">
        <f>'Tabulation of Bids - ALL'!C47</f>
        <v>0</v>
      </c>
      <c r="E43" s="143"/>
      <c r="F43" s="143">
        <f t="shared" si="1"/>
        <v>0</v>
      </c>
    </row>
    <row r="44" spans="1:6" ht="20.399999999999999" customHeight="1" x14ac:dyDescent="0.2">
      <c r="A44" s="142">
        <f>'Tabulation of Bids - ALL'!A48</f>
        <v>32</v>
      </c>
      <c r="B44" s="157" t="str">
        <f>'Tabulation of Bids - ALL'!B53</f>
        <v>Well 19          1220 Lockheed Lane</v>
      </c>
      <c r="C44" s="142" t="e">
        <f>'Tabulation of Bids - ALL'!#REF!</f>
        <v>#REF!</v>
      </c>
      <c r="D44" s="142">
        <f>'Tabulation of Bids - ALL'!C48</f>
        <v>0</v>
      </c>
      <c r="E44" s="143"/>
      <c r="F44" s="143">
        <f t="shared" si="1"/>
        <v>0</v>
      </c>
    </row>
    <row r="45" spans="1:6" ht="20.399999999999999" customHeight="1" x14ac:dyDescent="0.2">
      <c r="A45" s="142">
        <f>'Tabulation of Bids - ALL'!A49</f>
        <v>33</v>
      </c>
      <c r="B45" s="157" t="e">
        <f>'Tabulation of Bids - ALL'!#REF!</f>
        <v>#REF!</v>
      </c>
      <c r="C45" s="142" t="e">
        <f>'Tabulation of Bids - ALL'!#REF!</f>
        <v>#REF!</v>
      </c>
      <c r="D45" s="142">
        <f>'Tabulation of Bids - ALL'!C49</f>
        <v>0</v>
      </c>
      <c r="E45" s="143"/>
      <c r="F45" s="143">
        <f t="shared" si="1"/>
        <v>0</v>
      </c>
    </row>
    <row r="46" spans="1:6" ht="20.399999999999999" customHeight="1" x14ac:dyDescent="0.2">
      <c r="A46" s="142">
        <f>'Tabulation of Bids - ALL'!A50</f>
        <v>34</v>
      </c>
      <c r="B46" s="157" t="str">
        <f>'Tabulation of Bids - ALL'!B54</f>
        <v>Well 22          5110 Auburn Street</v>
      </c>
      <c r="C46" s="142" t="e">
        <f>'Tabulation of Bids - ALL'!#REF!</f>
        <v>#REF!</v>
      </c>
      <c r="D46" s="142">
        <f>'Tabulation of Bids - ALL'!C50</f>
        <v>0</v>
      </c>
      <c r="E46" s="143"/>
      <c r="F46" s="143">
        <f t="shared" si="1"/>
        <v>0</v>
      </c>
    </row>
    <row r="47" spans="1:6" ht="20.399999999999999" customHeight="1" x14ac:dyDescent="0.2">
      <c r="A47" s="142">
        <f>'Tabulation of Bids - ALL'!A51</f>
        <v>35</v>
      </c>
      <c r="B47" s="157" t="str">
        <f>'Tabulation of Bids - ALL'!B55</f>
        <v>Well 23         1206 Elmwood Road</v>
      </c>
      <c r="C47" s="142" t="e">
        <f>'Tabulation of Bids - ALL'!#REF!</f>
        <v>#REF!</v>
      </c>
      <c r="D47" s="142">
        <f>'Tabulation of Bids - ALL'!C51</f>
        <v>0</v>
      </c>
      <c r="E47" s="143"/>
      <c r="F47" s="143">
        <f t="shared" si="1"/>
        <v>0</v>
      </c>
    </row>
    <row r="48" spans="1:6" ht="20.399999999999999" customHeight="1" x14ac:dyDescent="0.2">
      <c r="A48" s="142">
        <f>'Tabulation of Bids - ALL'!A52</f>
        <v>36</v>
      </c>
      <c r="B48" s="157" t="str">
        <f>'Tabulation of Bids - ALL'!B56</f>
        <v>Well 24        6475 Cessna Drive</v>
      </c>
      <c r="C48" s="142" t="e">
        <f>'Tabulation of Bids - ALL'!#REF!</f>
        <v>#REF!</v>
      </c>
      <c r="D48" s="142">
        <f>'Tabulation of Bids - ALL'!C52</f>
        <v>0</v>
      </c>
      <c r="E48" s="143"/>
      <c r="F48" s="143">
        <f t="shared" si="1"/>
        <v>0</v>
      </c>
    </row>
    <row r="49" spans="1:6" ht="20.399999999999999" customHeight="1" x14ac:dyDescent="0.2">
      <c r="A49" s="142">
        <f>'Tabulation of Bids - ALL'!A53</f>
        <v>37</v>
      </c>
      <c r="B49" s="157" t="str">
        <f>'Tabulation of Bids - ALL'!B57</f>
        <v>Well 25        5602 Spring Creek Road</v>
      </c>
      <c r="C49" s="142" t="e">
        <f>'Tabulation of Bids - ALL'!#REF!</f>
        <v>#REF!</v>
      </c>
      <c r="D49" s="142">
        <f>'Tabulation of Bids - ALL'!C53</f>
        <v>0</v>
      </c>
      <c r="E49" s="143"/>
      <c r="F49" s="143">
        <f t="shared" si="1"/>
        <v>0</v>
      </c>
    </row>
    <row r="50" spans="1:6" ht="20.399999999999999" customHeight="1" x14ac:dyDescent="0.2">
      <c r="A50" s="142">
        <f>'Tabulation of Bids - ALL'!A54</f>
        <v>38</v>
      </c>
      <c r="B50" s="157" t="str">
        <f>'Tabulation of Bids - ALL'!B58</f>
        <v>Well 26          5616 E. State Street</v>
      </c>
      <c r="C50" s="142" t="e">
        <f>'Tabulation of Bids - ALL'!#REF!</f>
        <v>#REF!</v>
      </c>
      <c r="D50" s="142">
        <f>'Tabulation of Bids - ALL'!C54</f>
        <v>0</v>
      </c>
      <c r="E50" s="143"/>
      <c r="F50" s="143">
        <f t="shared" si="1"/>
        <v>0</v>
      </c>
    </row>
    <row r="51" spans="1:6" ht="20.399999999999999" customHeight="1" x14ac:dyDescent="0.2">
      <c r="A51" s="142">
        <f>'Tabulation of Bids - ALL'!A55</f>
        <v>39</v>
      </c>
      <c r="B51" s="157" t="str">
        <f>'Tabulation of Bids - ALL'!B59</f>
        <v>Well 27          5834 Guilford Road</v>
      </c>
      <c r="C51" s="142" t="e">
        <f>'Tabulation of Bids - ALL'!#REF!</f>
        <v>#REF!</v>
      </c>
      <c r="D51" s="142">
        <f>'Tabulation of Bids - ALL'!C55</f>
        <v>0</v>
      </c>
      <c r="E51" s="143"/>
      <c r="F51" s="143">
        <f t="shared" si="1"/>
        <v>0</v>
      </c>
    </row>
    <row r="52" spans="1:6" ht="20.399999999999999" customHeight="1" x14ac:dyDescent="0.2">
      <c r="A52" s="142">
        <f>'Tabulation of Bids - ALL'!A56</f>
        <v>40</v>
      </c>
      <c r="B52" s="157" t="str">
        <f>'Tabulation of Bids - ALL'!B62</f>
        <v>Well 28          5400 Beltline Road</v>
      </c>
      <c r="C52" s="142" t="e">
        <f>'Tabulation of Bids - ALL'!#REF!</f>
        <v>#REF!</v>
      </c>
      <c r="D52" s="142">
        <f>'Tabulation of Bids - ALL'!C56</f>
        <v>0</v>
      </c>
      <c r="E52" s="143"/>
      <c r="F52" s="143">
        <f t="shared" si="1"/>
        <v>0</v>
      </c>
    </row>
    <row r="53" spans="1:6" ht="20.399999999999999" customHeight="1" x14ac:dyDescent="0.2">
      <c r="A53" s="142">
        <f>'Tabulation of Bids - ALL'!A57</f>
        <v>41</v>
      </c>
      <c r="B53" s="157" t="str">
        <f>'Tabulation of Bids - ALL'!B63</f>
        <v xml:space="preserve">Well 29          4750 Pepper Drive     </v>
      </c>
      <c r="C53" s="142" t="e">
        <f>'Tabulation of Bids - ALL'!#REF!</f>
        <v>#REF!</v>
      </c>
      <c r="D53" s="142">
        <f>'Tabulation of Bids - ALL'!C57</f>
        <v>0</v>
      </c>
      <c r="E53" s="143"/>
      <c r="F53" s="143">
        <f t="shared" si="1"/>
        <v>0</v>
      </c>
    </row>
    <row r="54" spans="1:6" ht="20.25" customHeight="1" thickBot="1" x14ac:dyDescent="0.25">
      <c r="A54" s="142">
        <f>'Tabulation of Bids - ALL'!A58</f>
        <v>42</v>
      </c>
      <c r="B54" s="157" t="str">
        <f>'Tabulation of Bids - ALL'!B64</f>
        <v>Well 30          6544 Palo Verde</v>
      </c>
      <c r="C54" s="142" t="e">
        <f>'Tabulation of Bids - ALL'!#REF!</f>
        <v>#REF!</v>
      </c>
      <c r="D54" s="142">
        <f>'Tabulation of Bids - ALL'!C58</f>
        <v>0</v>
      </c>
      <c r="E54" s="143"/>
      <c r="F54" s="143">
        <f t="shared" si="1"/>
        <v>0</v>
      </c>
    </row>
    <row r="55" spans="1:6" s="192" customFormat="1" ht="10.199999999999999" customHeight="1" x14ac:dyDescent="0.2">
      <c r="A55" s="144"/>
      <c r="B55" s="154" t="s">
        <v>9</v>
      </c>
      <c r="C55" s="145" t="str">
        <f>IF(NOT(ISNUMBER(A57)),"Total","Sub")</f>
        <v>Sub</v>
      </c>
      <c r="D55" s="230"/>
      <c r="E55" s="146" t="s">
        <v>7</v>
      </c>
      <c r="F55" s="147">
        <f>SUM(F31:F54)+F29</f>
        <v>0</v>
      </c>
    </row>
    <row r="56" spans="1:6" s="192" customFormat="1" ht="10.199999999999999" customHeight="1" thickBot="1" x14ac:dyDescent="0.25">
      <c r="A56" s="148"/>
      <c r="B56" s="149"/>
      <c r="C56" s="150" t="str">
        <f>IF(NOT(ISNUMBER(A57)),"Bid","Total")</f>
        <v>Total</v>
      </c>
      <c r="D56" s="151"/>
      <c r="E56" s="152" t="s">
        <v>8</v>
      </c>
      <c r="F56" s="153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2">
        <f>'Tabulation of Bids - ALL'!A61</f>
        <v>0</v>
      </c>
      <c r="B57" s="157">
        <f>'Tabulation of Bids - ALL'!B61</f>
        <v>0</v>
      </c>
      <c r="C57" s="142" t="e">
        <f>'Tabulation of Bids - ALL'!#REF!</f>
        <v>#REF!</v>
      </c>
      <c r="D57" s="142">
        <f>'Tabulation of Bids - ALL'!C61</f>
        <v>0</v>
      </c>
      <c r="E57" s="143"/>
      <c r="F57" s="143">
        <f>+D57*E57</f>
        <v>0</v>
      </c>
    </row>
    <row r="58" spans="1:6" ht="20.25" customHeight="1" x14ac:dyDescent="0.2">
      <c r="A58" s="142">
        <f>'Tabulation of Bids - ALL'!A62</f>
        <v>44</v>
      </c>
      <c r="B58" s="157" t="str">
        <f>'Tabulation of Bids - ALL'!B68</f>
        <v>Well 35          2944 Bildahl Street</v>
      </c>
      <c r="C58" s="142" t="e">
        <f>'Tabulation of Bids - ALL'!#REF!</f>
        <v>#REF!</v>
      </c>
      <c r="D58" s="142">
        <f>'Tabulation of Bids - ALL'!C62</f>
        <v>0</v>
      </c>
      <c r="E58" s="143"/>
      <c r="F58" s="143">
        <f t="shared" ref="F58:F84" si="2">+D58*E58</f>
        <v>0</v>
      </c>
    </row>
    <row r="59" spans="1:6" ht="20.25" customHeight="1" x14ac:dyDescent="0.2">
      <c r="A59" s="142">
        <f>'Tabulation of Bids - ALL'!A63</f>
        <v>45</v>
      </c>
      <c r="B59" s="157" t="str">
        <f>'Tabulation of Bids - ALL'!B69</f>
        <v>Well 36         4141 Samuelson Road</v>
      </c>
      <c r="C59" s="142" t="e">
        <f>'Tabulation of Bids - ALL'!#REF!</f>
        <v>#REF!</v>
      </c>
      <c r="D59" s="142">
        <f>'Tabulation of Bids - ALL'!C63</f>
        <v>0</v>
      </c>
      <c r="E59" s="143"/>
      <c r="F59" s="143">
        <f t="shared" si="2"/>
        <v>0</v>
      </c>
    </row>
    <row r="60" spans="1:6" ht="20.25" customHeight="1" x14ac:dyDescent="0.2">
      <c r="A60" s="142">
        <f>'Tabulation of Bids - ALL'!A64</f>
        <v>46</v>
      </c>
      <c r="B60" s="157" t="str">
        <f>'Tabulation of Bids - ALL'!B70</f>
        <v>Well 37         2100 Huffman Blvd</v>
      </c>
      <c r="C60" s="142" t="e">
        <f>'Tabulation of Bids - ALL'!#REF!</f>
        <v>#REF!</v>
      </c>
      <c r="D60" s="142">
        <f>'Tabulation of Bids - ALL'!C64</f>
        <v>0</v>
      </c>
      <c r="E60" s="143"/>
      <c r="F60" s="143">
        <f t="shared" si="2"/>
        <v>0</v>
      </c>
    </row>
    <row r="61" spans="1:6" ht="20.25" customHeight="1" x14ac:dyDescent="0.2">
      <c r="A61" s="142">
        <f>'Tabulation of Bids - ALL'!A65</f>
        <v>47</v>
      </c>
      <c r="B61" s="157" t="str">
        <f>'Tabulation of Bids - ALL'!B71</f>
        <v>Well 39          7423 Spring Brook Road</v>
      </c>
      <c r="C61" s="142" t="e">
        <f>'Tabulation of Bids - ALL'!#REF!</f>
        <v>#REF!</v>
      </c>
      <c r="D61" s="142">
        <f>'Tabulation of Bids - ALL'!C65</f>
        <v>0</v>
      </c>
      <c r="E61" s="143"/>
      <c r="F61" s="143">
        <f t="shared" si="2"/>
        <v>0</v>
      </c>
    </row>
    <row r="62" spans="1:6" ht="20.25" customHeight="1" x14ac:dyDescent="0.2">
      <c r="A62" s="142">
        <f>'Tabulation of Bids - ALL'!A66</f>
        <v>48</v>
      </c>
      <c r="B62" s="157" t="str">
        <f>'Tabulation of Bids - ALL'!B72</f>
        <v>Well 40          788 Lyford Road</v>
      </c>
      <c r="C62" s="142" t="e">
        <f>'Tabulation of Bids - ALL'!#REF!</f>
        <v>#REF!</v>
      </c>
      <c r="D62" s="142">
        <f>'Tabulation of Bids - ALL'!C66</f>
        <v>0</v>
      </c>
      <c r="E62" s="143"/>
      <c r="F62" s="143">
        <f t="shared" si="2"/>
        <v>0</v>
      </c>
    </row>
    <row r="63" spans="1:6" ht="20.25" customHeight="1" x14ac:dyDescent="0.2">
      <c r="A63" s="142">
        <f>'Tabulation of Bids - ALL'!A67</f>
        <v>49</v>
      </c>
      <c r="B63" s="157" t="str">
        <f>'Tabulation of Bids - ALL'!B73</f>
        <v>Well 42          6733 Newburg Road</v>
      </c>
      <c r="C63" s="142" t="e">
        <f>'Tabulation of Bids - ALL'!#REF!</f>
        <v>#REF!</v>
      </c>
      <c r="D63" s="142">
        <f>'Tabulation of Bids - ALL'!C67</f>
        <v>0</v>
      </c>
      <c r="E63" s="143"/>
      <c r="F63" s="143">
        <f t="shared" si="2"/>
        <v>0</v>
      </c>
    </row>
    <row r="64" spans="1:6" ht="20.25" customHeight="1" x14ac:dyDescent="0.2">
      <c r="A64" s="142">
        <f>'Tabulation of Bids - ALL'!A68</f>
        <v>50</v>
      </c>
      <c r="B64" s="157" t="str">
        <f>'Tabulation of Bids - ALL'!B74</f>
        <v>Well 43          3447 Publishers Drive</v>
      </c>
      <c r="C64" s="142" t="e">
        <f>'Tabulation of Bids - ALL'!#REF!</f>
        <v>#REF!</v>
      </c>
      <c r="D64" s="142">
        <f>'Tabulation of Bids - ALL'!C68</f>
        <v>0</v>
      </c>
      <c r="E64" s="143"/>
      <c r="F64" s="143">
        <f t="shared" si="2"/>
        <v>0</v>
      </c>
    </row>
    <row r="65" spans="1:6" ht="20.25" customHeight="1" x14ac:dyDescent="0.2">
      <c r="A65" s="142">
        <f>'Tabulation of Bids - ALL'!A69</f>
        <v>51</v>
      </c>
      <c r="B65" s="157" t="str">
        <f>'Tabulation of Bids - ALL'!B75</f>
        <v>Well 44         5250 Owen Center Road</v>
      </c>
      <c r="C65" s="142" t="e">
        <f>'Tabulation of Bids - ALL'!#REF!</f>
        <v>#REF!</v>
      </c>
      <c r="D65" s="142">
        <f>'Tabulation of Bids - ALL'!C69</f>
        <v>0</v>
      </c>
      <c r="E65" s="143"/>
      <c r="F65" s="143">
        <f t="shared" si="2"/>
        <v>0</v>
      </c>
    </row>
    <row r="66" spans="1:6" ht="20.25" customHeight="1" x14ac:dyDescent="0.2">
      <c r="A66" s="142">
        <f>'Tabulation of Bids - ALL'!A70</f>
        <v>52</v>
      </c>
      <c r="B66" s="157" t="str">
        <f>'Tabulation of Bids - ALL'!B76</f>
        <v>Zone Control Valve 1   5100 Spring   Creek Road</v>
      </c>
      <c r="C66" s="142" t="e">
        <f>'Tabulation of Bids - ALL'!#REF!</f>
        <v>#REF!</v>
      </c>
      <c r="D66" s="142">
        <f>'Tabulation of Bids - ALL'!C70</f>
        <v>0</v>
      </c>
      <c r="E66" s="143"/>
      <c r="F66" s="143">
        <f t="shared" si="2"/>
        <v>0</v>
      </c>
    </row>
    <row r="67" spans="1:6" ht="20.25" customHeight="1" x14ac:dyDescent="0.2">
      <c r="A67" s="142">
        <f>'Tabulation of Bids - ALL'!A71</f>
        <v>53</v>
      </c>
      <c r="B67" s="157" t="str">
        <f>'Tabulation of Bids - ALL'!B77</f>
        <v>Zone Control Valve 9    3030 Chestnut Street</v>
      </c>
      <c r="C67" s="142" t="e">
        <f>'Tabulation of Bids - ALL'!#REF!</f>
        <v>#REF!</v>
      </c>
      <c r="D67" s="142">
        <f>'Tabulation of Bids - ALL'!C71</f>
        <v>0</v>
      </c>
      <c r="E67" s="143"/>
      <c r="F67" s="143">
        <f t="shared" si="2"/>
        <v>0</v>
      </c>
    </row>
    <row r="68" spans="1:6" ht="20.25" customHeight="1" x14ac:dyDescent="0.2">
      <c r="A68" s="142">
        <f>'Tabulation of Bids - ALL'!A72</f>
        <v>54</v>
      </c>
      <c r="B68" s="157" t="str">
        <f>'Tabulation of Bids - ALL'!B78</f>
        <v>Elevated Tank (T 02)    2310 Wentworth Avenue</v>
      </c>
      <c r="C68" s="142" t="e">
        <f>'Tabulation of Bids - ALL'!#REF!</f>
        <v>#REF!</v>
      </c>
      <c r="D68" s="142">
        <f>'Tabulation of Bids - ALL'!C72</f>
        <v>0</v>
      </c>
      <c r="E68" s="143"/>
      <c r="F68" s="143">
        <f t="shared" si="2"/>
        <v>0</v>
      </c>
    </row>
    <row r="69" spans="1:6" ht="20.25" customHeight="1" x14ac:dyDescent="0.2">
      <c r="A69" s="142">
        <f>'Tabulation of Bids - ALL'!A73</f>
        <v>55</v>
      </c>
      <c r="B69" s="157" t="str">
        <f>'Tabulation of Bids - ALL'!B79</f>
        <v>South of Elevated Tank (T 02)    5200 Harrison Avenue</v>
      </c>
      <c r="C69" s="142" t="e">
        <f>'Tabulation of Bids - ALL'!#REF!</f>
        <v>#REF!</v>
      </c>
      <c r="D69" s="142">
        <f>'Tabulation of Bids - ALL'!C73</f>
        <v>0</v>
      </c>
      <c r="E69" s="143"/>
      <c r="F69" s="143">
        <f t="shared" si="2"/>
        <v>0</v>
      </c>
    </row>
    <row r="70" spans="1:6" ht="20.25" customHeight="1" x14ac:dyDescent="0.2">
      <c r="A70" s="142">
        <f>'Tabulation of Bids - ALL'!A74</f>
        <v>56</v>
      </c>
      <c r="B70" s="157" t="str">
        <f>'Tabulation of Bids - ALL'!B80</f>
        <v>Elevated Tank (T 05)    3733 Christopher Drive</v>
      </c>
      <c r="C70" s="142" t="e">
        <f>'Tabulation of Bids - ALL'!#REF!</f>
        <v>#REF!</v>
      </c>
      <c r="D70" s="142">
        <f>'Tabulation of Bids - ALL'!C74</f>
        <v>0</v>
      </c>
      <c r="E70" s="143"/>
      <c r="F70" s="143">
        <f t="shared" si="2"/>
        <v>0</v>
      </c>
    </row>
    <row r="71" spans="1:6" ht="20.25" customHeight="1" x14ac:dyDescent="0.2">
      <c r="A71" s="142">
        <f>'Tabulation of Bids - ALL'!A75</f>
        <v>57</v>
      </c>
      <c r="B71" s="157" t="e">
        <f>'Tabulation of Bids - ALL'!#REF!</f>
        <v>#REF!</v>
      </c>
      <c r="C71" s="142" t="e">
        <f>'Tabulation of Bids - ALL'!#REF!</f>
        <v>#REF!</v>
      </c>
      <c r="D71" s="142">
        <f>'Tabulation of Bids - ALL'!C75</f>
        <v>0</v>
      </c>
      <c r="E71" s="143"/>
      <c r="F71" s="143">
        <f t="shared" si="2"/>
        <v>0</v>
      </c>
    </row>
    <row r="72" spans="1:6" ht="20.25" customHeight="1" x14ac:dyDescent="0.2">
      <c r="A72" s="142">
        <f>'Tabulation of Bids - ALL'!A76</f>
        <v>58</v>
      </c>
      <c r="B72" s="157" t="str">
        <f>'Tabulation of Bids - ALL'!B82</f>
        <v>Main Office   1111 Cedar Street</v>
      </c>
      <c r="C72" s="142" t="e">
        <f>'Tabulation of Bids - ALL'!#REF!</f>
        <v>#REF!</v>
      </c>
      <c r="D72" s="142">
        <f>'Tabulation of Bids - ALL'!C76</f>
        <v>0</v>
      </c>
      <c r="E72" s="143"/>
      <c r="F72" s="143">
        <f t="shared" si="2"/>
        <v>0</v>
      </c>
    </row>
    <row r="73" spans="1:6" ht="20.25" customHeight="1" x14ac:dyDescent="0.2">
      <c r="A73" s="142">
        <f>'Tabulation of Bids - ALL'!A77</f>
        <v>59</v>
      </c>
      <c r="B73" s="157" t="str">
        <f>'Tabulation of Bids - ALL'!B83</f>
        <v>Old Pump Station    Stanley Street</v>
      </c>
      <c r="C73" s="142" t="e">
        <f>'Tabulation of Bids - ALL'!#REF!</f>
        <v>#REF!</v>
      </c>
      <c r="D73" s="142">
        <f>'Tabulation of Bids - ALL'!C77</f>
        <v>0</v>
      </c>
      <c r="E73" s="143"/>
      <c r="F73" s="143">
        <f t="shared" si="2"/>
        <v>0</v>
      </c>
    </row>
    <row r="74" spans="1:6" ht="20.25" customHeight="1" x14ac:dyDescent="0.2">
      <c r="A74" s="142">
        <f>'Tabulation of Bids - ALL'!A78</f>
        <v>60</v>
      </c>
      <c r="B74" s="157">
        <f>'Tabulation of Bids - ALL'!B86</f>
        <v>0</v>
      </c>
      <c r="C74" s="142" t="e">
        <f>'Tabulation of Bids - ALL'!#REF!</f>
        <v>#REF!</v>
      </c>
      <c r="D74" s="142">
        <f>'Tabulation of Bids - ALL'!C78</f>
        <v>0</v>
      </c>
      <c r="E74" s="143"/>
      <c r="F74" s="143">
        <f t="shared" si="2"/>
        <v>0</v>
      </c>
    </row>
    <row r="75" spans="1:6" ht="20.25" customHeight="1" x14ac:dyDescent="0.2">
      <c r="A75" s="142">
        <f>'Tabulation of Bids - ALL'!A79</f>
        <v>61</v>
      </c>
      <c r="B75" s="157" t="e">
        <f>'Tabulation of Bids - ALL'!#REF!</f>
        <v>#REF!</v>
      </c>
      <c r="C75" s="142" t="e">
        <f>'Tabulation of Bids - ALL'!#REF!</f>
        <v>#REF!</v>
      </c>
      <c r="D75" s="142">
        <f>'Tabulation of Bids - ALL'!C79</f>
        <v>0</v>
      </c>
      <c r="E75" s="143"/>
      <c r="F75" s="143">
        <f t="shared" si="2"/>
        <v>0</v>
      </c>
    </row>
    <row r="76" spans="1:6" ht="20.25" customHeight="1" x14ac:dyDescent="0.2">
      <c r="A76" s="142">
        <f>'Tabulation of Bids - ALL'!A80</f>
        <v>62</v>
      </c>
      <c r="B76" s="157" t="e">
        <f>'Tabulation of Bids - ALL'!#REF!</f>
        <v>#REF!</v>
      </c>
      <c r="C76" s="142" t="e">
        <f>'Tabulation of Bids - ALL'!#REF!</f>
        <v>#REF!</v>
      </c>
      <c r="D76" s="142">
        <f>'Tabulation of Bids - ALL'!C80</f>
        <v>0</v>
      </c>
      <c r="E76" s="143"/>
      <c r="F76" s="143">
        <f t="shared" si="2"/>
        <v>0</v>
      </c>
    </row>
    <row r="77" spans="1:6" ht="20.25" customHeight="1" x14ac:dyDescent="0.2">
      <c r="A77" s="142">
        <f>'Tabulation of Bids - ALL'!A81</f>
        <v>63</v>
      </c>
      <c r="B77" s="157" t="str">
        <f>'Tabulation of Bids - ALL'!B81</f>
        <v xml:space="preserve">Zone Control Valve #8     4834 Rockton Ave </v>
      </c>
      <c r="C77" s="142" t="e">
        <f>'Tabulation of Bids - ALL'!#REF!</f>
        <v>#REF!</v>
      </c>
      <c r="D77" s="142">
        <f>'Tabulation of Bids - ALL'!C81</f>
        <v>0</v>
      </c>
      <c r="E77" s="143"/>
      <c r="F77" s="143">
        <f t="shared" si="2"/>
        <v>0</v>
      </c>
    </row>
    <row r="78" spans="1:6" ht="20.25" customHeight="1" x14ac:dyDescent="0.2">
      <c r="A78" s="142">
        <f>'Tabulation of Bids - ALL'!A82</f>
        <v>64</v>
      </c>
      <c r="B78" s="157" t="e">
        <f>'Tabulation of Bids - ALL'!#REF!</f>
        <v>#REF!</v>
      </c>
      <c r="C78" s="142" t="e">
        <f>'Tabulation of Bids - ALL'!#REF!</f>
        <v>#REF!</v>
      </c>
      <c r="D78" s="142">
        <f>'Tabulation of Bids - ALL'!C82</f>
        <v>0</v>
      </c>
      <c r="E78" s="143"/>
      <c r="F78" s="143">
        <f t="shared" si="2"/>
        <v>0</v>
      </c>
    </row>
    <row r="79" spans="1:6" ht="20.25" customHeight="1" x14ac:dyDescent="0.2">
      <c r="A79" s="142">
        <f>'Tabulation of Bids - ALL'!A83</f>
        <v>65</v>
      </c>
      <c r="B79" s="157" t="e">
        <f>'Tabulation of Bids - ALL'!#REF!</f>
        <v>#REF!</v>
      </c>
      <c r="C79" s="142" t="e">
        <f>'Tabulation of Bids - ALL'!#REF!</f>
        <v>#REF!</v>
      </c>
      <c r="D79" s="142">
        <f>'Tabulation of Bids - ALL'!C83</f>
        <v>0</v>
      </c>
      <c r="E79" s="143"/>
      <c r="F79" s="143">
        <f t="shared" si="2"/>
        <v>0</v>
      </c>
    </row>
    <row r="80" spans="1:6" ht="20.25" customHeight="1" thickBot="1" x14ac:dyDescent="0.25">
      <c r="A80" s="196">
        <f>'Tabulation of Bids - ALL'!A86</f>
        <v>0</v>
      </c>
      <c r="B80" s="197" t="e">
        <f>'Tabulation of Bids - ALL'!#REF!</f>
        <v>#REF!</v>
      </c>
      <c r="C80" s="196" t="e">
        <f>'Tabulation of Bids - ALL'!#REF!</f>
        <v>#REF!</v>
      </c>
      <c r="D80" s="196">
        <f>'Tabulation of Bids - ALL'!C86</f>
        <v>0</v>
      </c>
      <c r="E80" s="198"/>
      <c r="F80" s="198">
        <f t="shared" si="2"/>
        <v>0</v>
      </c>
    </row>
    <row r="81" spans="1:6" ht="9.75" customHeight="1" x14ac:dyDescent="0.2">
      <c r="A81" s="144"/>
      <c r="B81" s="154" t="s">
        <v>88</v>
      </c>
      <c r="C81" s="145" t="str">
        <f>IF(NOT(ISNUMBER(A83)),"Total","Sub")</f>
        <v>Sub</v>
      </c>
      <c r="D81" s="230"/>
      <c r="E81" s="146" t="s">
        <v>7</v>
      </c>
      <c r="F81" s="147">
        <f>SUM(F57:F80)+F55</f>
        <v>0</v>
      </c>
    </row>
    <row r="82" spans="1:6" ht="9.75" customHeight="1" thickBot="1" x14ac:dyDescent="0.25">
      <c r="A82" s="148"/>
      <c r="B82" s="149"/>
      <c r="C82" s="150" t="str">
        <f>IF(NOT(ISNUMBER(A83)),"Bid","Total")</f>
        <v>Total</v>
      </c>
      <c r="D82" s="151"/>
      <c r="E82" s="152" t="s">
        <v>8</v>
      </c>
      <c r="F82" s="153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99">
        <f>'Tabulation of Bids - ALL'!A89</f>
        <v>1</v>
      </c>
      <c r="B83" s="200" t="str">
        <f>'Tabulation of Bids - ALL'!B89</f>
        <v>Cost Per Cut X 25</v>
      </c>
      <c r="C83" s="142" t="e">
        <f>'Tabulation of Bids - ALL'!#REF!</f>
        <v>#REF!</v>
      </c>
      <c r="D83" s="199">
        <f>'Tabulation of Bids - ALL'!C89</f>
        <v>0</v>
      </c>
      <c r="E83" s="201"/>
      <c r="F83" s="201">
        <f t="shared" si="2"/>
        <v>0</v>
      </c>
    </row>
    <row r="84" spans="1:6" ht="20.25" customHeight="1" x14ac:dyDescent="0.2">
      <c r="A84" s="142" t="str">
        <f>'Tabulation of Bids - ALL'!A90</f>
        <v/>
      </c>
      <c r="B84" s="157">
        <f>'Tabulation of Bids - ALL'!B90</f>
        <v>0</v>
      </c>
      <c r="C84" s="142" t="e">
        <f>'Tabulation of Bids - ALL'!#REF!</f>
        <v>#REF!</v>
      </c>
      <c r="D84" s="142">
        <f>'Tabulation of Bids - ALL'!C90</f>
        <v>0</v>
      </c>
      <c r="E84" s="143"/>
      <c r="F84" s="143">
        <f t="shared" si="2"/>
        <v>0</v>
      </c>
    </row>
    <row r="85" spans="1:6" ht="20.25" customHeight="1" x14ac:dyDescent="0.2">
      <c r="A85" s="142">
        <f>'Tabulation of Bids - ALL'!A91</f>
        <v>0</v>
      </c>
      <c r="B85" s="157" t="str">
        <f>'Tabulation of Bids - ALL'!B91</f>
        <v>SPRING CLEAN UP COST (FIRE)</v>
      </c>
      <c r="C85" s="142" t="e">
        <f>'Tabulation of Bids - ALL'!#REF!</f>
        <v>#REF!</v>
      </c>
      <c r="D85" s="142">
        <f>'Tabulation of Bids - ALL'!C91</f>
        <v>0</v>
      </c>
      <c r="E85" s="143"/>
      <c r="F85" s="143">
        <f t="shared" ref="F85:F106" si="3">+D85*E85</f>
        <v>0</v>
      </c>
    </row>
    <row r="86" spans="1:6" ht="20.25" customHeight="1" x14ac:dyDescent="0.2">
      <c r="A86" s="142">
        <f>'Tabulation of Bids - ALL'!A92</f>
        <v>68</v>
      </c>
      <c r="B86" s="157" t="str">
        <f>'Tabulation of Bids - ALL'!B92</f>
        <v>Fire Station 1     Woodlawn Ave</v>
      </c>
      <c r="C86" s="142" t="e">
        <f>'Tabulation of Bids - ALL'!#REF!</f>
        <v>#REF!</v>
      </c>
      <c r="D86" s="142">
        <f>'Tabulation of Bids - ALL'!C92</f>
        <v>0</v>
      </c>
      <c r="E86" s="143"/>
      <c r="F86" s="143">
        <f t="shared" si="3"/>
        <v>0</v>
      </c>
    </row>
    <row r="87" spans="1:6" ht="20.25" customHeight="1" x14ac:dyDescent="0.2">
      <c r="A87" s="142">
        <f>'Tabulation of Bids - ALL'!A93</f>
        <v>69</v>
      </c>
      <c r="B87" s="157" t="str">
        <f>'Tabulation of Bids - ALL'!B93</f>
        <v>Fire Station 2    1004 7th Street</v>
      </c>
      <c r="C87" s="142" t="e">
        <f>'Tabulation of Bids - ALL'!#REF!</f>
        <v>#REF!</v>
      </c>
      <c r="D87" s="142">
        <f>'Tabulation of Bids - ALL'!C93</f>
        <v>0</v>
      </c>
      <c r="E87" s="143"/>
      <c r="F87" s="143">
        <f t="shared" si="3"/>
        <v>0</v>
      </c>
    </row>
    <row r="88" spans="1:6" ht="20.25" customHeight="1" x14ac:dyDescent="0.2">
      <c r="A88" s="142">
        <f>'Tabulation of Bids - ALL'!A94</f>
        <v>70</v>
      </c>
      <c r="B88" s="157" t="str">
        <f>'Tabulation of Bids - ALL'!B94</f>
        <v>Fire Station 3     888 Marchesano Dr</v>
      </c>
      <c r="C88" s="142" t="e">
        <f>'Tabulation of Bids - ALL'!#REF!</f>
        <v>#REF!</v>
      </c>
      <c r="D88" s="142">
        <f>'Tabulation of Bids - ALL'!C94</f>
        <v>0</v>
      </c>
      <c r="E88" s="143"/>
      <c r="F88" s="143">
        <f t="shared" si="3"/>
        <v>0</v>
      </c>
    </row>
    <row r="89" spans="1:6" ht="20.25" customHeight="1" x14ac:dyDescent="0.2">
      <c r="A89" s="142">
        <f>'Tabulation of Bids - ALL'!A95</f>
        <v>71</v>
      </c>
      <c r="B89" s="157" t="str">
        <f>'Tabulation of Bids - ALL'!B95</f>
        <v>Fire Station 4     2959 Shaw Woods Dr</v>
      </c>
      <c r="C89" s="142" t="e">
        <f>'Tabulation of Bids - ALL'!#REF!</f>
        <v>#REF!</v>
      </c>
      <c r="D89" s="142">
        <f>'Tabulation of Bids - ALL'!C95</f>
        <v>0</v>
      </c>
      <c r="E89" s="143"/>
      <c r="F89" s="143">
        <f t="shared" si="3"/>
        <v>0</v>
      </c>
    </row>
    <row r="90" spans="1:6" ht="20.25" customHeight="1" x14ac:dyDescent="0.2">
      <c r="A90" s="142">
        <f>'Tabulation of Bids - ALL'!A111</f>
        <v>85</v>
      </c>
      <c r="B90" s="157" t="str">
        <f>'Tabulation of Bids - ALL'!B111</f>
        <v xml:space="preserve">Well 10          4316 Newburg Road </v>
      </c>
      <c r="C90" s="142" t="e">
        <f>'Tabulation of Bids - ALL'!#REF!</f>
        <v>#REF!</v>
      </c>
      <c r="D90" s="142">
        <f>'Tabulation of Bids - ALL'!C111</f>
        <v>0</v>
      </c>
      <c r="E90" s="143"/>
      <c r="F90" s="143">
        <f t="shared" si="3"/>
        <v>0</v>
      </c>
    </row>
    <row r="91" spans="1:6" ht="20.25" customHeight="1" x14ac:dyDescent="0.2">
      <c r="A91" s="142">
        <f>'Tabulation of Bids - ALL'!A112</f>
        <v>86</v>
      </c>
      <c r="B91" s="157" t="str">
        <f>'Tabulation of Bids - ALL'!B112</f>
        <v xml:space="preserve">Well 11          1219 7th Avenue </v>
      </c>
      <c r="C91" s="142" t="e">
        <f>'Tabulation of Bids - ALL'!#REF!</f>
        <v>#REF!</v>
      </c>
      <c r="D91" s="142">
        <f>'Tabulation of Bids - ALL'!C112</f>
        <v>0</v>
      </c>
      <c r="E91" s="143"/>
      <c r="F91" s="143">
        <f t="shared" si="3"/>
        <v>0</v>
      </c>
    </row>
    <row r="92" spans="1:6" ht="20.25" customHeight="1" x14ac:dyDescent="0.2">
      <c r="A92" s="142">
        <f>'Tabulation of Bids - ALL'!A113</f>
        <v>87</v>
      </c>
      <c r="B92" s="157" t="str">
        <f>'Tabulation of Bids - ALL'!B113</f>
        <v xml:space="preserve">Well 12          1022 Benton Street </v>
      </c>
      <c r="C92" s="142" t="e">
        <f>'Tabulation of Bids - ALL'!#REF!</f>
        <v>#REF!</v>
      </c>
      <c r="D92" s="142">
        <f>'Tabulation of Bids - ALL'!C113</f>
        <v>0</v>
      </c>
      <c r="E92" s="143"/>
      <c r="F92" s="143">
        <f t="shared" si="3"/>
        <v>0</v>
      </c>
    </row>
    <row r="93" spans="1:6" ht="20.25" customHeight="1" x14ac:dyDescent="0.2">
      <c r="A93" s="142">
        <f>'Tabulation of Bids - ALL'!A114</f>
        <v>88</v>
      </c>
      <c r="B93" s="157" t="str">
        <f>'Tabulation of Bids - ALL'!B114</f>
        <v>Well 13          4625 Skyline Drive</v>
      </c>
      <c r="C93" s="142" t="e">
        <f>'Tabulation of Bids - ALL'!#REF!</f>
        <v>#REF!</v>
      </c>
      <c r="D93" s="142">
        <f>'Tabulation of Bids - ALL'!C114</f>
        <v>0</v>
      </c>
      <c r="E93" s="143"/>
      <c r="F93" s="143">
        <f t="shared" si="3"/>
        <v>0</v>
      </c>
    </row>
    <row r="94" spans="1:6" ht="20.25" customHeight="1" x14ac:dyDescent="0.2">
      <c r="A94" s="142">
        <f>'Tabulation of Bids - ALL'!A115</f>
        <v>89</v>
      </c>
      <c r="B94" s="157" t="str">
        <f>'Tabulation of Bids - ALL'!B115</f>
        <v>Well 17          3700 Brookview Road</v>
      </c>
      <c r="C94" s="142" t="e">
        <f>'Tabulation of Bids - ALL'!#REF!</f>
        <v>#REF!</v>
      </c>
      <c r="D94" s="142">
        <f>'Tabulation of Bids - ALL'!C115</f>
        <v>0</v>
      </c>
      <c r="E94" s="143"/>
      <c r="F94" s="143">
        <f t="shared" si="3"/>
        <v>0</v>
      </c>
    </row>
    <row r="95" spans="1:6" ht="20.25" customHeight="1" x14ac:dyDescent="0.2">
      <c r="A95" s="142">
        <f>'Tabulation of Bids - ALL'!A116</f>
        <v>0</v>
      </c>
      <c r="B95" s="157" t="str">
        <f>'Tabulation of Bids - ALL'!B116</f>
        <v>Page 4</v>
      </c>
      <c r="C95" s="142" t="e">
        <f>'Tabulation of Bids - ALL'!#REF!</f>
        <v>#REF!</v>
      </c>
      <c r="D95" s="142">
        <f>'Tabulation of Bids - ALL'!C116</f>
        <v>0</v>
      </c>
      <c r="E95" s="143"/>
      <c r="F95" s="143">
        <f t="shared" si="3"/>
        <v>0</v>
      </c>
    </row>
    <row r="96" spans="1:6" ht="20.25" customHeight="1" x14ac:dyDescent="0.2">
      <c r="A96" s="142">
        <f>'Tabulation of Bids - ALL'!A117</f>
        <v>0</v>
      </c>
      <c r="B96" s="157">
        <f>'Tabulation of Bids - ALL'!B117</f>
        <v>0</v>
      </c>
      <c r="C96" s="142" t="e">
        <f>'Tabulation of Bids - ALL'!#REF!</f>
        <v>#REF!</v>
      </c>
      <c r="D96" s="142">
        <f>'Tabulation of Bids - ALL'!C117</f>
        <v>0</v>
      </c>
      <c r="E96" s="143"/>
      <c r="F96" s="143">
        <f t="shared" si="3"/>
        <v>0</v>
      </c>
    </row>
    <row r="97" spans="1:6" ht="20.25" customHeight="1" x14ac:dyDescent="0.2">
      <c r="A97" s="142">
        <f>'Tabulation of Bids - ALL'!A118</f>
        <v>90</v>
      </c>
      <c r="B97" s="157" t="str">
        <f>'Tabulation of Bids - ALL'!B118</f>
        <v>Well 18          1409 S. Johnston Avenue</v>
      </c>
      <c r="C97" s="142" t="e">
        <f>'Tabulation of Bids - ALL'!#REF!</f>
        <v>#REF!</v>
      </c>
      <c r="D97" s="142">
        <f>'Tabulation of Bids - ALL'!C118</f>
        <v>0</v>
      </c>
      <c r="E97" s="143"/>
      <c r="F97" s="143">
        <f t="shared" si="3"/>
        <v>0</v>
      </c>
    </row>
    <row r="98" spans="1:6" ht="20.25" customHeight="1" x14ac:dyDescent="0.2">
      <c r="A98" s="142">
        <f>'Tabulation of Bids - ALL'!A119</f>
        <v>91</v>
      </c>
      <c r="B98" s="157" t="str">
        <f>'Tabulation of Bids - ALL'!B119</f>
        <v>Well 19          1220 Lockheed Lane</v>
      </c>
      <c r="C98" s="142" t="e">
        <f>'Tabulation of Bids - ALL'!#REF!</f>
        <v>#REF!</v>
      </c>
      <c r="D98" s="142">
        <f>'Tabulation of Bids - ALL'!C119</f>
        <v>0</v>
      </c>
      <c r="E98" s="143"/>
      <c r="F98" s="143">
        <f t="shared" si="3"/>
        <v>0</v>
      </c>
    </row>
    <row r="99" spans="1:6" ht="20.25" customHeight="1" x14ac:dyDescent="0.2">
      <c r="A99" s="142">
        <f>'Tabulation of Bids - ALL'!A120</f>
        <v>92</v>
      </c>
      <c r="B99" s="157" t="str">
        <f>'Tabulation of Bids - ALL'!B120</f>
        <v>Well 22          5110 Auburn Street</v>
      </c>
      <c r="C99" s="142" t="e">
        <f>'Tabulation of Bids - ALL'!#REF!</f>
        <v>#REF!</v>
      </c>
      <c r="D99" s="142">
        <f>'Tabulation of Bids - ALL'!C120</f>
        <v>0</v>
      </c>
      <c r="E99" s="143"/>
      <c r="F99" s="143">
        <f t="shared" si="3"/>
        <v>0</v>
      </c>
    </row>
    <row r="100" spans="1:6" ht="20.25" customHeight="1" x14ac:dyDescent="0.2">
      <c r="A100" s="142">
        <f>'Tabulation of Bids - ALL'!A121</f>
        <v>93</v>
      </c>
      <c r="B100" s="157" t="str">
        <f>'Tabulation of Bids - ALL'!B121</f>
        <v>Well 23         1206 Elmwood Road</v>
      </c>
      <c r="C100" s="142" t="e">
        <f>'Tabulation of Bids - ALL'!#REF!</f>
        <v>#REF!</v>
      </c>
      <c r="D100" s="142">
        <f>'Tabulation of Bids - ALL'!C121</f>
        <v>0</v>
      </c>
      <c r="E100" s="143"/>
      <c r="F100" s="143">
        <f t="shared" si="3"/>
        <v>0</v>
      </c>
    </row>
    <row r="101" spans="1:6" ht="20.25" customHeight="1" x14ac:dyDescent="0.2">
      <c r="A101" s="142">
        <f>'Tabulation of Bids - ALL'!A122</f>
        <v>94</v>
      </c>
      <c r="B101" s="157" t="str">
        <f>'Tabulation of Bids - ALL'!B122</f>
        <v>Well 24        6475 Cessna Drive</v>
      </c>
      <c r="C101" s="142" t="e">
        <f>'Tabulation of Bids - ALL'!#REF!</f>
        <v>#REF!</v>
      </c>
      <c r="D101" s="142">
        <f>'Tabulation of Bids - ALL'!C122</f>
        <v>0</v>
      </c>
      <c r="E101" s="143"/>
      <c r="F101" s="143">
        <f t="shared" si="3"/>
        <v>0</v>
      </c>
    </row>
    <row r="102" spans="1:6" ht="20.25" customHeight="1" x14ac:dyDescent="0.2">
      <c r="A102" s="142">
        <f>'Tabulation of Bids - ALL'!A123</f>
        <v>95</v>
      </c>
      <c r="B102" s="157" t="str">
        <f>'Tabulation of Bids - ALL'!B123</f>
        <v>Well 25        5602 Spring Creek Road</v>
      </c>
      <c r="C102" s="142" t="e">
        <f>'Tabulation of Bids - ALL'!#REF!</f>
        <v>#REF!</v>
      </c>
      <c r="D102" s="142">
        <f>'Tabulation of Bids - ALL'!C123</f>
        <v>0</v>
      </c>
      <c r="E102" s="143"/>
      <c r="F102" s="143">
        <f t="shared" si="3"/>
        <v>0</v>
      </c>
    </row>
    <row r="103" spans="1:6" ht="20.25" customHeight="1" x14ac:dyDescent="0.2">
      <c r="A103" s="142">
        <f>'Tabulation of Bids - ALL'!A124</f>
        <v>96</v>
      </c>
      <c r="B103" s="157" t="str">
        <f>'Tabulation of Bids - ALL'!B124</f>
        <v>Well 26          5616 E. State Street</v>
      </c>
      <c r="C103" s="142" t="e">
        <f>'Tabulation of Bids - ALL'!#REF!</f>
        <v>#REF!</v>
      </c>
      <c r="D103" s="142">
        <f>'Tabulation of Bids - ALL'!C124</f>
        <v>0</v>
      </c>
      <c r="E103" s="143"/>
      <c r="F103" s="143">
        <f t="shared" si="3"/>
        <v>0</v>
      </c>
    </row>
    <row r="104" spans="1:6" ht="20.25" customHeight="1" x14ac:dyDescent="0.2">
      <c r="A104" s="142">
        <f>'Tabulation of Bids - ALL'!A125</f>
        <v>97</v>
      </c>
      <c r="B104" s="157" t="str">
        <f>'Tabulation of Bids - ALL'!B125</f>
        <v>Well 27          5834 Guilford Road</v>
      </c>
      <c r="C104" s="142" t="e">
        <f>'Tabulation of Bids - ALL'!#REF!</f>
        <v>#REF!</v>
      </c>
      <c r="D104" s="142">
        <f>'Tabulation of Bids - ALL'!C125</f>
        <v>0</v>
      </c>
      <c r="E104" s="143"/>
      <c r="F104" s="143">
        <f t="shared" si="3"/>
        <v>0</v>
      </c>
    </row>
    <row r="105" spans="1:6" ht="20.25" customHeight="1" x14ac:dyDescent="0.2">
      <c r="A105" s="142">
        <f>'Tabulation of Bids - ALL'!A126</f>
        <v>98</v>
      </c>
      <c r="B105" s="157" t="str">
        <f>'Tabulation of Bids - ALL'!B126</f>
        <v>Well 28          5400 Beltline Road</v>
      </c>
      <c r="C105" s="142" t="e">
        <f>'Tabulation of Bids - ALL'!#REF!</f>
        <v>#REF!</v>
      </c>
      <c r="D105" s="142">
        <f>'Tabulation of Bids - ALL'!C126</f>
        <v>0</v>
      </c>
      <c r="E105" s="143"/>
      <c r="F105" s="143">
        <f t="shared" si="3"/>
        <v>0</v>
      </c>
    </row>
    <row r="106" spans="1:6" ht="20.25" customHeight="1" thickBot="1" x14ac:dyDescent="0.25">
      <c r="A106" s="142">
        <f>'Tabulation of Bids - ALL'!A137</f>
        <v>109</v>
      </c>
      <c r="B106" s="157" t="str">
        <f>'Tabulation of Bids - ALL'!B137</f>
        <v>Well 42          6733 Newburg Road</v>
      </c>
      <c r="C106" s="142" t="e">
        <f>'Tabulation of Bids - ALL'!#REF!</f>
        <v>#REF!</v>
      </c>
      <c r="D106" s="142">
        <f>'Tabulation of Bids - ALL'!C137</f>
        <v>0</v>
      </c>
      <c r="E106" s="143"/>
      <c r="F106" s="143">
        <f t="shared" si="3"/>
        <v>0</v>
      </c>
    </row>
    <row r="107" spans="1:6" ht="9.75" customHeight="1" x14ac:dyDescent="0.2">
      <c r="A107" s="144"/>
      <c r="B107" s="154" t="s">
        <v>89</v>
      </c>
      <c r="C107" s="145" t="str">
        <f>IF(NOT(ISNUMBER(A109)),"Total","Sub")</f>
        <v>Total</v>
      </c>
      <c r="D107" s="230"/>
      <c r="E107" s="146" t="s">
        <v>7</v>
      </c>
      <c r="F107" s="147">
        <f>SUM(F83:F106)+F81</f>
        <v>0</v>
      </c>
    </row>
    <row r="108" spans="1:6" ht="9.75" customHeight="1" thickBot="1" x14ac:dyDescent="0.25">
      <c r="A108" s="148"/>
      <c r="B108" s="149"/>
      <c r="C108" s="150" t="str">
        <f>IF(NOT(ISNUMBER(A109)),"Bid","Total")</f>
        <v>Bid</v>
      </c>
      <c r="D108" s="151"/>
      <c r="E108" s="152" t="s">
        <v>8</v>
      </c>
      <c r="F108" s="153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3.2" x14ac:dyDescent="0.25"/>
  <cols>
    <col min="1" max="1" width="3.88671875" style="94" customWidth="1"/>
    <col min="2" max="2" width="55.33203125" style="94" customWidth="1"/>
    <col min="3" max="3" width="9" style="94" customWidth="1"/>
    <col min="4" max="4" width="7.6640625" style="94" customWidth="1"/>
    <col min="5" max="5" width="13.33203125" style="94" bestFit="1" customWidth="1"/>
    <col min="6" max="6" width="13.6640625" style="327" customWidth="1"/>
  </cols>
  <sheetData>
    <row r="1" spans="1:6" s="98" customFormat="1" ht="15.75" customHeight="1" x14ac:dyDescent="0.25">
      <c r="A1" s="115"/>
      <c r="B1" s="116"/>
      <c r="C1" s="117" t="s">
        <v>10</v>
      </c>
      <c r="D1" s="118"/>
      <c r="E1" s="119" t="s">
        <v>11</v>
      </c>
      <c r="F1" s="312"/>
    </row>
    <row r="2" spans="1:6" s="98" customFormat="1" ht="15.75" customHeight="1" x14ac:dyDescent="0.25">
      <c r="A2" s="120"/>
      <c r="B2" s="121"/>
      <c r="C2" s="122" t="s">
        <v>12</v>
      </c>
      <c r="D2" s="113"/>
      <c r="E2" s="599"/>
      <c r="F2" s="600"/>
    </row>
    <row r="3" spans="1:6" s="98" customFormat="1" ht="15.75" customHeight="1" x14ac:dyDescent="0.25">
      <c r="A3" s="120"/>
      <c r="B3" s="123"/>
      <c r="C3" s="122" t="s">
        <v>13</v>
      </c>
      <c r="D3" s="601" t="s">
        <v>14</v>
      </c>
      <c r="E3" s="601"/>
      <c r="F3" s="602"/>
    </row>
    <row r="4" spans="1:6" s="98" customFormat="1" ht="15.75" customHeight="1" x14ac:dyDescent="0.25">
      <c r="A4" s="124"/>
      <c r="B4" s="125" t="s">
        <v>15</v>
      </c>
      <c r="C4" s="122" t="s">
        <v>16</v>
      </c>
      <c r="D4" s="597" t="str">
        <f>'Tabulation of Bids - ALL'!$A$3</f>
        <v>Grounds Maintenance - Water Sites &amp; Fire Stations</v>
      </c>
      <c r="E4" s="597"/>
      <c r="F4" s="598"/>
    </row>
    <row r="5" spans="1:6" s="101" customFormat="1" ht="12" customHeight="1" x14ac:dyDescent="0.2">
      <c r="A5" s="313" t="s">
        <v>17</v>
      </c>
      <c r="B5" s="313"/>
      <c r="C5" s="313"/>
      <c r="D5" s="313"/>
      <c r="E5" s="313"/>
      <c r="F5" s="314"/>
    </row>
    <row r="6" spans="1:6" s="101" customFormat="1" ht="12" customHeight="1" x14ac:dyDescent="0.2">
      <c r="A6" s="168"/>
      <c r="B6" s="107"/>
      <c r="C6" s="107"/>
      <c r="D6" s="107"/>
      <c r="E6" s="107"/>
      <c r="F6" s="315"/>
    </row>
    <row r="7" spans="1:6" s="101" customFormat="1" ht="12" customHeight="1" x14ac:dyDescent="0.2">
      <c r="A7" s="168"/>
      <c r="B7" s="107"/>
      <c r="C7" s="107"/>
      <c r="D7" s="107"/>
      <c r="E7" s="107"/>
      <c r="F7" s="315"/>
    </row>
    <row r="8" spans="1:6" s="101" customFormat="1" ht="12" customHeight="1" x14ac:dyDescent="0.2">
      <c r="A8" s="168"/>
      <c r="B8" s="107"/>
      <c r="C8" s="107"/>
      <c r="D8" s="107"/>
      <c r="E8" s="107"/>
      <c r="F8" s="315"/>
    </row>
    <row r="9" spans="1:6" s="101" customFormat="1" ht="12" customHeight="1" x14ac:dyDescent="0.2">
      <c r="A9" s="168"/>
      <c r="B9" s="107"/>
      <c r="C9" s="107"/>
      <c r="D9" s="107"/>
      <c r="E9" s="107"/>
      <c r="F9" s="315"/>
    </row>
    <row r="10" spans="1:6" s="101" customFormat="1" ht="12" customHeight="1" x14ac:dyDescent="0.2">
      <c r="A10" s="316" t="s">
        <v>18</v>
      </c>
      <c r="B10" s="313"/>
      <c r="C10" s="313"/>
      <c r="D10" s="313"/>
      <c r="E10" s="313"/>
      <c r="F10" s="314"/>
    </row>
    <row r="11" spans="1:6" s="101" customFormat="1" ht="12" customHeight="1" x14ac:dyDescent="0.2">
      <c r="A11" s="316" t="s">
        <v>19</v>
      </c>
      <c r="B11" s="313"/>
      <c r="C11" s="313"/>
      <c r="D11" s="313"/>
      <c r="E11" s="313"/>
      <c r="F11" s="314"/>
    </row>
    <row r="12" spans="1:6" s="101" customFormat="1" ht="12" customHeight="1" x14ac:dyDescent="0.2">
      <c r="A12" s="316" t="s">
        <v>20</v>
      </c>
      <c r="B12" s="313"/>
      <c r="C12" s="313"/>
      <c r="D12" s="313"/>
      <c r="E12" s="313"/>
      <c r="F12" s="314"/>
    </row>
    <row r="13" spans="1:6" s="101" customFormat="1" ht="12" customHeight="1" x14ac:dyDescent="0.2">
      <c r="A13" s="316" t="s">
        <v>21</v>
      </c>
      <c r="B13" s="313"/>
      <c r="C13" s="313"/>
      <c r="D13" s="313"/>
      <c r="E13" s="313"/>
      <c r="F13" s="314"/>
    </row>
    <row r="14" spans="1:6" s="101" customFormat="1" ht="12" customHeight="1" thickBot="1" x14ac:dyDescent="0.25">
      <c r="A14" s="316" t="s">
        <v>22</v>
      </c>
      <c r="B14" s="313"/>
      <c r="C14" s="313"/>
      <c r="D14" s="313"/>
      <c r="E14" s="313"/>
      <c r="F14" s="314"/>
    </row>
    <row r="15" spans="1:6" ht="21.6" thickBot="1" x14ac:dyDescent="0.3">
      <c r="A15" s="208" t="s">
        <v>1</v>
      </c>
      <c r="B15" s="209" t="s">
        <v>2</v>
      </c>
      <c r="C15" s="209" t="s">
        <v>23</v>
      </c>
      <c r="D15" s="210" t="s">
        <v>4</v>
      </c>
      <c r="E15" s="211" t="s">
        <v>5</v>
      </c>
      <c r="F15" s="211" t="s">
        <v>6</v>
      </c>
    </row>
    <row r="16" spans="1:6" s="102" customFormat="1" ht="20.399999999999999" customHeight="1" x14ac:dyDescent="0.2">
      <c r="A16" s="205">
        <f>'Tabulation of Bids - ALL'!$A9</f>
        <v>1</v>
      </c>
      <c r="B16" s="206" t="str">
        <f>'Tabulation of Bids - ALL'!$B9</f>
        <v>Well 5           2526 Pelham Rd</v>
      </c>
      <c r="C16" s="96" t="e">
        <f>'Tabulation of Bids - ALL'!#REF!</f>
        <v>#REF!</v>
      </c>
      <c r="D16" s="207">
        <f>'Tabulation of Bids - ALL'!$C9</f>
        <v>0</v>
      </c>
      <c r="E16" s="236">
        <f>'Tabulation of Bids - ALL'!$D9</f>
        <v>0</v>
      </c>
      <c r="F16" s="317">
        <f>D16*E16</f>
        <v>0</v>
      </c>
    </row>
    <row r="17" spans="1:6" s="102" customFormat="1" ht="20.399999999999999" customHeight="1" x14ac:dyDescent="0.2">
      <c r="A17" s="95">
        <f>'Tabulation of Bids - ALL'!$A10</f>
        <v>2</v>
      </c>
      <c r="B17" s="105" t="str">
        <f>'Tabulation of Bids - ALL'!$B10</f>
        <v>Well 9           2708 Crosby Street</v>
      </c>
      <c r="C17" s="96" t="e">
        <f>'Tabulation of Bids - ALL'!#REF!</f>
        <v>#REF!</v>
      </c>
      <c r="D17" s="97">
        <f>'Tabulation of Bids - ALL'!$C10</f>
        <v>0</v>
      </c>
      <c r="E17" s="231">
        <f>'Tabulation of Bids - ALL'!$D10</f>
        <v>0</v>
      </c>
      <c r="F17" s="318">
        <f t="shared" ref="F17:F32" si="0">D17*E17</f>
        <v>0</v>
      </c>
    </row>
    <row r="18" spans="1:6" s="102" customFormat="1" ht="20.399999999999999" customHeight="1" x14ac:dyDescent="0.2">
      <c r="A18" s="95">
        <f>'Tabulation of Bids - ALL'!$A11</f>
        <v>3</v>
      </c>
      <c r="B18" s="105" t="str">
        <f>'Tabulation of Bids - ALL'!$B11</f>
        <v>Well 10          4316 Newburg Road</v>
      </c>
      <c r="C18" s="96" t="e">
        <f>'Tabulation of Bids - ALL'!#REF!</f>
        <v>#REF!</v>
      </c>
      <c r="D18" s="97">
        <f>'Tabulation of Bids - ALL'!$C11</f>
        <v>0</v>
      </c>
      <c r="E18" s="231">
        <f>'Tabulation of Bids - ALL'!$D11</f>
        <v>0</v>
      </c>
      <c r="F18" s="318">
        <f t="shared" si="0"/>
        <v>0</v>
      </c>
    </row>
    <row r="19" spans="1:6" s="102" customFormat="1" ht="20.399999999999999" customHeight="1" x14ac:dyDescent="0.2">
      <c r="A19" s="95">
        <f>'Tabulation of Bids - ALL'!$A12</f>
        <v>4</v>
      </c>
      <c r="B19" s="105" t="str">
        <f>'Tabulation of Bids - ALL'!$B12</f>
        <v>Well 13          4625 Skyline Drive</v>
      </c>
      <c r="C19" s="96" t="e">
        <f>'Tabulation of Bids - ALL'!#REF!</f>
        <v>#REF!</v>
      </c>
      <c r="D19" s="97">
        <f>'Tabulation of Bids - ALL'!$C12</f>
        <v>0</v>
      </c>
      <c r="E19" s="231">
        <f>'Tabulation of Bids - ALL'!$D12</f>
        <v>0</v>
      </c>
      <c r="F19" s="318">
        <f t="shared" si="0"/>
        <v>0</v>
      </c>
    </row>
    <row r="20" spans="1:6" s="102" customFormat="1" ht="20.399999999999999" customHeight="1" x14ac:dyDescent="0.2">
      <c r="A20" s="95">
        <f>'Tabulation of Bids - ALL'!$A13</f>
        <v>5</v>
      </c>
      <c r="B20" s="105" t="str">
        <f>'Tabulation of Bids - ALL'!$B13</f>
        <v>Well 26          5616 E. State Street</v>
      </c>
      <c r="C20" s="96" t="e">
        <f>'Tabulation of Bids - ALL'!#REF!</f>
        <v>#REF!</v>
      </c>
      <c r="D20" s="97">
        <f>'Tabulation of Bids - ALL'!$C13</f>
        <v>0</v>
      </c>
      <c r="E20" s="231">
        <f>'Tabulation of Bids - ALL'!$D13</f>
        <v>0</v>
      </c>
      <c r="F20" s="318">
        <f t="shared" si="0"/>
        <v>0</v>
      </c>
    </row>
    <row r="21" spans="1:6" s="102" customFormat="1" ht="20.399999999999999" customHeight="1" x14ac:dyDescent="0.2">
      <c r="A21" s="95">
        <f>'Tabulation of Bids - ALL'!$A14</f>
        <v>6</v>
      </c>
      <c r="B21" s="105" t="str">
        <f>'Tabulation of Bids - ALL'!$B14</f>
        <v xml:space="preserve">Well 29          4750 Pepper Drive     </v>
      </c>
      <c r="C21" s="96" t="e">
        <f>'Tabulation of Bids - ALL'!#REF!</f>
        <v>#REF!</v>
      </c>
      <c r="D21" s="97">
        <f>'Tabulation of Bids - ALL'!$C14</f>
        <v>0</v>
      </c>
      <c r="E21" s="231">
        <f>'Tabulation of Bids - ALL'!$D14</f>
        <v>0</v>
      </c>
      <c r="F21" s="318">
        <f t="shared" si="0"/>
        <v>0</v>
      </c>
    </row>
    <row r="22" spans="1:6" s="102" customFormat="1" ht="20.399999999999999" customHeight="1" x14ac:dyDescent="0.2">
      <c r="A22" s="95">
        <f>'Tabulation of Bids - ALL'!$A15</f>
        <v>7</v>
      </c>
      <c r="B22" s="105" t="str">
        <f>'Tabulation of Bids - ALL'!$B15</f>
        <v>Well 30          6544 Palo Verde</v>
      </c>
      <c r="C22" s="96" t="e">
        <f>'Tabulation of Bids - ALL'!#REF!</f>
        <v>#REF!</v>
      </c>
      <c r="D22" s="97">
        <f>'Tabulation of Bids - ALL'!$C15</f>
        <v>0</v>
      </c>
      <c r="E22" s="231">
        <f>'Tabulation of Bids - ALL'!$D15</f>
        <v>0</v>
      </c>
      <c r="F22" s="318">
        <f t="shared" si="0"/>
        <v>0</v>
      </c>
    </row>
    <row r="23" spans="1:6" s="102" customFormat="1" ht="20.399999999999999" customHeight="1" x14ac:dyDescent="0.2">
      <c r="A23" s="95">
        <f>'Tabulation of Bids - ALL'!$A16</f>
        <v>8</v>
      </c>
      <c r="B23" s="105" t="str">
        <f>'Tabulation of Bids - ALL'!$B16</f>
        <v>Well 31          1780 Bell School Road</v>
      </c>
      <c r="C23" s="96" t="e">
        <f>'Tabulation of Bids - ALL'!#REF!</f>
        <v>#REF!</v>
      </c>
      <c r="D23" s="97">
        <f>'Tabulation of Bids - ALL'!$C16</f>
        <v>0</v>
      </c>
      <c r="E23" s="231">
        <f>'Tabulation of Bids - ALL'!$D16</f>
        <v>0</v>
      </c>
      <c r="F23" s="318">
        <f t="shared" si="0"/>
        <v>0</v>
      </c>
    </row>
    <row r="24" spans="1:6" s="102" customFormat="1" ht="20.399999999999999" customHeight="1" x14ac:dyDescent="0.2">
      <c r="A24" s="95">
        <f>'Tabulation of Bids - ALL'!$A17</f>
        <v>9</v>
      </c>
      <c r="B24" s="105" t="str">
        <f>'Tabulation of Bids - ALL'!$B17</f>
        <v>Well 39          7423 Spring Brook Road</v>
      </c>
      <c r="C24" s="96" t="e">
        <f>'Tabulation of Bids - ALL'!#REF!</f>
        <v>#REF!</v>
      </c>
      <c r="D24" s="97">
        <f>'Tabulation of Bids - ALL'!$C17</f>
        <v>0</v>
      </c>
      <c r="E24" s="231">
        <f>'Tabulation of Bids - ALL'!$D17</f>
        <v>0</v>
      </c>
      <c r="F24" s="318">
        <f t="shared" si="0"/>
        <v>0</v>
      </c>
    </row>
    <row r="25" spans="1:6" s="102" customFormat="1" ht="20.399999999999999" customHeight="1" x14ac:dyDescent="0.2">
      <c r="A25" s="95">
        <f>'Tabulation of Bids - ALL'!$A18</f>
        <v>10</v>
      </c>
      <c r="B25" s="105" t="str">
        <f>'Tabulation of Bids - ALL'!$B18</f>
        <v>Zone Control Valve 1   5283 Spring Creek Road</v>
      </c>
      <c r="C25" s="96" t="e">
        <f>'Tabulation of Bids - ALL'!#REF!</f>
        <v>#REF!</v>
      </c>
      <c r="D25" s="97">
        <f>'Tabulation of Bids - ALL'!$C18</f>
        <v>0</v>
      </c>
      <c r="E25" s="231">
        <f>'Tabulation of Bids - ALL'!$D18</f>
        <v>0</v>
      </c>
      <c r="F25" s="318">
        <f t="shared" si="0"/>
        <v>0</v>
      </c>
    </row>
    <row r="26" spans="1:6" s="102" customFormat="1" ht="20.399999999999999" customHeight="1" x14ac:dyDescent="0.2">
      <c r="A26" s="95">
        <f>'Tabulation of Bids - ALL'!$A19</f>
        <v>11</v>
      </c>
      <c r="B26" s="105" t="str">
        <f>'Tabulation of Bids - ALL'!$B19</f>
        <v>Main Office/Cedar St Reservoir   1111 Cedar St</v>
      </c>
      <c r="C26" s="96" t="e">
        <f>'Tabulation of Bids - ALL'!#REF!</f>
        <v>#REF!</v>
      </c>
      <c r="D26" s="97">
        <f>'Tabulation of Bids - ALL'!$C19</f>
        <v>0</v>
      </c>
      <c r="E26" s="231">
        <f>'Tabulation of Bids - ALL'!$D19</f>
        <v>0</v>
      </c>
      <c r="F26" s="318">
        <f t="shared" si="0"/>
        <v>0</v>
      </c>
    </row>
    <row r="27" spans="1:6" s="102" customFormat="1" ht="20.399999999999999" customHeight="1" x14ac:dyDescent="0.2">
      <c r="A27" s="95">
        <f>'Tabulation of Bids - ALL'!$A20</f>
        <v>12</v>
      </c>
      <c r="B27" s="105" t="e">
        <f>'Tabulation of Bids - ALL'!#REF!</f>
        <v>#REF!</v>
      </c>
      <c r="C27" s="96" t="e">
        <f>'Tabulation of Bids - ALL'!#REF!</f>
        <v>#REF!</v>
      </c>
      <c r="D27" s="97">
        <f>'Tabulation of Bids - ALL'!$C20</f>
        <v>0</v>
      </c>
      <c r="E27" s="231">
        <f>'Tabulation of Bids - ALL'!$D20</f>
        <v>0</v>
      </c>
      <c r="F27" s="318">
        <f t="shared" si="0"/>
        <v>0</v>
      </c>
    </row>
    <row r="28" spans="1:6" s="102" customFormat="1" ht="20.399999999999999" customHeight="1" x14ac:dyDescent="0.2">
      <c r="A28" s="95">
        <f>'Tabulation of Bids - ALL'!$A21</f>
        <v>0</v>
      </c>
      <c r="B28" s="105" t="str">
        <f>'Tabulation of Bids - ALL'!$B20</f>
        <v>Total Mulch Labor (Water Sites)</v>
      </c>
      <c r="C28" s="96" t="e">
        <f>'Tabulation of Bids - ALL'!#REF!</f>
        <v>#REF!</v>
      </c>
      <c r="D28" s="97">
        <f>'Tabulation of Bids - ALL'!$C21</f>
        <v>0</v>
      </c>
      <c r="E28" s="231">
        <f>'Tabulation of Bids - ALL'!$D21</f>
        <v>0</v>
      </c>
      <c r="F28" s="318">
        <f t="shared" si="0"/>
        <v>0</v>
      </c>
    </row>
    <row r="29" spans="1:6" s="102" customFormat="1" ht="20.399999999999999" customHeight="1" x14ac:dyDescent="0.2">
      <c r="A29" s="95">
        <f>'Tabulation of Bids - ALL'!$A22</f>
        <v>0</v>
      </c>
      <c r="B29" s="105" t="str">
        <f>'Tabulation of Bids - ALL'!$B22</f>
        <v>MULCH LABOR COST - FIRE</v>
      </c>
      <c r="C29" s="96" t="e">
        <f>'Tabulation of Bids - ALL'!#REF!</f>
        <v>#REF!</v>
      </c>
      <c r="D29" s="97">
        <f>'Tabulation of Bids - ALL'!$C22</f>
        <v>0</v>
      </c>
      <c r="E29" s="231">
        <f>'Tabulation of Bids - ALL'!$D22</f>
        <v>0</v>
      </c>
      <c r="F29" s="318">
        <f t="shared" si="0"/>
        <v>0</v>
      </c>
    </row>
    <row r="30" spans="1:6" s="102" customFormat="1" ht="20.399999999999999" customHeight="1" x14ac:dyDescent="0.2">
      <c r="A30" s="95">
        <f>'Tabulation of Bids - ALL'!$A23</f>
        <v>13</v>
      </c>
      <c r="B30" s="105" t="str">
        <f>'Tabulation of Bids - ALL'!$B23</f>
        <v>Fire Station 1     Woodlawn Ave</v>
      </c>
      <c r="C30" s="96" t="e">
        <f>'Tabulation of Bids - ALL'!#REF!</f>
        <v>#REF!</v>
      </c>
      <c r="D30" s="97">
        <f>'Tabulation of Bids - ALL'!$C23</f>
        <v>0</v>
      </c>
      <c r="E30" s="231">
        <f>'Tabulation of Bids - ALL'!$D23</f>
        <v>0</v>
      </c>
      <c r="F30" s="318">
        <f t="shared" si="0"/>
        <v>0</v>
      </c>
    </row>
    <row r="31" spans="1:6" s="102" customFormat="1" ht="20.399999999999999" customHeight="1" x14ac:dyDescent="0.2">
      <c r="A31" s="95">
        <f>'Tabulation of Bids - ALL'!$A24</f>
        <v>14</v>
      </c>
      <c r="B31" s="105" t="str">
        <f>'Tabulation of Bids - ALL'!$B24</f>
        <v>Fire Station 2    1004 7th Street</v>
      </c>
      <c r="C31" s="96" t="e">
        <f>'Tabulation of Bids - ALL'!#REF!</f>
        <v>#REF!</v>
      </c>
      <c r="D31" s="97">
        <f>'Tabulation of Bids - ALL'!$C24</f>
        <v>0</v>
      </c>
      <c r="E31" s="231">
        <f>'Tabulation of Bids - ALL'!$D24</f>
        <v>0</v>
      </c>
      <c r="F31" s="318">
        <f t="shared" si="0"/>
        <v>0</v>
      </c>
    </row>
    <row r="32" spans="1:6" s="102" customFormat="1" ht="20.399999999999999" customHeight="1" x14ac:dyDescent="0.2">
      <c r="A32" s="95">
        <f>'Tabulation of Bids - ALL'!$A25</f>
        <v>15</v>
      </c>
      <c r="B32" s="105" t="str">
        <f>'Tabulation of Bids - ALL'!$B25</f>
        <v>Fire Station 3     888 Marchesano Dr</v>
      </c>
      <c r="C32" s="96" t="e">
        <f>'Tabulation of Bids - ALL'!#REF!</f>
        <v>#REF!</v>
      </c>
      <c r="D32" s="97">
        <f>'Tabulation of Bids - ALL'!$C25</f>
        <v>0</v>
      </c>
      <c r="E32" s="231">
        <f>'Tabulation of Bids - ALL'!$D25</f>
        <v>0</v>
      </c>
      <c r="F32" s="318">
        <f t="shared" si="0"/>
        <v>0</v>
      </c>
    </row>
    <row r="33" spans="1:19" s="102" customFormat="1" ht="20.399999999999999" customHeight="1" x14ac:dyDescent="0.2">
      <c r="A33" s="95">
        <f>'Tabulation of Bids - ALL'!$A26</f>
        <v>16</v>
      </c>
      <c r="B33" s="105" t="str">
        <f>'Tabulation of Bids - ALL'!$B26</f>
        <v>Fire Station 4     2959 Shaw Woods Dr</v>
      </c>
      <c r="C33" s="99" t="e">
        <f>'Tabulation of Bids - ALL'!#REF!</f>
        <v>#REF!</v>
      </c>
      <c r="D33" s="97">
        <f>'Tabulation of Bids - ALL'!$C26</f>
        <v>0</v>
      </c>
      <c r="E33" s="231">
        <f>'Tabulation of Bids - ALL'!$D26</f>
        <v>0</v>
      </c>
      <c r="F33" s="318">
        <f t="shared" ref="F33:F39" si="1">D33*E33</f>
        <v>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2" customFormat="1" ht="20.399999999999999" customHeight="1" x14ac:dyDescent="0.2">
      <c r="A34" s="95">
        <f>'Tabulation of Bids - ALL'!$A27</f>
        <v>17</v>
      </c>
      <c r="B34" s="105" t="str">
        <f>'Tabulation of Bids - ALL'!$B27</f>
        <v>Fire Station 5     391 North Trainer Rd</v>
      </c>
      <c r="C34" s="96" t="e">
        <f>'Tabulation of Bids - ALL'!#REF!</f>
        <v>#REF!</v>
      </c>
      <c r="D34" s="97">
        <f>'Tabulation of Bids - ALL'!$C27</f>
        <v>0</v>
      </c>
      <c r="E34" s="231">
        <f>'Tabulation of Bids - ALL'!$D27</f>
        <v>0</v>
      </c>
      <c r="F34" s="318">
        <f t="shared" si="1"/>
        <v>0</v>
      </c>
    </row>
    <row r="35" spans="1:19" s="102" customFormat="1" ht="20.399999999999999" customHeight="1" x14ac:dyDescent="0.2">
      <c r="A35" s="95">
        <f>'Tabulation of Bids - ALL'!$A28</f>
        <v>18</v>
      </c>
      <c r="B35" s="105" t="str">
        <f>'Tabulation of Bids - ALL'!$B28</f>
        <v>Fire Station 6     3329 West State St</v>
      </c>
      <c r="C35" s="96" t="e">
        <f>'Tabulation of Bids - ALL'!#REF!</f>
        <v>#REF!</v>
      </c>
      <c r="D35" s="97">
        <f>'Tabulation of Bids - ALL'!$C28</f>
        <v>0</v>
      </c>
      <c r="E35" s="231">
        <f>'Tabulation of Bids - ALL'!$D28</f>
        <v>0</v>
      </c>
      <c r="F35" s="318">
        <f t="shared" si="1"/>
        <v>0</v>
      </c>
    </row>
    <row r="36" spans="1:19" s="102" customFormat="1" ht="20.399999999999999" customHeight="1" x14ac:dyDescent="0.2">
      <c r="A36" s="95">
        <f>'Tabulation of Bids - ALL'!$A29</f>
        <v>19</v>
      </c>
      <c r="B36" s="105" t="str">
        <f>'Tabulation of Bids - ALL'!$B29</f>
        <v>Fire Station 7     2323 Sawyer Rd</v>
      </c>
      <c r="C36" s="96" t="e">
        <f>'Tabulation of Bids - ALL'!#REF!</f>
        <v>#REF!</v>
      </c>
      <c r="D36" s="97">
        <f>'Tabulation of Bids - ALL'!$C29</f>
        <v>0</v>
      </c>
      <c r="E36" s="231">
        <f>'Tabulation of Bids - ALL'!$D29</f>
        <v>0</v>
      </c>
      <c r="F36" s="318">
        <f t="shared" si="1"/>
        <v>0</v>
      </c>
    </row>
    <row r="37" spans="1:19" s="102" customFormat="1" ht="20.399999999999999" customHeight="1" x14ac:dyDescent="0.2">
      <c r="A37" s="95">
        <f>'Tabulation of Bids - ALL'!$A30</f>
        <v>20</v>
      </c>
      <c r="B37" s="105" t="str">
        <f>'Tabulation of Bids - ALL'!$B30</f>
        <v>Fire Station 8     505 Sherman St</v>
      </c>
      <c r="C37" s="96" t="e">
        <f>'Tabulation of Bids - ALL'!#REF!</f>
        <v>#REF!</v>
      </c>
      <c r="D37" s="97">
        <f>'Tabulation of Bids - ALL'!$C30</f>
        <v>0</v>
      </c>
      <c r="E37" s="231">
        <f>'Tabulation of Bids - ALL'!$D30</f>
        <v>0</v>
      </c>
      <c r="F37" s="318">
        <f t="shared" si="1"/>
        <v>0</v>
      </c>
    </row>
    <row r="38" spans="1:19" s="102" customFormat="1" ht="20.399999999999999" customHeight="1" x14ac:dyDescent="0.2">
      <c r="A38" s="95">
        <f>'Tabulation of Bids - ALL'!$A31</f>
        <v>21</v>
      </c>
      <c r="B38" s="105" t="str">
        <f>'Tabulation of Bids - ALL'!$B31</f>
        <v>Fire Station 9     2416 Halsted Rd</v>
      </c>
      <c r="C38" s="96" t="e">
        <f>'Tabulation of Bids - ALL'!#REF!</f>
        <v>#REF!</v>
      </c>
      <c r="D38" s="97">
        <f>'Tabulation of Bids - ALL'!$C31</f>
        <v>0</v>
      </c>
      <c r="E38" s="231">
        <f>'Tabulation of Bids - ALL'!$D31</f>
        <v>0</v>
      </c>
      <c r="F38" s="318">
        <f t="shared" si="1"/>
        <v>0</v>
      </c>
    </row>
    <row r="39" spans="1:19" s="102" customFormat="1" ht="20.399999999999999" customHeight="1" thickBot="1" x14ac:dyDescent="0.25">
      <c r="A39" s="232">
        <f>'Tabulation of Bids - ALL'!$A32</f>
        <v>22</v>
      </c>
      <c r="B39" s="233" t="str">
        <f>'Tabulation of Bids - ALL'!$B32</f>
        <v>Fire Station 10   3407 Rural St</v>
      </c>
      <c r="C39" s="237" t="e">
        <f>'Tabulation of Bids - ALL'!#REF!</f>
        <v>#REF!</v>
      </c>
      <c r="D39" s="234">
        <f>'Tabulation of Bids - ALL'!$C32</f>
        <v>0</v>
      </c>
      <c r="E39" s="235">
        <f>'Tabulation of Bids - ALL'!$D32</f>
        <v>0</v>
      </c>
      <c r="F39" s="319">
        <f t="shared" si="1"/>
        <v>0</v>
      </c>
    </row>
    <row r="40" spans="1:19" s="94" customFormat="1" ht="12.75" customHeight="1" thickBot="1" x14ac:dyDescent="0.3">
      <c r="A40" s="238"/>
      <c r="B40" s="239"/>
      <c r="C40" s="240"/>
      <c r="D40" s="241"/>
      <c r="E40" s="242" t="str">
        <f>IF(NOT(ISNUMBER($A61)),"Total ","Sub Total ")</f>
        <v xml:space="preserve">Sub Total </v>
      </c>
      <c r="F40" s="320">
        <f>SUM(F16:F39)</f>
        <v>0</v>
      </c>
    </row>
    <row r="41" spans="1:19" s="100" customFormat="1" ht="12.75" customHeight="1" x14ac:dyDescent="0.25">
      <c r="A41" s="108"/>
      <c r="B41" s="109"/>
      <c r="C41" s="108"/>
      <c r="D41" s="110"/>
      <c r="E41" s="111"/>
      <c r="F41" s="321"/>
    </row>
    <row r="42" spans="1:19" s="98" customFormat="1" ht="12.75" customHeight="1" x14ac:dyDescent="0.25">
      <c r="A42" s="112" t="s">
        <v>96</v>
      </c>
      <c r="B42" s="113"/>
      <c r="C42" s="113"/>
      <c r="D42" s="112" t="s">
        <v>24</v>
      </c>
      <c r="E42" s="113"/>
      <c r="F42" s="322"/>
    </row>
    <row r="43" spans="1:19" s="98" customFormat="1" ht="12.75" customHeight="1" x14ac:dyDescent="0.25">
      <c r="A43" s="114"/>
      <c r="B43" s="114"/>
      <c r="C43" s="114"/>
      <c r="D43" s="114"/>
      <c r="E43" s="114"/>
      <c r="F43" s="123"/>
    </row>
    <row r="44" spans="1:19" s="98" customFormat="1" ht="12.75" customHeight="1" x14ac:dyDescent="0.25">
      <c r="A44" s="112" t="s">
        <v>25</v>
      </c>
      <c r="B44" s="113"/>
      <c r="C44" s="113"/>
      <c r="D44" s="112" t="s">
        <v>24</v>
      </c>
      <c r="E44" s="113"/>
      <c r="F44" s="322"/>
    </row>
    <row r="45" spans="1:19" s="98" customFormat="1" ht="15" customHeight="1" x14ac:dyDescent="0.25">
      <c r="A45" s="323" t="s">
        <v>97</v>
      </c>
      <c r="B45" s="114"/>
      <c r="C45" s="114"/>
      <c r="D45" s="114"/>
      <c r="E45" s="114"/>
      <c r="F45" s="324" t="s">
        <v>26</v>
      </c>
    </row>
    <row r="46" spans="1:19" ht="15.75" customHeight="1" x14ac:dyDescent="0.25">
      <c r="A46" s="115"/>
      <c r="B46" s="116"/>
      <c r="C46" s="117" t="s">
        <v>10</v>
      </c>
      <c r="D46" s="118"/>
      <c r="E46" s="119" t="s">
        <v>11</v>
      </c>
      <c r="F46" s="312"/>
    </row>
    <row r="47" spans="1:19" ht="15.75" customHeight="1" x14ac:dyDescent="0.25">
      <c r="A47" s="120"/>
      <c r="B47" s="121"/>
      <c r="C47" s="122" t="s">
        <v>12</v>
      </c>
      <c r="D47" s="113"/>
      <c r="E47" s="595">
        <f>E2</f>
        <v>0</v>
      </c>
      <c r="F47" s="596"/>
    </row>
    <row r="48" spans="1:19" ht="15.75" customHeight="1" x14ac:dyDescent="0.25">
      <c r="A48" s="120"/>
      <c r="B48" s="123"/>
      <c r="C48" s="122" t="s">
        <v>13</v>
      </c>
      <c r="D48" s="113"/>
      <c r="E48" s="70" t="s">
        <v>14</v>
      </c>
      <c r="F48" s="325"/>
    </row>
    <row r="49" spans="1:6" ht="15.75" customHeight="1" x14ac:dyDescent="0.25">
      <c r="A49" s="124"/>
      <c r="B49" s="125" t="s">
        <v>15</v>
      </c>
      <c r="C49" s="122" t="s">
        <v>16</v>
      </c>
      <c r="D49" s="597" t="str">
        <f>D4</f>
        <v>Grounds Maintenance - Water Sites &amp; Fire Stations</v>
      </c>
      <c r="E49" s="597"/>
      <c r="F49" s="598"/>
    </row>
    <row r="50" spans="1:6" ht="12" customHeight="1" x14ac:dyDescent="0.25">
      <c r="A50" s="313" t="str">
        <f>A5</f>
        <v>Location (Sta. and land description of beginning; Sta. only for end for county and road district; street limits for municipality.)</v>
      </c>
      <c r="B50" s="313"/>
      <c r="C50" s="313"/>
      <c r="D50" s="313"/>
      <c r="E50" s="313"/>
      <c r="F50" s="314"/>
    </row>
    <row r="51" spans="1:6" ht="12" customHeight="1" x14ac:dyDescent="0.25">
      <c r="A51" s="252">
        <f t="shared" ref="A51:A59" si="2">A6</f>
        <v>0</v>
      </c>
      <c r="B51" s="107"/>
      <c r="C51" s="107"/>
      <c r="D51" s="107"/>
      <c r="E51" s="107"/>
      <c r="F51" s="315"/>
    </row>
    <row r="52" spans="1:6" ht="12" customHeight="1" x14ac:dyDescent="0.25">
      <c r="A52" s="252">
        <f t="shared" si="2"/>
        <v>0</v>
      </c>
      <c r="B52" s="107"/>
      <c r="C52" s="107"/>
      <c r="D52" s="107"/>
      <c r="E52" s="107"/>
      <c r="F52" s="315"/>
    </row>
    <row r="53" spans="1:6" ht="12" customHeight="1" x14ac:dyDescent="0.25">
      <c r="A53" s="252">
        <f t="shared" si="2"/>
        <v>0</v>
      </c>
      <c r="B53" s="107"/>
      <c r="C53" s="107"/>
      <c r="D53" s="107"/>
      <c r="E53" s="107"/>
      <c r="F53" s="315"/>
    </row>
    <row r="54" spans="1:6" ht="12" customHeight="1" x14ac:dyDescent="0.25">
      <c r="A54" s="252">
        <f t="shared" si="2"/>
        <v>0</v>
      </c>
      <c r="B54" s="107"/>
      <c r="C54" s="107"/>
      <c r="D54" s="107"/>
      <c r="E54" s="107"/>
      <c r="F54" s="315"/>
    </row>
    <row r="55" spans="1:6" ht="12" customHeight="1" x14ac:dyDescent="0.25">
      <c r="A55" s="326" t="str">
        <f t="shared" si="2"/>
        <v>a total distance of _________feet, of which ___________ feet (____________ miles) are to be improved</v>
      </c>
      <c r="B55" s="313"/>
      <c r="C55" s="313"/>
      <c r="D55" s="313"/>
      <c r="E55" s="313"/>
      <c r="F55" s="314"/>
    </row>
    <row r="56" spans="1:6" ht="12" customHeight="1" x14ac:dyDescent="0.25">
      <c r="A56" s="326" t="str">
        <f t="shared" si="2"/>
        <v xml:space="preserve">   Station ______________ is approximately ________________ miles by road from the ______________</v>
      </c>
      <c r="B56" s="313"/>
      <c r="C56" s="313"/>
      <c r="D56" s="313"/>
      <c r="E56" s="313"/>
      <c r="F56" s="314"/>
    </row>
    <row r="57" spans="1:6" ht="12" customHeight="1" x14ac:dyDescent="0.25">
      <c r="A57" s="326" t="str">
        <f t="shared" si="2"/>
        <v>railroad siding at ______________________________________</v>
      </c>
      <c r="B57" s="313"/>
      <c r="C57" s="313"/>
      <c r="D57" s="313"/>
      <c r="E57" s="313"/>
      <c r="F57" s="314"/>
    </row>
    <row r="58" spans="1:6" ht="12" customHeight="1" x14ac:dyDescent="0.25">
      <c r="A58" s="326" t="str">
        <f t="shared" si="2"/>
        <v>Type ______________________ Width ____________ Thickness ___________ Shoulders ___________</v>
      </c>
      <c r="B58" s="313"/>
      <c r="C58" s="313"/>
      <c r="D58" s="313"/>
      <c r="E58" s="313"/>
      <c r="F58" s="314"/>
    </row>
    <row r="59" spans="1:6" ht="12" customHeight="1" thickBot="1" x14ac:dyDescent="0.3">
      <c r="A59" s="326" t="str">
        <f t="shared" si="2"/>
        <v>Average Length of Haul _________________________________</v>
      </c>
      <c r="B59" s="313"/>
      <c r="C59" s="313"/>
      <c r="D59" s="313"/>
      <c r="E59" s="313"/>
      <c r="F59" s="314"/>
    </row>
    <row r="60" spans="1:6" ht="26.25" customHeight="1" thickBot="1" x14ac:dyDescent="0.3">
      <c r="A60" s="208" t="s">
        <v>1</v>
      </c>
      <c r="B60" s="209" t="s">
        <v>2</v>
      </c>
      <c r="C60" s="209" t="s">
        <v>23</v>
      </c>
      <c r="D60" s="210" t="s">
        <v>4</v>
      </c>
      <c r="E60" s="211" t="s">
        <v>5</v>
      </c>
      <c r="F60" s="211" t="s">
        <v>6</v>
      </c>
    </row>
    <row r="61" spans="1:6" ht="20.25" customHeight="1" x14ac:dyDescent="0.25">
      <c r="A61" s="205">
        <f>'Tabulation of Bids - ALL'!$A35</f>
        <v>23</v>
      </c>
      <c r="B61" s="206" t="str">
        <f>'Tabulation of Bids - ALL'!$B35</f>
        <v>Fire Station 11     2117 Calgary Ct</v>
      </c>
      <c r="C61" s="96" t="e">
        <f>'Tabulation of Bids - ALL'!#REF!</f>
        <v>#REF!</v>
      </c>
      <c r="D61" s="207">
        <f>'Tabulation of Bids - ALL'!$C35</f>
        <v>0</v>
      </c>
      <c r="E61" s="236">
        <f>'Tabulation of Bids - ALL'!$D35</f>
        <v>0</v>
      </c>
      <c r="F61" s="317">
        <f>D61*E61</f>
        <v>0</v>
      </c>
    </row>
    <row r="62" spans="1:6" ht="20.25" customHeight="1" x14ac:dyDescent="0.25">
      <c r="A62" s="95">
        <f>'Tabulation of Bids - ALL'!$A36</f>
        <v>24</v>
      </c>
      <c r="B62" s="105" t="str">
        <f>'Tabulation of Bids - ALL'!$B36</f>
        <v>Fire Headquarters   204 S First St</v>
      </c>
      <c r="C62" s="96" t="e">
        <f>'Tabulation of Bids - ALL'!#REF!</f>
        <v>#REF!</v>
      </c>
      <c r="D62" s="97">
        <f>'Tabulation of Bids - ALL'!$C36</f>
        <v>0</v>
      </c>
      <c r="E62" s="231">
        <f>'Tabulation of Bids - ALL'!$D36</f>
        <v>0</v>
      </c>
      <c r="F62" s="318">
        <f t="shared" ref="F62:F84" si="3">D62*E62</f>
        <v>0</v>
      </c>
    </row>
    <row r="63" spans="1:6" ht="20.25" customHeight="1" x14ac:dyDescent="0.25">
      <c r="A63" s="95">
        <f>'Tabulation of Bids - ALL'!$A37</f>
        <v>25</v>
      </c>
      <c r="B63" s="105" t="str">
        <f>'Tabulation of Bids - ALL'!$B37</f>
        <v>Fire Maintenance Facility 4979 Falcon Rd</v>
      </c>
      <c r="C63" s="96" t="e">
        <f>'Tabulation of Bids - ALL'!#REF!</f>
        <v>#REF!</v>
      </c>
      <c r="D63" s="97">
        <f>'Tabulation of Bids - ALL'!$C37</f>
        <v>0</v>
      </c>
      <c r="E63" s="231">
        <f>'Tabulation of Bids - ALL'!$D37</f>
        <v>0</v>
      </c>
      <c r="F63" s="318">
        <f t="shared" si="3"/>
        <v>0</v>
      </c>
    </row>
    <row r="64" spans="1:6" ht="20.25" customHeight="1" x14ac:dyDescent="0.25">
      <c r="A64" s="95">
        <f>'Tabulation of Bids - ALL'!$A38</f>
        <v>26</v>
      </c>
      <c r="B64" s="105" t="str">
        <f>'Tabulation of Bids - ALL'!$B38</f>
        <v>Total Mulch Labor (Fire Stations)</v>
      </c>
      <c r="C64" s="96" t="e">
        <f>'Tabulation of Bids - ALL'!#REF!</f>
        <v>#REF!</v>
      </c>
      <c r="D64" s="97">
        <f>'Tabulation of Bids - ALL'!$C38</f>
        <v>0</v>
      </c>
      <c r="E64" s="231">
        <f>'Tabulation of Bids - ALL'!$D38</f>
        <v>0</v>
      </c>
      <c r="F64" s="318">
        <f t="shared" si="3"/>
        <v>0</v>
      </c>
    </row>
    <row r="65" spans="1:6" ht="20.25" customHeight="1" x14ac:dyDescent="0.25">
      <c r="A65" s="95">
        <f>'Tabulation of Bids - ALL'!$A39</f>
        <v>0</v>
      </c>
      <c r="B65" s="105">
        <f>'Tabulation of Bids - ALL'!$B39</f>
        <v>0</v>
      </c>
      <c r="C65" s="96" t="e">
        <f>'Tabulation of Bids - ALL'!#REF!</f>
        <v>#REF!</v>
      </c>
      <c r="D65" s="97">
        <f>'Tabulation of Bids - ALL'!$C39</f>
        <v>0</v>
      </c>
      <c r="E65" s="231">
        <f>'Tabulation of Bids - ALL'!$D39</f>
        <v>0</v>
      </c>
      <c r="F65" s="318">
        <f t="shared" si="3"/>
        <v>0</v>
      </c>
    </row>
    <row r="66" spans="1:6" ht="20.25" customHeight="1" x14ac:dyDescent="0.25">
      <c r="A66" s="95">
        <f>'Tabulation of Bids - ALL'!$A40</f>
        <v>0</v>
      </c>
      <c r="B66" s="105" t="str">
        <f>'Tabulation of Bids - ALL'!$B40</f>
        <v xml:space="preserve">MULCH COST (FIRE &amp; WATER) </v>
      </c>
      <c r="C66" s="96" t="e">
        <f>'Tabulation of Bids - ALL'!#REF!</f>
        <v>#REF!</v>
      </c>
      <c r="D66" s="97">
        <f>'Tabulation of Bids - ALL'!$C40</f>
        <v>0</v>
      </c>
      <c r="E66" s="231">
        <f>'Tabulation of Bids - ALL'!$D40</f>
        <v>0</v>
      </c>
      <c r="F66" s="318">
        <f t="shared" si="3"/>
        <v>0</v>
      </c>
    </row>
    <row r="67" spans="1:6" ht="20.25" customHeight="1" x14ac:dyDescent="0.25">
      <c r="A67" s="95">
        <f>'Tabulation of Bids - ALL'!$A41</f>
        <v>27</v>
      </c>
      <c r="B67" s="105" t="str">
        <f>'Tabulation of Bids - ALL'!$B41</f>
        <v xml:space="preserve">TOTAL "Chocolate" Mulch - All Sites </v>
      </c>
      <c r="C67" s="96" t="e">
        <f>'Tabulation of Bids - ALL'!#REF!</f>
        <v>#REF!</v>
      </c>
      <c r="D67" s="97">
        <f>'Tabulation of Bids - ALL'!$C41</f>
        <v>0</v>
      </c>
      <c r="E67" s="231">
        <f>'Tabulation of Bids - ALL'!$D41</f>
        <v>0</v>
      </c>
      <c r="F67" s="318">
        <f t="shared" si="3"/>
        <v>0</v>
      </c>
    </row>
    <row r="68" spans="1:6" ht="20.25" customHeight="1" x14ac:dyDescent="0.25">
      <c r="A68" s="95">
        <f>'Tabulation of Bids - ALL'!$A42</f>
        <v>0</v>
      </c>
      <c r="B68" s="105">
        <f>'Tabulation of Bids - ALL'!$B42</f>
        <v>0</v>
      </c>
      <c r="C68" s="96" t="e">
        <f>'Tabulation of Bids - ALL'!#REF!</f>
        <v>#REF!</v>
      </c>
      <c r="D68" s="97">
        <f>'Tabulation of Bids - ALL'!$C42</f>
        <v>0</v>
      </c>
      <c r="E68" s="231">
        <f>'Tabulation of Bids - ALL'!$D42</f>
        <v>0</v>
      </c>
      <c r="F68" s="318">
        <f t="shared" si="3"/>
        <v>0</v>
      </c>
    </row>
    <row r="69" spans="1:6" ht="20.25" customHeight="1" x14ac:dyDescent="0.25">
      <c r="A69" s="95">
        <f>'Tabulation of Bids - ALL'!$A43</f>
        <v>0</v>
      </c>
      <c r="B69" s="105" t="str">
        <f>'Tabulation of Bids - ALL'!$B43</f>
        <v>SPRING CLEAN UP COST (WATER)</v>
      </c>
      <c r="C69" s="96" t="e">
        <f>'Tabulation of Bids - ALL'!#REF!</f>
        <v>#REF!</v>
      </c>
      <c r="D69" s="97">
        <f>'Tabulation of Bids - ALL'!$C43</f>
        <v>0</v>
      </c>
      <c r="E69" s="231">
        <f>'Tabulation of Bids - ALL'!$D43</f>
        <v>0</v>
      </c>
      <c r="F69" s="318">
        <f t="shared" si="3"/>
        <v>0</v>
      </c>
    </row>
    <row r="70" spans="1:6" ht="20.25" customHeight="1" x14ac:dyDescent="0.25">
      <c r="A70" s="95">
        <f>'Tabulation of Bids - ALL'!$A44</f>
        <v>28</v>
      </c>
      <c r="B70" s="105" t="str">
        <f>'Tabulation of Bids - ALL'!$B50</f>
        <v>Well 13          4625 Skyline Drive</v>
      </c>
      <c r="C70" s="96" t="e">
        <f>'Tabulation of Bids - ALL'!#REF!</f>
        <v>#REF!</v>
      </c>
      <c r="D70" s="97">
        <f>'Tabulation of Bids - ALL'!$C44</f>
        <v>0</v>
      </c>
      <c r="E70" s="231">
        <f>'Tabulation of Bids - ALL'!$D44</f>
        <v>0</v>
      </c>
      <c r="F70" s="318">
        <f t="shared" si="3"/>
        <v>0</v>
      </c>
    </row>
    <row r="71" spans="1:6" ht="20.25" customHeight="1" x14ac:dyDescent="0.25">
      <c r="A71" s="95">
        <f>'Tabulation of Bids - ALL'!$A45</f>
        <v>29</v>
      </c>
      <c r="B71" s="105" t="str">
        <f>'Tabulation of Bids - ALL'!$B45</f>
        <v>Well 6            22604 19th Avenue</v>
      </c>
      <c r="C71" s="96" t="e">
        <f>'Tabulation of Bids - ALL'!#REF!</f>
        <v>#REF!</v>
      </c>
      <c r="D71" s="97">
        <f>'Tabulation of Bids - ALL'!$C45</f>
        <v>0</v>
      </c>
      <c r="E71" s="231">
        <f>'Tabulation of Bids - ALL'!$D45</f>
        <v>0</v>
      </c>
      <c r="F71" s="318">
        <f t="shared" si="3"/>
        <v>0</v>
      </c>
    </row>
    <row r="72" spans="1:6" ht="20.25" customHeight="1" x14ac:dyDescent="0.25">
      <c r="A72" s="95">
        <f>'Tabulation of Bids - ALL'!$A46</f>
        <v>30</v>
      </c>
      <c r="B72" s="105" t="str">
        <f>'Tabulation of Bids - ALL'!$B51</f>
        <v>Well 17          3700 Brookview Road</v>
      </c>
      <c r="C72" s="96" t="e">
        <f>'Tabulation of Bids - ALL'!#REF!</f>
        <v>#REF!</v>
      </c>
      <c r="D72" s="97">
        <f>'Tabulation of Bids - ALL'!$C46</f>
        <v>0</v>
      </c>
      <c r="E72" s="231">
        <f>'Tabulation of Bids - ALL'!$D46</f>
        <v>0</v>
      </c>
      <c r="F72" s="318">
        <f t="shared" si="3"/>
        <v>0</v>
      </c>
    </row>
    <row r="73" spans="1:6" ht="20.25" customHeight="1" x14ac:dyDescent="0.25">
      <c r="A73" s="95">
        <f>'Tabulation of Bids - ALL'!$A47</f>
        <v>31</v>
      </c>
      <c r="B73" s="105" t="str">
        <f>'Tabulation of Bids - ALL'!$B52</f>
        <v>Well 18          1409 S. Johnston Avenue</v>
      </c>
      <c r="C73" s="96" t="e">
        <f>'Tabulation of Bids - ALL'!#REF!</f>
        <v>#REF!</v>
      </c>
      <c r="D73" s="97">
        <f>'Tabulation of Bids - ALL'!$C47</f>
        <v>0</v>
      </c>
      <c r="E73" s="231">
        <f>'Tabulation of Bids - ALL'!$D47</f>
        <v>0</v>
      </c>
      <c r="F73" s="318">
        <f t="shared" si="3"/>
        <v>0</v>
      </c>
    </row>
    <row r="74" spans="1:6" ht="20.25" customHeight="1" x14ac:dyDescent="0.25">
      <c r="A74" s="95">
        <f>'Tabulation of Bids - ALL'!$A48</f>
        <v>32</v>
      </c>
      <c r="B74" s="105" t="str">
        <f>'Tabulation of Bids - ALL'!$B53</f>
        <v>Well 19          1220 Lockheed Lane</v>
      </c>
      <c r="C74" s="96" t="e">
        <f>'Tabulation of Bids - ALL'!#REF!</f>
        <v>#REF!</v>
      </c>
      <c r="D74" s="97">
        <f>'Tabulation of Bids - ALL'!$C48</f>
        <v>0</v>
      </c>
      <c r="E74" s="231">
        <f>'Tabulation of Bids - ALL'!$D48</f>
        <v>0</v>
      </c>
      <c r="F74" s="318">
        <f t="shared" si="3"/>
        <v>0</v>
      </c>
    </row>
    <row r="75" spans="1:6" ht="20.25" customHeight="1" x14ac:dyDescent="0.25">
      <c r="A75" s="95">
        <f>'Tabulation of Bids - ALL'!$A49</f>
        <v>33</v>
      </c>
      <c r="B75" s="105" t="e">
        <f>'Tabulation of Bids - ALL'!#REF!</f>
        <v>#REF!</v>
      </c>
      <c r="C75" s="96" t="e">
        <f>'Tabulation of Bids - ALL'!#REF!</f>
        <v>#REF!</v>
      </c>
      <c r="D75" s="97">
        <f>'Tabulation of Bids - ALL'!$C49</f>
        <v>0</v>
      </c>
      <c r="E75" s="231">
        <f>'Tabulation of Bids - ALL'!$D49</f>
        <v>0</v>
      </c>
      <c r="F75" s="318">
        <f t="shared" si="3"/>
        <v>0</v>
      </c>
    </row>
    <row r="76" spans="1:6" ht="20.25" customHeight="1" x14ac:dyDescent="0.25">
      <c r="A76" s="95">
        <f>'Tabulation of Bids - ALL'!$A50</f>
        <v>34</v>
      </c>
      <c r="B76" s="105" t="str">
        <f>'Tabulation of Bids - ALL'!$B54</f>
        <v>Well 22          5110 Auburn Street</v>
      </c>
      <c r="C76" s="96" t="e">
        <f>'Tabulation of Bids - ALL'!#REF!</f>
        <v>#REF!</v>
      </c>
      <c r="D76" s="97">
        <f>'Tabulation of Bids - ALL'!$C50</f>
        <v>0</v>
      </c>
      <c r="E76" s="231">
        <f>'Tabulation of Bids - ALL'!$D50</f>
        <v>0</v>
      </c>
      <c r="F76" s="318">
        <f t="shared" si="3"/>
        <v>0</v>
      </c>
    </row>
    <row r="77" spans="1:6" ht="20.25" customHeight="1" x14ac:dyDescent="0.25">
      <c r="A77" s="95">
        <f>'Tabulation of Bids - ALL'!$A51</f>
        <v>35</v>
      </c>
      <c r="B77" s="105" t="str">
        <f>'Tabulation of Bids - ALL'!$B55</f>
        <v>Well 23         1206 Elmwood Road</v>
      </c>
      <c r="C77" s="96" t="e">
        <f>'Tabulation of Bids - ALL'!#REF!</f>
        <v>#REF!</v>
      </c>
      <c r="D77" s="97">
        <f>'Tabulation of Bids - ALL'!$C51</f>
        <v>0</v>
      </c>
      <c r="E77" s="231">
        <f>'Tabulation of Bids - ALL'!$D51</f>
        <v>0</v>
      </c>
      <c r="F77" s="318">
        <f t="shared" si="3"/>
        <v>0</v>
      </c>
    </row>
    <row r="78" spans="1:6" ht="20.25" customHeight="1" x14ac:dyDescent="0.25">
      <c r="A78" s="95">
        <f>'Tabulation of Bids - ALL'!$A52</f>
        <v>36</v>
      </c>
      <c r="B78" s="105" t="str">
        <f>'Tabulation of Bids - ALL'!$B56</f>
        <v>Well 24        6475 Cessna Drive</v>
      </c>
      <c r="C78" s="99" t="e">
        <f>'Tabulation of Bids - ALL'!#REF!</f>
        <v>#REF!</v>
      </c>
      <c r="D78" s="97">
        <f>'Tabulation of Bids - ALL'!$C52</f>
        <v>0</v>
      </c>
      <c r="E78" s="231">
        <f>'Tabulation of Bids - ALL'!$D52</f>
        <v>0</v>
      </c>
      <c r="F78" s="318">
        <f t="shared" si="3"/>
        <v>0</v>
      </c>
    </row>
    <row r="79" spans="1:6" ht="20.25" customHeight="1" x14ac:dyDescent="0.25">
      <c r="A79" s="95">
        <f>'Tabulation of Bids - ALL'!$A53</f>
        <v>37</v>
      </c>
      <c r="B79" s="105" t="str">
        <f>'Tabulation of Bids - ALL'!$B57</f>
        <v>Well 25        5602 Spring Creek Road</v>
      </c>
      <c r="C79" s="96" t="e">
        <f>'Tabulation of Bids - ALL'!#REF!</f>
        <v>#REF!</v>
      </c>
      <c r="D79" s="97">
        <f>'Tabulation of Bids - ALL'!$C53</f>
        <v>0</v>
      </c>
      <c r="E79" s="231">
        <f>'Tabulation of Bids - ALL'!$D53</f>
        <v>0</v>
      </c>
      <c r="F79" s="318">
        <f t="shared" si="3"/>
        <v>0</v>
      </c>
    </row>
    <row r="80" spans="1:6" ht="20.25" customHeight="1" x14ac:dyDescent="0.25">
      <c r="A80" s="95">
        <f>'Tabulation of Bids - ALL'!$A54</f>
        <v>38</v>
      </c>
      <c r="B80" s="105" t="str">
        <f>'Tabulation of Bids - ALL'!$B58</f>
        <v>Well 26          5616 E. State Street</v>
      </c>
      <c r="C80" s="96" t="e">
        <f>'Tabulation of Bids - ALL'!#REF!</f>
        <v>#REF!</v>
      </c>
      <c r="D80" s="97">
        <f>'Tabulation of Bids - ALL'!$C54</f>
        <v>0</v>
      </c>
      <c r="E80" s="231">
        <f>'Tabulation of Bids - ALL'!$D54</f>
        <v>0</v>
      </c>
      <c r="F80" s="318">
        <f t="shared" si="3"/>
        <v>0</v>
      </c>
    </row>
    <row r="81" spans="1:6" ht="20.25" customHeight="1" x14ac:dyDescent="0.25">
      <c r="A81" s="95">
        <f>'Tabulation of Bids - ALL'!$A55</f>
        <v>39</v>
      </c>
      <c r="B81" s="105" t="str">
        <f>'Tabulation of Bids - ALL'!$B59</f>
        <v>Well 27          5834 Guilford Road</v>
      </c>
      <c r="C81" s="96" t="e">
        <f>'Tabulation of Bids - ALL'!#REF!</f>
        <v>#REF!</v>
      </c>
      <c r="D81" s="97">
        <f>'Tabulation of Bids - ALL'!$C55</f>
        <v>0</v>
      </c>
      <c r="E81" s="231">
        <f>'Tabulation of Bids - ALL'!$D55</f>
        <v>0</v>
      </c>
      <c r="F81" s="318">
        <f t="shared" si="3"/>
        <v>0</v>
      </c>
    </row>
    <row r="82" spans="1:6" ht="20.25" customHeight="1" x14ac:dyDescent="0.25">
      <c r="A82" s="95">
        <f>'Tabulation of Bids - ALL'!$A56</f>
        <v>40</v>
      </c>
      <c r="B82" s="105" t="str">
        <f>'Tabulation of Bids - ALL'!$B62</f>
        <v>Well 28          5400 Beltline Road</v>
      </c>
      <c r="C82" s="96" t="e">
        <f>'Tabulation of Bids - ALL'!#REF!</f>
        <v>#REF!</v>
      </c>
      <c r="D82" s="97">
        <f>'Tabulation of Bids - ALL'!$C56</f>
        <v>0</v>
      </c>
      <c r="E82" s="231">
        <f>'Tabulation of Bids - ALL'!$D56</f>
        <v>0</v>
      </c>
      <c r="F82" s="318">
        <f t="shared" si="3"/>
        <v>0</v>
      </c>
    </row>
    <row r="83" spans="1:6" ht="20.25" customHeight="1" x14ac:dyDescent="0.25">
      <c r="A83" s="95">
        <f>'Tabulation of Bids - ALL'!$A57</f>
        <v>41</v>
      </c>
      <c r="B83" s="105" t="str">
        <f>'Tabulation of Bids - ALL'!$B63</f>
        <v xml:space="preserve">Well 29          4750 Pepper Drive     </v>
      </c>
      <c r="C83" s="96" t="e">
        <f>'Tabulation of Bids - ALL'!#REF!</f>
        <v>#REF!</v>
      </c>
      <c r="D83" s="97">
        <f>'Tabulation of Bids - ALL'!$C57</f>
        <v>0</v>
      </c>
      <c r="E83" s="231">
        <f>'Tabulation of Bids - ALL'!$D57</f>
        <v>0</v>
      </c>
      <c r="F83" s="318">
        <f t="shared" si="3"/>
        <v>0</v>
      </c>
    </row>
    <row r="84" spans="1:6" ht="20.25" customHeight="1" thickBot="1" x14ac:dyDescent="0.3">
      <c r="A84" s="232">
        <f>'Tabulation of Bids - ALL'!$A58</f>
        <v>42</v>
      </c>
      <c r="B84" s="233" t="str">
        <f>'Tabulation of Bids - ALL'!$B64</f>
        <v>Well 30          6544 Palo Verde</v>
      </c>
      <c r="C84" s="237" t="e">
        <f>'Tabulation of Bids - ALL'!#REF!</f>
        <v>#REF!</v>
      </c>
      <c r="D84" s="234">
        <f>'Tabulation of Bids - ALL'!$C58</f>
        <v>0</v>
      </c>
      <c r="E84" s="235">
        <f>'Tabulation of Bids - ALL'!$D58</f>
        <v>0</v>
      </c>
      <c r="F84" s="319">
        <f t="shared" si="3"/>
        <v>0</v>
      </c>
    </row>
    <row r="85" spans="1:6" ht="12.75" customHeight="1" thickBot="1" x14ac:dyDescent="0.3">
      <c r="A85" s="238"/>
      <c r="B85" s="239"/>
      <c r="C85" s="240"/>
      <c r="D85" s="241"/>
      <c r="E85" s="242" t="str">
        <f>IF(NOT(ISNUMBER($A106)),"Total ","Sub Total ")</f>
        <v xml:space="preserve">Sub Total </v>
      </c>
      <c r="F85" s="320">
        <f>SUM(F61:F84)+F40</f>
        <v>0</v>
      </c>
    </row>
    <row r="86" spans="1:6" ht="12.75" customHeight="1" x14ac:dyDescent="0.25">
      <c r="A86" s="108"/>
      <c r="B86" s="109"/>
      <c r="C86" s="108"/>
      <c r="D86" s="110"/>
      <c r="E86" s="111"/>
      <c r="F86" s="321"/>
    </row>
    <row r="87" spans="1:6" s="100" customFormat="1" ht="12.75" customHeight="1" x14ac:dyDescent="0.25">
      <c r="A87" s="112" t="s">
        <v>96</v>
      </c>
      <c r="B87" s="113"/>
      <c r="C87" s="113"/>
      <c r="D87" s="112" t="s">
        <v>24</v>
      </c>
      <c r="E87" s="113"/>
      <c r="F87" s="322"/>
    </row>
    <row r="88" spans="1:6" s="98" customFormat="1" ht="12.75" customHeight="1" x14ac:dyDescent="0.25">
      <c r="A88" s="114"/>
      <c r="B88" s="114"/>
      <c r="C88" s="114"/>
      <c r="D88" s="114"/>
      <c r="E88" s="114"/>
      <c r="F88" s="123"/>
    </row>
    <row r="89" spans="1:6" ht="12.75" customHeight="1" x14ac:dyDescent="0.25">
      <c r="A89" s="112" t="s">
        <v>25</v>
      </c>
      <c r="B89" s="113"/>
      <c r="C89" s="113"/>
      <c r="D89" s="112" t="s">
        <v>24</v>
      </c>
      <c r="E89" s="113"/>
      <c r="F89" s="322"/>
    </row>
    <row r="90" spans="1:6" ht="15" customHeight="1" x14ac:dyDescent="0.25">
      <c r="A90" s="323" t="s">
        <v>9</v>
      </c>
      <c r="B90" s="114"/>
      <c r="C90" s="114"/>
      <c r="D90" s="114"/>
      <c r="E90" s="114"/>
      <c r="F90" s="324" t="s">
        <v>26</v>
      </c>
    </row>
    <row r="91" spans="1:6" ht="15.75" customHeight="1" x14ac:dyDescent="0.25">
      <c r="A91" s="115"/>
      <c r="B91" s="116"/>
      <c r="C91" s="117" t="s">
        <v>10</v>
      </c>
      <c r="D91" s="118"/>
      <c r="E91" s="119" t="s">
        <v>11</v>
      </c>
      <c r="F91" s="312"/>
    </row>
    <row r="92" spans="1:6" ht="15.75" customHeight="1" x14ac:dyDescent="0.25">
      <c r="A92" s="120"/>
      <c r="B92" s="121"/>
      <c r="C92" s="122" t="s">
        <v>12</v>
      </c>
      <c r="D92" s="113"/>
      <c r="E92" s="595">
        <f>E47</f>
        <v>0</v>
      </c>
      <c r="F92" s="596"/>
    </row>
    <row r="93" spans="1:6" ht="15.75" customHeight="1" x14ac:dyDescent="0.25">
      <c r="A93" s="120"/>
      <c r="B93" s="123"/>
      <c r="C93" s="122" t="s">
        <v>13</v>
      </c>
      <c r="D93" s="113"/>
      <c r="E93" s="70" t="s">
        <v>14</v>
      </c>
      <c r="F93" s="325"/>
    </row>
    <row r="94" spans="1:6" ht="15.75" customHeight="1" x14ac:dyDescent="0.25">
      <c r="A94" s="124"/>
      <c r="B94" s="125" t="s">
        <v>15</v>
      </c>
      <c r="C94" s="122" t="s">
        <v>16</v>
      </c>
      <c r="D94" s="597" t="str">
        <f>D49</f>
        <v>Grounds Maintenance - Water Sites &amp; Fire Stations</v>
      </c>
      <c r="E94" s="597"/>
      <c r="F94" s="598"/>
    </row>
    <row r="95" spans="1:6" x14ac:dyDescent="0.25">
      <c r="A95" s="313" t="str">
        <f>A50</f>
        <v>Location (Sta. and land description of beginning; Sta. only for end for county and road district; street limits for municipality.)</v>
      </c>
      <c r="B95" s="313"/>
      <c r="C95" s="313"/>
      <c r="D95" s="313"/>
      <c r="E95" s="313"/>
      <c r="F95" s="314"/>
    </row>
    <row r="96" spans="1:6" ht="12" customHeight="1" x14ac:dyDescent="0.25">
      <c r="A96" s="252">
        <f t="shared" ref="A96:A104" si="4">A51</f>
        <v>0</v>
      </c>
      <c r="B96" s="107"/>
      <c r="C96" s="107"/>
      <c r="D96" s="107"/>
      <c r="E96" s="107"/>
      <c r="F96" s="315"/>
    </row>
    <row r="97" spans="1:6" ht="12" customHeight="1" x14ac:dyDescent="0.25">
      <c r="A97" s="252">
        <f t="shared" si="4"/>
        <v>0</v>
      </c>
      <c r="B97" s="107"/>
      <c r="C97" s="107"/>
      <c r="D97" s="107"/>
      <c r="E97" s="107"/>
      <c r="F97" s="315"/>
    </row>
    <row r="98" spans="1:6" ht="12" customHeight="1" x14ac:dyDescent="0.25">
      <c r="A98" s="252">
        <f t="shared" si="4"/>
        <v>0</v>
      </c>
      <c r="B98" s="107"/>
      <c r="C98" s="107"/>
      <c r="D98" s="107"/>
      <c r="E98" s="107"/>
      <c r="F98" s="315"/>
    </row>
    <row r="99" spans="1:6" ht="12" customHeight="1" x14ac:dyDescent="0.25">
      <c r="A99" s="252">
        <f t="shared" si="4"/>
        <v>0</v>
      </c>
      <c r="B99" s="107"/>
      <c r="C99" s="107"/>
      <c r="D99" s="107"/>
      <c r="E99" s="107"/>
      <c r="F99" s="315"/>
    </row>
    <row r="100" spans="1:6" ht="12" customHeight="1" x14ac:dyDescent="0.25">
      <c r="A100" s="326" t="str">
        <f t="shared" si="4"/>
        <v>a total distance of _________feet, of which ___________ feet (____________ miles) are to be improved</v>
      </c>
      <c r="B100" s="313"/>
      <c r="C100" s="313"/>
      <c r="D100" s="313"/>
      <c r="E100" s="313"/>
      <c r="F100" s="314"/>
    </row>
    <row r="101" spans="1:6" ht="12" customHeight="1" x14ac:dyDescent="0.25">
      <c r="A101" s="326" t="str">
        <f t="shared" si="4"/>
        <v xml:space="preserve">   Station ______________ is approximately ________________ miles by road from the ______________</v>
      </c>
      <c r="B101" s="313"/>
      <c r="C101" s="313"/>
      <c r="D101" s="313"/>
      <c r="E101" s="313"/>
      <c r="F101" s="314"/>
    </row>
    <row r="102" spans="1:6" ht="12" customHeight="1" x14ac:dyDescent="0.25">
      <c r="A102" s="326" t="str">
        <f t="shared" si="4"/>
        <v>railroad siding at ______________________________________</v>
      </c>
      <c r="B102" s="313"/>
      <c r="C102" s="313"/>
      <c r="D102" s="313"/>
      <c r="E102" s="313"/>
      <c r="F102" s="314"/>
    </row>
    <row r="103" spans="1:6" ht="12" customHeight="1" x14ac:dyDescent="0.25">
      <c r="A103" s="326" t="str">
        <f t="shared" si="4"/>
        <v>Type ______________________ Width ____________ Thickness ___________ Shoulders ___________</v>
      </c>
      <c r="B103" s="313"/>
      <c r="C103" s="313"/>
      <c r="D103" s="313"/>
      <c r="E103" s="313"/>
      <c r="F103" s="314"/>
    </row>
    <row r="104" spans="1:6" ht="12" customHeight="1" thickBot="1" x14ac:dyDescent="0.3">
      <c r="A104" s="326" t="str">
        <f t="shared" si="4"/>
        <v>Average Length of Haul _________________________________</v>
      </c>
      <c r="B104" s="313"/>
      <c r="C104" s="313"/>
      <c r="D104" s="313"/>
      <c r="E104" s="313"/>
      <c r="F104" s="314"/>
    </row>
    <row r="105" spans="1:6" ht="26.25" customHeight="1" thickBot="1" x14ac:dyDescent="0.3">
      <c r="A105" s="208" t="s">
        <v>1</v>
      </c>
      <c r="B105" s="209" t="s">
        <v>2</v>
      </c>
      <c r="C105" s="209" t="s">
        <v>23</v>
      </c>
      <c r="D105" s="210" t="s">
        <v>4</v>
      </c>
      <c r="E105" s="211" t="s">
        <v>5</v>
      </c>
      <c r="F105" s="211" t="s">
        <v>6</v>
      </c>
    </row>
    <row r="106" spans="1:6" ht="20.25" customHeight="1" x14ac:dyDescent="0.25">
      <c r="A106" s="243">
        <f>'Tabulation of Bids - ALL'!$A61</f>
        <v>0</v>
      </c>
      <c r="B106" s="244">
        <f>'Tabulation of Bids - ALL'!$B61</f>
        <v>0</v>
      </c>
      <c r="C106" s="245" t="e">
        <f>'Tabulation of Bids - ALL'!#REF!</f>
        <v>#REF!</v>
      </c>
      <c r="D106" s="246">
        <f>'Tabulation of Bids - ALL'!$C61</f>
        <v>0</v>
      </c>
      <c r="E106" s="247" t="str">
        <f>'Tabulation of Bids - ALL'!$D61</f>
        <v>As corrected</v>
      </c>
      <c r="F106" s="317" t="e">
        <f>D106*E106</f>
        <v>#VALUE!</v>
      </c>
    </row>
    <row r="107" spans="1:6" ht="20.25" customHeight="1" x14ac:dyDescent="0.25">
      <c r="A107" s="205">
        <f>'Tabulation of Bids - ALL'!$A62</f>
        <v>44</v>
      </c>
      <c r="B107" s="206" t="str">
        <f>'Tabulation of Bids - ALL'!$B68</f>
        <v>Well 35          2944 Bildahl Street</v>
      </c>
      <c r="C107" s="219" t="e">
        <f>'Tabulation of Bids - ALL'!#REF!</f>
        <v>#REF!</v>
      </c>
      <c r="D107" s="207">
        <f>'Tabulation of Bids - ALL'!$C62</f>
        <v>0</v>
      </c>
      <c r="E107" s="236">
        <f>'Tabulation of Bids - ALL'!$D62</f>
        <v>0</v>
      </c>
      <c r="F107" s="318">
        <f t="shared" ref="F107:F129" si="5">D107*E107</f>
        <v>0</v>
      </c>
    </row>
    <row r="108" spans="1:6" ht="20.25" customHeight="1" x14ac:dyDescent="0.25">
      <c r="A108" s="205">
        <f>'Tabulation of Bids - ALL'!$A63</f>
        <v>45</v>
      </c>
      <c r="B108" s="206" t="str">
        <f>'Tabulation of Bids - ALL'!$B69</f>
        <v>Well 36         4141 Samuelson Road</v>
      </c>
      <c r="C108" s="219" t="e">
        <f>'Tabulation of Bids - ALL'!#REF!</f>
        <v>#REF!</v>
      </c>
      <c r="D108" s="207">
        <f>'Tabulation of Bids - ALL'!$C63</f>
        <v>0</v>
      </c>
      <c r="E108" s="236">
        <f>'Tabulation of Bids - ALL'!$D63</f>
        <v>0</v>
      </c>
      <c r="F108" s="318">
        <f t="shared" si="5"/>
        <v>0</v>
      </c>
    </row>
    <row r="109" spans="1:6" ht="20.25" customHeight="1" x14ac:dyDescent="0.25">
      <c r="A109" s="205">
        <f>'Tabulation of Bids - ALL'!$A64</f>
        <v>46</v>
      </c>
      <c r="B109" s="206" t="str">
        <f>'Tabulation of Bids - ALL'!$B70</f>
        <v>Well 37         2100 Huffman Blvd</v>
      </c>
      <c r="C109" s="219" t="e">
        <f>'Tabulation of Bids - ALL'!#REF!</f>
        <v>#REF!</v>
      </c>
      <c r="D109" s="207">
        <f>'Tabulation of Bids - ALL'!$C64</f>
        <v>0</v>
      </c>
      <c r="E109" s="236">
        <f>'Tabulation of Bids - ALL'!$D64</f>
        <v>0</v>
      </c>
      <c r="F109" s="318">
        <f t="shared" si="5"/>
        <v>0</v>
      </c>
    </row>
    <row r="110" spans="1:6" ht="20.25" customHeight="1" x14ac:dyDescent="0.25">
      <c r="A110" s="205">
        <f>'Tabulation of Bids - ALL'!$A65</f>
        <v>47</v>
      </c>
      <c r="B110" s="206" t="str">
        <f>'Tabulation of Bids - ALL'!$B71</f>
        <v>Well 39          7423 Spring Brook Road</v>
      </c>
      <c r="C110" s="219" t="e">
        <f>'Tabulation of Bids - ALL'!#REF!</f>
        <v>#REF!</v>
      </c>
      <c r="D110" s="207">
        <f>'Tabulation of Bids - ALL'!$C65</f>
        <v>0</v>
      </c>
      <c r="E110" s="236">
        <f>'Tabulation of Bids - ALL'!$D65</f>
        <v>0</v>
      </c>
      <c r="F110" s="318">
        <f t="shared" si="5"/>
        <v>0</v>
      </c>
    </row>
    <row r="111" spans="1:6" ht="20.25" customHeight="1" x14ac:dyDescent="0.25">
      <c r="A111" s="205">
        <f>'Tabulation of Bids - ALL'!$A66</f>
        <v>48</v>
      </c>
      <c r="B111" s="206" t="str">
        <f>'Tabulation of Bids - ALL'!$B72</f>
        <v>Well 40          788 Lyford Road</v>
      </c>
      <c r="C111" s="219" t="e">
        <f>'Tabulation of Bids - ALL'!#REF!</f>
        <v>#REF!</v>
      </c>
      <c r="D111" s="207">
        <f>'Tabulation of Bids - ALL'!$C66</f>
        <v>0</v>
      </c>
      <c r="E111" s="236">
        <f>'Tabulation of Bids - ALL'!$D66</f>
        <v>0</v>
      </c>
      <c r="F111" s="318">
        <f t="shared" si="5"/>
        <v>0</v>
      </c>
    </row>
    <row r="112" spans="1:6" ht="20.25" customHeight="1" x14ac:dyDescent="0.25">
      <c r="A112" s="205">
        <f>'Tabulation of Bids - ALL'!$A67</f>
        <v>49</v>
      </c>
      <c r="B112" s="206" t="str">
        <f>'Tabulation of Bids - ALL'!$B73</f>
        <v>Well 42          6733 Newburg Road</v>
      </c>
      <c r="C112" s="219" t="e">
        <f>'Tabulation of Bids - ALL'!#REF!</f>
        <v>#REF!</v>
      </c>
      <c r="D112" s="207">
        <f>'Tabulation of Bids - ALL'!$C67</f>
        <v>0</v>
      </c>
      <c r="E112" s="236">
        <f>'Tabulation of Bids - ALL'!$D67</f>
        <v>0</v>
      </c>
      <c r="F112" s="318">
        <f t="shared" si="5"/>
        <v>0</v>
      </c>
    </row>
    <row r="113" spans="1:6" ht="20.25" customHeight="1" x14ac:dyDescent="0.25">
      <c r="A113" s="205">
        <f>'Tabulation of Bids - ALL'!$A68</f>
        <v>50</v>
      </c>
      <c r="B113" s="206" t="str">
        <f>'Tabulation of Bids - ALL'!$B74</f>
        <v>Well 43          3447 Publishers Drive</v>
      </c>
      <c r="C113" s="219" t="e">
        <f>'Tabulation of Bids - ALL'!#REF!</f>
        <v>#REF!</v>
      </c>
      <c r="D113" s="207">
        <f>'Tabulation of Bids - ALL'!$C68</f>
        <v>0</v>
      </c>
      <c r="E113" s="236">
        <f>'Tabulation of Bids - ALL'!$D68</f>
        <v>0</v>
      </c>
      <c r="F113" s="318">
        <f t="shared" si="5"/>
        <v>0</v>
      </c>
    </row>
    <row r="114" spans="1:6" ht="20.25" customHeight="1" x14ac:dyDescent="0.25">
      <c r="A114" s="205">
        <f>'Tabulation of Bids - ALL'!$A69</f>
        <v>51</v>
      </c>
      <c r="B114" s="206" t="str">
        <f>'Tabulation of Bids - ALL'!$B75</f>
        <v>Well 44         5250 Owen Center Road</v>
      </c>
      <c r="C114" s="219" t="e">
        <f>'Tabulation of Bids - ALL'!#REF!</f>
        <v>#REF!</v>
      </c>
      <c r="D114" s="207">
        <f>'Tabulation of Bids - ALL'!$C69</f>
        <v>0</v>
      </c>
      <c r="E114" s="236">
        <f>'Tabulation of Bids - ALL'!$D69</f>
        <v>0</v>
      </c>
      <c r="F114" s="318">
        <f t="shared" si="5"/>
        <v>0</v>
      </c>
    </row>
    <row r="115" spans="1:6" ht="20.25" customHeight="1" x14ac:dyDescent="0.25">
      <c r="A115" s="205">
        <f>'Tabulation of Bids - ALL'!$A70</f>
        <v>52</v>
      </c>
      <c r="B115" s="206" t="str">
        <f>'Tabulation of Bids - ALL'!$B76</f>
        <v>Zone Control Valve 1   5100 Spring   Creek Road</v>
      </c>
      <c r="C115" s="219" t="e">
        <f>'Tabulation of Bids - ALL'!#REF!</f>
        <v>#REF!</v>
      </c>
      <c r="D115" s="207">
        <f>'Tabulation of Bids - ALL'!$C70</f>
        <v>0</v>
      </c>
      <c r="E115" s="236">
        <f>'Tabulation of Bids - ALL'!$D70</f>
        <v>0</v>
      </c>
      <c r="F115" s="318">
        <f t="shared" si="5"/>
        <v>0</v>
      </c>
    </row>
    <row r="116" spans="1:6" ht="20.25" customHeight="1" x14ac:dyDescent="0.25">
      <c r="A116" s="205">
        <f>'Tabulation of Bids - ALL'!$A71</f>
        <v>53</v>
      </c>
      <c r="B116" s="206" t="str">
        <f>'Tabulation of Bids - ALL'!$B77</f>
        <v>Zone Control Valve 9    3030 Chestnut Street</v>
      </c>
      <c r="C116" s="219" t="e">
        <f>'Tabulation of Bids - ALL'!#REF!</f>
        <v>#REF!</v>
      </c>
      <c r="D116" s="207">
        <f>'Tabulation of Bids - ALL'!$C71</f>
        <v>0</v>
      </c>
      <c r="E116" s="236">
        <f>'Tabulation of Bids - ALL'!$D71</f>
        <v>0</v>
      </c>
      <c r="F116" s="318">
        <f t="shared" si="5"/>
        <v>0</v>
      </c>
    </row>
    <row r="117" spans="1:6" ht="20.25" customHeight="1" x14ac:dyDescent="0.25">
      <c r="A117" s="205">
        <f>'Tabulation of Bids - ALL'!$A72</f>
        <v>54</v>
      </c>
      <c r="B117" s="206" t="str">
        <f>'Tabulation of Bids - ALL'!$B78</f>
        <v>Elevated Tank (T 02)    2310 Wentworth Avenue</v>
      </c>
      <c r="C117" s="219" t="e">
        <f>'Tabulation of Bids - ALL'!#REF!</f>
        <v>#REF!</v>
      </c>
      <c r="D117" s="207">
        <f>'Tabulation of Bids - ALL'!$C72</f>
        <v>0</v>
      </c>
      <c r="E117" s="236">
        <f>'Tabulation of Bids - ALL'!$D72</f>
        <v>0</v>
      </c>
      <c r="F117" s="318">
        <f t="shared" si="5"/>
        <v>0</v>
      </c>
    </row>
    <row r="118" spans="1:6" ht="20.25" customHeight="1" x14ac:dyDescent="0.25">
      <c r="A118" s="205">
        <f>'Tabulation of Bids - ALL'!$A73</f>
        <v>55</v>
      </c>
      <c r="B118" s="206" t="str">
        <f>'Tabulation of Bids - ALL'!$B79</f>
        <v>South of Elevated Tank (T 02)    5200 Harrison Avenue</v>
      </c>
      <c r="C118" s="219" t="e">
        <f>'Tabulation of Bids - ALL'!#REF!</f>
        <v>#REF!</v>
      </c>
      <c r="D118" s="207">
        <f>'Tabulation of Bids - ALL'!$C73</f>
        <v>0</v>
      </c>
      <c r="E118" s="236">
        <f>'Tabulation of Bids - ALL'!$D73</f>
        <v>0</v>
      </c>
      <c r="F118" s="318">
        <f t="shared" si="5"/>
        <v>0</v>
      </c>
    </row>
    <row r="119" spans="1:6" ht="20.25" customHeight="1" x14ac:dyDescent="0.25">
      <c r="A119" s="205">
        <f>'Tabulation of Bids - ALL'!$A74</f>
        <v>56</v>
      </c>
      <c r="B119" s="206" t="str">
        <f>'Tabulation of Bids - ALL'!$B80</f>
        <v>Elevated Tank (T 05)    3733 Christopher Drive</v>
      </c>
      <c r="C119" s="219" t="e">
        <f>'Tabulation of Bids - ALL'!#REF!</f>
        <v>#REF!</v>
      </c>
      <c r="D119" s="207">
        <f>'Tabulation of Bids - ALL'!$C74</f>
        <v>0</v>
      </c>
      <c r="E119" s="236">
        <f>'Tabulation of Bids - ALL'!$D74</f>
        <v>0</v>
      </c>
      <c r="F119" s="318">
        <f t="shared" si="5"/>
        <v>0</v>
      </c>
    </row>
    <row r="120" spans="1:6" ht="20.25" customHeight="1" x14ac:dyDescent="0.25">
      <c r="A120" s="205">
        <f>'Tabulation of Bids - ALL'!$A75</f>
        <v>57</v>
      </c>
      <c r="B120" s="206" t="e">
        <f>'Tabulation of Bids - ALL'!#REF!</f>
        <v>#REF!</v>
      </c>
      <c r="C120" s="219" t="e">
        <f>'Tabulation of Bids - ALL'!#REF!</f>
        <v>#REF!</v>
      </c>
      <c r="D120" s="207">
        <f>'Tabulation of Bids - ALL'!$C75</f>
        <v>0</v>
      </c>
      <c r="E120" s="236">
        <f>'Tabulation of Bids - ALL'!$D75</f>
        <v>0</v>
      </c>
      <c r="F120" s="318">
        <f t="shared" si="5"/>
        <v>0</v>
      </c>
    </row>
    <row r="121" spans="1:6" ht="20.25" customHeight="1" x14ac:dyDescent="0.25">
      <c r="A121" s="205">
        <f>'Tabulation of Bids - ALL'!$A76</f>
        <v>58</v>
      </c>
      <c r="B121" s="206" t="str">
        <f>'Tabulation of Bids - ALL'!$B82</f>
        <v>Main Office   1111 Cedar Street</v>
      </c>
      <c r="C121" s="219" t="e">
        <f>'Tabulation of Bids - ALL'!#REF!</f>
        <v>#REF!</v>
      </c>
      <c r="D121" s="207">
        <f>'Tabulation of Bids - ALL'!$C76</f>
        <v>0</v>
      </c>
      <c r="E121" s="236">
        <f>'Tabulation of Bids - ALL'!$D76</f>
        <v>0</v>
      </c>
      <c r="F121" s="318">
        <f t="shared" si="5"/>
        <v>0</v>
      </c>
    </row>
    <row r="122" spans="1:6" ht="20.25" customHeight="1" x14ac:dyDescent="0.25">
      <c r="A122" s="205">
        <f>'Tabulation of Bids - ALL'!$A77</f>
        <v>59</v>
      </c>
      <c r="B122" s="206" t="str">
        <f>'Tabulation of Bids - ALL'!$B83</f>
        <v>Old Pump Station    Stanley Street</v>
      </c>
      <c r="C122" s="219" t="e">
        <f>'Tabulation of Bids - ALL'!#REF!</f>
        <v>#REF!</v>
      </c>
      <c r="D122" s="207">
        <f>'Tabulation of Bids - ALL'!$C77</f>
        <v>0</v>
      </c>
      <c r="E122" s="236">
        <f>'Tabulation of Bids - ALL'!$D77</f>
        <v>0</v>
      </c>
      <c r="F122" s="318">
        <f t="shared" si="5"/>
        <v>0</v>
      </c>
    </row>
    <row r="123" spans="1:6" ht="20.25" customHeight="1" x14ac:dyDescent="0.25">
      <c r="A123" s="205">
        <f>'Tabulation of Bids - ALL'!$A78</f>
        <v>60</v>
      </c>
      <c r="B123" s="206">
        <f>'Tabulation of Bids - ALL'!$B86</f>
        <v>0</v>
      </c>
      <c r="C123" s="219" t="e">
        <f>'Tabulation of Bids - ALL'!#REF!</f>
        <v>#REF!</v>
      </c>
      <c r="D123" s="207">
        <f>'Tabulation of Bids - ALL'!$C78</f>
        <v>0</v>
      </c>
      <c r="E123" s="236">
        <f>'Tabulation of Bids - ALL'!$D78</f>
        <v>0</v>
      </c>
      <c r="F123" s="318">
        <f t="shared" si="5"/>
        <v>0</v>
      </c>
    </row>
    <row r="124" spans="1:6" ht="20.25" customHeight="1" x14ac:dyDescent="0.25">
      <c r="A124" s="205">
        <f>'Tabulation of Bids - ALL'!$A79</f>
        <v>61</v>
      </c>
      <c r="B124" s="206" t="e">
        <f>'Tabulation of Bids - ALL'!#REF!</f>
        <v>#REF!</v>
      </c>
      <c r="C124" s="219" t="e">
        <f>'Tabulation of Bids - ALL'!#REF!</f>
        <v>#REF!</v>
      </c>
      <c r="D124" s="207">
        <f>'Tabulation of Bids - ALL'!$C79</f>
        <v>0</v>
      </c>
      <c r="E124" s="236">
        <f>'Tabulation of Bids - ALL'!$D79</f>
        <v>0</v>
      </c>
      <c r="F124" s="318">
        <f t="shared" si="5"/>
        <v>0</v>
      </c>
    </row>
    <row r="125" spans="1:6" ht="20.25" customHeight="1" x14ac:dyDescent="0.25">
      <c r="A125" s="205">
        <f>'Tabulation of Bids - ALL'!$A80</f>
        <v>62</v>
      </c>
      <c r="B125" s="206" t="e">
        <f>'Tabulation of Bids - ALL'!#REF!</f>
        <v>#REF!</v>
      </c>
      <c r="C125" s="219" t="e">
        <f>'Tabulation of Bids - ALL'!#REF!</f>
        <v>#REF!</v>
      </c>
      <c r="D125" s="207">
        <f>'Tabulation of Bids - ALL'!$C80</f>
        <v>0</v>
      </c>
      <c r="E125" s="236">
        <f>'Tabulation of Bids - ALL'!$D80</f>
        <v>0</v>
      </c>
      <c r="F125" s="318">
        <f t="shared" si="5"/>
        <v>0</v>
      </c>
    </row>
    <row r="126" spans="1:6" ht="20.25" customHeight="1" x14ac:dyDescent="0.25">
      <c r="A126" s="205">
        <f>'Tabulation of Bids - ALL'!$A81</f>
        <v>63</v>
      </c>
      <c r="B126" s="206" t="str">
        <f>'Tabulation of Bids - ALL'!$B81</f>
        <v xml:space="preserve">Zone Control Valve #8     4834 Rockton Ave </v>
      </c>
      <c r="C126" s="219" t="e">
        <f>'Tabulation of Bids - ALL'!#REF!</f>
        <v>#REF!</v>
      </c>
      <c r="D126" s="207">
        <f>'Tabulation of Bids - ALL'!$C81</f>
        <v>0</v>
      </c>
      <c r="E126" s="236">
        <f>'Tabulation of Bids - ALL'!$D81</f>
        <v>0</v>
      </c>
      <c r="F126" s="318">
        <f t="shared" si="5"/>
        <v>0</v>
      </c>
    </row>
    <row r="127" spans="1:6" ht="20.25" customHeight="1" x14ac:dyDescent="0.25">
      <c r="A127" s="205">
        <f>'Tabulation of Bids - ALL'!$A82</f>
        <v>64</v>
      </c>
      <c r="B127" s="206" t="e">
        <f>'Tabulation of Bids - ALL'!#REF!</f>
        <v>#REF!</v>
      </c>
      <c r="C127" s="219" t="e">
        <f>'Tabulation of Bids - ALL'!#REF!</f>
        <v>#REF!</v>
      </c>
      <c r="D127" s="207">
        <f>'Tabulation of Bids - ALL'!$C82</f>
        <v>0</v>
      </c>
      <c r="E127" s="236">
        <f>'Tabulation of Bids - ALL'!$D82</f>
        <v>0</v>
      </c>
      <c r="F127" s="318">
        <f t="shared" si="5"/>
        <v>0</v>
      </c>
    </row>
    <row r="128" spans="1:6" ht="20.25" customHeight="1" x14ac:dyDescent="0.25">
      <c r="A128" s="205">
        <f>'Tabulation of Bids - ALL'!$A83</f>
        <v>65</v>
      </c>
      <c r="B128" s="206" t="e">
        <f>'Tabulation of Bids - ALL'!#REF!</f>
        <v>#REF!</v>
      </c>
      <c r="C128" s="219" t="e">
        <f>'Tabulation of Bids - ALL'!#REF!</f>
        <v>#REF!</v>
      </c>
      <c r="D128" s="207">
        <f>'Tabulation of Bids - ALL'!$C83</f>
        <v>0</v>
      </c>
      <c r="E128" s="236">
        <f>'Tabulation of Bids - ALL'!$D83</f>
        <v>0</v>
      </c>
      <c r="F128" s="318">
        <f t="shared" si="5"/>
        <v>0</v>
      </c>
    </row>
    <row r="129" spans="1:6" ht="20.25" customHeight="1" thickBot="1" x14ac:dyDescent="0.3">
      <c r="A129" s="248">
        <f>'Tabulation of Bids - ALL'!$A86</f>
        <v>0</v>
      </c>
      <c r="B129" s="249" t="e">
        <f>'Tabulation of Bids - ALL'!#REF!</f>
        <v>#REF!</v>
      </c>
      <c r="C129" s="241" t="e">
        <f>'Tabulation of Bids - ALL'!#REF!</f>
        <v>#REF!</v>
      </c>
      <c r="D129" s="250">
        <f>'Tabulation of Bids - ALL'!$C86</f>
        <v>0</v>
      </c>
      <c r="E129" s="251">
        <f>'Tabulation of Bids - ALL'!$D86</f>
        <v>0</v>
      </c>
      <c r="F129" s="319">
        <f t="shared" si="5"/>
        <v>0</v>
      </c>
    </row>
    <row r="130" spans="1:6" ht="12.75" customHeight="1" thickBot="1" x14ac:dyDescent="0.3">
      <c r="A130" s="238"/>
      <c r="B130" s="239"/>
      <c r="C130" s="240"/>
      <c r="D130" s="241"/>
      <c r="E130" s="242" t="str">
        <f>IF(NOT(ISNUMBER($A151)),"Total ","Sub Total ")</f>
        <v xml:space="preserve">Sub Total </v>
      </c>
      <c r="F130" s="320" t="e">
        <f>SUM(F106:F129)+F85</f>
        <v>#VALUE!</v>
      </c>
    </row>
    <row r="131" spans="1:6" ht="12.75" customHeight="1" x14ac:dyDescent="0.25">
      <c r="A131" s="108"/>
      <c r="B131" s="109"/>
      <c r="C131" s="108"/>
      <c r="D131" s="110"/>
      <c r="E131" s="111"/>
      <c r="F131" s="321"/>
    </row>
    <row r="132" spans="1:6" ht="12.75" customHeight="1" x14ac:dyDescent="0.25">
      <c r="A132" s="112" t="s">
        <v>96</v>
      </c>
      <c r="B132" s="113"/>
      <c r="C132" s="113"/>
      <c r="D132" s="112" t="s">
        <v>24</v>
      </c>
      <c r="E132" s="113"/>
      <c r="F132" s="322"/>
    </row>
    <row r="133" spans="1:6" s="100" customFormat="1" ht="12.75" customHeight="1" x14ac:dyDescent="0.25">
      <c r="A133" s="114"/>
      <c r="B133" s="114"/>
      <c r="C133" s="114"/>
      <c r="D133" s="114"/>
      <c r="E133" s="114"/>
      <c r="F133" s="123"/>
    </row>
    <row r="134" spans="1:6" s="98" customFormat="1" ht="12.75" customHeight="1" x14ac:dyDescent="0.25">
      <c r="A134" s="112" t="s">
        <v>25</v>
      </c>
      <c r="B134" s="113"/>
      <c r="C134" s="113"/>
      <c r="D134" s="112" t="s">
        <v>24</v>
      </c>
      <c r="E134" s="113"/>
      <c r="F134" s="322"/>
    </row>
    <row r="135" spans="1:6" ht="15" customHeight="1" x14ac:dyDescent="0.25">
      <c r="A135" s="323" t="s">
        <v>88</v>
      </c>
      <c r="B135" s="114"/>
      <c r="C135" s="114"/>
      <c r="D135" s="114"/>
      <c r="E135" s="114"/>
      <c r="F135" s="324" t="s">
        <v>26</v>
      </c>
    </row>
    <row r="136" spans="1:6" ht="15.75" customHeight="1" x14ac:dyDescent="0.25">
      <c r="A136" s="115"/>
      <c r="B136" s="116"/>
      <c r="C136" s="117" t="s">
        <v>10</v>
      </c>
      <c r="D136" s="118"/>
      <c r="E136" s="119" t="s">
        <v>11</v>
      </c>
      <c r="F136" s="312"/>
    </row>
    <row r="137" spans="1:6" ht="15.75" customHeight="1" x14ac:dyDescent="0.25">
      <c r="A137" s="120"/>
      <c r="B137" s="121"/>
      <c r="C137" s="122" t="s">
        <v>12</v>
      </c>
      <c r="D137" s="113"/>
      <c r="E137" s="595">
        <f>E92</f>
        <v>0</v>
      </c>
      <c r="F137" s="596"/>
    </row>
    <row r="138" spans="1:6" ht="15.75" customHeight="1" x14ac:dyDescent="0.25">
      <c r="A138" s="120"/>
      <c r="B138" s="123"/>
      <c r="C138" s="122" t="s">
        <v>13</v>
      </c>
      <c r="D138" s="113"/>
      <c r="E138" s="70" t="s">
        <v>14</v>
      </c>
      <c r="F138" s="325"/>
    </row>
    <row r="139" spans="1:6" ht="15.75" customHeight="1" x14ac:dyDescent="0.25">
      <c r="A139" s="124"/>
      <c r="B139" s="125" t="s">
        <v>15</v>
      </c>
      <c r="C139" s="122" t="s">
        <v>16</v>
      </c>
      <c r="D139" s="597" t="str">
        <f>D94</f>
        <v>Grounds Maintenance - Water Sites &amp; Fire Stations</v>
      </c>
      <c r="E139" s="597"/>
      <c r="F139" s="598"/>
    </row>
    <row r="140" spans="1:6" x14ac:dyDescent="0.25">
      <c r="A140" s="313" t="str">
        <f>A95</f>
        <v>Location (Sta. and land description of beginning; Sta. only for end for county and road district; street limits for municipality.)</v>
      </c>
      <c r="B140" s="313"/>
      <c r="C140" s="313"/>
      <c r="D140" s="313"/>
      <c r="E140" s="313"/>
      <c r="F140" s="314"/>
    </row>
    <row r="141" spans="1:6" x14ac:dyDescent="0.25">
      <c r="A141" s="252">
        <f t="shared" ref="A141:A149" si="6">A96</f>
        <v>0</v>
      </c>
      <c r="B141" s="107"/>
      <c r="C141" s="107"/>
      <c r="D141" s="107"/>
      <c r="E141" s="107"/>
      <c r="F141" s="315"/>
    </row>
    <row r="142" spans="1:6" ht="12" customHeight="1" x14ac:dyDescent="0.25">
      <c r="A142" s="252">
        <f t="shared" si="6"/>
        <v>0</v>
      </c>
      <c r="B142" s="107"/>
      <c r="C142" s="107"/>
      <c r="D142" s="107"/>
      <c r="E142" s="107"/>
      <c r="F142" s="315"/>
    </row>
    <row r="143" spans="1:6" ht="12" customHeight="1" x14ac:dyDescent="0.25">
      <c r="A143" s="252">
        <f t="shared" si="6"/>
        <v>0</v>
      </c>
      <c r="B143" s="107"/>
      <c r="C143" s="107"/>
      <c r="D143" s="107"/>
      <c r="E143" s="107"/>
      <c r="F143" s="315"/>
    </row>
    <row r="144" spans="1:6" ht="12" customHeight="1" x14ac:dyDescent="0.25">
      <c r="A144" s="252">
        <f t="shared" si="6"/>
        <v>0</v>
      </c>
      <c r="B144" s="107"/>
      <c r="C144" s="107"/>
      <c r="D144" s="107"/>
      <c r="E144" s="107"/>
      <c r="F144" s="315"/>
    </row>
    <row r="145" spans="1:6" ht="12" customHeight="1" x14ac:dyDescent="0.25">
      <c r="A145" s="326" t="str">
        <f t="shared" si="6"/>
        <v>a total distance of _________feet, of which ___________ feet (____________ miles) are to be improved</v>
      </c>
      <c r="B145" s="313"/>
      <c r="C145" s="313"/>
      <c r="D145" s="313"/>
      <c r="E145" s="313"/>
      <c r="F145" s="314"/>
    </row>
    <row r="146" spans="1:6" ht="12" customHeight="1" x14ac:dyDescent="0.25">
      <c r="A146" s="326" t="str">
        <f t="shared" si="6"/>
        <v xml:space="preserve">   Station ______________ is approximately ________________ miles by road from the ______________</v>
      </c>
      <c r="B146" s="313"/>
      <c r="C146" s="313"/>
      <c r="D146" s="313"/>
      <c r="E146" s="313"/>
      <c r="F146" s="314"/>
    </row>
    <row r="147" spans="1:6" ht="12" customHeight="1" x14ac:dyDescent="0.25">
      <c r="A147" s="326" t="str">
        <f t="shared" si="6"/>
        <v>railroad siding at ______________________________________</v>
      </c>
      <c r="B147" s="313"/>
      <c r="C147" s="313"/>
      <c r="D147" s="313"/>
      <c r="E147" s="313"/>
      <c r="F147" s="314"/>
    </row>
    <row r="148" spans="1:6" ht="12" customHeight="1" x14ac:dyDescent="0.25">
      <c r="A148" s="326" t="str">
        <f t="shared" si="6"/>
        <v>Type ______________________ Width ____________ Thickness ___________ Shoulders ___________</v>
      </c>
      <c r="B148" s="313"/>
      <c r="C148" s="313"/>
      <c r="D148" s="313"/>
      <c r="E148" s="313"/>
      <c r="F148" s="314"/>
    </row>
    <row r="149" spans="1:6" ht="12" customHeight="1" thickBot="1" x14ac:dyDescent="0.3">
      <c r="A149" s="326" t="str">
        <f t="shared" si="6"/>
        <v>Average Length of Haul _________________________________</v>
      </c>
      <c r="B149" s="313"/>
      <c r="C149" s="313"/>
      <c r="D149" s="313"/>
      <c r="E149" s="313"/>
      <c r="F149" s="314"/>
    </row>
    <row r="150" spans="1:6" ht="26.25" customHeight="1" thickBot="1" x14ac:dyDescent="0.3">
      <c r="A150" s="208" t="s">
        <v>1</v>
      </c>
      <c r="B150" s="209" t="s">
        <v>2</v>
      </c>
      <c r="C150" s="209" t="s">
        <v>23</v>
      </c>
      <c r="D150" s="210" t="s">
        <v>4</v>
      </c>
      <c r="E150" s="211" t="s">
        <v>5</v>
      </c>
      <c r="F150" s="211" t="s">
        <v>6</v>
      </c>
    </row>
    <row r="151" spans="1:6" ht="20.25" customHeight="1" x14ac:dyDescent="0.25">
      <c r="A151" s="205">
        <f>'Tabulation of Bids - ALL'!$A89</f>
        <v>1</v>
      </c>
      <c r="B151" s="206" t="str">
        <f>'Tabulation of Bids - ALL'!$B89</f>
        <v>Cost Per Cut X 25</v>
      </c>
      <c r="C151" s="219" t="e">
        <f>'Tabulation of Bids - ALL'!#REF!</f>
        <v>#REF!</v>
      </c>
      <c r="D151" s="207">
        <f>'Tabulation of Bids - ALL'!$C89</f>
        <v>0</v>
      </c>
      <c r="E151" s="236">
        <f>'Tabulation of Bids - ALL'!$D89</f>
        <v>0</v>
      </c>
      <c r="F151" s="317">
        <f>D151*E151</f>
        <v>0</v>
      </c>
    </row>
    <row r="152" spans="1:6" ht="20.25" customHeight="1" x14ac:dyDescent="0.25">
      <c r="A152" s="205" t="str">
        <f>'Tabulation of Bids - ALL'!$A90</f>
        <v/>
      </c>
      <c r="B152" s="206">
        <f>'Tabulation of Bids - ALL'!$B90</f>
        <v>0</v>
      </c>
      <c r="C152" s="219" t="e">
        <f>'Tabulation of Bids - ALL'!#REF!</f>
        <v>#REF!</v>
      </c>
      <c r="D152" s="207">
        <f>'Tabulation of Bids - ALL'!$C90</f>
        <v>0</v>
      </c>
      <c r="E152" s="236">
        <f>'Tabulation of Bids - ALL'!$D90</f>
        <v>0</v>
      </c>
      <c r="F152" s="317">
        <f t="shared" ref="F152:F174" si="7">D152*E152</f>
        <v>0</v>
      </c>
    </row>
    <row r="153" spans="1:6" ht="20.25" customHeight="1" x14ac:dyDescent="0.25">
      <c r="A153" s="205">
        <f>'Tabulation of Bids - ALL'!$A91</f>
        <v>0</v>
      </c>
      <c r="B153" s="206" t="str">
        <f>'Tabulation of Bids - ALL'!$B91</f>
        <v>SPRING CLEAN UP COST (FIRE)</v>
      </c>
      <c r="C153" s="219" t="e">
        <f>'Tabulation of Bids - ALL'!#REF!</f>
        <v>#REF!</v>
      </c>
      <c r="D153" s="207">
        <f>'Tabulation of Bids - ALL'!$C91</f>
        <v>0</v>
      </c>
      <c r="E153" s="236">
        <f>'Tabulation of Bids - ALL'!$D91</f>
        <v>0</v>
      </c>
      <c r="F153" s="317">
        <f t="shared" si="7"/>
        <v>0</v>
      </c>
    </row>
    <row r="154" spans="1:6" ht="20.25" customHeight="1" x14ac:dyDescent="0.25">
      <c r="A154" s="205">
        <f>'Tabulation of Bids - ALL'!$A92</f>
        <v>68</v>
      </c>
      <c r="B154" s="206" t="str">
        <f>'Tabulation of Bids - ALL'!$B92</f>
        <v>Fire Station 1     Woodlawn Ave</v>
      </c>
      <c r="C154" s="219" t="e">
        <f>'Tabulation of Bids - ALL'!#REF!</f>
        <v>#REF!</v>
      </c>
      <c r="D154" s="207">
        <f>'Tabulation of Bids - ALL'!$C92</f>
        <v>0</v>
      </c>
      <c r="E154" s="236">
        <f>'Tabulation of Bids - ALL'!$D92</f>
        <v>0</v>
      </c>
      <c r="F154" s="317">
        <f t="shared" si="7"/>
        <v>0</v>
      </c>
    </row>
    <row r="155" spans="1:6" ht="20.25" customHeight="1" x14ac:dyDescent="0.25">
      <c r="A155" s="205">
        <f>'Tabulation of Bids - ALL'!$A93</f>
        <v>69</v>
      </c>
      <c r="B155" s="206" t="str">
        <f>'Tabulation of Bids - ALL'!$B93</f>
        <v>Fire Station 2    1004 7th Street</v>
      </c>
      <c r="C155" s="219" t="e">
        <f>'Tabulation of Bids - ALL'!#REF!</f>
        <v>#REF!</v>
      </c>
      <c r="D155" s="207">
        <f>'Tabulation of Bids - ALL'!$C93</f>
        <v>0</v>
      </c>
      <c r="E155" s="236">
        <f>'Tabulation of Bids - ALL'!$D93</f>
        <v>0</v>
      </c>
      <c r="F155" s="317">
        <f t="shared" si="7"/>
        <v>0</v>
      </c>
    </row>
    <row r="156" spans="1:6" ht="20.25" customHeight="1" x14ac:dyDescent="0.25">
      <c r="A156" s="205">
        <f>'Tabulation of Bids - ALL'!$A94</f>
        <v>70</v>
      </c>
      <c r="B156" s="206" t="str">
        <f>'Tabulation of Bids - ALL'!$B94</f>
        <v>Fire Station 3     888 Marchesano Dr</v>
      </c>
      <c r="C156" s="219" t="e">
        <f>'Tabulation of Bids - ALL'!#REF!</f>
        <v>#REF!</v>
      </c>
      <c r="D156" s="207">
        <f>'Tabulation of Bids - ALL'!$C94</f>
        <v>0</v>
      </c>
      <c r="E156" s="236">
        <f>'Tabulation of Bids - ALL'!$D94</f>
        <v>0</v>
      </c>
      <c r="F156" s="317">
        <f t="shared" si="7"/>
        <v>0</v>
      </c>
    </row>
    <row r="157" spans="1:6" ht="20.25" customHeight="1" x14ac:dyDescent="0.25">
      <c r="A157" s="205">
        <f>'Tabulation of Bids - ALL'!$A95</f>
        <v>71</v>
      </c>
      <c r="B157" s="206" t="str">
        <f>'Tabulation of Bids - ALL'!$B95</f>
        <v>Fire Station 4     2959 Shaw Woods Dr</v>
      </c>
      <c r="C157" s="219" t="e">
        <f>'Tabulation of Bids - ALL'!#REF!</f>
        <v>#REF!</v>
      </c>
      <c r="D157" s="207">
        <f>'Tabulation of Bids - ALL'!$C95</f>
        <v>0</v>
      </c>
      <c r="E157" s="236">
        <f>'Tabulation of Bids - ALL'!$D95</f>
        <v>0</v>
      </c>
      <c r="F157" s="317">
        <f t="shared" si="7"/>
        <v>0</v>
      </c>
    </row>
    <row r="158" spans="1:6" ht="20.25" customHeight="1" x14ac:dyDescent="0.25">
      <c r="A158" s="205">
        <f>'Tabulation of Bids - ALL'!$A111</f>
        <v>85</v>
      </c>
      <c r="B158" s="206" t="str">
        <f>'Tabulation of Bids - ALL'!$B111</f>
        <v xml:space="preserve">Well 10          4316 Newburg Road </v>
      </c>
      <c r="C158" s="219" t="e">
        <f>'Tabulation of Bids - ALL'!#REF!</f>
        <v>#REF!</v>
      </c>
      <c r="D158" s="207">
        <f>'Tabulation of Bids - ALL'!$C111</f>
        <v>0</v>
      </c>
      <c r="E158" s="236">
        <f>'Tabulation of Bids - ALL'!$D111</f>
        <v>0</v>
      </c>
      <c r="F158" s="317">
        <f t="shared" si="7"/>
        <v>0</v>
      </c>
    </row>
    <row r="159" spans="1:6" ht="20.25" customHeight="1" x14ac:dyDescent="0.25">
      <c r="A159" s="205">
        <f>'Tabulation of Bids - ALL'!$A112</f>
        <v>86</v>
      </c>
      <c r="B159" s="206" t="str">
        <f>'Tabulation of Bids - ALL'!$B112</f>
        <v xml:space="preserve">Well 11          1219 7th Avenue </v>
      </c>
      <c r="C159" s="219" t="e">
        <f>'Tabulation of Bids - ALL'!#REF!</f>
        <v>#REF!</v>
      </c>
      <c r="D159" s="207">
        <f>'Tabulation of Bids - ALL'!$C112</f>
        <v>0</v>
      </c>
      <c r="E159" s="236">
        <f>'Tabulation of Bids - ALL'!$D112</f>
        <v>0</v>
      </c>
      <c r="F159" s="317">
        <f t="shared" si="7"/>
        <v>0</v>
      </c>
    </row>
    <row r="160" spans="1:6" ht="20.25" customHeight="1" x14ac:dyDescent="0.25">
      <c r="A160" s="205">
        <f>'Tabulation of Bids - ALL'!$A113</f>
        <v>87</v>
      </c>
      <c r="B160" s="206" t="str">
        <f>'Tabulation of Bids - ALL'!$B113</f>
        <v xml:space="preserve">Well 12          1022 Benton Street </v>
      </c>
      <c r="C160" s="219" t="e">
        <f>'Tabulation of Bids - ALL'!#REF!</f>
        <v>#REF!</v>
      </c>
      <c r="D160" s="207">
        <f>'Tabulation of Bids - ALL'!$C113</f>
        <v>0</v>
      </c>
      <c r="E160" s="236">
        <f>'Tabulation of Bids - ALL'!$D113</f>
        <v>0</v>
      </c>
      <c r="F160" s="317">
        <f t="shared" si="7"/>
        <v>0</v>
      </c>
    </row>
    <row r="161" spans="1:6" ht="20.25" customHeight="1" x14ac:dyDescent="0.25">
      <c r="A161" s="205">
        <f>'Tabulation of Bids - ALL'!$A114</f>
        <v>88</v>
      </c>
      <c r="B161" s="206" t="str">
        <f>'Tabulation of Bids - ALL'!$B114</f>
        <v>Well 13          4625 Skyline Drive</v>
      </c>
      <c r="C161" s="219" t="e">
        <f>'Tabulation of Bids - ALL'!#REF!</f>
        <v>#REF!</v>
      </c>
      <c r="D161" s="207">
        <f>'Tabulation of Bids - ALL'!$C114</f>
        <v>0</v>
      </c>
      <c r="E161" s="236">
        <f>'Tabulation of Bids - ALL'!$D114</f>
        <v>0</v>
      </c>
      <c r="F161" s="317">
        <f t="shared" si="7"/>
        <v>0</v>
      </c>
    </row>
    <row r="162" spans="1:6" ht="20.25" customHeight="1" x14ac:dyDescent="0.25">
      <c r="A162" s="205">
        <f>'Tabulation of Bids - ALL'!$A115</f>
        <v>89</v>
      </c>
      <c r="B162" s="206" t="str">
        <f>'Tabulation of Bids - ALL'!$B115</f>
        <v>Well 17          3700 Brookview Road</v>
      </c>
      <c r="C162" s="219" t="e">
        <f>'Tabulation of Bids - ALL'!#REF!</f>
        <v>#REF!</v>
      </c>
      <c r="D162" s="207">
        <f>'Tabulation of Bids - ALL'!$C115</f>
        <v>0</v>
      </c>
      <c r="E162" s="236">
        <f>'Tabulation of Bids - ALL'!$D115</f>
        <v>0</v>
      </c>
      <c r="F162" s="317">
        <f t="shared" si="7"/>
        <v>0</v>
      </c>
    </row>
    <row r="163" spans="1:6" ht="20.25" customHeight="1" x14ac:dyDescent="0.25">
      <c r="A163" s="205">
        <f>'Tabulation of Bids - ALL'!$A116</f>
        <v>0</v>
      </c>
      <c r="B163" s="206" t="str">
        <f>'Tabulation of Bids - ALL'!$B116</f>
        <v>Page 4</v>
      </c>
      <c r="C163" s="219" t="e">
        <f>'Tabulation of Bids - ALL'!#REF!</f>
        <v>#REF!</v>
      </c>
      <c r="D163" s="207">
        <f>'Tabulation of Bids - ALL'!$C116</f>
        <v>0</v>
      </c>
      <c r="E163" s="236" t="str">
        <f>'Tabulation of Bids - ALL'!$D116</f>
        <v>As read</v>
      </c>
      <c r="F163" s="317" t="e">
        <f t="shared" si="7"/>
        <v>#VALUE!</v>
      </c>
    </row>
    <row r="164" spans="1:6" ht="20.25" customHeight="1" x14ac:dyDescent="0.25">
      <c r="A164" s="205">
        <f>'Tabulation of Bids - ALL'!$A117</f>
        <v>0</v>
      </c>
      <c r="B164" s="206">
        <f>'Tabulation of Bids - ALL'!$B117</f>
        <v>0</v>
      </c>
      <c r="C164" s="219" t="e">
        <f>'Tabulation of Bids - ALL'!#REF!</f>
        <v>#REF!</v>
      </c>
      <c r="D164" s="207">
        <f>'Tabulation of Bids - ALL'!$C117</f>
        <v>0</v>
      </c>
      <c r="E164" s="236" t="str">
        <f>'Tabulation of Bids - ALL'!$D117</f>
        <v>As corrected</v>
      </c>
      <c r="F164" s="317" t="e">
        <f t="shared" si="7"/>
        <v>#VALUE!</v>
      </c>
    </row>
    <row r="165" spans="1:6" ht="20.25" customHeight="1" x14ac:dyDescent="0.25">
      <c r="A165" s="205">
        <f>'Tabulation of Bids - ALL'!$A118</f>
        <v>90</v>
      </c>
      <c r="B165" s="206" t="str">
        <f>'Tabulation of Bids - ALL'!$B118</f>
        <v>Well 18          1409 S. Johnston Avenue</v>
      </c>
      <c r="C165" s="219" t="e">
        <f>'Tabulation of Bids - ALL'!#REF!</f>
        <v>#REF!</v>
      </c>
      <c r="D165" s="207">
        <f>'Tabulation of Bids - ALL'!$C118</f>
        <v>0</v>
      </c>
      <c r="E165" s="236">
        <f>'Tabulation of Bids - ALL'!$D118</f>
        <v>0</v>
      </c>
      <c r="F165" s="317">
        <f t="shared" si="7"/>
        <v>0</v>
      </c>
    </row>
    <row r="166" spans="1:6" ht="20.25" customHeight="1" x14ac:dyDescent="0.25">
      <c r="A166" s="205">
        <f>'Tabulation of Bids - ALL'!$A119</f>
        <v>91</v>
      </c>
      <c r="B166" s="206" t="str">
        <f>'Tabulation of Bids - ALL'!$B119</f>
        <v>Well 19          1220 Lockheed Lane</v>
      </c>
      <c r="C166" s="219" t="e">
        <f>'Tabulation of Bids - ALL'!#REF!</f>
        <v>#REF!</v>
      </c>
      <c r="D166" s="207">
        <f>'Tabulation of Bids - ALL'!$C119</f>
        <v>0</v>
      </c>
      <c r="E166" s="236">
        <f>'Tabulation of Bids - ALL'!$D119</f>
        <v>0</v>
      </c>
      <c r="F166" s="317">
        <f t="shared" si="7"/>
        <v>0</v>
      </c>
    </row>
    <row r="167" spans="1:6" ht="20.25" customHeight="1" x14ac:dyDescent="0.25">
      <c r="A167" s="205">
        <f>'Tabulation of Bids - ALL'!$A120</f>
        <v>92</v>
      </c>
      <c r="B167" s="206" t="str">
        <f>'Tabulation of Bids - ALL'!$B120</f>
        <v>Well 22          5110 Auburn Street</v>
      </c>
      <c r="C167" s="219" t="e">
        <f>'Tabulation of Bids - ALL'!#REF!</f>
        <v>#REF!</v>
      </c>
      <c r="D167" s="207">
        <f>'Tabulation of Bids - ALL'!$C120</f>
        <v>0</v>
      </c>
      <c r="E167" s="236">
        <f>'Tabulation of Bids - ALL'!$D120</f>
        <v>0</v>
      </c>
      <c r="F167" s="317">
        <f t="shared" si="7"/>
        <v>0</v>
      </c>
    </row>
    <row r="168" spans="1:6" ht="20.25" customHeight="1" x14ac:dyDescent="0.25">
      <c r="A168" s="205">
        <f>'Tabulation of Bids - ALL'!$A121</f>
        <v>93</v>
      </c>
      <c r="B168" s="206" t="str">
        <f>'Tabulation of Bids - ALL'!$B121</f>
        <v>Well 23         1206 Elmwood Road</v>
      </c>
      <c r="C168" s="219" t="e">
        <f>'Tabulation of Bids - ALL'!#REF!</f>
        <v>#REF!</v>
      </c>
      <c r="D168" s="207">
        <f>'Tabulation of Bids - ALL'!$C121</f>
        <v>0</v>
      </c>
      <c r="E168" s="236">
        <f>'Tabulation of Bids - ALL'!$D121</f>
        <v>0</v>
      </c>
      <c r="F168" s="317">
        <f t="shared" si="7"/>
        <v>0</v>
      </c>
    </row>
    <row r="169" spans="1:6" ht="20.25" customHeight="1" x14ac:dyDescent="0.25">
      <c r="A169" s="205">
        <f>'Tabulation of Bids - ALL'!$A122</f>
        <v>94</v>
      </c>
      <c r="B169" s="206" t="str">
        <f>'Tabulation of Bids - ALL'!$B122</f>
        <v>Well 24        6475 Cessna Drive</v>
      </c>
      <c r="C169" s="219" t="e">
        <f>'Tabulation of Bids - ALL'!#REF!</f>
        <v>#REF!</v>
      </c>
      <c r="D169" s="207">
        <f>'Tabulation of Bids - ALL'!$C122</f>
        <v>0</v>
      </c>
      <c r="E169" s="236">
        <f>'Tabulation of Bids - ALL'!$D122</f>
        <v>0</v>
      </c>
      <c r="F169" s="317">
        <f t="shared" si="7"/>
        <v>0</v>
      </c>
    </row>
    <row r="170" spans="1:6" ht="20.25" customHeight="1" x14ac:dyDescent="0.25">
      <c r="A170" s="205">
        <f>'Tabulation of Bids - ALL'!$A123</f>
        <v>95</v>
      </c>
      <c r="B170" s="206" t="str">
        <f>'Tabulation of Bids - ALL'!$B123</f>
        <v>Well 25        5602 Spring Creek Road</v>
      </c>
      <c r="C170" s="219" t="e">
        <f>'Tabulation of Bids - ALL'!#REF!</f>
        <v>#REF!</v>
      </c>
      <c r="D170" s="207">
        <f>'Tabulation of Bids - ALL'!$C123</f>
        <v>0</v>
      </c>
      <c r="E170" s="236">
        <f>'Tabulation of Bids - ALL'!$D123</f>
        <v>0</v>
      </c>
      <c r="F170" s="317">
        <f t="shared" si="7"/>
        <v>0</v>
      </c>
    </row>
    <row r="171" spans="1:6" ht="20.25" customHeight="1" x14ac:dyDescent="0.25">
      <c r="A171" s="205">
        <f>'Tabulation of Bids - ALL'!$A124</f>
        <v>96</v>
      </c>
      <c r="B171" s="206" t="str">
        <f>'Tabulation of Bids - ALL'!$B124</f>
        <v>Well 26          5616 E. State Street</v>
      </c>
      <c r="C171" s="219" t="e">
        <f>'Tabulation of Bids - ALL'!#REF!</f>
        <v>#REF!</v>
      </c>
      <c r="D171" s="207">
        <f>'Tabulation of Bids - ALL'!$C124</f>
        <v>0</v>
      </c>
      <c r="E171" s="236">
        <f>'Tabulation of Bids - ALL'!$D124</f>
        <v>0</v>
      </c>
      <c r="F171" s="317">
        <f t="shared" si="7"/>
        <v>0</v>
      </c>
    </row>
    <row r="172" spans="1:6" ht="20.25" customHeight="1" x14ac:dyDescent="0.25">
      <c r="A172" s="205">
        <f>'Tabulation of Bids - ALL'!$A125</f>
        <v>97</v>
      </c>
      <c r="B172" s="206" t="str">
        <f>'Tabulation of Bids - ALL'!$B125</f>
        <v>Well 27          5834 Guilford Road</v>
      </c>
      <c r="C172" s="219" t="e">
        <f>'Tabulation of Bids - ALL'!#REF!</f>
        <v>#REF!</v>
      </c>
      <c r="D172" s="207">
        <f>'Tabulation of Bids - ALL'!$C125</f>
        <v>0</v>
      </c>
      <c r="E172" s="236">
        <f>'Tabulation of Bids - ALL'!$D125</f>
        <v>0</v>
      </c>
      <c r="F172" s="317">
        <f t="shared" si="7"/>
        <v>0</v>
      </c>
    </row>
    <row r="173" spans="1:6" ht="20.25" customHeight="1" x14ac:dyDescent="0.25">
      <c r="A173" s="205">
        <f>'Tabulation of Bids - ALL'!$A126</f>
        <v>98</v>
      </c>
      <c r="B173" s="206" t="str">
        <f>'Tabulation of Bids - ALL'!$B126</f>
        <v>Well 28          5400 Beltline Road</v>
      </c>
      <c r="C173" s="219" t="e">
        <f>'Tabulation of Bids - ALL'!#REF!</f>
        <v>#REF!</v>
      </c>
      <c r="D173" s="207">
        <f>'Tabulation of Bids - ALL'!$C126</f>
        <v>0</v>
      </c>
      <c r="E173" s="236">
        <f>'Tabulation of Bids - ALL'!$D126</f>
        <v>0</v>
      </c>
      <c r="F173" s="317">
        <f t="shared" si="7"/>
        <v>0</v>
      </c>
    </row>
    <row r="174" spans="1:6" ht="20.25" customHeight="1" x14ac:dyDescent="0.25">
      <c r="A174" s="205">
        <f>'Tabulation of Bids - ALL'!$A137</f>
        <v>109</v>
      </c>
      <c r="B174" s="206" t="str">
        <f>'Tabulation of Bids - ALL'!$B137</f>
        <v>Well 42          6733 Newburg Road</v>
      </c>
      <c r="C174" s="219" t="e">
        <f>'Tabulation of Bids - ALL'!#REF!</f>
        <v>#REF!</v>
      </c>
      <c r="D174" s="207">
        <f>'Tabulation of Bids - ALL'!$C137</f>
        <v>0</v>
      </c>
      <c r="E174" s="236">
        <f>'Tabulation of Bids - ALL'!$D137</f>
        <v>0</v>
      </c>
      <c r="F174" s="317">
        <f t="shared" si="7"/>
        <v>0</v>
      </c>
    </row>
    <row r="175" spans="1:6" ht="12.75" customHeight="1" thickBot="1" x14ac:dyDescent="0.3">
      <c r="A175" s="238"/>
      <c r="B175" s="239"/>
      <c r="C175" s="240"/>
      <c r="D175" s="241"/>
      <c r="E175" s="242" t="s">
        <v>6</v>
      </c>
      <c r="F175" s="320" t="e">
        <f>SUM(F151:F174)+F130</f>
        <v>#VALUE!</v>
      </c>
    </row>
    <row r="176" spans="1:6" ht="12.75" customHeight="1" x14ac:dyDescent="0.25">
      <c r="A176" s="108"/>
      <c r="B176" s="109"/>
      <c r="C176" s="108"/>
      <c r="D176" s="110"/>
      <c r="E176" s="111"/>
      <c r="F176" s="321"/>
    </row>
    <row r="177" spans="1:6" ht="12.75" customHeight="1" x14ac:dyDescent="0.25">
      <c r="A177" s="112" t="s">
        <v>96</v>
      </c>
      <c r="B177" s="113"/>
      <c r="C177" s="113"/>
      <c r="D177" s="112" t="s">
        <v>24</v>
      </c>
      <c r="E177" s="113"/>
      <c r="F177" s="322"/>
    </row>
    <row r="178" spans="1:6" ht="12.75" customHeight="1" x14ac:dyDescent="0.25">
      <c r="A178" s="114"/>
      <c r="B178" s="114"/>
      <c r="C178" s="114"/>
      <c r="D178" s="114"/>
      <c r="E178" s="114"/>
      <c r="F178" s="123"/>
    </row>
    <row r="179" spans="1:6" s="100" customFormat="1" ht="12.75" customHeight="1" x14ac:dyDescent="0.25">
      <c r="A179" s="112" t="s">
        <v>25</v>
      </c>
      <c r="B179" s="113"/>
      <c r="C179" s="113"/>
      <c r="D179" s="112" t="s">
        <v>24</v>
      </c>
      <c r="E179" s="113"/>
      <c r="F179" s="322"/>
    </row>
    <row r="180" spans="1:6" s="98" customFormat="1" ht="15" customHeight="1" x14ac:dyDescent="0.25">
      <c r="A180" s="323" t="s">
        <v>89</v>
      </c>
      <c r="B180" s="114"/>
      <c r="C180" s="114"/>
      <c r="D180" s="114"/>
      <c r="E180" s="114"/>
      <c r="F180" s="324" t="s">
        <v>26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09375" defaultRowHeight="10.199999999999999" x14ac:dyDescent="0.2"/>
  <cols>
    <col min="1" max="1" width="3.109375" style="128" customWidth="1"/>
    <col min="2" max="2" width="36.88671875" style="128" customWidth="1"/>
    <col min="3" max="3" width="7.44140625" style="128" customWidth="1"/>
    <col min="4" max="4" width="4.6640625" style="128" customWidth="1"/>
    <col min="5" max="5" width="12.109375" style="128" customWidth="1"/>
    <col min="6" max="6" width="6.33203125" style="128" customWidth="1"/>
    <col min="7" max="7" width="6.88671875" style="128" customWidth="1"/>
    <col min="8" max="8" width="6.5546875" style="128" customWidth="1"/>
    <col min="9" max="9" width="4.6640625" style="128" customWidth="1"/>
    <col min="10" max="10" width="11.33203125" style="128" customWidth="1"/>
    <col min="11" max="11" width="12.33203125" style="128" bestFit="1" customWidth="1"/>
    <col min="12" max="16384" width="9.109375" style="128"/>
  </cols>
  <sheetData>
    <row r="1" spans="1:31" s="2" customFormat="1" ht="11.25" customHeight="1" x14ac:dyDescent="0.2">
      <c r="A1" s="11" t="s">
        <v>27</v>
      </c>
      <c r="B1" s="11"/>
      <c r="C1" s="11"/>
      <c r="D1" s="11"/>
      <c r="E1" s="11"/>
      <c r="F1" s="11"/>
      <c r="G1" s="12"/>
      <c r="H1" s="13" t="s">
        <v>28</v>
      </c>
      <c r="I1" s="604" t="s">
        <v>102</v>
      </c>
      <c r="J1" s="604"/>
      <c r="K1" s="60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09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0" t="s">
        <v>108</v>
      </c>
      <c r="C3" s="12"/>
      <c r="D3" s="12"/>
      <c r="E3" s="12"/>
      <c r="F3" s="12"/>
      <c r="G3" s="12"/>
      <c r="H3" s="12"/>
      <c r="I3" s="302"/>
      <c r="J3" s="11" t="s">
        <v>29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 - ALL'!F1)</f>
        <v>Payable to: Alejandro Medrano</v>
      </c>
      <c r="C4" s="12"/>
      <c r="D4" s="12"/>
      <c r="E4" s="12"/>
      <c r="F4" s="12"/>
      <c r="G4" s="12"/>
      <c r="H4" s="13" t="s">
        <v>30</v>
      </c>
      <c r="I4" s="15" t="s">
        <v>11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0.8" thickBot="1" x14ac:dyDescent="0.25">
      <c r="A5" s="12"/>
      <c r="B5" s="90" t="str">
        <f>CONCATENATE("Address: ",'Tabulation of Bids - ALL'!F2," ",'Tabulation of Bids - ALL'!F3)</f>
        <v xml:space="preserve">Address: Rockford, IL </v>
      </c>
      <c r="C5" s="12"/>
      <c r="D5" s="12"/>
      <c r="E5" s="12"/>
      <c r="F5" s="12"/>
      <c r="G5" s="12"/>
      <c r="H5" s="14" t="s">
        <v>31</v>
      </c>
      <c r="I5" s="603" t="str">
        <f>'Tabulation of Bids - ALL'!$A$3</f>
        <v>Grounds Maintenance - Water Sites &amp; Fire Stations</v>
      </c>
      <c r="J5" s="603"/>
      <c r="K5" s="60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32</v>
      </c>
      <c r="D6" s="19"/>
      <c r="E6" s="19"/>
      <c r="F6" s="20" t="s">
        <v>33</v>
      </c>
      <c r="G6" s="19" t="s">
        <v>34</v>
      </c>
      <c r="H6" s="19" t="s">
        <v>35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0.8" thickBot="1" x14ac:dyDescent="0.25">
      <c r="A7" s="17" t="s">
        <v>36</v>
      </c>
      <c r="B7" s="130"/>
      <c r="C7" s="22" t="s">
        <v>4</v>
      </c>
      <c r="D7" s="22"/>
      <c r="E7" s="23" t="s">
        <v>37</v>
      </c>
      <c r="F7" s="23" t="s">
        <v>4</v>
      </c>
      <c r="G7" s="22" t="s">
        <v>4</v>
      </c>
      <c r="H7" s="22" t="s">
        <v>4</v>
      </c>
      <c r="I7" s="22"/>
      <c r="J7" s="23" t="s">
        <v>5</v>
      </c>
      <c r="K7" s="24" t="s">
        <v>37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7" customFormat="1" ht="20.399999999999999" customHeight="1" x14ac:dyDescent="0.25">
      <c r="A8" s="292">
        <f>IF(ISBLANK('Tabulation of Bids - ALL'!A9),"",'Tabulation of Bids - ALL'!A9)</f>
        <v>1</v>
      </c>
      <c r="B8" s="293" t="str">
        <f>IF(ISBLANK('Tabulation of Bids - ALL'!B9),"",'Tabulation of Bids - ALL'!B9)</f>
        <v>Well 5           2526 Pelham Rd</v>
      </c>
      <c r="C8" s="294" t="str">
        <f>IF('Tabulation of Bids - ALL'!C9=0,"",'Tabulation of Bids - ALL'!C9)</f>
        <v/>
      </c>
      <c r="D8" s="295" t="e">
        <f>IF(ISBLANK('Tabulation of Bids - ALL'!#REF!),"",'Tabulation of Bids - ALL'!#REF!)</f>
        <v>#REF!</v>
      </c>
      <c r="E8" s="253" t="e">
        <f>IF(J8 = "","",J8*C8)</f>
        <v>#VALUE!</v>
      </c>
      <c r="F8" s="254" t="str">
        <f t="shared" ref="F8:F24" si="0">IF((H8&gt;C8),H8-C8,"")</f>
        <v/>
      </c>
      <c r="G8" s="280" t="str">
        <f>IF($K$52="BLR 6303",IF(C8&gt;H8,C8-H8,""),"")</f>
        <v/>
      </c>
      <c r="H8" s="164"/>
      <c r="I8" s="133" t="str">
        <f>IF(ISBLANK(H8),"",D8)</f>
        <v/>
      </c>
      <c r="J8" s="131">
        <f>IF(ISBLANK('Tabulation of Bids - ALL'!F9),"",'Tabulation of Bids - ALL'!F9)</f>
        <v>5</v>
      </c>
      <c r="K8" s="131" t="str">
        <f>IF(ISBLANK(H8),"",H8*J8)</f>
        <v/>
      </c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</row>
    <row r="9" spans="1:31" s="127" customFormat="1" ht="20.399999999999999" customHeight="1" x14ac:dyDescent="0.25">
      <c r="A9" s="296">
        <f>IF(ISBLANK('Tabulation of Bids - ALL'!A10),"",'Tabulation of Bids - ALL'!A10)</f>
        <v>2</v>
      </c>
      <c r="B9" s="297" t="str">
        <f>IF(ISBLANK('Tabulation of Bids - ALL'!B10),"",'Tabulation of Bids - ALL'!B10)</f>
        <v>Well 9           2708 Crosby Street</v>
      </c>
      <c r="C9" s="294" t="str">
        <f>IF('Tabulation of Bids - ALL'!C10=0,"",'Tabulation of Bids - ALL'!C10)</f>
        <v/>
      </c>
      <c r="D9" s="298" t="e">
        <f>IF(ISBLANK('Tabulation of Bids - ALL'!#REF!),"",'Tabulation of Bids - ALL'!#REF!)</f>
        <v>#REF!</v>
      </c>
      <c r="E9" s="257" t="e">
        <f t="shared" ref="E9:E24" si="1">IF(J9 = "","",J9*C9)</f>
        <v>#VALUE!</v>
      </c>
      <c r="F9" s="258" t="str">
        <f t="shared" si="0"/>
        <v/>
      </c>
      <c r="G9" s="280" t="str">
        <f t="shared" ref="G9:G31" si="2">IF($K$52="BLR 6303",IF(C9&gt;H9,C9-H9,""),"")</f>
        <v/>
      </c>
      <c r="H9" s="164"/>
      <c r="I9" s="133" t="str">
        <f t="shared" ref="I9:I24" si="3">IF(ISBLANK(H9),"",D9)</f>
        <v/>
      </c>
      <c r="J9" s="131">
        <f>IF(ISBLANK('Tabulation of Bids - ALL'!F10),"",'Tabulation of Bids - ALL'!F10)</f>
        <v>7</v>
      </c>
      <c r="K9" s="131" t="str">
        <f t="shared" ref="K9:K24" si="4">IF(ISBLANK(H9),"",H9*J9)</f>
        <v/>
      </c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</row>
    <row r="10" spans="1:31" s="127" customFormat="1" ht="20.399999999999999" customHeight="1" x14ac:dyDescent="0.25">
      <c r="A10" s="296">
        <f>IF(ISBLANK('Tabulation of Bids - ALL'!A11),"",'Tabulation of Bids - ALL'!A11)</f>
        <v>3</v>
      </c>
      <c r="B10" s="297" t="str">
        <f>IF(ISBLANK('Tabulation of Bids - ALL'!B11),"",'Tabulation of Bids - ALL'!B11)</f>
        <v>Well 10          4316 Newburg Road</v>
      </c>
      <c r="C10" s="294" t="str">
        <f>IF('Tabulation of Bids - ALL'!C11=0,"",'Tabulation of Bids - ALL'!C11)</f>
        <v/>
      </c>
      <c r="D10" s="298" t="e">
        <f>IF(ISBLANK('Tabulation of Bids - ALL'!#REF!),"",'Tabulation of Bids - ALL'!#REF!)</f>
        <v>#REF!</v>
      </c>
      <c r="E10" s="257" t="e">
        <f t="shared" si="1"/>
        <v>#VALUE!</v>
      </c>
      <c r="F10" s="258" t="str">
        <f t="shared" si="0"/>
        <v/>
      </c>
      <c r="G10" s="280" t="str">
        <f t="shared" si="2"/>
        <v/>
      </c>
      <c r="H10" s="164"/>
      <c r="I10" s="133" t="str">
        <f t="shared" si="3"/>
        <v/>
      </c>
      <c r="J10" s="131">
        <f>IF(ISBLANK('Tabulation of Bids - ALL'!F11),"",'Tabulation of Bids - ALL'!F11)</f>
        <v>2</v>
      </c>
      <c r="K10" s="131" t="str">
        <f t="shared" si="4"/>
        <v/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</row>
    <row r="11" spans="1:31" s="127" customFormat="1" ht="20.399999999999999" customHeight="1" x14ac:dyDescent="0.25">
      <c r="A11" s="296">
        <f>IF(ISBLANK('Tabulation of Bids - ALL'!A12),"",'Tabulation of Bids - ALL'!A12)</f>
        <v>4</v>
      </c>
      <c r="B11" s="297" t="str">
        <f>IF(ISBLANK('Tabulation of Bids - ALL'!B12),"",'Tabulation of Bids - ALL'!B12)</f>
        <v>Well 13          4625 Skyline Drive</v>
      </c>
      <c r="C11" s="294" t="str">
        <f>IF('Tabulation of Bids - ALL'!C12=0,"",'Tabulation of Bids - ALL'!C12)</f>
        <v/>
      </c>
      <c r="D11" s="298" t="e">
        <f>IF(ISBLANK('Tabulation of Bids - ALL'!#REF!),"",'Tabulation of Bids - ALL'!#REF!)</f>
        <v>#REF!</v>
      </c>
      <c r="E11" s="257" t="e">
        <f t="shared" si="1"/>
        <v>#VALUE!</v>
      </c>
      <c r="F11" s="258" t="str">
        <f t="shared" si="0"/>
        <v/>
      </c>
      <c r="G11" s="280" t="str">
        <f t="shared" si="2"/>
        <v/>
      </c>
      <c r="H11" s="164"/>
      <c r="I11" s="133" t="str">
        <f t="shared" si="3"/>
        <v/>
      </c>
      <c r="J11" s="131">
        <f>IF(ISBLANK('Tabulation of Bids - ALL'!F12),"",'Tabulation of Bids - ALL'!F12)</f>
        <v>2</v>
      </c>
      <c r="K11" s="131" t="str">
        <f t="shared" si="4"/>
        <v/>
      </c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</row>
    <row r="12" spans="1:31" s="127" customFormat="1" ht="20.399999999999999" customHeight="1" x14ac:dyDescent="0.25">
      <c r="A12" s="296">
        <f>IF(ISBLANK('Tabulation of Bids - ALL'!A13),"",'Tabulation of Bids - ALL'!A13)</f>
        <v>5</v>
      </c>
      <c r="B12" s="297" t="str">
        <f>IF(ISBLANK('Tabulation of Bids - ALL'!B13),"",'Tabulation of Bids - ALL'!B13)</f>
        <v>Well 26          5616 E. State Street</v>
      </c>
      <c r="C12" s="294" t="str">
        <f>IF('Tabulation of Bids - ALL'!C13=0,"",'Tabulation of Bids - ALL'!C13)</f>
        <v/>
      </c>
      <c r="D12" s="298" t="e">
        <f>IF(ISBLANK('Tabulation of Bids - ALL'!#REF!),"",'Tabulation of Bids - ALL'!#REF!)</f>
        <v>#REF!</v>
      </c>
      <c r="E12" s="257" t="e">
        <f t="shared" si="1"/>
        <v>#VALUE!</v>
      </c>
      <c r="F12" s="258" t="str">
        <f t="shared" si="0"/>
        <v/>
      </c>
      <c r="G12" s="280" t="str">
        <f t="shared" si="2"/>
        <v/>
      </c>
      <c r="H12" s="164"/>
      <c r="I12" s="133" t="str">
        <f t="shared" si="3"/>
        <v/>
      </c>
      <c r="J12" s="131">
        <f>IF(ISBLANK('Tabulation of Bids - ALL'!F13),"",'Tabulation of Bids - ALL'!F13)</f>
        <v>4</v>
      </c>
      <c r="K12" s="131" t="str">
        <f t="shared" si="4"/>
        <v/>
      </c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</row>
    <row r="13" spans="1:31" s="127" customFormat="1" ht="20.399999999999999" customHeight="1" x14ac:dyDescent="0.25">
      <c r="A13" s="296">
        <f>IF(ISBLANK('Tabulation of Bids - ALL'!A14),"",'Tabulation of Bids - ALL'!A14)</f>
        <v>6</v>
      </c>
      <c r="B13" s="297" t="str">
        <f>IF(ISBLANK('Tabulation of Bids - ALL'!B14),"",'Tabulation of Bids - ALL'!B14)</f>
        <v xml:space="preserve">Well 29          4750 Pepper Drive     </v>
      </c>
      <c r="C13" s="294" t="str">
        <f>IF('Tabulation of Bids - ALL'!C14=0,"",'Tabulation of Bids - ALL'!C14)</f>
        <v/>
      </c>
      <c r="D13" s="298" t="e">
        <f>IF(ISBLANK('Tabulation of Bids - ALL'!#REF!),"",'Tabulation of Bids - ALL'!#REF!)</f>
        <v>#REF!</v>
      </c>
      <c r="E13" s="257" t="e">
        <f t="shared" si="1"/>
        <v>#VALUE!</v>
      </c>
      <c r="F13" s="258" t="str">
        <f t="shared" si="0"/>
        <v/>
      </c>
      <c r="G13" s="280" t="str">
        <f t="shared" si="2"/>
        <v/>
      </c>
      <c r="H13" s="164"/>
      <c r="I13" s="133" t="str">
        <f t="shared" si="3"/>
        <v/>
      </c>
      <c r="J13" s="131">
        <f>IF(ISBLANK('Tabulation of Bids - ALL'!F14),"",'Tabulation of Bids - ALL'!F14)</f>
        <v>2</v>
      </c>
      <c r="K13" s="131" t="str">
        <f t="shared" si="4"/>
        <v/>
      </c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</row>
    <row r="14" spans="1:31" s="127" customFormat="1" ht="20.399999999999999" customHeight="1" x14ac:dyDescent="0.25">
      <c r="A14" s="296">
        <f>IF(ISBLANK('Tabulation of Bids - ALL'!A15),"",'Tabulation of Bids - ALL'!A15)</f>
        <v>7</v>
      </c>
      <c r="B14" s="297" t="str">
        <f>IF(ISBLANK('Tabulation of Bids - ALL'!B15),"",'Tabulation of Bids - ALL'!B15)</f>
        <v>Well 30          6544 Palo Verde</v>
      </c>
      <c r="C14" s="294" t="str">
        <f>IF('Tabulation of Bids - ALL'!C15=0,"",'Tabulation of Bids - ALL'!C15)</f>
        <v/>
      </c>
      <c r="D14" s="298" t="e">
        <f>IF(ISBLANK('Tabulation of Bids - ALL'!#REF!),"",'Tabulation of Bids - ALL'!#REF!)</f>
        <v>#REF!</v>
      </c>
      <c r="E14" s="257" t="e">
        <f t="shared" si="1"/>
        <v>#VALUE!</v>
      </c>
      <c r="F14" s="258" t="str">
        <f t="shared" si="0"/>
        <v/>
      </c>
      <c r="G14" s="280" t="str">
        <f t="shared" si="2"/>
        <v/>
      </c>
      <c r="H14" s="164"/>
      <c r="I14" s="133" t="str">
        <f t="shared" si="3"/>
        <v/>
      </c>
      <c r="J14" s="131">
        <f>IF(ISBLANK('Tabulation of Bids - ALL'!F15),"",'Tabulation of Bids - ALL'!F15)</f>
        <v>6</v>
      </c>
      <c r="K14" s="131" t="str">
        <f t="shared" si="4"/>
        <v/>
      </c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</row>
    <row r="15" spans="1:31" s="127" customFormat="1" ht="20.399999999999999" customHeight="1" x14ac:dyDescent="0.25">
      <c r="A15" s="296">
        <f>IF(ISBLANK('Tabulation of Bids - ALL'!A16),"",'Tabulation of Bids - ALL'!A16)</f>
        <v>8</v>
      </c>
      <c r="B15" s="297" t="str">
        <f>IF(ISBLANK('Tabulation of Bids - ALL'!B16),"",'Tabulation of Bids - ALL'!B16)</f>
        <v>Well 31          1780 Bell School Road</v>
      </c>
      <c r="C15" s="294" t="str">
        <f>IF('Tabulation of Bids - ALL'!C16=0,"",'Tabulation of Bids - ALL'!C16)</f>
        <v/>
      </c>
      <c r="D15" s="298" t="e">
        <f>IF(ISBLANK('Tabulation of Bids - ALL'!#REF!),"",'Tabulation of Bids - ALL'!#REF!)</f>
        <v>#REF!</v>
      </c>
      <c r="E15" s="257" t="e">
        <f t="shared" si="1"/>
        <v>#VALUE!</v>
      </c>
      <c r="F15" s="258" t="str">
        <f t="shared" si="0"/>
        <v/>
      </c>
      <c r="G15" s="280" t="str">
        <f t="shared" si="2"/>
        <v/>
      </c>
      <c r="H15" s="164"/>
      <c r="I15" s="133" t="str">
        <f t="shared" si="3"/>
        <v/>
      </c>
      <c r="J15" s="131">
        <f>IF(ISBLANK('Tabulation of Bids - ALL'!F16),"",'Tabulation of Bids - ALL'!F16)</f>
        <v>7</v>
      </c>
      <c r="K15" s="131" t="str">
        <f t="shared" si="4"/>
        <v/>
      </c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</row>
    <row r="16" spans="1:31" s="127" customFormat="1" ht="20.399999999999999" customHeight="1" x14ac:dyDescent="0.25">
      <c r="A16" s="296">
        <f>IF(ISBLANK('Tabulation of Bids - ALL'!A17),"",'Tabulation of Bids - ALL'!A17)</f>
        <v>9</v>
      </c>
      <c r="B16" s="297" t="str">
        <f>IF(ISBLANK('Tabulation of Bids - ALL'!B17),"",'Tabulation of Bids - ALL'!B17)</f>
        <v>Well 39          7423 Spring Brook Road</v>
      </c>
      <c r="C16" s="294" t="str">
        <f>IF('Tabulation of Bids - ALL'!C17=0,"",'Tabulation of Bids - ALL'!C17)</f>
        <v/>
      </c>
      <c r="D16" s="298" t="e">
        <f>IF(ISBLANK('Tabulation of Bids - ALL'!#REF!),"",'Tabulation of Bids - ALL'!#REF!)</f>
        <v>#REF!</v>
      </c>
      <c r="E16" s="257" t="e">
        <f t="shared" si="1"/>
        <v>#VALUE!</v>
      </c>
      <c r="F16" s="258" t="str">
        <f t="shared" si="0"/>
        <v/>
      </c>
      <c r="G16" s="280" t="str">
        <f t="shared" si="2"/>
        <v/>
      </c>
      <c r="H16" s="164"/>
      <c r="I16" s="133" t="str">
        <f t="shared" si="3"/>
        <v/>
      </c>
      <c r="J16" s="131">
        <f>IF(ISBLANK('Tabulation of Bids - ALL'!F17),"",'Tabulation of Bids - ALL'!F17)</f>
        <v>3</v>
      </c>
      <c r="K16" s="131" t="str">
        <f t="shared" si="4"/>
        <v/>
      </c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</row>
    <row r="17" spans="1:31" s="127" customFormat="1" ht="20.399999999999999" customHeight="1" x14ac:dyDescent="0.25">
      <c r="A17" s="296">
        <f>IF(ISBLANK('Tabulation of Bids - ALL'!A18),"",'Tabulation of Bids - ALL'!A18)</f>
        <v>10</v>
      </c>
      <c r="B17" s="297" t="str">
        <f>IF(ISBLANK('Tabulation of Bids - ALL'!B18),"",'Tabulation of Bids - ALL'!B18)</f>
        <v>Zone Control Valve 1   5283 Spring Creek Road</v>
      </c>
      <c r="C17" s="294" t="str">
        <f>IF('Tabulation of Bids - ALL'!C18=0,"",'Tabulation of Bids - ALL'!C18)</f>
        <v/>
      </c>
      <c r="D17" s="298" t="e">
        <f>IF(ISBLANK('Tabulation of Bids - ALL'!#REF!),"",'Tabulation of Bids - ALL'!#REF!)</f>
        <v>#REF!</v>
      </c>
      <c r="E17" s="257" t="e">
        <f t="shared" si="1"/>
        <v>#VALUE!</v>
      </c>
      <c r="F17" s="258" t="str">
        <f t="shared" si="0"/>
        <v/>
      </c>
      <c r="G17" s="280" t="str">
        <f t="shared" si="2"/>
        <v/>
      </c>
      <c r="H17" s="164"/>
      <c r="I17" s="133" t="str">
        <f t="shared" si="3"/>
        <v/>
      </c>
      <c r="J17" s="131">
        <f>IF(ISBLANK('Tabulation of Bids - ALL'!F18),"",'Tabulation of Bids - ALL'!F18)</f>
        <v>6</v>
      </c>
      <c r="K17" s="131" t="str">
        <f t="shared" si="4"/>
        <v/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</row>
    <row r="18" spans="1:31" s="127" customFormat="1" ht="20.399999999999999" customHeight="1" x14ac:dyDescent="0.25">
      <c r="A18" s="296">
        <f>IF(ISBLANK('Tabulation of Bids - ALL'!A19),"",'Tabulation of Bids - ALL'!A19)</f>
        <v>11</v>
      </c>
      <c r="B18" s="297" t="str">
        <f>IF(ISBLANK('Tabulation of Bids - ALL'!B19),"",'Tabulation of Bids - ALL'!B19)</f>
        <v>Main Office/Cedar St Reservoir   1111 Cedar St</v>
      </c>
      <c r="C18" s="294" t="str">
        <f>IF('Tabulation of Bids - ALL'!C19=0,"",'Tabulation of Bids - ALL'!C19)</f>
        <v/>
      </c>
      <c r="D18" s="298" t="e">
        <f>IF(ISBLANK('Tabulation of Bids - ALL'!#REF!),"",'Tabulation of Bids - ALL'!#REF!)</f>
        <v>#REF!</v>
      </c>
      <c r="E18" s="257" t="e">
        <f t="shared" si="1"/>
        <v>#VALUE!</v>
      </c>
      <c r="F18" s="258" t="str">
        <f t="shared" si="0"/>
        <v/>
      </c>
      <c r="G18" s="280" t="str">
        <f t="shared" si="2"/>
        <v/>
      </c>
      <c r="H18" s="164"/>
      <c r="I18" s="133" t="str">
        <f t="shared" si="3"/>
        <v/>
      </c>
      <c r="J18" s="131">
        <f>IF(ISBLANK('Tabulation of Bids - ALL'!F19),"",'Tabulation of Bids - ALL'!F19)</f>
        <v>5</v>
      </c>
      <c r="K18" s="131" t="str">
        <f t="shared" si="4"/>
        <v/>
      </c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</row>
    <row r="19" spans="1:31" s="127" customFormat="1" ht="20.399999999999999" customHeight="1" x14ac:dyDescent="0.25">
      <c r="A19" s="296">
        <f>IF(ISBLANK('Tabulation of Bids - ALL'!A20),"",'Tabulation of Bids - ALL'!A20)</f>
        <v>12</v>
      </c>
      <c r="B19" s="297" t="e">
        <f>IF(ISBLANK('Tabulation of Bids - ALL'!#REF!),"",'Tabulation of Bids - ALL'!#REF!)</f>
        <v>#REF!</v>
      </c>
      <c r="C19" s="294" t="str">
        <f>IF('Tabulation of Bids - ALL'!C20=0,"",'Tabulation of Bids - ALL'!C20)</f>
        <v/>
      </c>
      <c r="D19" s="298" t="e">
        <f>IF(ISBLANK('Tabulation of Bids - ALL'!#REF!),"",'Tabulation of Bids - ALL'!#REF!)</f>
        <v>#REF!</v>
      </c>
      <c r="E19" s="257" t="str">
        <f t="shared" si="1"/>
        <v/>
      </c>
      <c r="F19" s="258" t="str">
        <f t="shared" si="0"/>
        <v/>
      </c>
      <c r="G19" s="280" t="str">
        <f t="shared" si="2"/>
        <v/>
      </c>
      <c r="H19" s="164"/>
      <c r="I19" s="133" t="str">
        <f t="shared" si="3"/>
        <v/>
      </c>
      <c r="J19" s="131" t="str">
        <f>IF(ISBLANK('Tabulation of Bids - ALL'!F20),"",'Tabulation of Bids - ALL'!F20)</f>
        <v/>
      </c>
      <c r="K19" s="131" t="str">
        <f t="shared" si="4"/>
        <v/>
      </c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</row>
    <row r="20" spans="1:31" s="127" customFormat="1" ht="20.399999999999999" customHeight="1" x14ac:dyDescent="0.25">
      <c r="A20" s="296" t="str">
        <f>IF(ISBLANK('Tabulation of Bids - ALL'!A21),"",'Tabulation of Bids - ALL'!A21)</f>
        <v/>
      </c>
      <c r="B20" s="297" t="str">
        <f>IF(ISBLANK('Tabulation of Bids - ALL'!B20),"",'Tabulation of Bids - ALL'!B20)</f>
        <v>Total Mulch Labor (Water Sites)</v>
      </c>
      <c r="C20" s="294" t="str">
        <f>IF('Tabulation of Bids - ALL'!C21=0,"",'Tabulation of Bids - ALL'!C21)</f>
        <v/>
      </c>
      <c r="D20" s="298" t="e">
        <f>IF(ISBLANK('Tabulation of Bids - ALL'!#REF!),"",'Tabulation of Bids - ALL'!#REF!)</f>
        <v>#REF!</v>
      </c>
      <c r="E20" s="257" t="str">
        <f t="shared" si="1"/>
        <v/>
      </c>
      <c r="F20" s="258" t="str">
        <f t="shared" si="0"/>
        <v/>
      </c>
      <c r="G20" s="280" t="str">
        <f t="shared" si="2"/>
        <v/>
      </c>
      <c r="H20" s="164"/>
      <c r="I20" s="133" t="str">
        <f t="shared" si="3"/>
        <v/>
      </c>
      <c r="J20" s="131" t="str">
        <f>IF(ISBLANK('Tabulation of Bids - ALL'!F21),"",'Tabulation of Bids - ALL'!F21)</f>
        <v/>
      </c>
      <c r="K20" s="131" t="str">
        <f t="shared" si="4"/>
        <v/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</row>
    <row r="21" spans="1:31" s="127" customFormat="1" ht="20.399999999999999" customHeight="1" x14ac:dyDescent="0.25">
      <c r="A21" s="296" t="str">
        <f>IF(ISBLANK('Tabulation of Bids - ALL'!A22),"",'Tabulation of Bids - ALL'!A22)</f>
        <v/>
      </c>
      <c r="B21" s="297" t="str">
        <f>IF(ISBLANK('Tabulation of Bids - ALL'!B22),"",'Tabulation of Bids - ALL'!B22)</f>
        <v>MULCH LABOR COST - FIRE</v>
      </c>
      <c r="C21" s="294" t="str">
        <f>IF('Tabulation of Bids - ALL'!C22=0,"",'Tabulation of Bids - ALL'!C22)</f>
        <v/>
      </c>
      <c r="D21" s="298" t="e">
        <f>IF(ISBLANK('Tabulation of Bids - ALL'!#REF!),"",'Tabulation of Bids - ALL'!#REF!)</f>
        <v>#REF!</v>
      </c>
      <c r="E21" s="257" t="str">
        <f t="shared" si="1"/>
        <v/>
      </c>
      <c r="F21" s="258" t="str">
        <f t="shared" si="0"/>
        <v/>
      </c>
      <c r="G21" s="280" t="str">
        <f t="shared" si="2"/>
        <v/>
      </c>
      <c r="H21" s="164"/>
      <c r="I21" s="133" t="str">
        <f t="shared" si="3"/>
        <v/>
      </c>
      <c r="J21" s="131" t="str">
        <f>IF(ISBLANK('Tabulation of Bids - ALL'!F22),"",'Tabulation of Bids - ALL'!F22)</f>
        <v/>
      </c>
      <c r="K21" s="131" t="str">
        <f t="shared" si="4"/>
        <v/>
      </c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</row>
    <row r="22" spans="1:31" s="127" customFormat="1" ht="20.399999999999999" customHeight="1" x14ac:dyDescent="0.25">
      <c r="A22" s="296">
        <f>IF(ISBLANK('Tabulation of Bids - ALL'!A23),"",'Tabulation of Bids - ALL'!A23)</f>
        <v>13</v>
      </c>
      <c r="B22" s="297" t="str">
        <f>IF(ISBLANK('Tabulation of Bids - ALL'!B23),"",'Tabulation of Bids - ALL'!B23)</f>
        <v>Fire Station 1     Woodlawn Ave</v>
      </c>
      <c r="C22" s="294" t="str">
        <f>IF('Tabulation of Bids - ALL'!C23=0,"",'Tabulation of Bids - ALL'!C23)</f>
        <v/>
      </c>
      <c r="D22" s="298" t="e">
        <f>IF(ISBLANK('Tabulation of Bids - ALL'!#REF!),"",'Tabulation of Bids - ALL'!#REF!)</f>
        <v>#REF!</v>
      </c>
      <c r="E22" s="257" t="e">
        <f t="shared" si="1"/>
        <v>#VALUE!</v>
      </c>
      <c r="F22" s="258" t="str">
        <f t="shared" si="0"/>
        <v/>
      </c>
      <c r="G22" s="280" t="str">
        <f t="shared" si="2"/>
        <v/>
      </c>
      <c r="H22" s="164"/>
      <c r="I22" s="133" t="str">
        <f t="shared" si="3"/>
        <v/>
      </c>
      <c r="J22" s="131">
        <f>IF(ISBLANK('Tabulation of Bids - ALL'!F23),"",'Tabulation of Bids - ALL'!F23)</f>
        <v>4</v>
      </c>
      <c r="K22" s="131" t="str">
        <f t="shared" si="4"/>
        <v/>
      </c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</row>
    <row r="23" spans="1:31" s="127" customFormat="1" ht="20.399999999999999" customHeight="1" x14ac:dyDescent="0.25">
      <c r="A23" s="296">
        <f>IF(ISBLANK('Tabulation of Bids - ALL'!A24),"",'Tabulation of Bids - ALL'!A24)</f>
        <v>14</v>
      </c>
      <c r="B23" s="297" t="str">
        <f>IF(ISBLANK('Tabulation of Bids - ALL'!B24),"",'Tabulation of Bids - ALL'!B24)</f>
        <v>Fire Station 2    1004 7th Street</v>
      </c>
      <c r="C23" s="294" t="str">
        <f>IF('Tabulation of Bids - ALL'!C24=0,"",'Tabulation of Bids - ALL'!C24)</f>
        <v/>
      </c>
      <c r="D23" s="298" t="e">
        <f>IF(ISBLANK('Tabulation of Bids - ALL'!#REF!),"",'Tabulation of Bids - ALL'!#REF!)</f>
        <v>#REF!</v>
      </c>
      <c r="E23" s="257" t="e">
        <f t="shared" si="1"/>
        <v>#VALUE!</v>
      </c>
      <c r="F23" s="258" t="str">
        <f t="shared" si="0"/>
        <v/>
      </c>
      <c r="G23" s="280" t="str">
        <f t="shared" si="2"/>
        <v/>
      </c>
      <c r="H23" s="164"/>
      <c r="I23" s="133" t="str">
        <f t="shared" si="3"/>
        <v/>
      </c>
      <c r="J23" s="131">
        <f>IF(ISBLANK('Tabulation of Bids - ALL'!F24),"",'Tabulation of Bids - ALL'!F24)</f>
        <v>1</v>
      </c>
      <c r="K23" s="131" t="str">
        <f t="shared" si="4"/>
        <v/>
      </c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</row>
    <row r="24" spans="1:31" s="127" customFormat="1" ht="20.399999999999999" customHeight="1" x14ac:dyDescent="0.25">
      <c r="A24" s="296">
        <f>IF(ISBLANK('Tabulation of Bids - ALL'!A25),"",'Tabulation of Bids - ALL'!A25)</f>
        <v>15</v>
      </c>
      <c r="B24" s="297" t="str">
        <f>IF(ISBLANK('Tabulation of Bids - ALL'!B25),"",'Tabulation of Bids - ALL'!B25)</f>
        <v>Fire Station 3     888 Marchesano Dr</v>
      </c>
      <c r="C24" s="294" t="str">
        <f>IF('Tabulation of Bids - ALL'!C25=0,"",'Tabulation of Bids - ALL'!C25)</f>
        <v/>
      </c>
      <c r="D24" s="298" t="e">
        <f>IF(ISBLANK('Tabulation of Bids - ALL'!#REF!),"",'Tabulation of Bids - ALL'!#REF!)</f>
        <v>#REF!</v>
      </c>
      <c r="E24" s="257" t="e">
        <f t="shared" si="1"/>
        <v>#VALUE!</v>
      </c>
      <c r="F24" s="258" t="str">
        <f t="shared" si="0"/>
        <v/>
      </c>
      <c r="G24" s="280" t="str">
        <f t="shared" si="2"/>
        <v/>
      </c>
      <c r="H24" s="164"/>
      <c r="I24" s="133" t="str">
        <f t="shared" si="3"/>
        <v/>
      </c>
      <c r="J24" s="131">
        <f>IF(ISBLANK('Tabulation of Bids - ALL'!F25),"",'Tabulation of Bids - ALL'!F25)</f>
        <v>12</v>
      </c>
      <c r="K24" s="131" t="str">
        <f t="shared" si="4"/>
        <v/>
      </c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</row>
    <row r="25" spans="1:31" s="127" customFormat="1" ht="20.399999999999999" customHeight="1" x14ac:dyDescent="0.25">
      <c r="A25" s="296">
        <f>IF(ISBLANK('Tabulation of Bids - ALL'!A26),"",'Tabulation of Bids - ALL'!A26)</f>
        <v>16</v>
      </c>
      <c r="B25" s="297" t="str">
        <f>IF(ISBLANK('Tabulation of Bids - ALL'!B26),"",'Tabulation of Bids - ALL'!B26)</f>
        <v>Fire Station 4     2959 Shaw Woods Dr</v>
      </c>
      <c r="C25" s="294" t="str">
        <f>IF('Tabulation of Bids - ALL'!C26=0,"",'Tabulation of Bids - ALL'!C26)</f>
        <v/>
      </c>
      <c r="D25" s="298" t="e">
        <f>IF(ISBLANK('Tabulation of Bids - ALL'!#REF!),"",'Tabulation of Bids - ALL'!#REF!)</f>
        <v>#REF!</v>
      </c>
      <c r="E25" s="257" t="e">
        <f t="shared" ref="E25:E31" si="5">IF(J25 = "","",J25*C25)</f>
        <v>#VALUE!</v>
      </c>
      <c r="F25" s="258" t="str">
        <f t="shared" ref="F25:F31" si="6">IF((H25&gt;C25),H25-C25,"")</f>
        <v/>
      </c>
      <c r="G25" s="280" t="str">
        <f t="shared" si="2"/>
        <v/>
      </c>
      <c r="H25" s="164"/>
      <c r="I25" s="133" t="str">
        <f t="shared" ref="I25:I31" si="7">IF(ISBLANK(H25),"",D25)</f>
        <v/>
      </c>
      <c r="J25" s="131">
        <f>IF(ISBLANK('Tabulation of Bids - ALL'!F26),"",'Tabulation of Bids - ALL'!F26)</f>
        <v>8</v>
      </c>
      <c r="K25" s="131" t="str">
        <f t="shared" ref="K25:K31" si="8">IF(ISBLANK(H25),"",H25*J25)</f>
        <v/>
      </c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</row>
    <row r="26" spans="1:31" s="127" customFormat="1" ht="20.399999999999999" customHeight="1" x14ac:dyDescent="0.25">
      <c r="A26" s="296">
        <f>IF(ISBLANK('Tabulation of Bids - ALL'!A27),"",'Tabulation of Bids - ALL'!A27)</f>
        <v>17</v>
      </c>
      <c r="B26" s="297" t="str">
        <f>IF(ISBLANK('Tabulation of Bids - ALL'!B27),"",'Tabulation of Bids - ALL'!B27)</f>
        <v>Fire Station 5     391 North Trainer Rd</v>
      </c>
      <c r="C26" s="294" t="str">
        <f>IF('Tabulation of Bids - ALL'!C27=0,"",'Tabulation of Bids - ALL'!C27)</f>
        <v/>
      </c>
      <c r="D26" s="298" t="e">
        <f>IF(ISBLANK('Tabulation of Bids - ALL'!#REF!),"",'Tabulation of Bids - ALL'!#REF!)</f>
        <v>#REF!</v>
      </c>
      <c r="E26" s="257" t="e">
        <f t="shared" si="5"/>
        <v>#VALUE!</v>
      </c>
      <c r="F26" s="258" t="str">
        <f t="shared" si="6"/>
        <v/>
      </c>
      <c r="G26" s="280" t="str">
        <f t="shared" si="2"/>
        <v/>
      </c>
      <c r="H26" s="164"/>
      <c r="I26" s="133" t="str">
        <f t="shared" si="7"/>
        <v/>
      </c>
      <c r="J26" s="131">
        <f>IF(ISBLANK('Tabulation of Bids - ALL'!F27),"",'Tabulation of Bids - ALL'!F27)</f>
        <v>9</v>
      </c>
      <c r="K26" s="131" t="str">
        <f t="shared" si="8"/>
        <v/>
      </c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</row>
    <row r="27" spans="1:31" s="127" customFormat="1" ht="20.399999999999999" customHeight="1" x14ac:dyDescent="0.25">
      <c r="A27" s="296">
        <f>IF(ISBLANK('Tabulation of Bids - ALL'!A28),"",'Tabulation of Bids - ALL'!A28)</f>
        <v>18</v>
      </c>
      <c r="B27" s="297" t="str">
        <f>IF(ISBLANK('Tabulation of Bids - ALL'!B28),"",'Tabulation of Bids - ALL'!B28)</f>
        <v>Fire Station 6     3329 West State St</v>
      </c>
      <c r="C27" s="294" t="str">
        <f>IF('Tabulation of Bids - ALL'!C28=0,"",'Tabulation of Bids - ALL'!C28)</f>
        <v/>
      </c>
      <c r="D27" s="298" t="e">
        <f>IF(ISBLANK('Tabulation of Bids - ALL'!#REF!),"",'Tabulation of Bids - ALL'!#REF!)</f>
        <v>#REF!</v>
      </c>
      <c r="E27" s="257" t="e">
        <f t="shared" si="5"/>
        <v>#VALUE!</v>
      </c>
      <c r="F27" s="258" t="str">
        <f t="shared" si="6"/>
        <v/>
      </c>
      <c r="G27" s="280" t="str">
        <f t="shared" si="2"/>
        <v/>
      </c>
      <c r="H27" s="164"/>
      <c r="I27" s="133" t="str">
        <f t="shared" si="7"/>
        <v/>
      </c>
      <c r="J27" s="131">
        <f>IF(ISBLANK('Tabulation of Bids - ALL'!F28),"",'Tabulation of Bids - ALL'!F28)</f>
        <v>1</v>
      </c>
      <c r="K27" s="131" t="str">
        <f t="shared" si="8"/>
        <v/>
      </c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pans="1:31" s="127" customFormat="1" ht="20.399999999999999" customHeight="1" x14ac:dyDescent="0.25">
      <c r="A28" s="296">
        <f>IF(ISBLANK('Tabulation of Bids - ALL'!A29),"",'Tabulation of Bids - ALL'!A29)</f>
        <v>19</v>
      </c>
      <c r="B28" s="297" t="str">
        <f>IF(ISBLANK('Tabulation of Bids - ALL'!B29),"",'Tabulation of Bids - ALL'!B29)</f>
        <v>Fire Station 7     2323 Sawyer Rd</v>
      </c>
      <c r="C28" s="294" t="str">
        <f>IF('Tabulation of Bids - ALL'!C29=0,"",'Tabulation of Bids - ALL'!C29)</f>
        <v/>
      </c>
      <c r="D28" s="298" t="e">
        <f>IF(ISBLANK('Tabulation of Bids - ALL'!#REF!),"",'Tabulation of Bids - ALL'!#REF!)</f>
        <v>#REF!</v>
      </c>
      <c r="E28" s="257" t="e">
        <f t="shared" si="5"/>
        <v>#VALUE!</v>
      </c>
      <c r="F28" s="258" t="str">
        <f t="shared" si="6"/>
        <v/>
      </c>
      <c r="G28" s="280" t="str">
        <f t="shared" si="2"/>
        <v/>
      </c>
      <c r="H28" s="164"/>
      <c r="I28" s="133" t="str">
        <f t="shared" si="7"/>
        <v/>
      </c>
      <c r="J28" s="131">
        <f>IF(ISBLANK('Tabulation of Bids - ALL'!F29),"",'Tabulation of Bids - ALL'!F29)</f>
        <v>5</v>
      </c>
      <c r="K28" s="131" t="str">
        <f t="shared" si="8"/>
        <v/>
      </c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</row>
    <row r="29" spans="1:31" s="127" customFormat="1" ht="20.399999999999999" customHeight="1" x14ac:dyDescent="0.25">
      <c r="A29" s="296">
        <f>IF(ISBLANK('Tabulation of Bids - ALL'!A30),"",'Tabulation of Bids - ALL'!A30)</f>
        <v>20</v>
      </c>
      <c r="B29" s="297" t="str">
        <f>IF(ISBLANK('Tabulation of Bids - ALL'!B30),"",'Tabulation of Bids - ALL'!B30)</f>
        <v>Fire Station 8     505 Sherman St</v>
      </c>
      <c r="C29" s="294" t="str">
        <f>IF('Tabulation of Bids - ALL'!C30=0,"",'Tabulation of Bids - ALL'!C30)</f>
        <v/>
      </c>
      <c r="D29" s="298" t="e">
        <f>IF(ISBLANK('Tabulation of Bids - ALL'!#REF!),"",'Tabulation of Bids - ALL'!#REF!)</f>
        <v>#REF!</v>
      </c>
      <c r="E29" s="257" t="e">
        <f t="shared" si="5"/>
        <v>#VALUE!</v>
      </c>
      <c r="F29" s="258" t="str">
        <f t="shared" si="6"/>
        <v/>
      </c>
      <c r="G29" s="280" t="str">
        <f t="shared" si="2"/>
        <v/>
      </c>
      <c r="H29" s="164"/>
      <c r="I29" s="133" t="str">
        <f t="shared" si="7"/>
        <v/>
      </c>
      <c r="J29" s="131">
        <f>IF(ISBLANK('Tabulation of Bids - ALL'!F30),"",'Tabulation of Bids - ALL'!F30)</f>
        <v>5</v>
      </c>
      <c r="K29" s="131" t="str">
        <f t="shared" si="8"/>
        <v/>
      </c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pans="1:31" s="127" customFormat="1" ht="20.399999999999999" customHeight="1" x14ac:dyDescent="0.25">
      <c r="A30" s="296">
        <f>IF(ISBLANK('Tabulation of Bids - ALL'!A31),"",'Tabulation of Bids - ALL'!A31)</f>
        <v>21</v>
      </c>
      <c r="B30" s="297" t="str">
        <f>IF(ISBLANK('Tabulation of Bids - ALL'!B31),"",'Tabulation of Bids - ALL'!B31)</f>
        <v>Fire Station 9     2416 Halsted Rd</v>
      </c>
      <c r="C30" s="294" t="str">
        <f>IF('Tabulation of Bids - ALL'!C31=0,"",'Tabulation of Bids - ALL'!C31)</f>
        <v/>
      </c>
      <c r="D30" s="298" t="e">
        <f>IF(ISBLANK('Tabulation of Bids - ALL'!#REF!),"",'Tabulation of Bids - ALL'!#REF!)</f>
        <v>#REF!</v>
      </c>
      <c r="E30" s="257" t="e">
        <f t="shared" si="5"/>
        <v>#VALUE!</v>
      </c>
      <c r="F30" s="258" t="str">
        <f t="shared" si="6"/>
        <v/>
      </c>
      <c r="G30" s="280" t="str">
        <f t="shared" si="2"/>
        <v/>
      </c>
      <c r="H30" s="164"/>
      <c r="I30" s="133" t="str">
        <f t="shared" si="7"/>
        <v/>
      </c>
      <c r="J30" s="131">
        <f>IF(ISBLANK('Tabulation of Bids - ALL'!F31),"",'Tabulation of Bids - ALL'!F31)</f>
        <v>4</v>
      </c>
      <c r="K30" s="131" t="str">
        <f t="shared" si="8"/>
        <v/>
      </c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</row>
    <row r="31" spans="1:31" s="127" customFormat="1" ht="20.399999999999999" customHeight="1" thickBot="1" x14ac:dyDescent="0.3">
      <c r="A31" s="299">
        <f>IF(ISBLANK('Tabulation of Bids - ALL'!A32),"",'Tabulation of Bids - ALL'!A32)</f>
        <v>22</v>
      </c>
      <c r="B31" s="300" t="str">
        <f>IF(ISBLANK('Tabulation of Bids - ALL'!B32),"",'Tabulation of Bids - ALL'!B32)</f>
        <v>Fire Station 10   3407 Rural St</v>
      </c>
      <c r="C31" s="294" t="str">
        <f>IF('Tabulation of Bids - ALL'!C32=0,"",'Tabulation of Bids - ALL'!C32)</f>
        <v/>
      </c>
      <c r="D31" s="301" t="e">
        <f>IF(ISBLANK('Tabulation of Bids - ALL'!#REF!),"",'Tabulation of Bids - ALL'!#REF!)</f>
        <v>#REF!</v>
      </c>
      <c r="E31" s="259" t="e">
        <f t="shared" si="5"/>
        <v>#VALUE!</v>
      </c>
      <c r="F31" s="260" t="str">
        <f t="shared" si="6"/>
        <v/>
      </c>
      <c r="G31" s="280" t="str">
        <f t="shared" si="2"/>
        <v/>
      </c>
      <c r="H31" s="164"/>
      <c r="I31" s="133" t="str">
        <f t="shared" si="7"/>
        <v/>
      </c>
      <c r="J31" s="131">
        <f>IF(ISBLANK('Tabulation of Bids - ALL'!F32),"",'Tabulation of Bids - ALL'!F32)</f>
        <v>3</v>
      </c>
      <c r="K31" s="131" t="str">
        <f t="shared" si="8"/>
        <v/>
      </c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</row>
    <row r="32" spans="1:31" s="2" customFormat="1" ht="10.8" thickBot="1" x14ac:dyDescent="0.25">
      <c r="A32" s="129" t="str">
        <f>IF(A61="","Total","Sub Total")</f>
        <v>Sub Total</v>
      </c>
      <c r="B32" s="45"/>
      <c r="C32" s="46"/>
      <c r="D32" s="36"/>
      <c r="E32" s="226" t="e">
        <f>SUM(E8:E31)</f>
        <v>#VALUE!</v>
      </c>
      <c r="F32" s="26"/>
      <c r="G32" s="36"/>
      <c r="H32" s="46"/>
      <c r="I32" s="36"/>
      <c r="J32" s="25"/>
      <c r="K32" s="25" t="str">
        <f>IF(ISNUMBER(E32),SUM(K8:K31),"")</f>
        <v/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38</v>
      </c>
      <c r="B33" s="15"/>
      <c r="C33" s="27"/>
      <c r="D33" s="27"/>
      <c r="E33" s="27"/>
      <c r="F33" s="27"/>
      <c r="G33" s="27"/>
      <c r="H33" s="27"/>
      <c r="I33" s="27"/>
      <c r="J33" s="58" t="s">
        <v>37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4"/>
      <c r="B34" s="47"/>
      <c r="C34" s="28"/>
      <c r="D34" s="28"/>
      <c r="E34" s="28"/>
      <c r="F34" s="28"/>
      <c r="G34" s="28"/>
      <c r="H34" s="28"/>
      <c r="I34" s="28"/>
      <c r="J34" s="175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4"/>
      <c r="B35" s="47"/>
      <c r="C35" s="28"/>
      <c r="D35" s="28"/>
      <c r="E35" s="28"/>
      <c r="F35" s="28"/>
      <c r="G35" s="28"/>
      <c r="H35" s="28"/>
      <c r="I35" s="28"/>
      <c r="J35" s="175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4"/>
      <c r="B36" s="47"/>
      <c r="C36" s="28"/>
      <c r="D36" s="28"/>
      <c r="E36" s="28"/>
      <c r="F36" s="28"/>
      <c r="G36" s="28"/>
      <c r="H36" s="28"/>
      <c r="I36" s="28"/>
      <c r="J36" s="175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4"/>
      <c r="B37" s="47"/>
      <c r="C37" s="28"/>
      <c r="D37" s="28"/>
      <c r="E37" s="28"/>
      <c r="F37" s="28"/>
      <c r="G37" s="28"/>
      <c r="H37" s="28"/>
      <c r="I37" s="28"/>
      <c r="J37" s="175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4"/>
      <c r="B38" s="47"/>
      <c r="C38" s="28"/>
      <c r="D38" s="28"/>
      <c r="E38" s="28"/>
      <c r="F38" s="28"/>
      <c r="G38" s="28"/>
      <c r="H38" s="28"/>
      <c r="I38" s="28"/>
      <c r="J38" s="175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0.8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39</v>
      </c>
      <c r="J39" s="29"/>
      <c r="K39" s="26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91</v>
      </c>
      <c r="J40" s="59"/>
      <c r="K40" s="27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40</v>
      </c>
      <c r="J41" s="261"/>
      <c r="K41" s="27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0.8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41</v>
      </c>
      <c r="J42" s="60"/>
      <c r="K42" s="26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42</v>
      </c>
      <c r="B43" s="50"/>
      <c r="C43" s="31"/>
      <c r="D43" s="31"/>
      <c r="E43" s="31"/>
      <c r="F43" s="31"/>
      <c r="G43" s="31"/>
      <c r="H43" s="31"/>
      <c r="I43" s="39"/>
      <c r="J43" s="262" t="s">
        <v>37</v>
      </c>
      <c r="K43" s="26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0"/>
      <c r="B44" s="51"/>
      <c r="C44" s="32"/>
      <c r="D44" s="32"/>
      <c r="E44" s="32"/>
      <c r="F44" s="32"/>
      <c r="G44" s="32"/>
      <c r="H44" s="32"/>
      <c r="I44" s="32"/>
      <c r="J44" s="263"/>
      <c r="K44" s="26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0.8" thickBot="1" x14ac:dyDescent="0.25">
      <c r="A45" s="171"/>
      <c r="B45" s="52"/>
      <c r="C45" s="33"/>
      <c r="D45" s="33"/>
      <c r="E45" s="33"/>
      <c r="F45" s="33"/>
      <c r="G45" s="33"/>
      <c r="H45" s="33"/>
      <c r="I45" s="33"/>
      <c r="J45" s="264"/>
      <c r="K45" s="26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0.8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43</v>
      </c>
      <c r="J46" s="30"/>
      <c r="K46" s="26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0.8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44</v>
      </c>
      <c r="J47" s="29"/>
      <c r="K47" s="26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45</v>
      </c>
      <c r="C48" s="47" t="s">
        <v>106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5">
      <c r="A49" s="64"/>
      <c r="B49" s="54"/>
      <c r="C49" s="55"/>
      <c r="D49" s="56" t="s">
        <v>45</v>
      </c>
      <c r="E49" s="35"/>
      <c r="F49" s="35"/>
      <c r="G49" s="35"/>
      <c r="H49" s="35"/>
      <c r="I49" s="35"/>
      <c r="J49" s="35"/>
      <c r="K49" s="42" t="s">
        <v>46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47</v>
      </c>
      <c r="C50" s="47" t="s">
        <v>106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5">
      <c r="A51" s="303"/>
      <c r="B51" s="54"/>
      <c r="C51" s="55"/>
      <c r="D51" s="56" t="s">
        <v>45</v>
      </c>
      <c r="E51" s="35"/>
      <c r="F51" s="35"/>
      <c r="G51" s="35"/>
      <c r="H51" s="35"/>
      <c r="I51" s="35"/>
      <c r="J51" s="35"/>
      <c r="K51" s="42" t="s">
        <v>46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48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49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27</v>
      </c>
      <c r="B54" s="11"/>
      <c r="C54" s="11"/>
      <c r="D54" s="11"/>
      <c r="E54" s="11"/>
      <c r="F54" s="11"/>
      <c r="G54" s="12"/>
      <c r="H54" s="13" t="s">
        <v>28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02"/>
      <c r="J56" s="11" t="s">
        <v>29</v>
      </c>
      <c r="K56" s="11"/>
    </row>
    <row r="57" spans="1:31" x14ac:dyDescent="0.2">
      <c r="A57" s="12"/>
      <c r="B57" s="93" t="str">
        <f>B4</f>
        <v>Payable to: Alejandro Medrano</v>
      </c>
      <c r="C57" s="12"/>
      <c r="D57" s="12"/>
      <c r="E57" s="12"/>
      <c r="F57" s="12"/>
      <c r="G57" s="12"/>
      <c r="H57" s="13" t="s">
        <v>30</v>
      </c>
      <c r="I57" s="15" t="str">
        <f>I4</f>
        <v>City of Rockford</v>
      </c>
      <c r="J57" s="15"/>
      <c r="K57" s="15"/>
    </row>
    <row r="58" spans="1:31" ht="10.8" thickBot="1" x14ac:dyDescent="0.25">
      <c r="A58" s="12"/>
      <c r="B58" s="93" t="str">
        <f>B5</f>
        <v xml:space="preserve">Address: Rockford, IL </v>
      </c>
      <c r="C58" s="12"/>
      <c r="D58" s="12"/>
      <c r="E58" s="12"/>
      <c r="F58" s="12"/>
      <c r="G58" s="12"/>
      <c r="H58" s="14" t="s">
        <v>31</v>
      </c>
      <c r="I58" s="603" t="str">
        <f>I5</f>
        <v>Grounds Maintenance - Water Sites &amp; Fire Stations</v>
      </c>
      <c r="J58" s="603"/>
      <c r="K58" s="603"/>
    </row>
    <row r="59" spans="1:31" x14ac:dyDescent="0.2">
      <c r="A59" s="16"/>
      <c r="B59" s="18"/>
      <c r="C59" s="19" t="s">
        <v>32</v>
      </c>
      <c r="D59" s="19"/>
      <c r="E59" s="19"/>
      <c r="F59" s="20" t="s">
        <v>33</v>
      </c>
      <c r="G59" s="19" t="s">
        <v>34</v>
      </c>
      <c r="H59" s="19" t="s">
        <v>35</v>
      </c>
      <c r="I59" s="19"/>
      <c r="J59" s="19"/>
      <c r="K59" s="21"/>
    </row>
    <row r="60" spans="1:31" ht="10.8" thickBot="1" x14ac:dyDescent="0.25">
      <c r="A60" s="17" t="s">
        <v>36</v>
      </c>
      <c r="B60" s="130"/>
      <c r="C60" s="22" t="s">
        <v>4</v>
      </c>
      <c r="D60" s="22"/>
      <c r="E60" s="23" t="s">
        <v>37</v>
      </c>
      <c r="F60" s="23" t="s">
        <v>4</v>
      </c>
      <c r="G60" s="22" t="s">
        <v>4</v>
      </c>
      <c r="H60" s="22" t="s">
        <v>4</v>
      </c>
      <c r="I60" s="22"/>
      <c r="J60" s="23" t="s">
        <v>5</v>
      </c>
      <c r="K60" s="24" t="s">
        <v>37</v>
      </c>
    </row>
    <row r="61" spans="1:31" ht="20.25" customHeight="1" x14ac:dyDescent="0.2">
      <c r="A61" s="292">
        <f>IF(ISBLANK('Tabulation of Bids - ALL'!A35),"",'Tabulation of Bids - ALL'!A35)</f>
        <v>23</v>
      </c>
      <c r="B61" s="304" t="str">
        <f>IF(ISBLANK('Tabulation of Bids - ALL'!B35),"",'Tabulation of Bids - ALL'!B35)</f>
        <v>Fire Station 11     2117 Calgary Ct</v>
      </c>
      <c r="C61" s="294" t="str">
        <f>IF('Tabulation of Bids - ALL'!C35=0,"",'Tabulation of Bids - ALL'!C35)</f>
        <v/>
      </c>
      <c r="D61" s="295" t="e">
        <f>IF(ISBLANK('Tabulation of Bids - ALL'!#REF!),"",'Tabulation of Bids - ALL'!#REF!)</f>
        <v>#REF!</v>
      </c>
      <c r="E61" s="253" t="e">
        <f>IF(J61 = "","",J61*C61)</f>
        <v>#VALUE!</v>
      </c>
      <c r="F61" s="254" t="str">
        <f>IF((H61&gt;C61),H61-C61,"")</f>
        <v/>
      </c>
      <c r="G61" s="280" t="str">
        <f>IF(K105="BLR 6303",IF(C61&gt;H61,C61-H61,""),"")</f>
        <v/>
      </c>
      <c r="H61" s="164"/>
      <c r="I61" s="133" t="str">
        <f t="shared" ref="I61:I84" si="9">IF(ISBLANK(H61),"",D61)</f>
        <v/>
      </c>
      <c r="J61" s="131">
        <f>IF(ISBLANK('Tabulation of Bids - ALL'!F35),"",'Tabulation of Bids - ALL'!F35)</f>
        <v>1</v>
      </c>
      <c r="K61" s="131" t="str">
        <f t="shared" ref="K61:K84" si="10">IF(ISBLANK(H61),"",H61*J61)</f>
        <v/>
      </c>
    </row>
    <row r="62" spans="1:31" ht="20.25" customHeight="1" x14ac:dyDescent="0.2">
      <c r="A62" s="305">
        <f>IF(ISBLANK('Tabulation of Bids - ALL'!A36),"",'Tabulation of Bids - ALL'!A36)</f>
        <v>24</v>
      </c>
      <c r="B62" s="306" t="str">
        <f>IF(ISBLANK('Tabulation of Bids - ALL'!B36),"",'Tabulation of Bids - ALL'!B36)</f>
        <v>Fire Headquarters   204 S First St</v>
      </c>
      <c r="C62" s="294" t="str">
        <f>IF('Tabulation of Bids - ALL'!C36=0,"",'Tabulation of Bids - ALL'!C36)</f>
        <v/>
      </c>
      <c r="D62" s="298" t="e">
        <f>IF(ISBLANK('Tabulation of Bids - ALL'!#REF!),"",'Tabulation of Bids - ALL'!#REF!)</f>
        <v>#REF!</v>
      </c>
      <c r="E62" s="131" t="e">
        <f t="shared" ref="E62:E84" si="11">IF(J62 = "","",J62*C62)</f>
        <v>#VALUE!</v>
      </c>
      <c r="F62" s="132" t="str">
        <f t="shared" ref="F62:F84" si="12">IF((H62&gt;C62),H62-C62,"")</f>
        <v/>
      </c>
      <c r="G62" s="280" t="str">
        <f t="shared" ref="G62:G84" si="13">IF($K$105="BLR 6303",IF(C62&gt;H62,C62-H62,""),"")</f>
        <v/>
      </c>
      <c r="H62" s="164"/>
      <c r="I62" s="133" t="str">
        <f t="shared" si="9"/>
        <v/>
      </c>
      <c r="J62" s="131">
        <f>IF(ISBLANK('Tabulation of Bids - ALL'!F36),"",'Tabulation of Bids - ALL'!F36)</f>
        <v>4</v>
      </c>
      <c r="K62" s="131" t="str">
        <f t="shared" si="10"/>
        <v/>
      </c>
    </row>
    <row r="63" spans="1:31" ht="20.25" customHeight="1" x14ac:dyDescent="0.2">
      <c r="A63" s="305">
        <f>IF(ISBLANK('Tabulation of Bids - ALL'!A37),"",'Tabulation of Bids - ALL'!A37)</f>
        <v>25</v>
      </c>
      <c r="B63" s="306" t="str">
        <f>IF(ISBLANK('Tabulation of Bids - ALL'!B37),"",'Tabulation of Bids - ALL'!B37)</f>
        <v>Fire Maintenance Facility 4979 Falcon Rd</v>
      </c>
      <c r="C63" s="294" t="str">
        <f>IF('Tabulation of Bids - ALL'!C37=0,"",'Tabulation of Bids - ALL'!C37)</f>
        <v/>
      </c>
      <c r="D63" s="298" t="e">
        <f>IF(ISBLANK('Tabulation of Bids - ALL'!#REF!),"",'Tabulation of Bids - ALL'!#REF!)</f>
        <v>#REF!</v>
      </c>
      <c r="E63" s="131" t="e">
        <f t="shared" si="11"/>
        <v>#VALUE!</v>
      </c>
      <c r="F63" s="132" t="str">
        <f t="shared" si="12"/>
        <v/>
      </c>
      <c r="G63" s="280" t="str">
        <f t="shared" si="13"/>
        <v/>
      </c>
      <c r="H63" s="164"/>
      <c r="I63" s="133" t="str">
        <f t="shared" si="9"/>
        <v/>
      </c>
      <c r="J63" s="131">
        <f>IF(ISBLANK('Tabulation of Bids - ALL'!F37),"",'Tabulation of Bids - ALL'!F37)</f>
        <v>5</v>
      </c>
      <c r="K63" s="131" t="str">
        <f t="shared" si="10"/>
        <v/>
      </c>
    </row>
    <row r="64" spans="1:31" ht="20.25" customHeight="1" x14ac:dyDescent="0.2">
      <c r="A64" s="305">
        <f>IF(ISBLANK('Tabulation of Bids - ALL'!A38),"",'Tabulation of Bids - ALL'!A38)</f>
        <v>26</v>
      </c>
      <c r="B64" s="306" t="str">
        <f>IF(ISBLANK('Tabulation of Bids - ALL'!B38),"",'Tabulation of Bids - ALL'!B38)</f>
        <v>Total Mulch Labor (Fire Stations)</v>
      </c>
      <c r="C64" s="294" t="str">
        <f>IF('Tabulation of Bids - ALL'!C38=0,"",'Tabulation of Bids - ALL'!C38)</f>
        <v/>
      </c>
      <c r="D64" s="298" t="e">
        <f>IF(ISBLANK('Tabulation of Bids - ALL'!#REF!),"",'Tabulation of Bids - ALL'!#REF!)</f>
        <v>#REF!</v>
      </c>
      <c r="E64" s="131" t="str">
        <f t="shared" si="11"/>
        <v/>
      </c>
      <c r="F64" s="132" t="str">
        <f t="shared" si="12"/>
        <v/>
      </c>
      <c r="G64" s="280" t="str">
        <f t="shared" si="13"/>
        <v/>
      </c>
      <c r="H64" s="164"/>
      <c r="I64" s="133" t="str">
        <f t="shared" si="9"/>
        <v/>
      </c>
      <c r="J64" s="131" t="str">
        <f>IF(ISBLANK('Tabulation of Bids - ALL'!F38),"",'Tabulation of Bids - ALL'!F38)</f>
        <v/>
      </c>
      <c r="K64" s="131" t="str">
        <f t="shared" si="10"/>
        <v/>
      </c>
    </row>
    <row r="65" spans="1:11" ht="20.25" customHeight="1" x14ac:dyDescent="0.2">
      <c r="A65" s="305" t="str">
        <f>IF(ISBLANK('Tabulation of Bids - ALL'!A39),"",'Tabulation of Bids - ALL'!A39)</f>
        <v/>
      </c>
      <c r="B65" s="306" t="str">
        <f>IF(ISBLANK('Tabulation of Bids - ALL'!B39),"",'Tabulation of Bids - ALL'!B39)</f>
        <v/>
      </c>
      <c r="C65" s="294" t="str">
        <f>IF('Tabulation of Bids - ALL'!C39=0,"",'Tabulation of Bids - ALL'!C39)</f>
        <v/>
      </c>
      <c r="D65" s="298" t="e">
        <f>IF(ISBLANK('Tabulation of Bids - ALL'!#REF!),"",'Tabulation of Bids - ALL'!#REF!)</f>
        <v>#REF!</v>
      </c>
      <c r="E65" s="131" t="str">
        <f t="shared" si="11"/>
        <v/>
      </c>
      <c r="F65" s="132" t="str">
        <f t="shared" si="12"/>
        <v/>
      </c>
      <c r="G65" s="280" t="str">
        <f t="shared" si="13"/>
        <v/>
      </c>
      <c r="H65" s="164"/>
      <c r="I65" s="133" t="str">
        <f t="shared" si="9"/>
        <v/>
      </c>
      <c r="J65" s="131" t="str">
        <f>IF(ISBLANK('Tabulation of Bids - ALL'!F39),"",'Tabulation of Bids - ALL'!F39)</f>
        <v/>
      </c>
      <c r="K65" s="131" t="str">
        <f t="shared" si="10"/>
        <v/>
      </c>
    </row>
    <row r="66" spans="1:11" ht="20.25" customHeight="1" x14ac:dyDescent="0.2">
      <c r="A66" s="305" t="str">
        <f>IF(ISBLANK('Tabulation of Bids - ALL'!A40),"",'Tabulation of Bids - ALL'!A40)</f>
        <v/>
      </c>
      <c r="B66" s="306" t="str">
        <f>IF(ISBLANK('Tabulation of Bids - ALL'!B40),"",'Tabulation of Bids - ALL'!B40)</f>
        <v xml:space="preserve">MULCH COST (FIRE &amp; WATER) </v>
      </c>
      <c r="C66" s="294" t="str">
        <f>IF('Tabulation of Bids - ALL'!C40=0,"",'Tabulation of Bids - ALL'!C40)</f>
        <v/>
      </c>
      <c r="D66" s="298" t="e">
        <f>IF(ISBLANK('Tabulation of Bids - ALL'!#REF!),"",'Tabulation of Bids - ALL'!#REF!)</f>
        <v>#REF!</v>
      </c>
      <c r="E66" s="131" t="e">
        <f t="shared" si="11"/>
        <v>#VALUE!</v>
      </c>
      <c r="F66" s="132" t="str">
        <f t="shared" si="12"/>
        <v/>
      </c>
      <c r="G66" s="280" t="str">
        <f t="shared" si="13"/>
        <v/>
      </c>
      <c r="H66" s="164"/>
      <c r="I66" s="133" t="str">
        <f t="shared" si="9"/>
        <v/>
      </c>
      <c r="J66" s="131" t="str">
        <f>IF(ISBLANK('Tabulation of Bids - ALL'!F40),"",'Tabulation of Bids - ALL'!F40)</f>
        <v>Est. Yards</v>
      </c>
      <c r="K66" s="131" t="str">
        <f t="shared" si="10"/>
        <v/>
      </c>
    </row>
    <row r="67" spans="1:11" ht="20.25" customHeight="1" x14ac:dyDescent="0.2">
      <c r="A67" s="305">
        <f>IF(ISBLANK('Tabulation of Bids - ALL'!A41),"",'Tabulation of Bids - ALL'!A41)</f>
        <v>27</v>
      </c>
      <c r="B67" s="306" t="str">
        <f>IF(ISBLANK('Tabulation of Bids - ALL'!B41),"",'Tabulation of Bids - ALL'!B41)</f>
        <v xml:space="preserve">TOTAL "Chocolate" Mulch - All Sites </v>
      </c>
      <c r="C67" s="294" t="str">
        <f>IF('Tabulation of Bids - ALL'!C41=0,"",'Tabulation of Bids - ALL'!C41)</f>
        <v/>
      </c>
      <c r="D67" s="298" t="e">
        <f>IF(ISBLANK('Tabulation of Bids - ALL'!#REF!),"",'Tabulation of Bids - ALL'!#REF!)</f>
        <v>#REF!</v>
      </c>
      <c r="E67" s="131" t="e">
        <f t="shared" si="11"/>
        <v>#VALUE!</v>
      </c>
      <c r="F67" s="132" t="str">
        <f t="shared" si="12"/>
        <v/>
      </c>
      <c r="G67" s="280" t="str">
        <f t="shared" si="13"/>
        <v/>
      </c>
      <c r="H67" s="164"/>
      <c r="I67" s="133" t="str">
        <f t="shared" si="9"/>
        <v/>
      </c>
      <c r="J67" s="131">
        <f>IF(ISBLANK('Tabulation of Bids - ALL'!F41),"",'Tabulation of Bids - ALL'!F41)</f>
        <v>100</v>
      </c>
      <c r="K67" s="131" t="str">
        <f t="shared" si="10"/>
        <v/>
      </c>
    </row>
    <row r="68" spans="1:11" ht="20.25" customHeight="1" x14ac:dyDescent="0.2">
      <c r="A68" s="305" t="str">
        <f>IF(ISBLANK('Tabulation of Bids - ALL'!A42),"",'Tabulation of Bids - ALL'!A42)</f>
        <v/>
      </c>
      <c r="B68" s="306" t="str">
        <f>IF(ISBLANK('Tabulation of Bids - ALL'!B42),"",'Tabulation of Bids - ALL'!B42)</f>
        <v/>
      </c>
      <c r="C68" s="294" t="str">
        <f>IF('Tabulation of Bids - ALL'!C42=0,"",'Tabulation of Bids - ALL'!C42)</f>
        <v/>
      </c>
      <c r="D68" s="298" t="e">
        <f>IF(ISBLANK('Tabulation of Bids - ALL'!#REF!),"",'Tabulation of Bids - ALL'!#REF!)</f>
        <v>#REF!</v>
      </c>
      <c r="E68" s="131" t="str">
        <f t="shared" si="11"/>
        <v/>
      </c>
      <c r="F68" s="132" t="str">
        <f t="shared" si="12"/>
        <v/>
      </c>
      <c r="G68" s="280" t="str">
        <f t="shared" si="13"/>
        <v/>
      </c>
      <c r="H68" s="164"/>
      <c r="I68" s="133" t="str">
        <f t="shared" si="9"/>
        <v/>
      </c>
      <c r="J68" s="131" t="str">
        <f>IF(ISBLANK('Tabulation of Bids - ALL'!F42),"",'Tabulation of Bids - ALL'!F42)</f>
        <v/>
      </c>
      <c r="K68" s="131" t="str">
        <f t="shared" si="10"/>
        <v/>
      </c>
    </row>
    <row r="69" spans="1:11" ht="20.25" customHeight="1" x14ac:dyDescent="0.2">
      <c r="A69" s="305" t="str">
        <f>IF(ISBLANK('Tabulation of Bids - ALL'!A43),"",'Tabulation of Bids - ALL'!A43)</f>
        <v/>
      </c>
      <c r="B69" s="306" t="str">
        <f>IF(ISBLANK('Tabulation of Bids - ALL'!B43),"",'Tabulation of Bids - ALL'!B43)</f>
        <v>SPRING CLEAN UP COST (WATER)</v>
      </c>
      <c r="C69" s="294" t="str">
        <f>IF('Tabulation of Bids - ALL'!C43=0,"",'Tabulation of Bids - ALL'!C43)</f>
        <v/>
      </c>
      <c r="D69" s="298" t="e">
        <f>IF(ISBLANK('Tabulation of Bids - ALL'!#REF!),"",'Tabulation of Bids - ALL'!#REF!)</f>
        <v>#REF!</v>
      </c>
      <c r="E69" s="131" t="str">
        <f t="shared" si="11"/>
        <v/>
      </c>
      <c r="F69" s="132" t="str">
        <f t="shared" si="12"/>
        <v/>
      </c>
      <c r="G69" s="280" t="str">
        <f t="shared" si="13"/>
        <v/>
      </c>
      <c r="H69" s="164"/>
      <c r="I69" s="133" t="str">
        <f t="shared" si="9"/>
        <v/>
      </c>
      <c r="J69" s="131" t="str">
        <f>IF(ISBLANK('Tabulation of Bids - ALL'!F43),"",'Tabulation of Bids - ALL'!F43)</f>
        <v/>
      </c>
      <c r="K69" s="131" t="str">
        <f t="shared" si="10"/>
        <v/>
      </c>
    </row>
    <row r="70" spans="1:11" ht="20.25" customHeight="1" x14ac:dyDescent="0.2">
      <c r="A70" s="305">
        <f>IF(ISBLANK('Tabulation of Bids - ALL'!A44),"",'Tabulation of Bids - ALL'!A44)</f>
        <v>28</v>
      </c>
      <c r="B70" s="306" t="str">
        <f>IF(ISBLANK('Tabulation of Bids - ALL'!B50),"",'Tabulation of Bids - ALL'!B50)</f>
        <v>Well 13          4625 Skyline Drive</v>
      </c>
      <c r="C70" s="294" t="str">
        <f>IF('Tabulation of Bids - ALL'!C44=0,"",'Tabulation of Bids - ALL'!C44)</f>
        <v/>
      </c>
      <c r="D70" s="298" t="e">
        <f>IF(ISBLANK('Tabulation of Bids - ALL'!#REF!),"",'Tabulation of Bids - ALL'!#REF!)</f>
        <v>#REF!</v>
      </c>
      <c r="E70" s="131" t="e">
        <f t="shared" si="11"/>
        <v>#VALUE!</v>
      </c>
      <c r="F70" s="132" t="str">
        <f t="shared" si="12"/>
        <v/>
      </c>
      <c r="G70" s="280" t="str">
        <f t="shared" si="13"/>
        <v/>
      </c>
      <c r="H70" s="164"/>
      <c r="I70" s="133" t="str">
        <f t="shared" si="9"/>
        <v/>
      </c>
      <c r="J70" s="131">
        <f>IF(ISBLANK('Tabulation of Bids - ALL'!F44),"",'Tabulation of Bids - ALL'!F44)</f>
        <v>2</v>
      </c>
      <c r="K70" s="131" t="str">
        <f t="shared" si="10"/>
        <v/>
      </c>
    </row>
    <row r="71" spans="1:11" ht="20.25" customHeight="1" x14ac:dyDescent="0.2">
      <c r="A71" s="305">
        <f>IF(ISBLANK('Tabulation of Bids - ALL'!A45),"",'Tabulation of Bids - ALL'!A45)</f>
        <v>29</v>
      </c>
      <c r="B71" s="306" t="str">
        <f>IF(ISBLANK('Tabulation of Bids - ALL'!B45),"",'Tabulation of Bids - ALL'!B45)</f>
        <v>Well 6            22604 19th Avenue</v>
      </c>
      <c r="C71" s="294" t="str">
        <f>IF('Tabulation of Bids - ALL'!C45=0,"",'Tabulation of Bids - ALL'!C45)</f>
        <v/>
      </c>
      <c r="D71" s="298" t="e">
        <f>IF(ISBLANK('Tabulation of Bids - ALL'!#REF!),"",'Tabulation of Bids - ALL'!#REF!)</f>
        <v>#REF!</v>
      </c>
      <c r="E71" s="131" t="e">
        <f t="shared" si="11"/>
        <v>#VALUE!</v>
      </c>
      <c r="F71" s="132" t="str">
        <f t="shared" si="12"/>
        <v/>
      </c>
      <c r="G71" s="280" t="str">
        <f t="shared" si="13"/>
        <v/>
      </c>
      <c r="H71" s="164"/>
      <c r="I71" s="133" t="str">
        <f t="shared" si="9"/>
        <v/>
      </c>
      <c r="J71" s="131">
        <f>IF(ISBLANK('Tabulation of Bids - ALL'!F45),"",'Tabulation of Bids - ALL'!F45)</f>
        <v>2</v>
      </c>
      <c r="K71" s="131" t="str">
        <f t="shared" si="10"/>
        <v/>
      </c>
    </row>
    <row r="72" spans="1:11" ht="20.25" customHeight="1" x14ac:dyDescent="0.2">
      <c r="A72" s="305">
        <f>IF(ISBLANK('Tabulation of Bids - ALL'!A46),"",'Tabulation of Bids - ALL'!A46)</f>
        <v>30</v>
      </c>
      <c r="B72" s="306" t="str">
        <f>IF(ISBLANK('Tabulation of Bids - ALL'!B51),"",'Tabulation of Bids - ALL'!B51)</f>
        <v>Well 17          3700 Brookview Road</v>
      </c>
      <c r="C72" s="294" t="str">
        <f>IF('Tabulation of Bids - ALL'!C46=0,"",'Tabulation of Bids - ALL'!C46)</f>
        <v/>
      </c>
      <c r="D72" s="298" t="e">
        <f>IF(ISBLANK('Tabulation of Bids - ALL'!#REF!),"",'Tabulation of Bids - ALL'!#REF!)</f>
        <v>#REF!</v>
      </c>
      <c r="E72" s="131" t="e">
        <f t="shared" si="11"/>
        <v>#VALUE!</v>
      </c>
      <c r="F72" s="132" t="str">
        <f t="shared" si="12"/>
        <v/>
      </c>
      <c r="G72" s="280" t="str">
        <f t="shared" si="13"/>
        <v/>
      </c>
      <c r="H72" s="164"/>
      <c r="I72" s="133" t="str">
        <f t="shared" si="9"/>
        <v/>
      </c>
      <c r="J72" s="131">
        <f>IF(ISBLANK('Tabulation of Bids - ALL'!F46),"",'Tabulation of Bids - ALL'!F46)</f>
        <v>2</v>
      </c>
      <c r="K72" s="131" t="str">
        <f t="shared" si="10"/>
        <v/>
      </c>
    </row>
    <row r="73" spans="1:11" ht="20.25" customHeight="1" x14ac:dyDescent="0.2">
      <c r="A73" s="305">
        <f>IF(ISBLANK('Tabulation of Bids - ALL'!A47),"",'Tabulation of Bids - ALL'!A47)</f>
        <v>31</v>
      </c>
      <c r="B73" s="306" t="str">
        <f>IF(ISBLANK('Tabulation of Bids - ALL'!B52),"",'Tabulation of Bids - ALL'!B52)</f>
        <v>Well 18          1409 S. Johnston Avenue</v>
      </c>
      <c r="C73" s="294" t="str">
        <f>IF('Tabulation of Bids - ALL'!C47=0,"",'Tabulation of Bids - ALL'!C47)</f>
        <v/>
      </c>
      <c r="D73" s="298" t="e">
        <f>IF(ISBLANK('Tabulation of Bids - ALL'!#REF!),"",'Tabulation of Bids - ALL'!#REF!)</f>
        <v>#REF!</v>
      </c>
      <c r="E73" s="131" t="e">
        <f t="shared" si="11"/>
        <v>#VALUE!</v>
      </c>
      <c r="F73" s="132" t="str">
        <f t="shared" si="12"/>
        <v/>
      </c>
      <c r="G73" s="280" t="str">
        <f t="shared" si="13"/>
        <v/>
      </c>
      <c r="H73" s="164"/>
      <c r="I73" s="133" t="str">
        <f t="shared" si="9"/>
        <v/>
      </c>
      <c r="J73" s="131">
        <f>IF(ISBLANK('Tabulation of Bids - ALL'!F47),"",'Tabulation of Bids - ALL'!F47)</f>
        <v>3</v>
      </c>
      <c r="K73" s="131" t="str">
        <f t="shared" si="10"/>
        <v/>
      </c>
    </row>
    <row r="74" spans="1:11" ht="20.25" customHeight="1" x14ac:dyDescent="0.2">
      <c r="A74" s="305">
        <f>IF(ISBLANK('Tabulation of Bids - ALL'!A48),"",'Tabulation of Bids - ALL'!A48)</f>
        <v>32</v>
      </c>
      <c r="B74" s="306" t="str">
        <f>IF(ISBLANK('Tabulation of Bids - ALL'!B53),"",'Tabulation of Bids - ALL'!B53)</f>
        <v>Well 19          1220 Lockheed Lane</v>
      </c>
      <c r="C74" s="294" t="str">
        <f>IF('Tabulation of Bids - ALL'!C48=0,"",'Tabulation of Bids - ALL'!C48)</f>
        <v/>
      </c>
      <c r="D74" s="298" t="e">
        <f>IF(ISBLANK('Tabulation of Bids - ALL'!#REF!),"",'Tabulation of Bids - ALL'!#REF!)</f>
        <v>#REF!</v>
      </c>
      <c r="E74" s="131" t="e">
        <f t="shared" si="11"/>
        <v>#VALUE!</v>
      </c>
      <c r="F74" s="132" t="str">
        <f t="shared" si="12"/>
        <v/>
      </c>
      <c r="G74" s="280" t="str">
        <f t="shared" si="13"/>
        <v/>
      </c>
      <c r="H74" s="164"/>
      <c r="I74" s="133" t="str">
        <f t="shared" si="9"/>
        <v/>
      </c>
      <c r="J74" s="131">
        <f>IF(ISBLANK('Tabulation of Bids - ALL'!F48),"",'Tabulation of Bids - ALL'!F48)</f>
        <v>1</v>
      </c>
      <c r="K74" s="131" t="str">
        <f t="shared" si="10"/>
        <v/>
      </c>
    </row>
    <row r="75" spans="1:11" ht="20.25" customHeight="1" x14ac:dyDescent="0.2">
      <c r="A75" s="305">
        <f>IF(ISBLANK('Tabulation of Bids - ALL'!A49),"",'Tabulation of Bids - ALL'!A49)</f>
        <v>33</v>
      </c>
      <c r="B75" s="306" t="e">
        <f>IF(ISBLANK('Tabulation of Bids - ALL'!#REF!),"",'Tabulation of Bids - ALL'!#REF!)</f>
        <v>#REF!</v>
      </c>
      <c r="C75" s="294" t="str">
        <f>IF('Tabulation of Bids - ALL'!C49=0,"",'Tabulation of Bids - ALL'!C49)</f>
        <v/>
      </c>
      <c r="D75" s="298" t="e">
        <f>IF(ISBLANK('Tabulation of Bids - ALL'!#REF!),"",'Tabulation of Bids - ALL'!#REF!)</f>
        <v>#REF!</v>
      </c>
      <c r="E75" s="131" t="e">
        <f t="shared" si="11"/>
        <v>#VALUE!</v>
      </c>
      <c r="F75" s="132" t="str">
        <f t="shared" si="12"/>
        <v/>
      </c>
      <c r="G75" s="280" t="str">
        <f t="shared" si="13"/>
        <v/>
      </c>
      <c r="H75" s="164"/>
      <c r="I75" s="133" t="str">
        <f t="shared" si="9"/>
        <v/>
      </c>
      <c r="J75" s="131">
        <f>IF(ISBLANK('Tabulation of Bids - ALL'!F49),"",'Tabulation of Bids - ALL'!F49)</f>
        <v>1</v>
      </c>
      <c r="K75" s="131" t="str">
        <f t="shared" si="10"/>
        <v/>
      </c>
    </row>
    <row r="76" spans="1:11" ht="20.25" customHeight="1" x14ac:dyDescent="0.2">
      <c r="A76" s="305">
        <f>IF(ISBLANK('Tabulation of Bids - ALL'!A50),"",'Tabulation of Bids - ALL'!A50)</f>
        <v>34</v>
      </c>
      <c r="B76" s="306" t="str">
        <f>IF(ISBLANK('Tabulation of Bids - ALL'!B54),"",'Tabulation of Bids - ALL'!B54)</f>
        <v>Well 22          5110 Auburn Street</v>
      </c>
      <c r="C76" s="294" t="str">
        <f>IF('Tabulation of Bids - ALL'!C50=0,"",'Tabulation of Bids - ALL'!C50)</f>
        <v/>
      </c>
      <c r="D76" s="298" t="e">
        <f>IF(ISBLANK('Tabulation of Bids - ALL'!#REF!),"",'Tabulation of Bids - ALL'!#REF!)</f>
        <v>#REF!</v>
      </c>
      <c r="E76" s="131" t="e">
        <f t="shared" si="11"/>
        <v>#VALUE!</v>
      </c>
      <c r="F76" s="132" t="str">
        <f t="shared" si="12"/>
        <v/>
      </c>
      <c r="G76" s="280" t="str">
        <f t="shared" si="13"/>
        <v/>
      </c>
      <c r="H76" s="164"/>
      <c r="I76" s="133" t="str">
        <f t="shared" si="9"/>
        <v/>
      </c>
      <c r="J76" s="131">
        <f>IF(ISBLANK('Tabulation of Bids - ALL'!F50),"",'Tabulation of Bids - ALL'!F50)</f>
        <v>4</v>
      </c>
      <c r="K76" s="131" t="str">
        <f t="shared" si="10"/>
        <v/>
      </c>
    </row>
    <row r="77" spans="1:11" ht="20.25" customHeight="1" x14ac:dyDescent="0.2">
      <c r="A77" s="305">
        <f>IF(ISBLANK('Tabulation of Bids - ALL'!A51),"",'Tabulation of Bids - ALL'!A51)</f>
        <v>35</v>
      </c>
      <c r="B77" s="306" t="str">
        <f>IF(ISBLANK('Tabulation of Bids - ALL'!B55),"",'Tabulation of Bids - ALL'!B55)</f>
        <v>Well 23         1206 Elmwood Road</v>
      </c>
      <c r="C77" s="294" t="str">
        <f>IF('Tabulation of Bids - ALL'!C51=0,"",'Tabulation of Bids - ALL'!C51)</f>
        <v/>
      </c>
      <c r="D77" s="298" t="e">
        <f>IF(ISBLANK('Tabulation of Bids - ALL'!#REF!),"",'Tabulation of Bids - ALL'!#REF!)</f>
        <v>#REF!</v>
      </c>
      <c r="E77" s="131" t="e">
        <f t="shared" si="11"/>
        <v>#VALUE!</v>
      </c>
      <c r="F77" s="132" t="str">
        <f t="shared" si="12"/>
        <v/>
      </c>
      <c r="G77" s="280" t="str">
        <f t="shared" si="13"/>
        <v/>
      </c>
      <c r="H77" s="164"/>
      <c r="I77" s="133" t="str">
        <f t="shared" si="9"/>
        <v/>
      </c>
      <c r="J77" s="131">
        <f>IF(ISBLANK('Tabulation of Bids - ALL'!F51),"",'Tabulation of Bids - ALL'!F51)</f>
        <v>1</v>
      </c>
      <c r="K77" s="131" t="str">
        <f t="shared" si="10"/>
        <v/>
      </c>
    </row>
    <row r="78" spans="1:11" ht="20.25" customHeight="1" x14ac:dyDescent="0.2">
      <c r="A78" s="305">
        <f>IF(ISBLANK('Tabulation of Bids - ALL'!A52),"",'Tabulation of Bids - ALL'!A52)</f>
        <v>36</v>
      </c>
      <c r="B78" s="306" t="str">
        <f>IF(ISBLANK('Tabulation of Bids - ALL'!B56),"",'Tabulation of Bids - ALL'!B56)</f>
        <v>Well 24        6475 Cessna Drive</v>
      </c>
      <c r="C78" s="294" t="str">
        <f>IF('Tabulation of Bids - ALL'!C52=0,"",'Tabulation of Bids - ALL'!C52)</f>
        <v/>
      </c>
      <c r="D78" s="298" t="e">
        <f>IF(ISBLANK('Tabulation of Bids - ALL'!#REF!),"",'Tabulation of Bids - ALL'!#REF!)</f>
        <v>#REF!</v>
      </c>
      <c r="E78" s="131" t="e">
        <f t="shared" si="11"/>
        <v>#VALUE!</v>
      </c>
      <c r="F78" s="132" t="str">
        <f t="shared" si="12"/>
        <v/>
      </c>
      <c r="G78" s="280" t="str">
        <f t="shared" si="13"/>
        <v/>
      </c>
      <c r="H78" s="164"/>
      <c r="I78" s="133" t="str">
        <f t="shared" si="9"/>
        <v/>
      </c>
      <c r="J78" s="131">
        <f>IF(ISBLANK('Tabulation of Bids - ALL'!F52),"",'Tabulation of Bids - ALL'!F52)</f>
        <v>8</v>
      </c>
      <c r="K78" s="131" t="str">
        <f t="shared" si="10"/>
        <v/>
      </c>
    </row>
    <row r="79" spans="1:11" ht="20.25" customHeight="1" x14ac:dyDescent="0.2">
      <c r="A79" s="305">
        <f>IF(ISBLANK('Tabulation of Bids - ALL'!A53),"",'Tabulation of Bids - ALL'!A53)</f>
        <v>37</v>
      </c>
      <c r="B79" s="306" t="str">
        <f>IF(ISBLANK('Tabulation of Bids - ALL'!B57),"",'Tabulation of Bids - ALL'!B57)</f>
        <v>Well 25        5602 Spring Creek Road</v>
      </c>
      <c r="C79" s="294" t="str">
        <f>IF('Tabulation of Bids - ALL'!C53=0,"",'Tabulation of Bids - ALL'!C53)</f>
        <v/>
      </c>
      <c r="D79" s="298" t="e">
        <f>IF(ISBLANK('Tabulation of Bids - ALL'!#REF!),"",'Tabulation of Bids - ALL'!#REF!)</f>
        <v>#REF!</v>
      </c>
      <c r="E79" s="131" t="e">
        <f t="shared" si="11"/>
        <v>#VALUE!</v>
      </c>
      <c r="F79" s="132" t="str">
        <f t="shared" si="12"/>
        <v/>
      </c>
      <c r="G79" s="280" t="str">
        <f t="shared" si="13"/>
        <v/>
      </c>
      <c r="H79" s="164"/>
      <c r="I79" s="133" t="str">
        <f t="shared" si="9"/>
        <v/>
      </c>
      <c r="J79" s="131">
        <f>IF(ISBLANK('Tabulation of Bids - ALL'!F53),"",'Tabulation of Bids - ALL'!F53)</f>
        <v>1.5</v>
      </c>
      <c r="K79" s="131" t="str">
        <f t="shared" si="10"/>
        <v/>
      </c>
    </row>
    <row r="80" spans="1:11" ht="20.25" customHeight="1" x14ac:dyDescent="0.2">
      <c r="A80" s="305">
        <f>IF(ISBLANK('Tabulation of Bids - ALL'!A54),"",'Tabulation of Bids - ALL'!A54)</f>
        <v>38</v>
      </c>
      <c r="B80" s="306" t="str">
        <f>IF(ISBLANK('Tabulation of Bids - ALL'!B58),"",'Tabulation of Bids - ALL'!B58)</f>
        <v>Well 26          5616 E. State Street</v>
      </c>
      <c r="C80" s="294" t="str">
        <f>IF('Tabulation of Bids - ALL'!C54=0,"",'Tabulation of Bids - ALL'!C54)</f>
        <v/>
      </c>
      <c r="D80" s="298" t="e">
        <f>IF(ISBLANK('Tabulation of Bids - ALL'!#REF!),"",'Tabulation of Bids - ALL'!#REF!)</f>
        <v>#REF!</v>
      </c>
      <c r="E80" s="131" t="e">
        <f t="shared" si="11"/>
        <v>#VALUE!</v>
      </c>
      <c r="F80" s="132" t="str">
        <f t="shared" si="12"/>
        <v/>
      </c>
      <c r="G80" s="280" t="str">
        <f t="shared" si="13"/>
        <v/>
      </c>
      <c r="H80" s="164"/>
      <c r="I80" s="133" t="str">
        <f t="shared" si="9"/>
        <v/>
      </c>
      <c r="J80" s="131">
        <f>IF(ISBLANK('Tabulation of Bids - ALL'!F54),"",'Tabulation of Bids - ALL'!F54)</f>
        <v>1</v>
      </c>
      <c r="K80" s="131" t="str">
        <f t="shared" si="10"/>
        <v/>
      </c>
    </row>
    <row r="81" spans="1:11" ht="20.25" customHeight="1" x14ac:dyDescent="0.2">
      <c r="A81" s="305">
        <f>IF(ISBLANK('Tabulation of Bids - ALL'!A55),"",'Tabulation of Bids - ALL'!A55)</f>
        <v>39</v>
      </c>
      <c r="B81" s="306" t="str">
        <f>IF(ISBLANK('Tabulation of Bids - ALL'!B59),"",'Tabulation of Bids - ALL'!B59)</f>
        <v>Well 27          5834 Guilford Road</v>
      </c>
      <c r="C81" s="294" t="str">
        <f>IF('Tabulation of Bids - ALL'!C55=0,"",'Tabulation of Bids - ALL'!C55)</f>
        <v/>
      </c>
      <c r="D81" s="298" t="e">
        <f>IF(ISBLANK('Tabulation of Bids - ALL'!#REF!),"",'Tabulation of Bids - ALL'!#REF!)</f>
        <v>#REF!</v>
      </c>
      <c r="E81" s="131" t="e">
        <f t="shared" si="11"/>
        <v>#VALUE!</v>
      </c>
      <c r="F81" s="132" t="str">
        <f t="shared" si="12"/>
        <v/>
      </c>
      <c r="G81" s="280" t="str">
        <f t="shared" si="13"/>
        <v/>
      </c>
      <c r="H81" s="164"/>
      <c r="I81" s="133" t="str">
        <f t="shared" si="9"/>
        <v/>
      </c>
      <c r="J81" s="131">
        <f>IF(ISBLANK('Tabulation of Bids - ALL'!F55),"",'Tabulation of Bids - ALL'!F55)</f>
        <v>3</v>
      </c>
      <c r="K81" s="131" t="str">
        <f t="shared" si="10"/>
        <v/>
      </c>
    </row>
    <row r="82" spans="1:11" ht="20.25" customHeight="1" x14ac:dyDescent="0.2">
      <c r="A82" s="305">
        <f>IF(ISBLANK('Tabulation of Bids - ALL'!A56),"",'Tabulation of Bids - ALL'!A56)</f>
        <v>40</v>
      </c>
      <c r="B82" s="306" t="str">
        <f>IF(ISBLANK('Tabulation of Bids - ALL'!B62),"",'Tabulation of Bids - ALL'!B62)</f>
        <v>Well 28          5400 Beltline Road</v>
      </c>
      <c r="C82" s="294" t="str">
        <f>IF('Tabulation of Bids - ALL'!C56=0,"",'Tabulation of Bids - ALL'!C56)</f>
        <v/>
      </c>
      <c r="D82" s="298" t="e">
        <f>IF(ISBLANK('Tabulation of Bids - ALL'!#REF!),"",'Tabulation of Bids - ALL'!#REF!)</f>
        <v>#REF!</v>
      </c>
      <c r="E82" s="131" t="e">
        <f t="shared" si="11"/>
        <v>#VALUE!</v>
      </c>
      <c r="F82" s="132" t="str">
        <f t="shared" si="12"/>
        <v/>
      </c>
      <c r="G82" s="280" t="str">
        <f t="shared" si="13"/>
        <v/>
      </c>
      <c r="H82" s="164"/>
      <c r="I82" s="133" t="str">
        <f t="shared" si="9"/>
        <v/>
      </c>
      <c r="J82" s="131">
        <f>IF(ISBLANK('Tabulation of Bids - ALL'!F56),"",'Tabulation of Bids - ALL'!F56)</f>
        <v>1</v>
      </c>
      <c r="K82" s="131" t="str">
        <f t="shared" si="10"/>
        <v/>
      </c>
    </row>
    <row r="83" spans="1:11" ht="20.25" customHeight="1" x14ac:dyDescent="0.2">
      <c r="A83" s="305">
        <f>IF(ISBLANK('Tabulation of Bids - ALL'!A57),"",'Tabulation of Bids - ALL'!A57)</f>
        <v>41</v>
      </c>
      <c r="B83" s="306" t="str">
        <f>IF(ISBLANK('Tabulation of Bids - ALL'!B63),"",'Tabulation of Bids - ALL'!B63)</f>
        <v xml:space="preserve">Well 29          4750 Pepper Drive     </v>
      </c>
      <c r="C83" s="294" t="str">
        <f>IF('Tabulation of Bids - ALL'!C57=0,"",'Tabulation of Bids - ALL'!C57)</f>
        <v/>
      </c>
      <c r="D83" s="298" t="e">
        <f>IF(ISBLANK('Tabulation of Bids - ALL'!#REF!),"",'Tabulation of Bids - ALL'!#REF!)</f>
        <v>#REF!</v>
      </c>
      <c r="E83" s="131" t="e">
        <f t="shared" si="11"/>
        <v>#VALUE!</v>
      </c>
      <c r="F83" s="132" t="str">
        <f t="shared" si="12"/>
        <v/>
      </c>
      <c r="G83" s="280" t="str">
        <f t="shared" si="13"/>
        <v/>
      </c>
      <c r="H83" s="164"/>
      <c r="I83" s="133" t="str">
        <f t="shared" si="9"/>
        <v/>
      </c>
      <c r="J83" s="131">
        <f>IF(ISBLANK('Tabulation of Bids - ALL'!F57),"",'Tabulation of Bids - ALL'!F57)</f>
        <v>2</v>
      </c>
      <c r="K83" s="131" t="str">
        <f t="shared" si="10"/>
        <v/>
      </c>
    </row>
    <row r="84" spans="1:11" ht="20.25" customHeight="1" thickBot="1" x14ac:dyDescent="0.25">
      <c r="A84" s="307">
        <f>IF(ISBLANK('Tabulation of Bids - ALL'!A58),"",'Tabulation of Bids - ALL'!A58)</f>
        <v>42</v>
      </c>
      <c r="B84" s="308" t="str">
        <f>IF(ISBLANK('Tabulation of Bids - ALL'!B64),"",'Tabulation of Bids - ALL'!B64)</f>
        <v>Well 30          6544 Palo Verde</v>
      </c>
      <c r="C84" s="294" t="str">
        <f>IF('Tabulation of Bids - ALL'!C58=0,"",'Tabulation of Bids - ALL'!C58)</f>
        <v/>
      </c>
      <c r="D84" s="301" t="e">
        <f>IF(ISBLANK('Tabulation of Bids - ALL'!#REF!),"",'Tabulation of Bids - ALL'!#REF!)</f>
        <v>#REF!</v>
      </c>
      <c r="E84" s="255" t="e">
        <f t="shared" si="11"/>
        <v>#VALUE!</v>
      </c>
      <c r="F84" s="256" t="str">
        <f t="shared" si="12"/>
        <v/>
      </c>
      <c r="G84" s="280" t="str">
        <f t="shared" si="13"/>
        <v/>
      </c>
      <c r="H84" s="164"/>
      <c r="I84" s="133" t="str">
        <f t="shared" si="9"/>
        <v/>
      </c>
      <c r="J84" s="131">
        <f>IF(ISBLANK('Tabulation of Bids - ALL'!F58),"",'Tabulation of Bids - ALL'!F58)</f>
        <v>3</v>
      </c>
      <c r="K84" s="131" t="str">
        <f t="shared" si="10"/>
        <v/>
      </c>
    </row>
    <row r="85" spans="1:11" ht="10.8" thickBot="1" x14ac:dyDescent="0.25">
      <c r="A85" s="129" t="str">
        <f>IF(A114="","Total","Sub Total")</f>
        <v>Total</v>
      </c>
      <c r="B85" s="45"/>
      <c r="C85" s="46"/>
      <c r="D85" s="36"/>
      <c r="E85" s="226" t="e">
        <f>SUM(E61:E84)+SUM(E8:E31)</f>
        <v>#VALUE!</v>
      </c>
      <c r="F85" s="26"/>
      <c r="G85" s="36"/>
      <c r="H85" s="46"/>
      <c r="I85" s="36"/>
      <c r="J85" s="25"/>
      <c r="K85" s="25" t="str">
        <f>IF(ISNUMBER(E85),SUM(K8:K31)+SUM(K61:K84),"")</f>
        <v/>
      </c>
    </row>
    <row r="86" spans="1:11" ht="12" customHeight="1" x14ac:dyDescent="0.2">
      <c r="A86" s="44" t="s">
        <v>38</v>
      </c>
      <c r="B86" s="15"/>
      <c r="C86" s="27"/>
      <c r="D86" s="27"/>
      <c r="E86" s="27"/>
      <c r="F86" s="27"/>
      <c r="G86" s="27"/>
      <c r="H86" s="27"/>
      <c r="I86" s="27"/>
      <c r="J86" s="58" t="s">
        <v>37</v>
      </c>
      <c r="K86" s="40"/>
    </row>
    <row r="87" spans="1:11" ht="12" customHeight="1" x14ac:dyDescent="0.2">
      <c r="A87" s="174"/>
      <c r="B87" s="47"/>
      <c r="C87" s="28"/>
      <c r="D87" s="28"/>
      <c r="E87" s="28"/>
      <c r="F87" s="28"/>
      <c r="G87" s="28"/>
      <c r="H87" s="28"/>
      <c r="I87" s="28"/>
      <c r="J87" s="175"/>
      <c r="K87" s="41"/>
    </row>
    <row r="88" spans="1:11" ht="12" customHeight="1" x14ac:dyDescent="0.2">
      <c r="A88" s="174"/>
      <c r="B88" s="47"/>
      <c r="C88" s="28"/>
      <c r="D88" s="28"/>
      <c r="E88" s="28"/>
      <c r="F88" s="28"/>
      <c r="G88" s="28"/>
      <c r="H88" s="28"/>
      <c r="I88" s="28"/>
      <c r="J88" s="175"/>
      <c r="K88" s="41"/>
    </row>
    <row r="89" spans="1:11" ht="12" customHeight="1" x14ac:dyDescent="0.2">
      <c r="A89" s="174"/>
      <c r="B89" s="47"/>
      <c r="C89" s="28"/>
      <c r="D89" s="28"/>
      <c r="E89" s="28"/>
      <c r="F89" s="28"/>
      <c r="G89" s="28"/>
      <c r="H89" s="28"/>
      <c r="I89" s="311"/>
      <c r="J89" s="175"/>
      <c r="K89" s="41"/>
    </row>
    <row r="90" spans="1:11" ht="12" customHeight="1" x14ac:dyDescent="0.2">
      <c r="A90" s="174"/>
      <c r="B90" s="47"/>
      <c r="C90" s="28"/>
      <c r="D90" s="28"/>
      <c r="E90" s="28"/>
      <c r="F90" s="28"/>
      <c r="G90" s="28"/>
      <c r="H90" s="28"/>
      <c r="I90" s="28"/>
      <c r="J90" s="175"/>
      <c r="K90" s="41"/>
    </row>
    <row r="91" spans="1:11" ht="12" customHeight="1" thickBot="1" x14ac:dyDescent="0.25">
      <c r="A91" s="174"/>
      <c r="B91" s="47"/>
      <c r="C91" s="28"/>
      <c r="D91" s="28"/>
      <c r="E91" s="28"/>
      <c r="F91" s="28"/>
      <c r="G91" s="28"/>
      <c r="H91" s="28"/>
      <c r="I91" s="28"/>
      <c r="J91" s="175"/>
      <c r="K91" s="41"/>
    </row>
    <row r="92" spans="1:11" ht="10.8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39</v>
      </c>
      <c r="J92" s="29"/>
      <c r="K92" s="26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91</v>
      </c>
      <c r="J93" s="59"/>
      <c r="K93" s="27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40</v>
      </c>
      <c r="J94" s="169"/>
      <c r="K94" s="271" t="str">
        <f>IF(ISNUMBER(K85),IF(ISNUMBER(J94),J94*K93,""),"")</f>
        <v/>
      </c>
    </row>
    <row r="95" spans="1:11" ht="10.8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41</v>
      </c>
      <c r="J95" s="60"/>
      <c r="K95" s="269">
        <f>IF(ISNUMBER(K94),K93-K94,K93)</f>
        <v>0</v>
      </c>
    </row>
    <row r="96" spans="1:11" x14ac:dyDescent="0.2">
      <c r="A96" s="50" t="s">
        <v>42</v>
      </c>
      <c r="B96" s="50"/>
      <c r="C96" s="31"/>
      <c r="D96" s="31"/>
      <c r="E96" s="31"/>
      <c r="F96" s="31"/>
      <c r="G96" s="31"/>
      <c r="H96" s="31"/>
      <c r="I96" s="39"/>
      <c r="J96" s="61" t="s">
        <v>37</v>
      </c>
      <c r="K96" s="266"/>
    </row>
    <row r="97" spans="1:31" x14ac:dyDescent="0.2">
      <c r="A97" s="170"/>
      <c r="B97" s="51"/>
      <c r="C97" s="32"/>
      <c r="D97" s="32"/>
      <c r="E97" s="32"/>
      <c r="F97" s="32"/>
      <c r="G97" s="32"/>
      <c r="H97" s="32"/>
      <c r="I97" s="32"/>
      <c r="J97" s="172"/>
      <c r="K97" s="267"/>
    </row>
    <row r="98" spans="1:31" ht="10.8" thickBot="1" x14ac:dyDescent="0.25">
      <c r="A98" s="171"/>
      <c r="B98" s="52"/>
      <c r="C98" s="33"/>
      <c r="D98" s="33"/>
      <c r="E98" s="33"/>
      <c r="F98" s="33"/>
      <c r="G98" s="33"/>
      <c r="H98" s="33"/>
      <c r="I98" s="33"/>
      <c r="J98" s="173"/>
      <c r="K98" s="268"/>
    </row>
    <row r="99" spans="1:31" ht="10.8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43</v>
      </c>
      <c r="J99" s="30"/>
      <c r="K99" s="265" t="str">
        <f>IF(ISNUMBER(K85),IF(SUM(J97:J98)=0,"",SUM(J97:J98)),"")</f>
        <v/>
      </c>
    </row>
    <row r="100" spans="1:31" ht="10.8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44</v>
      </c>
      <c r="J100" s="29"/>
      <c r="K100" s="265">
        <f>IF(ISNUMBER(K99),K95-K99,K95)</f>
        <v>0</v>
      </c>
    </row>
    <row r="101" spans="1:31" s="2" customFormat="1" ht="18" customHeight="1" x14ac:dyDescent="0.2">
      <c r="A101" s="53"/>
      <c r="B101" s="53" t="s">
        <v>45</v>
      </c>
      <c r="C101" s="47" t="s">
        <v>106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5">
      <c r="A102" s="64"/>
      <c r="B102" s="54"/>
      <c r="C102" s="55"/>
      <c r="D102" s="56" t="s">
        <v>45</v>
      </c>
      <c r="E102" s="35"/>
      <c r="F102" s="35"/>
      <c r="G102" s="35"/>
      <c r="H102" s="35"/>
      <c r="I102" s="35"/>
      <c r="J102" s="35"/>
      <c r="K102" s="42" t="s">
        <v>46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47</v>
      </c>
      <c r="C103" s="47" t="s">
        <v>106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5">
      <c r="A104" s="303"/>
      <c r="B104" s="54"/>
      <c r="C104" s="55"/>
      <c r="D104" s="56" t="s">
        <v>45</v>
      </c>
      <c r="E104" s="35"/>
      <c r="F104" s="35"/>
      <c r="G104" s="35"/>
      <c r="H104" s="35"/>
      <c r="I104" s="35"/>
      <c r="J104" s="35"/>
      <c r="K104" s="42" t="s">
        <v>46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48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49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27</v>
      </c>
      <c r="B107" s="11"/>
      <c r="C107" s="11"/>
      <c r="D107" s="11"/>
      <c r="E107" s="11"/>
      <c r="F107" s="11"/>
      <c r="G107" s="12"/>
      <c r="H107" s="13" t="s">
        <v>28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02"/>
      <c r="J109" s="11" t="s">
        <v>29</v>
      </c>
      <c r="K109" s="11"/>
    </row>
    <row r="110" spans="1:31" x14ac:dyDescent="0.2">
      <c r="A110" s="12"/>
      <c r="B110" s="93" t="str">
        <f>B57</f>
        <v>Payable to: Alejandro Medrano</v>
      </c>
      <c r="C110" s="12"/>
      <c r="D110" s="12"/>
      <c r="E110" s="12"/>
      <c r="F110" s="12"/>
      <c r="G110" s="12"/>
      <c r="H110" s="13" t="s">
        <v>30</v>
      </c>
      <c r="I110" s="15" t="str">
        <f>I57</f>
        <v>City of Rockford</v>
      </c>
      <c r="J110" s="15"/>
      <c r="K110" s="15"/>
    </row>
    <row r="111" spans="1:31" ht="10.8" thickBot="1" x14ac:dyDescent="0.25">
      <c r="A111" s="12"/>
      <c r="B111" s="93" t="str">
        <f>B58</f>
        <v xml:space="preserve">Address: Rockford, IL </v>
      </c>
      <c r="C111" s="12"/>
      <c r="D111" s="12"/>
      <c r="E111" s="12"/>
      <c r="F111" s="12"/>
      <c r="G111" s="12"/>
      <c r="H111" s="14" t="s">
        <v>31</v>
      </c>
      <c r="I111" s="603" t="str">
        <f>I58</f>
        <v>Grounds Maintenance - Water Sites &amp; Fire Stations</v>
      </c>
      <c r="J111" s="603"/>
      <c r="K111" s="603"/>
    </row>
    <row r="112" spans="1:31" x14ac:dyDescent="0.2">
      <c r="A112" s="16"/>
      <c r="B112" s="18"/>
      <c r="C112" s="19" t="s">
        <v>32</v>
      </c>
      <c r="D112" s="19"/>
      <c r="E112" s="19"/>
      <c r="F112" s="20" t="s">
        <v>33</v>
      </c>
      <c r="G112" s="19" t="s">
        <v>34</v>
      </c>
      <c r="H112" s="19" t="s">
        <v>35</v>
      </c>
      <c r="I112" s="19"/>
      <c r="J112" s="19"/>
      <c r="K112" s="21"/>
    </row>
    <row r="113" spans="1:11" ht="10.8" thickBot="1" x14ac:dyDescent="0.25">
      <c r="A113" s="17" t="s">
        <v>36</v>
      </c>
      <c r="B113" s="130"/>
      <c r="C113" s="22" t="s">
        <v>4</v>
      </c>
      <c r="D113" s="22"/>
      <c r="E113" s="23" t="s">
        <v>37</v>
      </c>
      <c r="F113" s="23" t="s">
        <v>4</v>
      </c>
      <c r="G113" s="22" t="s">
        <v>4</v>
      </c>
      <c r="H113" s="22" t="s">
        <v>4</v>
      </c>
      <c r="I113" s="22"/>
      <c r="J113" s="23" t="s">
        <v>5</v>
      </c>
      <c r="K113" s="24" t="s">
        <v>37</v>
      </c>
    </row>
    <row r="114" spans="1:11" ht="20.25" customHeight="1" x14ac:dyDescent="0.2">
      <c r="A114" s="292" t="str">
        <f>IF(ISBLANK('Tabulation of Bids - ALL'!A61),"",'Tabulation of Bids - ALL'!A61)</f>
        <v/>
      </c>
      <c r="B114" s="293" t="str">
        <f>IF(ISBLANK('Tabulation of Bids - ALL'!B61),"",'Tabulation of Bids - ALL'!B61)</f>
        <v/>
      </c>
      <c r="C114" s="294" t="str">
        <f>IF('Tabulation of Bids - ALL'!C61=0,"",'Tabulation of Bids - ALL'!C61)</f>
        <v/>
      </c>
      <c r="D114" s="295" t="e">
        <f>IF(ISBLANK('Tabulation of Bids - ALL'!#REF!),"",'Tabulation of Bids - ALL'!#REF!)</f>
        <v>#REF!</v>
      </c>
      <c r="E114" s="253" t="str">
        <f>IF(J114 = "","",J114*C114)</f>
        <v/>
      </c>
      <c r="F114" s="254" t="str">
        <f>IF((H114&gt;C114),H114-C114,"")</f>
        <v/>
      </c>
      <c r="G114" s="280" t="str">
        <f>IF($K$158="BLR 6303",IF(C114&gt;H114,C114-H114,""),"")</f>
        <v/>
      </c>
      <c r="H114" s="164"/>
      <c r="I114" s="133" t="str">
        <f t="shared" ref="I114:I137" si="14">IF(ISBLANK(H114),"",D114)</f>
        <v/>
      </c>
      <c r="J114" s="131" t="str">
        <f>IF(ISBLANK('Tabulation of Bids - ALL'!F61),"",'Tabulation of Bids - ALL'!F61)</f>
        <v/>
      </c>
      <c r="K114" s="131" t="str">
        <f t="shared" ref="K114:K137" si="15">IF(ISBLANK(H114),"",H114*J114)</f>
        <v/>
      </c>
    </row>
    <row r="115" spans="1:11" ht="20.25" customHeight="1" x14ac:dyDescent="0.2">
      <c r="A115" s="296">
        <f>IF(ISBLANK('Tabulation of Bids - ALL'!A62),"",'Tabulation of Bids - ALL'!A62)</f>
        <v>44</v>
      </c>
      <c r="B115" s="297" t="str">
        <f>IF(ISBLANK('Tabulation of Bids - ALL'!B68),"",'Tabulation of Bids - ALL'!B68)</f>
        <v>Well 35          2944 Bildahl Street</v>
      </c>
      <c r="C115" s="294" t="str">
        <f>IF('Tabulation of Bids - ALL'!C62=0,"",'Tabulation of Bids - ALL'!C62)</f>
        <v/>
      </c>
      <c r="D115" s="298" t="e">
        <f>IF(ISBLANK('Tabulation of Bids - ALL'!#REF!),"",'Tabulation of Bids - ALL'!#REF!)</f>
        <v>#REF!</v>
      </c>
      <c r="E115" s="257" t="e">
        <f t="shared" ref="E115:E137" si="16">IF(J115 = "","",J115*C115)</f>
        <v>#VALUE!</v>
      </c>
      <c r="F115" s="258" t="str">
        <f t="shared" ref="F115:F137" si="17">IF((H115&gt;C115),H115-C115,"")</f>
        <v/>
      </c>
      <c r="G115" s="280" t="str">
        <f t="shared" ref="G115:G137" si="18">IF($K$158="BLR 6303",IF(C115&gt;H115,C115-H115,""),"")</f>
        <v/>
      </c>
      <c r="H115" s="164"/>
      <c r="I115" s="133" t="str">
        <f t="shared" si="14"/>
        <v/>
      </c>
      <c r="J115" s="131">
        <f>IF(ISBLANK('Tabulation of Bids - ALL'!F62),"",'Tabulation of Bids - ALL'!F62)</f>
        <v>1</v>
      </c>
      <c r="K115" s="131" t="str">
        <f t="shared" si="15"/>
        <v/>
      </c>
    </row>
    <row r="116" spans="1:11" ht="20.25" customHeight="1" x14ac:dyDescent="0.2">
      <c r="A116" s="296">
        <f>IF(ISBLANK('Tabulation of Bids - ALL'!A63),"",'Tabulation of Bids - ALL'!A63)</f>
        <v>45</v>
      </c>
      <c r="B116" s="297" t="str">
        <f>IF(ISBLANK('Tabulation of Bids - ALL'!B69),"",'Tabulation of Bids - ALL'!B69)</f>
        <v>Well 36         4141 Samuelson Road</v>
      </c>
      <c r="C116" s="294" t="str">
        <f>IF('Tabulation of Bids - ALL'!C63=0,"",'Tabulation of Bids - ALL'!C63)</f>
        <v/>
      </c>
      <c r="D116" s="298" t="e">
        <f>IF(ISBLANK('Tabulation of Bids - ALL'!#REF!),"",'Tabulation of Bids - ALL'!#REF!)</f>
        <v>#REF!</v>
      </c>
      <c r="E116" s="257" t="e">
        <f t="shared" si="16"/>
        <v>#VALUE!</v>
      </c>
      <c r="F116" s="258" t="str">
        <f t="shared" si="17"/>
        <v/>
      </c>
      <c r="G116" s="280" t="str">
        <f t="shared" si="18"/>
        <v/>
      </c>
      <c r="H116" s="164"/>
      <c r="I116" s="133" t="str">
        <f t="shared" si="14"/>
        <v/>
      </c>
      <c r="J116" s="131">
        <f>IF(ISBLANK('Tabulation of Bids - ALL'!F63),"",'Tabulation of Bids - ALL'!F63)</f>
        <v>3</v>
      </c>
      <c r="K116" s="131" t="str">
        <f t="shared" si="15"/>
        <v/>
      </c>
    </row>
    <row r="117" spans="1:11" ht="20.25" customHeight="1" x14ac:dyDescent="0.2">
      <c r="A117" s="296">
        <f>IF(ISBLANK('Tabulation of Bids - ALL'!A64),"",'Tabulation of Bids - ALL'!A64)</f>
        <v>46</v>
      </c>
      <c r="B117" s="297" t="str">
        <f>IF(ISBLANK('Tabulation of Bids - ALL'!B70),"",'Tabulation of Bids - ALL'!B70)</f>
        <v>Well 37         2100 Huffman Blvd</v>
      </c>
      <c r="C117" s="294" t="str">
        <f>IF('Tabulation of Bids - ALL'!C64=0,"",'Tabulation of Bids - ALL'!C64)</f>
        <v/>
      </c>
      <c r="D117" s="298" t="e">
        <f>IF(ISBLANK('Tabulation of Bids - ALL'!#REF!),"",'Tabulation of Bids - ALL'!#REF!)</f>
        <v>#REF!</v>
      </c>
      <c r="E117" s="257" t="e">
        <f t="shared" si="16"/>
        <v>#VALUE!</v>
      </c>
      <c r="F117" s="258" t="str">
        <f t="shared" si="17"/>
        <v/>
      </c>
      <c r="G117" s="280" t="str">
        <f t="shared" si="18"/>
        <v/>
      </c>
      <c r="H117" s="164"/>
      <c r="I117" s="133" t="str">
        <f t="shared" si="14"/>
        <v/>
      </c>
      <c r="J117" s="131">
        <f>IF(ISBLANK('Tabulation of Bids - ALL'!F64),"",'Tabulation of Bids - ALL'!F64)</f>
        <v>3</v>
      </c>
      <c r="K117" s="131" t="str">
        <f t="shared" si="15"/>
        <v/>
      </c>
    </row>
    <row r="118" spans="1:11" ht="20.25" customHeight="1" x14ac:dyDescent="0.2">
      <c r="A118" s="296">
        <f>IF(ISBLANK('Tabulation of Bids - ALL'!A65),"",'Tabulation of Bids - ALL'!A65)</f>
        <v>47</v>
      </c>
      <c r="B118" s="297" t="str">
        <f>IF(ISBLANK('Tabulation of Bids - ALL'!B71),"",'Tabulation of Bids - ALL'!B71)</f>
        <v>Well 39          7423 Spring Brook Road</v>
      </c>
      <c r="C118" s="294" t="str">
        <f>IF('Tabulation of Bids - ALL'!C65=0,"",'Tabulation of Bids - ALL'!C65)</f>
        <v/>
      </c>
      <c r="D118" s="298" t="e">
        <f>IF(ISBLANK('Tabulation of Bids - ALL'!#REF!),"",'Tabulation of Bids - ALL'!#REF!)</f>
        <v>#REF!</v>
      </c>
      <c r="E118" s="257" t="e">
        <f t="shared" si="16"/>
        <v>#VALUE!</v>
      </c>
      <c r="F118" s="258" t="str">
        <f t="shared" si="17"/>
        <v/>
      </c>
      <c r="G118" s="280" t="str">
        <f t="shared" si="18"/>
        <v/>
      </c>
      <c r="H118" s="164"/>
      <c r="I118" s="133" t="str">
        <f t="shared" si="14"/>
        <v/>
      </c>
      <c r="J118" s="131">
        <f>IF(ISBLANK('Tabulation of Bids - ALL'!F65),"",'Tabulation of Bids - ALL'!F65)</f>
        <v>3</v>
      </c>
      <c r="K118" s="131" t="str">
        <f t="shared" si="15"/>
        <v/>
      </c>
    </row>
    <row r="119" spans="1:11" ht="20.25" customHeight="1" x14ac:dyDescent="0.2">
      <c r="A119" s="296">
        <f>IF(ISBLANK('Tabulation of Bids - ALL'!A66),"",'Tabulation of Bids - ALL'!A66)</f>
        <v>48</v>
      </c>
      <c r="B119" s="297" t="str">
        <f>IF(ISBLANK('Tabulation of Bids - ALL'!B72),"",'Tabulation of Bids - ALL'!B72)</f>
        <v>Well 40          788 Lyford Road</v>
      </c>
      <c r="C119" s="294" t="str">
        <f>IF('Tabulation of Bids - ALL'!C66=0,"",'Tabulation of Bids - ALL'!C66)</f>
        <v/>
      </c>
      <c r="D119" s="298" t="e">
        <f>IF(ISBLANK('Tabulation of Bids - ALL'!#REF!),"",'Tabulation of Bids - ALL'!#REF!)</f>
        <v>#REF!</v>
      </c>
      <c r="E119" s="257" t="e">
        <f t="shared" si="16"/>
        <v>#VALUE!</v>
      </c>
      <c r="F119" s="258" t="str">
        <f t="shared" si="17"/>
        <v/>
      </c>
      <c r="G119" s="280" t="str">
        <f t="shared" si="18"/>
        <v/>
      </c>
      <c r="H119" s="164"/>
      <c r="I119" s="133" t="str">
        <f t="shared" si="14"/>
        <v/>
      </c>
      <c r="J119" s="131">
        <f>IF(ISBLANK('Tabulation of Bids - ALL'!F66),"",'Tabulation of Bids - ALL'!F66)</f>
        <v>2</v>
      </c>
      <c r="K119" s="131" t="str">
        <f t="shared" si="15"/>
        <v/>
      </c>
    </row>
    <row r="120" spans="1:11" ht="20.25" customHeight="1" x14ac:dyDescent="0.2">
      <c r="A120" s="296">
        <f>IF(ISBLANK('Tabulation of Bids - ALL'!A67),"",'Tabulation of Bids - ALL'!A67)</f>
        <v>49</v>
      </c>
      <c r="B120" s="297" t="str">
        <f>IF(ISBLANK('Tabulation of Bids - ALL'!B73),"",'Tabulation of Bids - ALL'!B73)</f>
        <v>Well 42          6733 Newburg Road</v>
      </c>
      <c r="C120" s="294" t="str">
        <f>IF('Tabulation of Bids - ALL'!C67=0,"",'Tabulation of Bids - ALL'!C67)</f>
        <v/>
      </c>
      <c r="D120" s="298" t="e">
        <f>IF(ISBLANK('Tabulation of Bids - ALL'!#REF!),"",'Tabulation of Bids - ALL'!#REF!)</f>
        <v>#REF!</v>
      </c>
      <c r="E120" s="257" t="e">
        <f t="shared" si="16"/>
        <v>#VALUE!</v>
      </c>
      <c r="F120" s="258" t="str">
        <f t="shared" si="17"/>
        <v/>
      </c>
      <c r="G120" s="280" t="str">
        <f t="shared" si="18"/>
        <v/>
      </c>
      <c r="H120" s="164"/>
      <c r="I120" s="133" t="str">
        <f t="shared" si="14"/>
        <v/>
      </c>
      <c r="J120" s="131">
        <f>IF(ISBLANK('Tabulation of Bids - ALL'!F67),"",'Tabulation of Bids - ALL'!F67)</f>
        <v>1</v>
      </c>
      <c r="K120" s="131" t="str">
        <f t="shared" si="15"/>
        <v/>
      </c>
    </row>
    <row r="121" spans="1:11" ht="20.25" customHeight="1" x14ac:dyDescent="0.2">
      <c r="A121" s="296">
        <f>IF(ISBLANK('Tabulation of Bids - ALL'!A68),"",'Tabulation of Bids - ALL'!A68)</f>
        <v>50</v>
      </c>
      <c r="B121" s="297" t="str">
        <f>IF(ISBLANK('Tabulation of Bids - ALL'!B74),"",'Tabulation of Bids - ALL'!B74)</f>
        <v>Well 43          3447 Publishers Drive</v>
      </c>
      <c r="C121" s="294" t="str">
        <f>IF('Tabulation of Bids - ALL'!C68=0,"",'Tabulation of Bids - ALL'!C68)</f>
        <v/>
      </c>
      <c r="D121" s="298" t="e">
        <f>IF(ISBLANK('Tabulation of Bids - ALL'!#REF!),"",'Tabulation of Bids - ALL'!#REF!)</f>
        <v>#REF!</v>
      </c>
      <c r="E121" s="257" t="e">
        <f t="shared" si="16"/>
        <v>#VALUE!</v>
      </c>
      <c r="F121" s="258" t="str">
        <f t="shared" si="17"/>
        <v/>
      </c>
      <c r="G121" s="280" t="str">
        <f t="shared" si="18"/>
        <v/>
      </c>
      <c r="H121" s="164"/>
      <c r="I121" s="133" t="str">
        <f t="shared" si="14"/>
        <v/>
      </c>
      <c r="J121" s="131">
        <f>IF(ISBLANK('Tabulation of Bids - ALL'!F68),"",'Tabulation of Bids - ALL'!F68)</f>
        <v>1</v>
      </c>
      <c r="K121" s="131" t="str">
        <f t="shared" si="15"/>
        <v/>
      </c>
    </row>
    <row r="122" spans="1:11" ht="20.25" customHeight="1" x14ac:dyDescent="0.2">
      <c r="A122" s="296">
        <f>IF(ISBLANK('Tabulation of Bids - ALL'!A69),"",'Tabulation of Bids - ALL'!A69)</f>
        <v>51</v>
      </c>
      <c r="B122" s="297" t="str">
        <f>IF(ISBLANK('Tabulation of Bids - ALL'!B75),"",'Tabulation of Bids - ALL'!B75)</f>
        <v>Well 44         5250 Owen Center Road</v>
      </c>
      <c r="C122" s="294" t="str">
        <f>IF('Tabulation of Bids - ALL'!C69=0,"",'Tabulation of Bids - ALL'!C69)</f>
        <v/>
      </c>
      <c r="D122" s="298" t="e">
        <f>IF(ISBLANK('Tabulation of Bids - ALL'!#REF!),"",'Tabulation of Bids - ALL'!#REF!)</f>
        <v>#REF!</v>
      </c>
      <c r="E122" s="257" t="e">
        <f t="shared" si="16"/>
        <v>#VALUE!</v>
      </c>
      <c r="F122" s="258" t="str">
        <f t="shared" si="17"/>
        <v/>
      </c>
      <c r="G122" s="280" t="str">
        <f t="shared" si="18"/>
        <v/>
      </c>
      <c r="H122" s="164"/>
      <c r="I122" s="133" t="str">
        <f t="shared" si="14"/>
        <v/>
      </c>
      <c r="J122" s="131">
        <f>IF(ISBLANK('Tabulation of Bids - ALL'!F69),"",'Tabulation of Bids - ALL'!F69)</f>
        <v>2</v>
      </c>
      <c r="K122" s="131" t="str">
        <f t="shared" si="15"/>
        <v/>
      </c>
    </row>
    <row r="123" spans="1:11" ht="20.25" customHeight="1" x14ac:dyDescent="0.2">
      <c r="A123" s="296">
        <f>IF(ISBLANK('Tabulation of Bids - ALL'!A70),"",'Tabulation of Bids - ALL'!A70)</f>
        <v>52</v>
      </c>
      <c r="B123" s="297" t="str">
        <f>IF(ISBLANK('Tabulation of Bids - ALL'!B76),"",'Tabulation of Bids - ALL'!B76)</f>
        <v>Zone Control Valve 1   5100 Spring   Creek Road</v>
      </c>
      <c r="C123" s="294" t="str">
        <f>IF('Tabulation of Bids - ALL'!C70=0,"",'Tabulation of Bids - ALL'!C70)</f>
        <v/>
      </c>
      <c r="D123" s="298" t="e">
        <f>IF(ISBLANK('Tabulation of Bids - ALL'!#REF!),"",'Tabulation of Bids - ALL'!#REF!)</f>
        <v>#REF!</v>
      </c>
      <c r="E123" s="257" t="e">
        <f t="shared" si="16"/>
        <v>#VALUE!</v>
      </c>
      <c r="F123" s="258" t="str">
        <f t="shared" si="17"/>
        <v/>
      </c>
      <c r="G123" s="280" t="str">
        <f t="shared" si="18"/>
        <v/>
      </c>
      <c r="H123" s="164"/>
      <c r="I123" s="133" t="str">
        <f t="shared" si="14"/>
        <v/>
      </c>
      <c r="J123" s="131">
        <f>IF(ISBLANK('Tabulation of Bids - ALL'!F70),"",'Tabulation of Bids - ALL'!F70)</f>
        <v>1</v>
      </c>
      <c r="K123" s="131" t="str">
        <f t="shared" si="15"/>
        <v/>
      </c>
    </row>
    <row r="124" spans="1:11" ht="20.25" customHeight="1" x14ac:dyDescent="0.2">
      <c r="A124" s="296">
        <f>IF(ISBLANK('Tabulation of Bids - ALL'!A71),"",'Tabulation of Bids - ALL'!A71)</f>
        <v>53</v>
      </c>
      <c r="B124" s="297" t="str">
        <f>IF(ISBLANK('Tabulation of Bids - ALL'!B77),"",'Tabulation of Bids - ALL'!B77)</f>
        <v>Zone Control Valve 9    3030 Chestnut Street</v>
      </c>
      <c r="C124" s="294" t="str">
        <f>IF('Tabulation of Bids - ALL'!C71=0,"",'Tabulation of Bids - ALL'!C71)</f>
        <v/>
      </c>
      <c r="D124" s="298" t="e">
        <f>IF(ISBLANK('Tabulation of Bids - ALL'!#REF!),"",'Tabulation of Bids - ALL'!#REF!)</f>
        <v>#REF!</v>
      </c>
      <c r="E124" s="257" t="e">
        <f t="shared" si="16"/>
        <v>#VALUE!</v>
      </c>
      <c r="F124" s="258" t="str">
        <f t="shared" si="17"/>
        <v/>
      </c>
      <c r="G124" s="280" t="str">
        <f t="shared" si="18"/>
        <v/>
      </c>
      <c r="H124" s="164"/>
      <c r="I124" s="133" t="str">
        <f t="shared" si="14"/>
        <v/>
      </c>
      <c r="J124" s="131">
        <f>IF(ISBLANK('Tabulation of Bids - ALL'!F71),"",'Tabulation of Bids - ALL'!F71)</f>
        <v>1</v>
      </c>
      <c r="K124" s="131" t="str">
        <f t="shared" si="15"/>
        <v/>
      </c>
    </row>
    <row r="125" spans="1:11" ht="20.25" customHeight="1" x14ac:dyDescent="0.2">
      <c r="A125" s="296">
        <f>IF(ISBLANK('Tabulation of Bids - ALL'!A72),"",'Tabulation of Bids - ALL'!A72)</f>
        <v>54</v>
      </c>
      <c r="B125" s="297" t="str">
        <f>IF(ISBLANK('Tabulation of Bids - ALL'!B78),"",'Tabulation of Bids - ALL'!B78)</f>
        <v>Elevated Tank (T 02)    2310 Wentworth Avenue</v>
      </c>
      <c r="C125" s="294" t="str">
        <f>IF('Tabulation of Bids - ALL'!C72=0,"",'Tabulation of Bids - ALL'!C72)</f>
        <v/>
      </c>
      <c r="D125" s="298" t="e">
        <f>IF(ISBLANK('Tabulation of Bids - ALL'!#REF!),"",'Tabulation of Bids - ALL'!#REF!)</f>
        <v>#REF!</v>
      </c>
      <c r="E125" s="257" t="e">
        <f t="shared" si="16"/>
        <v>#VALUE!</v>
      </c>
      <c r="F125" s="258" t="str">
        <f t="shared" si="17"/>
        <v/>
      </c>
      <c r="G125" s="280" t="str">
        <f t="shared" si="18"/>
        <v/>
      </c>
      <c r="H125" s="164"/>
      <c r="I125" s="133" t="str">
        <f t="shared" si="14"/>
        <v/>
      </c>
      <c r="J125" s="131">
        <f>IF(ISBLANK('Tabulation of Bids - ALL'!F72),"",'Tabulation of Bids - ALL'!F72)</f>
        <v>3</v>
      </c>
      <c r="K125" s="131" t="str">
        <f t="shared" si="15"/>
        <v/>
      </c>
    </row>
    <row r="126" spans="1:11" ht="20.25" customHeight="1" x14ac:dyDescent="0.2">
      <c r="A126" s="296">
        <f>IF(ISBLANK('Tabulation of Bids - ALL'!A73),"",'Tabulation of Bids - ALL'!A73)</f>
        <v>55</v>
      </c>
      <c r="B126" s="297" t="str">
        <f>IF(ISBLANK('Tabulation of Bids - ALL'!B79),"",'Tabulation of Bids - ALL'!B79)</f>
        <v>South of Elevated Tank (T 02)    5200 Harrison Avenue</v>
      </c>
      <c r="C126" s="294" t="str">
        <f>IF('Tabulation of Bids - ALL'!C73=0,"",'Tabulation of Bids - ALL'!C73)</f>
        <v/>
      </c>
      <c r="D126" s="298" t="e">
        <f>IF(ISBLANK('Tabulation of Bids - ALL'!#REF!),"",'Tabulation of Bids - ALL'!#REF!)</f>
        <v>#REF!</v>
      </c>
      <c r="E126" s="257" t="e">
        <f t="shared" si="16"/>
        <v>#VALUE!</v>
      </c>
      <c r="F126" s="258" t="str">
        <f t="shared" si="17"/>
        <v/>
      </c>
      <c r="G126" s="280" t="str">
        <f t="shared" si="18"/>
        <v/>
      </c>
      <c r="H126" s="164"/>
      <c r="I126" s="133" t="str">
        <f t="shared" si="14"/>
        <v/>
      </c>
      <c r="J126" s="131">
        <f>IF(ISBLANK('Tabulation of Bids - ALL'!F73),"",'Tabulation of Bids - ALL'!F73)</f>
        <v>3</v>
      </c>
      <c r="K126" s="131" t="str">
        <f t="shared" si="15"/>
        <v/>
      </c>
    </row>
    <row r="127" spans="1:11" ht="20.25" customHeight="1" x14ac:dyDescent="0.2">
      <c r="A127" s="296">
        <f>IF(ISBLANK('Tabulation of Bids - ALL'!A74),"",'Tabulation of Bids - ALL'!A74)</f>
        <v>56</v>
      </c>
      <c r="B127" s="297" t="str">
        <f>IF(ISBLANK('Tabulation of Bids - ALL'!B80),"",'Tabulation of Bids - ALL'!B80)</f>
        <v>Elevated Tank (T 05)    3733 Christopher Drive</v>
      </c>
      <c r="C127" s="294" t="str">
        <f>IF('Tabulation of Bids - ALL'!C74=0,"",'Tabulation of Bids - ALL'!C74)</f>
        <v/>
      </c>
      <c r="D127" s="298" t="e">
        <f>IF(ISBLANK('Tabulation of Bids - ALL'!#REF!),"",'Tabulation of Bids - ALL'!#REF!)</f>
        <v>#REF!</v>
      </c>
      <c r="E127" s="257" t="e">
        <f t="shared" si="16"/>
        <v>#VALUE!</v>
      </c>
      <c r="F127" s="258" t="str">
        <f t="shared" si="17"/>
        <v/>
      </c>
      <c r="G127" s="280" t="str">
        <f t="shared" si="18"/>
        <v/>
      </c>
      <c r="H127" s="164"/>
      <c r="I127" s="133" t="str">
        <f t="shared" si="14"/>
        <v/>
      </c>
      <c r="J127" s="131">
        <f>IF(ISBLANK('Tabulation of Bids - ALL'!F74),"",'Tabulation of Bids - ALL'!F74)</f>
        <v>3</v>
      </c>
      <c r="K127" s="131" t="str">
        <f t="shared" si="15"/>
        <v/>
      </c>
    </row>
    <row r="128" spans="1:11" ht="20.25" customHeight="1" x14ac:dyDescent="0.2">
      <c r="A128" s="296">
        <f>IF(ISBLANK('Tabulation of Bids - ALL'!A75),"",'Tabulation of Bids - ALL'!A75)</f>
        <v>57</v>
      </c>
      <c r="B128" s="297" t="e">
        <f>IF(ISBLANK('Tabulation of Bids - ALL'!#REF!),"",'Tabulation of Bids - ALL'!#REF!)</f>
        <v>#REF!</v>
      </c>
      <c r="C128" s="294" t="str">
        <f>IF('Tabulation of Bids - ALL'!C75=0,"",'Tabulation of Bids - ALL'!C75)</f>
        <v/>
      </c>
      <c r="D128" s="298" t="e">
        <f>IF(ISBLANK('Tabulation of Bids - ALL'!#REF!),"",'Tabulation of Bids - ALL'!#REF!)</f>
        <v>#REF!</v>
      </c>
      <c r="E128" s="257" t="e">
        <f t="shared" si="16"/>
        <v>#VALUE!</v>
      </c>
      <c r="F128" s="258" t="str">
        <f t="shared" si="17"/>
        <v/>
      </c>
      <c r="G128" s="280" t="str">
        <f t="shared" si="18"/>
        <v/>
      </c>
      <c r="H128" s="164"/>
      <c r="I128" s="133" t="str">
        <f t="shared" si="14"/>
        <v/>
      </c>
      <c r="J128" s="131">
        <f>IF(ISBLANK('Tabulation of Bids - ALL'!F75),"",'Tabulation of Bids - ALL'!F75)</f>
        <v>2</v>
      </c>
      <c r="K128" s="131" t="str">
        <f t="shared" si="15"/>
        <v/>
      </c>
    </row>
    <row r="129" spans="1:11" ht="20.25" customHeight="1" x14ac:dyDescent="0.2">
      <c r="A129" s="296">
        <f>IF(ISBLANK('Tabulation of Bids - ALL'!A76),"",'Tabulation of Bids - ALL'!A76)</f>
        <v>58</v>
      </c>
      <c r="B129" s="297" t="str">
        <f>IF(ISBLANK('Tabulation of Bids - ALL'!B82),"",'Tabulation of Bids - ALL'!B82)</f>
        <v>Main Office   1111 Cedar Street</v>
      </c>
      <c r="C129" s="294" t="str">
        <f>IF('Tabulation of Bids - ALL'!C76=0,"",'Tabulation of Bids - ALL'!C76)</f>
        <v/>
      </c>
      <c r="D129" s="298" t="e">
        <f>IF(ISBLANK('Tabulation of Bids - ALL'!#REF!),"",'Tabulation of Bids - ALL'!#REF!)</f>
        <v>#REF!</v>
      </c>
      <c r="E129" s="257" t="e">
        <f t="shared" si="16"/>
        <v>#VALUE!</v>
      </c>
      <c r="F129" s="258" t="str">
        <f t="shared" si="17"/>
        <v/>
      </c>
      <c r="G129" s="280" t="str">
        <f t="shared" si="18"/>
        <v/>
      </c>
      <c r="H129" s="164"/>
      <c r="I129" s="133" t="str">
        <f t="shared" si="14"/>
        <v/>
      </c>
      <c r="J129" s="131">
        <f>IF(ISBLANK('Tabulation of Bids - ALL'!F76),"",'Tabulation of Bids - ALL'!F76)</f>
        <v>1</v>
      </c>
      <c r="K129" s="131" t="str">
        <f t="shared" si="15"/>
        <v/>
      </c>
    </row>
    <row r="130" spans="1:11" ht="20.25" customHeight="1" x14ac:dyDescent="0.2">
      <c r="A130" s="296">
        <f>IF(ISBLANK('Tabulation of Bids - ALL'!A77),"",'Tabulation of Bids - ALL'!A77)</f>
        <v>59</v>
      </c>
      <c r="B130" s="297" t="str">
        <f>IF(ISBLANK('Tabulation of Bids - ALL'!B83),"",'Tabulation of Bids - ALL'!B83)</f>
        <v>Old Pump Station    Stanley Street</v>
      </c>
      <c r="C130" s="294" t="str">
        <f>IF('Tabulation of Bids - ALL'!C77=0,"",'Tabulation of Bids - ALL'!C77)</f>
        <v/>
      </c>
      <c r="D130" s="298" t="e">
        <f>IF(ISBLANK('Tabulation of Bids - ALL'!#REF!),"",'Tabulation of Bids - ALL'!#REF!)</f>
        <v>#REF!</v>
      </c>
      <c r="E130" s="257" t="e">
        <f t="shared" si="16"/>
        <v>#VALUE!</v>
      </c>
      <c r="F130" s="258" t="str">
        <f t="shared" si="17"/>
        <v/>
      </c>
      <c r="G130" s="280" t="str">
        <f t="shared" si="18"/>
        <v/>
      </c>
      <c r="H130" s="164"/>
      <c r="I130" s="133" t="str">
        <f t="shared" si="14"/>
        <v/>
      </c>
      <c r="J130" s="131">
        <f>IF(ISBLANK('Tabulation of Bids - ALL'!F77),"",'Tabulation of Bids - ALL'!F77)</f>
        <v>2</v>
      </c>
      <c r="K130" s="131" t="str">
        <f t="shared" si="15"/>
        <v/>
      </c>
    </row>
    <row r="131" spans="1:11" ht="20.25" customHeight="1" x14ac:dyDescent="0.2">
      <c r="A131" s="296">
        <f>IF(ISBLANK('Tabulation of Bids - ALL'!A78),"",'Tabulation of Bids - ALL'!A78)</f>
        <v>60</v>
      </c>
      <c r="B131" s="297" t="str">
        <f>IF(ISBLANK('Tabulation of Bids - ALL'!B86),"",'Tabulation of Bids - ALL'!B86)</f>
        <v/>
      </c>
      <c r="C131" s="294" t="str">
        <f>IF('Tabulation of Bids - ALL'!C78=0,"",'Tabulation of Bids - ALL'!C78)</f>
        <v/>
      </c>
      <c r="D131" s="298" t="e">
        <f>IF(ISBLANK('Tabulation of Bids - ALL'!#REF!),"",'Tabulation of Bids - ALL'!#REF!)</f>
        <v>#REF!</v>
      </c>
      <c r="E131" s="257" t="e">
        <f t="shared" si="16"/>
        <v>#VALUE!</v>
      </c>
      <c r="F131" s="258" t="str">
        <f t="shared" si="17"/>
        <v/>
      </c>
      <c r="G131" s="280" t="str">
        <f t="shared" si="18"/>
        <v/>
      </c>
      <c r="H131" s="164"/>
      <c r="I131" s="133" t="str">
        <f t="shared" si="14"/>
        <v/>
      </c>
      <c r="J131" s="131">
        <f>IF(ISBLANK('Tabulation of Bids - ALL'!F78),"",'Tabulation of Bids - ALL'!F78)</f>
        <v>2</v>
      </c>
      <c r="K131" s="131" t="str">
        <f t="shared" si="15"/>
        <v/>
      </c>
    </row>
    <row r="132" spans="1:11" ht="20.25" customHeight="1" x14ac:dyDescent="0.2">
      <c r="A132" s="296">
        <f>IF(ISBLANK('Tabulation of Bids - ALL'!A79),"",'Tabulation of Bids - ALL'!A79)</f>
        <v>61</v>
      </c>
      <c r="B132" s="297" t="e">
        <f>IF(ISBLANK('Tabulation of Bids - ALL'!#REF!),"",'Tabulation of Bids - ALL'!#REF!)</f>
        <v>#REF!</v>
      </c>
      <c r="C132" s="294" t="str">
        <f>IF('Tabulation of Bids - ALL'!C79=0,"",'Tabulation of Bids - ALL'!C79)</f>
        <v/>
      </c>
      <c r="D132" s="298" t="e">
        <f>IF(ISBLANK('Tabulation of Bids - ALL'!#REF!),"",'Tabulation of Bids - ALL'!#REF!)</f>
        <v>#REF!</v>
      </c>
      <c r="E132" s="257" t="e">
        <f t="shared" si="16"/>
        <v>#VALUE!</v>
      </c>
      <c r="F132" s="258" t="str">
        <f t="shared" si="17"/>
        <v/>
      </c>
      <c r="G132" s="280" t="str">
        <f t="shared" si="18"/>
        <v/>
      </c>
      <c r="H132" s="164"/>
      <c r="I132" s="133" t="str">
        <f t="shared" si="14"/>
        <v/>
      </c>
      <c r="J132" s="131">
        <f>IF(ISBLANK('Tabulation of Bids - ALL'!F79),"",'Tabulation of Bids - ALL'!F79)</f>
        <v>2</v>
      </c>
      <c r="K132" s="131" t="str">
        <f t="shared" si="15"/>
        <v/>
      </c>
    </row>
    <row r="133" spans="1:11" ht="20.25" customHeight="1" x14ac:dyDescent="0.2">
      <c r="A133" s="296">
        <f>IF(ISBLANK('Tabulation of Bids - ALL'!A80),"",'Tabulation of Bids - ALL'!A80)</f>
        <v>62</v>
      </c>
      <c r="B133" s="297" t="e">
        <f>IF(ISBLANK('Tabulation of Bids - ALL'!#REF!),"",'Tabulation of Bids - ALL'!#REF!)</f>
        <v>#REF!</v>
      </c>
      <c r="C133" s="294" t="str">
        <f>IF('Tabulation of Bids - ALL'!C80=0,"",'Tabulation of Bids - ALL'!C80)</f>
        <v/>
      </c>
      <c r="D133" s="298" t="e">
        <f>IF(ISBLANK('Tabulation of Bids - ALL'!#REF!),"",'Tabulation of Bids - ALL'!#REF!)</f>
        <v>#REF!</v>
      </c>
      <c r="E133" s="257" t="e">
        <f t="shared" si="16"/>
        <v>#VALUE!</v>
      </c>
      <c r="F133" s="258" t="str">
        <f t="shared" si="17"/>
        <v/>
      </c>
      <c r="G133" s="280" t="str">
        <f t="shared" si="18"/>
        <v/>
      </c>
      <c r="H133" s="164"/>
      <c r="I133" s="133" t="str">
        <f t="shared" si="14"/>
        <v/>
      </c>
      <c r="J133" s="131">
        <f>IF(ISBLANK('Tabulation of Bids - ALL'!F80),"",'Tabulation of Bids - ALL'!F80)</f>
        <v>3</v>
      </c>
      <c r="K133" s="131" t="str">
        <f t="shared" si="15"/>
        <v/>
      </c>
    </row>
    <row r="134" spans="1:11" ht="20.25" customHeight="1" x14ac:dyDescent="0.2">
      <c r="A134" s="296">
        <f>IF(ISBLANK('Tabulation of Bids - ALL'!A81),"",'Tabulation of Bids - ALL'!A81)</f>
        <v>63</v>
      </c>
      <c r="B134" s="297" t="str">
        <f>IF(ISBLANK('Tabulation of Bids - ALL'!B81),"",'Tabulation of Bids - ALL'!B81)</f>
        <v xml:space="preserve">Zone Control Valve #8     4834 Rockton Ave </v>
      </c>
      <c r="C134" s="294" t="str">
        <f>IF('Tabulation of Bids - ALL'!C81=0,"",'Tabulation of Bids - ALL'!C81)</f>
        <v/>
      </c>
      <c r="D134" s="298" t="e">
        <f>IF(ISBLANK('Tabulation of Bids - ALL'!#REF!),"",'Tabulation of Bids - ALL'!#REF!)</f>
        <v>#REF!</v>
      </c>
      <c r="E134" s="257" t="e">
        <f t="shared" si="16"/>
        <v>#VALUE!</v>
      </c>
      <c r="F134" s="258" t="str">
        <f t="shared" si="17"/>
        <v/>
      </c>
      <c r="G134" s="280" t="str">
        <f t="shared" si="18"/>
        <v/>
      </c>
      <c r="H134" s="164"/>
      <c r="I134" s="133" t="str">
        <f t="shared" si="14"/>
        <v/>
      </c>
      <c r="J134" s="131">
        <f>IF(ISBLANK('Tabulation of Bids - ALL'!F81),"",'Tabulation of Bids - ALL'!F81)</f>
        <v>1</v>
      </c>
      <c r="K134" s="131" t="str">
        <f t="shared" si="15"/>
        <v/>
      </c>
    </row>
    <row r="135" spans="1:11" ht="20.25" customHeight="1" x14ac:dyDescent="0.2">
      <c r="A135" s="296">
        <f>IF(ISBLANK('Tabulation of Bids - ALL'!A82),"",'Tabulation of Bids - ALL'!A82)</f>
        <v>64</v>
      </c>
      <c r="B135" s="297" t="e">
        <f>IF(ISBLANK('Tabulation of Bids - ALL'!#REF!),"",'Tabulation of Bids - ALL'!#REF!)</f>
        <v>#REF!</v>
      </c>
      <c r="C135" s="294" t="str">
        <f>IF('Tabulation of Bids - ALL'!C82=0,"",'Tabulation of Bids - ALL'!C82)</f>
        <v/>
      </c>
      <c r="D135" s="298" t="e">
        <f>IF(ISBLANK('Tabulation of Bids - ALL'!#REF!),"",'Tabulation of Bids - ALL'!#REF!)</f>
        <v>#REF!</v>
      </c>
      <c r="E135" s="257" t="e">
        <f t="shared" si="16"/>
        <v>#VALUE!</v>
      </c>
      <c r="F135" s="258" t="str">
        <f t="shared" si="17"/>
        <v/>
      </c>
      <c r="G135" s="280" t="str">
        <f t="shared" si="18"/>
        <v/>
      </c>
      <c r="H135" s="164"/>
      <c r="I135" s="133" t="str">
        <f t="shared" si="14"/>
        <v/>
      </c>
      <c r="J135" s="131">
        <f>IF(ISBLANK('Tabulation of Bids - ALL'!F82),"",'Tabulation of Bids - ALL'!F82)</f>
        <v>3</v>
      </c>
      <c r="K135" s="131" t="str">
        <f t="shared" si="15"/>
        <v/>
      </c>
    </row>
    <row r="136" spans="1:11" ht="20.25" customHeight="1" x14ac:dyDescent="0.2">
      <c r="A136" s="296">
        <f>IF(ISBLANK('Tabulation of Bids - ALL'!A83),"",'Tabulation of Bids - ALL'!A83)</f>
        <v>65</v>
      </c>
      <c r="B136" s="297" t="e">
        <f>IF(ISBLANK('Tabulation of Bids - ALL'!#REF!),"",'Tabulation of Bids - ALL'!#REF!)</f>
        <v>#REF!</v>
      </c>
      <c r="C136" s="294" t="str">
        <f>IF('Tabulation of Bids - ALL'!C83=0,"",'Tabulation of Bids - ALL'!C83)</f>
        <v/>
      </c>
      <c r="D136" s="298" t="e">
        <f>IF(ISBLANK('Tabulation of Bids - ALL'!#REF!),"",'Tabulation of Bids - ALL'!#REF!)</f>
        <v>#REF!</v>
      </c>
      <c r="E136" s="257" t="e">
        <f t="shared" si="16"/>
        <v>#VALUE!</v>
      </c>
      <c r="F136" s="258" t="str">
        <f t="shared" si="17"/>
        <v/>
      </c>
      <c r="G136" s="280" t="str">
        <f t="shared" si="18"/>
        <v/>
      </c>
      <c r="H136" s="164"/>
      <c r="I136" s="133" t="str">
        <f t="shared" si="14"/>
        <v/>
      </c>
      <c r="J136" s="131">
        <f>IF(ISBLANK('Tabulation of Bids - ALL'!F83),"",'Tabulation of Bids - ALL'!F83)</f>
        <v>2</v>
      </c>
      <c r="K136" s="131" t="str">
        <f t="shared" si="15"/>
        <v/>
      </c>
    </row>
    <row r="137" spans="1:11" ht="20.25" customHeight="1" thickBot="1" x14ac:dyDescent="0.25">
      <c r="A137" s="299" t="str">
        <f>IF(ISBLANK('Tabulation of Bids - ALL'!A86),"",'Tabulation of Bids - ALL'!A86)</f>
        <v/>
      </c>
      <c r="B137" s="300" t="e">
        <f>IF(ISBLANK('Tabulation of Bids - ALL'!#REF!),"",'Tabulation of Bids - ALL'!#REF!)</f>
        <v>#REF!</v>
      </c>
      <c r="C137" s="294" t="str">
        <f>IF('Tabulation of Bids - ALL'!C86=0,"",'Tabulation of Bids - ALL'!C86)</f>
        <v/>
      </c>
      <c r="D137" s="301" t="e">
        <f>IF(ISBLANK('Tabulation of Bids - ALL'!#REF!),"",'Tabulation of Bids - ALL'!#REF!)</f>
        <v>#REF!</v>
      </c>
      <c r="E137" s="259" t="str">
        <f t="shared" si="16"/>
        <v/>
      </c>
      <c r="F137" s="260" t="str">
        <f t="shared" si="17"/>
        <v/>
      </c>
      <c r="G137" s="280" t="str">
        <f t="shared" si="18"/>
        <v/>
      </c>
      <c r="H137" s="164"/>
      <c r="I137" s="133" t="str">
        <f t="shared" si="14"/>
        <v/>
      </c>
      <c r="J137" s="131" t="str">
        <f>IF(ISBLANK('Tabulation of Bids - ALL'!F86),"",'Tabulation of Bids - ALL'!F86)</f>
        <v/>
      </c>
      <c r="K137" s="131" t="str">
        <f t="shared" si="15"/>
        <v/>
      </c>
    </row>
    <row r="138" spans="1:11" ht="10.8" thickBot="1" x14ac:dyDescent="0.25">
      <c r="A138" s="129" t="str">
        <f>IF(A167="","Total","Sub Total")</f>
        <v>Sub Total</v>
      </c>
      <c r="B138" s="45"/>
      <c r="C138" s="46"/>
      <c r="D138" s="36"/>
      <c r="E138" s="226" t="e">
        <f>SUM(E114:E137)+SUM(E61:E84)+SUM(E8:E31)</f>
        <v>#VALUE!</v>
      </c>
      <c r="F138" s="26"/>
      <c r="G138" s="36"/>
      <c r="H138" s="46"/>
      <c r="I138" s="36"/>
      <c r="J138" s="25"/>
      <c r="K138" s="25" t="str">
        <f>IF(ISNUMBER(E85),SUM(K8:K31)+SUM(K61:K84)+SUM(K114:K137),"")</f>
        <v/>
      </c>
    </row>
    <row r="139" spans="1:11" x14ac:dyDescent="0.2">
      <c r="A139" s="44" t="s">
        <v>38</v>
      </c>
      <c r="B139" s="15"/>
      <c r="C139" s="27"/>
      <c r="D139" s="27"/>
      <c r="E139" s="27"/>
      <c r="F139" s="27"/>
      <c r="G139" s="27"/>
      <c r="H139" s="27"/>
      <c r="I139" s="27"/>
      <c r="J139" s="58" t="s">
        <v>37</v>
      </c>
      <c r="K139" s="40"/>
    </row>
    <row r="140" spans="1:11" x14ac:dyDescent="0.2">
      <c r="A140" s="174"/>
      <c r="B140" s="47"/>
      <c r="C140" s="28"/>
      <c r="D140" s="28"/>
      <c r="E140" s="28"/>
      <c r="F140" s="28"/>
      <c r="G140" s="28"/>
      <c r="H140" s="28"/>
      <c r="I140" s="28"/>
      <c r="J140" s="175"/>
      <c r="K140" s="41"/>
    </row>
    <row r="141" spans="1:11" x14ac:dyDescent="0.2">
      <c r="A141" s="174"/>
      <c r="B141" s="47"/>
      <c r="C141" s="28"/>
      <c r="D141" s="28"/>
      <c r="E141" s="28"/>
      <c r="F141" s="28"/>
      <c r="G141" s="28"/>
      <c r="H141" s="28"/>
      <c r="I141" s="28"/>
      <c r="J141" s="175"/>
      <c r="K141" s="41"/>
    </row>
    <row r="142" spans="1:11" x14ac:dyDescent="0.2">
      <c r="A142" s="174"/>
      <c r="B142" s="47"/>
      <c r="C142" s="28"/>
      <c r="D142" s="28"/>
      <c r="E142" s="28"/>
      <c r="F142" s="28"/>
      <c r="G142" s="28"/>
      <c r="H142" s="28"/>
      <c r="I142" s="28"/>
      <c r="J142" s="175"/>
      <c r="K142" s="41"/>
    </row>
    <row r="143" spans="1:11" x14ac:dyDescent="0.2">
      <c r="A143" s="174"/>
      <c r="B143" s="47"/>
      <c r="C143" s="28"/>
      <c r="D143" s="28"/>
      <c r="E143" s="28"/>
      <c r="F143" s="28"/>
      <c r="G143" s="28"/>
      <c r="H143" s="28"/>
      <c r="I143" s="28"/>
      <c r="J143" s="175"/>
      <c r="K143" s="41"/>
    </row>
    <row r="144" spans="1:11" ht="10.8" thickBot="1" x14ac:dyDescent="0.25">
      <c r="A144" s="174"/>
      <c r="B144" s="47"/>
      <c r="C144" s="28"/>
      <c r="D144" s="28"/>
      <c r="E144" s="28"/>
      <c r="F144" s="28"/>
      <c r="G144" s="28"/>
      <c r="H144" s="28"/>
      <c r="I144" s="28"/>
      <c r="J144" s="175"/>
      <c r="K144" s="41"/>
    </row>
    <row r="145" spans="1:11" ht="10.8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39</v>
      </c>
      <c r="J145" s="29"/>
      <c r="K145" s="26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91</v>
      </c>
      <c r="J146" s="59"/>
      <c r="K146" s="270" t="str">
        <f>IF(A138="Sub Total","",SUM(K138:K145))</f>
        <v/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40</v>
      </c>
      <c r="J147" s="169"/>
      <c r="K147" s="271" t="str">
        <f>IF(ISNUMBER(K138),IF(ISNUMBER(J147),J147*K146,""),"")</f>
        <v/>
      </c>
    </row>
    <row r="148" spans="1:11" ht="10.8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41</v>
      </c>
      <c r="J148" s="60"/>
      <c r="K148" s="269" t="str">
        <f>IF(ISNUMBER(K147),K146-K147,K146)</f>
        <v/>
      </c>
    </row>
    <row r="149" spans="1:11" x14ac:dyDescent="0.2">
      <c r="A149" s="50" t="s">
        <v>42</v>
      </c>
      <c r="B149" s="50"/>
      <c r="C149" s="31"/>
      <c r="D149" s="31"/>
      <c r="E149" s="31"/>
      <c r="F149" s="31"/>
      <c r="G149" s="31"/>
      <c r="H149" s="31"/>
      <c r="I149" s="39"/>
      <c r="J149" s="61" t="s">
        <v>37</v>
      </c>
      <c r="K149" s="266"/>
    </row>
    <row r="150" spans="1:11" x14ac:dyDescent="0.2">
      <c r="A150" s="170"/>
      <c r="B150" s="51"/>
      <c r="C150" s="32"/>
      <c r="D150" s="32"/>
      <c r="E150" s="32"/>
      <c r="F150" s="32"/>
      <c r="G150" s="32"/>
      <c r="H150" s="32"/>
      <c r="I150" s="32"/>
      <c r="J150" s="172"/>
      <c r="K150" s="267"/>
    </row>
    <row r="151" spans="1:11" ht="10.8" thickBot="1" x14ac:dyDescent="0.25">
      <c r="A151" s="171"/>
      <c r="B151" s="52"/>
      <c r="C151" s="33"/>
      <c r="D151" s="33"/>
      <c r="E151" s="33"/>
      <c r="F151" s="33"/>
      <c r="G151" s="33"/>
      <c r="H151" s="33"/>
      <c r="I151" s="33"/>
      <c r="J151" s="173"/>
      <c r="K151" s="268"/>
    </row>
    <row r="152" spans="1:11" ht="10.8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43</v>
      </c>
      <c r="J152" s="30"/>
      <c r="K152" s="265" t="str">
        <f>IF(ISNUMBER(K138),IF(SUM(J150:J151)=0,"",SUM(J150:J151)),"")</f>
        <v/>
      </c>
    </row>
    <row r="153" spans="1:11" ht="10.8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44</v>
      </c>
      <c r="J153" s="29"/>
      <c r="K153" s="265" t="str">
        <f>IF(ISNUMBER(K152),K148-K152,K148)</f>
        <v/>
      </c>
    </row>
    <row r="154" spans="1:11" ht="18" customHeight="1" x14ac:dyDescent="0.2">
      <c r="A154" s="53"/>
      <c r="B154" s="53" t="s">
        <v>45</v>
      </c>
      <c r="C154" s="47" t="s">
        <v>106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45</v>
      </c>
      <c r="E155" s="35"/>
      <c r="F155" s="35"/>
      <c r="G155" s="35"/>
      <c r="H155" s="35"/>
      <c r="I155" s="35"/>
      <c r="J155" s="35"/>
      <c r="K155" s="42" t="s">
        <v>46</v>
      </c>
    </row>
    <row r="156" spans="1:11" x14ac:dyDescent="0.2">
      <c r="A156" s="53"/>
      <c r="B156" s="53" t="s">
        <v>47</v>
      </c>
      <c r="C156" s="47" t="s">
        <v>106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03"/>
      <c r="B157" s="54"/>
      <c r="C157" s="55"/>
      <c r="D157" s="56" t="s">
        <v>45</v>
      </c>
      <c r="E157" s="35"/>
      <c r="F157" s="35"/>
      <c r="G157" s="35"/>
      <c r="H157" s="35"/>
      <c r="I157" s="35"/>
      <c r="J157" s="35"/>
      <c r="K157" s="42" t="s">
        <v>46</v>
      </c>
    </row>
    <row r="158" spans="1:11" x14ac:dyDescent="0.2">
      <c r="A158" s="11" t="s">
        <v>48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49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50</v>
      </c>
    </row>
    <row r="160" spans="1:11" ht="11.25" customHeight="1" x14ac:dyDescent="0.2">
      <c r="A160" s="11" t="s">
        <v>27</v>
      </c>
      <c r="B160" s="11"/>
      <c r="C160" s="11"/>
      <c r="D160" s="11"/>
      <c r="E160" s="11"/>
      <c r="F160" s="11"/>
      <c r="G160" s="12"/>
      <c r="H160" s="13" t="s">
        <v>28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02"/>
      <c r="J162" s="11" t="s">
        <v>29</v>
      </c>
      <c r="K162" s="11"/>
    </row>
    <row r="163" spans="1:11" x14ac:dyDescent="0.2">
      <c r="A163" s="12"/>
      <c r="B163" s="93" t="str">
        <f>B110</f>
        <v>Payable to: Alejandro Medrano</v>
      </c>
      <c r="C163" s="12"/>
      <c r="D163" s="12"/>
      <c r="E163" s="12"/>
      <c r="F163" s="12"/>
      <c r="G163" s="12"/>
      <c r="H163" s="13" t="s">
        <v>30</v>
      </c>
      <c r="I163" s="15" t="str">
        <f>I110</f>
        <v>City of Rockford</v>
      </c>
      <c r="J163" s="15"/>
      <c r="K163" s="15"/>
    </row>
    <row r="164" spans="1:11" ht="10.8" thickBot="1" x14ac:dyDescent="0.25">
      <c r="A164" s="12"/>
      <c r="B164" s="93" t="str">
        <f>B111</f>
        <v xml:space="preserve">Address: Rockford, IL </v>
      </c>
      <c r="C164" s="12"/>
      <c r="D164" s="12"/>
      <c r="E164" s="12"/>
      <c r="F164" s="12"/>
      <c r="G164" s="12"/>
      <c r="H164" s="14" t="s">
        <v>31</v>
      </c>
      <c r="I164" s="603" t="str">
        <f>I111</f>
        <v>Grounds Maintenance - Water Sites &amp; Fire Stations</v>
      </c>
      <c r="J164" s="603"/>
      <c r="K164" s="603"/>
    </row>
    <row r="165" spans="1:11" x14ac:dyDescent="0.2">
      <c r="A165" s="16"/>
      <c r="B165" s="18"/>
      <c r="C165" s="19" t="s">
        <v>32</v>
      </c>
      <c r="D165" s="19"/>
      <c r="E165" s="19"/>
      <c r="F165" s="20" t="s">
        <v>33</v>
      </c>
      <c r="G165" s="19" t="s">
        <v>34</v>
      </c>
      <c r="H165" s="19" t="s">
        <v>35</v>
      </c>
      <c r="I165" s="19"/>
      <c r="J165" s="19"/>
      <c r="K165" s="21"/>
    </row>
    <row r="166" spans="1:11" ht="10.8" thickBot="1" x14ac:dyDescent="0.25">
      <c r="A166" s="17" t="s">
        <v>36</v>
      </c>
      <c r="B166" s="130"/>
      <c r="C166" s="22" t="s">
        <v>4</v>
      </c>
      <c r="D166" s="22"/>
      <c r="E166" s="23" t="s">
        <v>37</v>
      </c>
      <c r="F166" s="23" t="s">
        <v>4</v>
      </c>
      <c r="G166" s="22" t="s">
        <v>4</v>
      </c>
      <c r="H166" s="22" t="s">
        <v>4</v>
      </c>
      <c r="I166" s="22"/>
      <c r="J166" s="23" t="s">
        <v>5</v>
      </c>
      <c r="K166" s="24" t="s">
        <v>37</v>
      </c>
    </row>
    <row r="167" spans="1:11" ht="20.25" customHeight="1" x14ac:dyDescent="0.2">
      <c r="A167" s="292">
        <f>IF(ISBLANK('Tabulation of Bids - ALL'!A89),"",'Tabulation of Bids - ALL'!A89)</f>
        <v>1</v>
      </c>
      <c r="B167" s="293" t="str">
        <f>IF(ISBLANK('Tabulation of Bids - ALL'!B89),"",'Tabulation of Bids - ALL'!B89)</f>
        <v>Cost Per Cut X 25</v>
      </c>
      <c r="C167" s="294" t="str">
        <f>IF('Tabulation of Bids - ALL'!C89=0,"",'Tabulation of Bids - ALL'!C89)</f>
        <v/>
      </c>
      <c r="D167" s="295" t="e">
        <f>IF(ISBLANK('Tabulation of Bids - ALL'!#REF!),"",'Tabulation of Bids - ALL'!#REF!)</f>
        <v>#REF!</v>
      </c>
      <c r="E167" s="253" t="str">
        <f>IF(J167 = "","",J167*C167)</f>
        <v/>
      </c>
      <c r="F167" s="254" t="str">
        <f t="shared" ref="F167:F190" si="19">IF((H167&gt;C167),H167-C167,"")</f>
        <v/>
      </c>
      <c r="G167" s="280" t="str">
        <f>IF($K$211="BLR 6303",IF(C167&gt;H167,C167-H167,""),"")</f>
        <v/>
      </c>
      <c r="H167" s="164"/>
      <c r="I167" s="133" t="str">
        <f t="shared" ref="I167:I190" si="20">IF(ISBLANK(H167),"",D167)</f>
        <v/>
      </c>
      <c r="J167" s="131" t="str">
        <f>IF(ISBLANK('Tabulation of Bids - ALL'!F89),"",'Tabulation of Bids - ALL'!F89)</f>
        <v/>
      </c>
      <c r="K167" s="131" t="str">
        <f t="shared" ref="K167:K190" si="21">IF(ISBLANK(H167),"",H167*J167)</f>
        <v/>
      </c>
    </row>
    <row r="168" spans="1:11" ht="20.25" customHeight="1" x14ac:dyDescent="0.2">
      <c r="A168" s="296" t="str">
        <f>IF(ISBLANK('Tabulation of Bids - ALL'!A90),"",'Tabulation of Bids - ALL'!A90)</f>
        <v/>
      </c>
      <c r="B168" s="297" t="str">
        <f>IF(ISBLANK('Tabulation of Bids - ALL'!B90),"",'Tabulation of Bids - ALL'!B90)</f>
        <v/>
      </c>
      <c r="C168" s="294" t="str">
        <f>IF('Tabulation of Bids - ALL'!C90=0,"",'Tabulation of Bids - ALL'!C90)</f>
        <v/>
      </c>
      <c r="D168" s="298" t="e">
        <f>IF(ISBLANK('Tabulation of Bids - ALL'!#REF!),"",'Tabulation of Bids - ALL'!#REF!)</f>
        <v>#REF!</v>
      </c>
      <c r="E168" s="257" t="str">
        <f t="shared" ref="E168:E190" si="22">IF(J168 = "","",J168*C168)</f>
        <v/>
      </c>
      <c r="F168" s="258" t="str">
        <f t="shared" si="19"/>
        <v/>
      </c>
      <c r="G168" s="280" t="str">
        <f t="shared" ref="G168:G190" si="23">IF($K$211="BLR 6303",IF(C168&gt;H168,C168-H168,""),"")</f>
        <v/>
      </c>
      <c r="H168" s="164"/>
      <c r="I168" s="133" t="str">
        <f t="shared" si="20"/>
        <v/>
      </c>
      <c r="J168" s="131" t="str">
        <f>IF(ISBLANK('Tabulation of Bids - ALL'!F90),"",'Tabulation of Bids - ALL'!F90)</f>
        <v/>
      </c>
      <c r="K168" s="131" t="str">
        <f t="shared" si="21"/>
        <v/>
      </c>
    </row>
    <row r="169" spans="1:11" ht="20.25" customHeight="1" x14ac:dyDescent="0.2">
      <c r="A169" s="296" t="str">
        <f>IF(ISBLANK('Tabulation of Bids - ALL'!A91),"",'Tabulation of Bids - ALL'!A91)</f>
        <v/>
      </c>
      <c r="B169" s="297" t="str">
        <f>IF(ISBLANK('Tabulation of Bids - ALL'!B91),"",'Tabulation of Bids - ALL'!B91)</f>
        <v>SPRING CLEAN UP COST (FIRE)</v>
      </c>
      <c r="C169" s="294" t="str">
        <f>IF('Tabulation of Bids - ALL'!C91=0,"",'Tabulation of Bids - ALL'!C91)</f>
        <v/>
      </c>
      <c r="D169" s="298" t="e">
        <f>IF(ISBLANK('Tabulation of Bids - ALL'!#REF!),"",'Tabulation of Bids - ALL'!#REF!)</f>
        <v>#REF!</v>
      </c>
      <c r="E169" s="257" t="str">
        <f t="shared" si="22"/>
        <v/>
      </c>
      <c r="F169" s="258" t="str">
        <f t="shared" si="19"/>
        <v/>
      </c>
      <c r="G169" s="280" t="str">
        <f t="shared" si="23"/>
        <v/>
      </c>
      <c r="H169" s="164"/>
      <c r="I169" s="133" t="str">
        <f t="shared" si="20"/>
        <v/>
      </c>
      <c r="J169" s="131" t="str">
        <f>IF(ISBLANK('Tabulation of Bids - ALL'!F91),"",'Tabulation of Bids - ALL'!F91)</f>
        <v/>
      </c>
      <c r="K169" s="131" t="str">
        <f t="shared" si="21"/>
        <v/>
      </c>
    </row>
    <row r="170" spans="1:11" ht="20.25" customHeight="1" x14ac:dyDescent="0.2">
      <c r="A170" s="296">
        <f>IF(ISBLANK('Tabulation of Bids - ALL'!A92),"",'Tabulation of Bids - ALL'!A92)</f>
        <v>68</v>
      </c>
      <c r="B170" s="297" t="str">
        <f>IF(ISBLANK('Tabulation of Bids - ALL'!B92),"",'Tabulation of Bids - ALL'!B92)</f>
        <v>Fire Station 1     Woodlawn Ave</v>
      </c>
      <c r="C170" s="294" t="str">
        <f>IF('Tabulation of Bids - ALL'!C92=0,"",'Tabulation of Bids - ALL'!C92)</f>
        <v/>
      </c>
      <c r="D170" s="298" t="e">
        <f>IF(ISBLANK('Tabulation of Bids - ALL'!#REF!),"",'Tabulation of Bids - ALL'!#REF!)</f>
        <v>#REF!</v>
      </c>
      <c r="E170" s="257" t="e">
        <f t="shared" si="22"/>
        <v>#VALUE!</v>
      </c>
      <c r="F170" s="258" t="str">
        <f t="shared" si="19"/>
        <v/>
      </c>
      <c r="G170" s="280" t="str">
        <f t="shared" si="23"/>
        <v/>
      </c>
      <c r="H170" s="164"/>
      <c r="I170" s="133" t="str">
        <f t="shared" si="20"/>
        <v/>
      </c>
      <c r="J170" s="131">
        <f>IF(ISBLANK('Tabulation of Bids - ALL'!F92),"",'Tabulation of Bids - ALL'!F92)</f>
        <v>2</v>
      </c>
      <c r="K170" s="131" t="str">
        <f t="shared" si="21"/>
        <v/>
      </c>
    </row>
    <row r="171" spans="1:11" ht="20.25" customHeight="1" x14ac:dyDescent="0.2">
      <c r="A171" s="296">
        <f>IF(ISBLANK('Tabulation of Bids - ALL'!A93),"",'Tabulation of Bids - ALL'!A93)</f>
        <v>69</v>
      </c>
      <c r="B171" s="297" t="str">
        <f>IF(ISBLANK('Tabulation of Bids - ALL'!B93),"",'Tabulation of Bids - ALL'!B93)</f>
        <v>Fire Station 2    1004 7th Street</v>
      </c>
      <c r="C171" s="294" t="str">
        <f>IF('Tabulation of Bids - ALL'!C93=0,"",'Tabulation of Bids - ALL'!C93)</f>
        <v/>
      </c>
      <c r="D171" s="298" t="e">
        <f>IF(ISBLANK('Tabulation of Bids - ALL'!#REF!),"",'Tabulation of Bids - ALL'!#REF!)</f>
        <v>#REF!</v>
      </c>
      <c r="E171" s="257" t="e">
        <f t="shared" si="22"/>
        <v>#VALUE!</v>
      </c>
      <c r="F171" s="258" t="str">
        <f t="shared" si="19"/>
        <v/>
      </c>
      <c r="G171" s="280" t="str">
        <f t="shared" si="23"/>
        <v/>
      </c>
      <c r="H171" s="164"/>
      <c r="I171" s="133" t="str">
        <f t="shared" si="20"/>
        <v/>
      </c>
      <c r="J171" s="131">
        <f>IF(ISBLANK('Tabulation of Bids - ALL'!F93),"",'Tabulation of Bids - ALL'!F93)</f>
        <v>3</v>
      </c>
      <c r="K171" s="131" t="str">
        <f t="shared" si="21"/>
        <v/>
      </c>
    </row>
    <row r="172" spans="1:11" ht="20.25" customHeight="1" x14ac:dyDescent="0.2">
      <c r="A172" s="296">
        <f>IF(ISBLANK('Tabulation of Bids - ALL'!A94),"",'Tabulation of Bids - ALL'!A94)</f>
        <v>70</v>
      </c>
      <c r="B172" s="297" t="str">
        <f>IF(ISBLANK('Tabulation of Bids - ALL'!B94),"",'Tabulation of Bids - ALL'!B94)</f>
        <v>Fire Station 3     888 Marchesano Dr</v>
      </c>
      <c r="C172" s="294" t="str">
        <f>IF('Tabulation of Bids - ALL'!C94=0,"",'Tabulation of Bids - ALL'!C94)</f>
        <v/>
      </c>
      <c r="D172" s="298" t="e">
        <f>IF(ISBLANK('Tabulation of Bids - ALL'!#REF!),"",'Tabulation of Bids - ALL'!#REF!)</f>
        <v>#REF!</v>
      </c>
      <c r="E172" s="257" t="e">
        <f t="shared" si="22"/>
        <v>#VALUE!</v>
      </c>
      <c r="F172" s="258" t="str">
        <f t="shared" si="19"/>
        <v/>
      </c>
      <c r="G172" s="280" t="str">
        <f t="shared" si="23"/>
        <v/>
      </c>
      <c r="H172" s="164"/>
      <c r="I172" s="133" t="str">
        <f t="shared" si="20"/>
        <v/>
      </c>
      <c r="J172" s="131">
        <f>IF(ISBLANK('Tabulation of Bids - ALL'!F94),"",'Tabulation of Bids - ALL'!F94)</f>
        <v>7</v>
      </c>
      <c r="K172" s="131" t="str">
        <f t="shared" si="21"/>
        <v/>
      </c>
    </row>
    <row r="173" spans="1:11" ht="20.25" customHeight="1" x14ac:dyDescent="0.2">
      <c r="A173" s="296">
        <f>IF(ISBLANK('Tabulation of Bids - ALL'!A95),"",'Tabulation of Bids - ALL'!A95)</f>
        <v>71</v>
      </c>
      <c r="B173" s="297" t="str">
        <f>IF(ISBLANK('Tabulation of Bids - ALL'!B95),"",'Tabulation of Bids - ALL'!B95)</f>
        <v>Fire Station 4     2959 Shaw Woods Dr</v>
      </c>
      <c r="C173" s="294" t="str">
        <f>IF('Tabulation of Bids - ALL'!C95=0,"",'Tabulation of Bids - ALL'!C95)</f>
        <v/>
      </c>
      <c r="D173" s="298" t="e">
        <f>IF(ISBLANK('Tabulation of Bids - ALL'!#REF!),"",'Tabulation of Bids - ALL'!#REF!)</f>
        <v>#REF!</v>
      </c>
      <c r="E173" s="257" t="e">
        <f t="shared" si="22"/>
        <v>#VALUE!</v>
      </c>
      <c r="F173" s="258" t="str">
        <f t="shared" si="19"/>
        <v/>
      </c>
      <c r="G173" s="280" t="str">
        <f t="shared" si="23"/>
        <v/>
      </c>
      <c r="H173" s="164"/>
      <c r="I173" s="133" t="str">
        <f t="shared" si="20"/>
        <v/>
      </c>
      <c r="J173" s="131">
        <f>IF(ISBLANK('Tabulation of Bids - ALL'!F95),"",'Tabulation of Bids - ALL'!F95)</f>
        <v>7</v>
      </c>
      <c r="K173" s="131" t="str">
        <f t="shared" si="21"/>
        <v/>
      </c>
    </row>
    <row r="174" spans="1:11" ht="20.25" customHeight="1" x14ac:dyDescent="0.2">
      <c r="A174" s="296">
        <f>IF(ISBLANK('Tabulation of Bids - ALL'!A111),"",'Tabulation of Bids - ALL'!A111)</f>
        <v>85</v>
      </c>
      <c r="B174" s="297" t="str">
        <f>IF(ISBLANK('Tabulation of Bids - ALL'!B111),"",'Tabulation of Bids - ALL'!B111)</f>
        <v xml:space="preserve">Well 10          4316 Newburg Road </v>
      </c>
      <c r="C174" s="294" t="str">
        <f>IF('Tabulation of Bids - ALL'!C111=0,"",'Tabulation of Bids - ALL'!C111)</f>
        <v/>
      </c>
      <c r="D174" s="298" t="e">
        <f>IF(ISBLANK('Tabulation of Bids - ALL'!#REF!),"",'Tabulation of Bids - ALL'!#REF!)</f>
        <v>#REF!</v>
      </c>
      <c r="E174" s="257" t="e">
        <f t="shared" si="22"/>
        <v>#VALUE!</v>
      </c>
      <c r="F174" s="258" t="str">
        <f t="shared" si="19"/>
        <v/>
      </c>
      <c r="G174" s="280" t="str">
        <f t="shared" si="23"/>
        <v/>
      </c>
      <c r="H174" s="164"/>
      <c r="I174" s="133" t="str">
        <f t="shared" si="20"/>
        <v/>
      </c>
      <c r="J174" s="131">
        <f>IF(ISBLANK('Tabulation of Bids - ALL'!F111),"",'Tabulation of Bids - ALL'!F111)</f>
        <v>3</v>
      </c>
      <c r="K174" s="131" t="str">
        <f t="shared" si="21"/>
        <v/>
      </c>
    </row>
    <row r="175" spans="1:11" ht="20.25" customHeight="1" x14ac:dyDescent="0.2">
      <c r="A175" s="296">
        <f>IF(ISBLANK('Tabulation of Bids - ALL'!A112),"",'Tabulation of Bids - ALL'!A112)</f>
        <v>86</v>
      </c>
      <c r="B175" s="297" t="str">
        <f>IF(ISBLANK('Tabulation of Bids - ALL'!B112),"",'Tabulation of Bids - ALL'!B112)</f>
        <v xml:space="preserve">Well 11          1219 7th Avenue </v>
      </c>
      <c r="C175" s="294" t="str">
        <f>IF('Tabulation of Bids - ALL'!C112=0,"",'Tabulation of Bids - ALL'!C112)</f>
        <v/>
      </c>
      <c r="D175" s="298" t="e">
        <f>IF(ISBLANK('Tabulation of Bids - ALL'!#REF!),"",'Tabulation of Bids - ALL'!#REF!)</f>
        <v>#REF!</v>
      </c>
      <c r="E175" s="257" t="e">
        <f t="shared" si="22"/>
        <v>#VALUE!</v>
      </c>
      <c r="F175" s="258" t="str">
        <f t="shared" si="19"/>
        <v/>
      </c>
      <c r="G175" s="280" t="str">
        <f t="shared" si="23"/>
        <v/>
      </c>
      <c r="H175" s="164"/>
      <c r="I175" s="133" t="str">
        <f t="shared" si="20"/>
        <v/>
      </c>
      <c r="J175" s="131">
        <f>IF(ISBLANK('Tabulation of Bids - ALL'!F112),"",'Tabulation of Bids - ALL'!F112)</f>
        <v>1</v>
      </c>
      <c r="K175" s="131" t="str">
        <f t="shared" si="21"/>
        <v/>
      </c>
    </row>
    <row r="176" spans="1:11" ht="20.25" customHeight="1" x14ac:dyDescent="0.2">
      <c r="A176" s="296">
        <f>IF(ISBLANK('Tabulation of Bids - ALL'!A113),"",'Tabulation of Bids - ALL'!A113)</f>
        <v>87</v>
      </c>
      <c r="B176" s="297" t="str">
        <f>IF(ISBLANK('Tabulation of Bids - ALL'!B113),"",'Tabulation of Bids - ALL'!B113)</f>
        <v xml:space="preserve">Well 12          1022 Benton Street </v>
      </c>
      <c r="C176" s="294" t="str">
        <f>IF('Tabulation of Bids - ALL'!C113=0,"",'Tabulation of Bids - ALL'!C113)</f>
        <v/>
      </c>
      <c r="D176" s="298" t="e">
        <f>IF(ISBLANK('Tabulation of Bids - ALL'!#REF!),"",'Tabulation of Bids - ALL'!#REF!)</f>
        <v>#REF!</v>
      </c>
      <c r="E176" s="257" t="e">
        <f t="shared" si="22"/>
        <v>#VALUE!</v>
      </c>
      <c r="F176" s="258" t="str">
        <f t="shared" si="19"/>
        <v/>
      </c>
      <c r="G176" s="280" t="str">
        <f t="shared" si="23"/>
        <v/>
      </c>
      <c r="H176" s="164"/>
      <c r="I176" s="133" t="str">
        <f t="shared" si="20"/>
        <v/>
      </c>
      <c r="J176" s="131">
        <f>IF(ISBLANK('Tabulation of Bids - ALL'!F113),"",'Tabulation of Bids - ALL'!F113)</f>
        <v>1</v>
      </c>
      <c r="K176" s="131" t="str">
        <f t="shared" si="21"/>
        <v/>
      </c>
    </row>
    <row r="177" spans="1:11" ht="20.25" customHeight="1" x14ac:dyDescent="0.2">
      <c r="A177" s="296">
        <f>IF(ISBLANK('Tabulation of Bids - ALL'!A114),"",'Tabulation of Bids - ALL'!A114)</f>
        <v>88</v>
      </c>
      <c r="B177" s="297" t="str">
        <f>IF(ISBLANK('Tabulation of Bids - ALL'!B114),"",'Tabulation of Bids - ALL'!B114)</f>
        <v>Well 13          4625 Skyline Drive</v>
      </c>
      <c r="C177" s="294" t="str">
        <f>IF('Tabulation of Bids - ALL'!C114=0,"",'Tabulation of Bids - ALL'!C114)</f>
        <v/>
      </c>
      <c r="D177" s="298" t="e">
        <f>IF(ISBLANK('Tabulation of Bids - ALL'!#REF!),"",'Tabulation of Bids - ALL'!#REF!)</f>
        <v>#REF!</v>
      </c>
      <c r="E177" s="257" t="e">
        <f t="shared" si="22"/>
        <v>#VALUE!</v>
      </c>
      <c r="F177" s="258" t="str">
        <f t="shared" si="19"/>
        <v/>
      </c>
      <c r="G177" s="280" t="str">
        <f t="shared" si="23"/>
        <v/>
      </c>
      <c r="H177" s="164"/>
      <c r="I177" s="133" t="str">
        <f t="shared" si="20"/>
        <v/>
      </c>
      <c r="J177" s="131">
        <f>IF(ISBLANK('Tabulation of Bids - ALL'!F114),"",'Tabulation of Bids - ALL'!F114)</f>
        <v>4</v>
      </c>
      <c r="K177" s="131" t="str">
        <f t="shared" si="21"/>
        <v/>
      </c>
    </row>
    <row r="178" spans="1:11" ht="20.25" customHeight="1" x14ac:dyDescent="0.2">
      <c r="A178" s="296">
        <f>IF(ISBLANK('Tabulation of Bids - ALL'!A115),"",'Tabulation of Bids - ALL'!A115)</f>
        <v>89</v>
      </c>
      <c r="B178" s="297" t="str">
        <f>IF(ISBLANK('Tabulation of Bids - ALL'!B115),"",'Tabulation of Bids - ALL'!B115)</f>
        <v>Well 17          3700 Brookview Road</v>
      </c>
      <c r="C178" s="294" t="str">
        <f>IF('Tabulation of Bids - ALL'!C115=0,"",'Tabulation of Bids - ALL'!C115)</f>
        <v/>
      </c>
      <c r="D178" s="298" t="e">
        <f>IF(ISBLANK('Tabulation of Bids - ALL'!#REF!),"",'Tabulation of Bids - ALL'!#REF!)</f>
        <v>#REF!</v>
      </c>
      <c r="E178" s="257" t="e">
        <f t="shared" si="22"/>
        <v>#VALUE!</v>
      </c>
      <c r="F178" s="258" t="str">
        <f t="shared" si="19"/>
        <v/>
      </c>
      <c r="G178" s="280" t="str">
        <f t="shared" si="23"/>
        <v/>
      </c>
      <c r="H178" s="164"/>
      <c r="I178" s="133" t="str">
        <f t="shared" si="20"/>
        <v/>
      </c>
      <c r="J178" s="131">
        <f>IF(ISBLANK('Tabulation of Bids - ALL'!F115),"",'Tabulation of Bids - ALL'!F115)</f>
        <v>1</v>
      </c>
      <c r="K178" s="131" t="str">
        <f t="shared" si="21"/>
        <v/>
      </c>
    </row>
    <row r="179" spans="1:11" ht="20.25" customHeight="1" x14ac:dyDescent="0.2">
      <c r="A179" s="296" t="str">
        <f>IF(ISBLANK('Tabulation of Bids - ALL'!A116),"",'Tabulation of Bids - ALL'!A116)</f>
        <v/>
      </c>
      <c r="B179" s="297" t="str">
        <f>IF(ISBLANK('Tabulation of Bids - ALL'!B116),"",'Tabulation of Bids - ALL'!B116)</f>
        <v>Page 4</v>
      </c>
      <c r="C179" s="294" t="str">
        <f>IF('Tabulation of Bids - ALL'!C116=0,"",'Tabulation of Bids - ALL'!C116)</f>
        <v/>
      </c>
      <c r="D179" s="298" t="e">
        <f>IF(ISBLANK('Tabulation of Bids - ALL'!#REF!),"",'Tabulation of Bids - ALL'!#REF!)</f>
        <v>#REF!</v>
      </c>
      <c r="E179" s="257" t="str">
        <f t="shared" si="22"/>
        <v/>
      </c>
      <c r="F179" s="258" t="str">
        <f t="shared" si="19"/>
        <v/>
      </c>
      <c r="G179" s="280" t="str">
        <f t="shared" si="23"/>
        <v/>
      </c>
      <c r="H179" s="164"/>
      <c r="I179" s="133" t="str">
        <f t="shared" si="20"/>
        <v/>
      </c>
      <c r="J179" s="131" t="str">
        <f>IF(ISBLANK('Tabulation of Bids - ALL'!F116),"",'Tabulation of Bids - ALL'!F116)</f>
        <v/>
      </c>
      <c r="K179" s="131" t="str">
        <f t="shared" si="21"/>
        <v/>
      </c>
    </row>
    <row r="180" spans="1:11" ht="20.25" customHeight="1" x14ac:dyDescent="0.2">
      <c r="A180" s="296" t="str">
        <f>IF(ISBLANK('Tabulation of Bids - ALL'!A117),"",'Tabulation of Bids - ALL'!A117)</f>
        <v/>
      </c>
      <c r="B180" s="297" t="str">
        <f>IF(ISBLANK('Tabulation of Bids - ALL'!B117),"",'Tabulation of Bids - ALL'!B117)</f>
        <v/>
      </c>
      <c r="C180" s="294" t="str">
        <f>IF('Tabulation of Bids - ALL'!C117=0,"",'Tabulation of Bids - ALL'!C117)</f>
        <v/>
      </c>
      <c r="D180" s="298" t="e">
        <f>IF(ISBLANK('Tabulation of Bids - ALL'!#REF!),"",'Tabulation of Bids - ALL'!#REF!)</f>
        <v>#REF!</v>
      </c>
      <c r="E180" s="257" t="str">
        <f t="shared" si="22"/>
        <v/>
      </c>
      <c r="F180" s="258" t="str">
        <f t="shared" si="19"/>
        <v/>
      </c>
      <c r="G180" s="280" t="str">
        <f t="shared" si="23"/>
        <v/>
      </c>
      <c r="H180" s="164"/>
      <c r="I180" s="133" t="str">
        <f t="shared" si="20"/>
        <v/>
      </c>
      <c r="J180" s="131" t="str">
        <f>IF(ISBLANK('Tabulation of Bids - ALL'!F117),"",'Tabulation of Bids - ALL'!F117)</f>
        <v/>
      </c>
      <c r="K180" s="131" t="str">
        <f t="shared" si="21"/>
        <v/>
      </c>
    </row>
    <row r="181" spans="1:11" ht="20.25" customHeight="1" x14ac:dyDescent="0.2">
      <c r="A181" s="296">
        <f>IF(ISBLANK('Tabulation of Bids - ALL'!A118),"",'Tabulation of Bids - ALL'!A118)</f>
        <v>90</v>
      </c>
      <c r="B181" s="297" t="str">
        <f>IF(ISBLANK('Tabulation of Bids - ALL'!B118),"",'Tabulation of Bids - ALL'!B118)</f>
        <v>Well 18          1409 S. Johnston Avenue</v>
      </c>
      <c r="C181" s="294" t="str">
        <f>IF('Tabulation of Bids - ALL'!C118=0,"",'Tabulation of Bids - ALL'!C118)</f>
        <v/>
      </c>
      <c r="D181" s="298" t="e">
        <f>IF(ISBLANK('Tabulation of Bids - ALL'!#REF!),"",'Tabulation of Bids - ALL'!#REF!)</f>
        <v>#REF!</v>
      </c>
      <c r="E181" s="257" t="e">
        <f t="shared" si="22"/>
        <v>#VALUE!</v>
      </c>
      <c r="F181" s="258" t="str">
        <f t="shared" si="19"/>
        <v/>
      </c>
      <c r="G181" s="280" t="str">
        <f t="shared" si="23"/>
        <v/>
      </c>
      <c r="H181" s="164"/>
      <c r="I181" s="133" t="str">
        <f t="shared" si="20"/>
        <v/>
      </c>
      <c r="J181" s="131">
        <f>IF(ISBLANK('Tabulation of Bids - ALL'!F118),"",'Tabulation of Bids - ALL'!F118)</f>
        <v>8</v>
      </c>
      <c r="K181" s="131" t="str">
        <f t="shared" si="21"/>
        <v/>
      </c>
    </row>
    <row r="182" spans="1:11" ht="20.25" customHeight="1" x14ac:dyDescent="0.2">
      <c r="A182" s="296">
        <f>IF(ISBLANK('Tabulation of Bids - ALL'!A119),"",'Tabulation of Bids - ALL'!A119)</f>
        <v>91</v>
      </c>
      <c r="B182" s="297" t="str">
        <f>IF(ISBLANK('Tabulation of Bids - ALL'!B119),"",'Tabulation of Bids - ALL'!B119)</f>
        <v>Well 19          1220 Lockheed Lane</v>
      </c>
      <c r="C182" s="294" t="str">
        <f>IF('Tabulation of Bids - ALL'!C119=0,"",'Tabulation of Bids - ALL'!C119)</f>
        <v/>
      </c>
      <c r="D182" s="298" t="e">
        <f>IF(ISBLANK('Tabulation of Bids - ALL'!#REF!),"",'Tabulation of Bids - ALL'!#REF!)</f>
        <v>#REF!</v>
      </c>
      <c r="E182" s="257" t="e">
        <f t="shared" si="22"/>
        <v>#VALUE!</v>
      </c>
      <c r="F182" s="258" t="str">
        <f t="shared" si="19"/>
        <v/>
      </c>
      <c r="G182" s="280" t="str">
        <f t="shared" si="23"/>
        <v/>
      </c>
      <c r="H182" s="164"/>
      <c r="I182" s="133" t="str">
        <f t="shared" si="20"/>
        <v/>
      </c>
      <c r="J182" s="131">
        <f>IF(ISBLANK('Tabulation of Bids - ALL'!F119),"",'Tabulation of Bids - ALL'!F119)</f>
        <v>1</v>
      </c>
      <c r="K182" s="131" t="str">
        <f t="shared" si="21"/>
        <v/>
      </c>
    </row>
    <row r="183" spans="1:11" ht="20.25" customHeight="1" x14ac:dyDescent="0.2">
      <c r="A183" s="296">
        <f>IF(ISBLANK('Tabulation of Bids - ALL'!A120),"",'Tabulation of Bids - ALL'!A120)</f>
        <v>92</v>
      </c>
      <c r="B183" s="297" t="str">
        <f>IF(ISBLANK('Tabulation of Bids - ALL'!B120),"",'Tabulation of Bids - ALL'!B120)</f>
        <v>Well 22          5110 Auburn Street</v>
      </c>
      <c r="C183" s="294" t="str">
        <f>IF('Tabulation of Bids - ALL'!C120=0,"",'Tabulation of Bids - ALL'!C120)</f>
        <v/>
      </c>
      <c r="D183" s="298" t="e">
        <f>IF(ISBLANK('Tabulation of Bids - ALL'!#REF!),"",'Tabulation of Bids - ALL'!#REF!)</f>
        <v>#REF!</v>
      </c>
      <c r="E183" s="257" t="e">
        <f t="shared" si="22"/>
        <v>#VALUE!</v>
      </c>
      <c r="F183" s="258" t="str">
        <f t="shared" si="19"/>
        <v/>
      </c>
      <c r="G183" s="280" t="str">
        <f t="shared" si="23"/>
        <v/>
      </c>
      <c r="H183" s="164"/>
      <c r="I183" s="133" t="str">
        <f t="shared" si="20"/>
        <v/>
      </c>
      <c r="J183" s="131">
        <f>IF(ISBLANK('Tabulation of Bids - ALL'!F120),"",'Tabulation of Bids - ALL'!F120)</f>
        <v>1</v>
      </c>
      <c r="K183" s="131" t="str">
        <f t="shared" si="21"/>
        <v/>
      </c>
    </row>
    <row r="184" spans="1:11" ht="20.25" customHeight="1" x14ac:dyDescent="0.2">
      <c r="A184" s="296">
        <f>IF(ISBLANK('Tabulation of Bids - ALL'!A121),"",'Tabulation of Bids - ALL'!A121)</f>
        <v>93</v>
      </c>
      <c r="B184" s="297" t="str">
        <f>IF(ISBLANK('Tabulation of Bids - ALL'!B121),"",'Tabulation of Bids - ALL'!B121)</f>
        <v>Well 23         1206 Elmwood Road</v>
      </c>
      <c r="C184" s="294" t="str">
        <f>IF('Tabulation of Bids - ALL'!C121=0,"",'Tabulation of Bids - ALL'!C121)</f>
        <v/>
      </c>
      <c r="D184" s="298" t="e">
        <f>IF(ISBLANK('Tabulation of Bids - ALL'!#REF!),"",'Tabulation of Bids - ALL'!#REF!)</f>
        <v>#REF!</v>
      </c>
      <c r="E184" s="257" t="e">
        <f t="shared" si="22"/>
        <v>#VALUE!</v>
      </c>
      <c r="F184" s="258" t="str">
        <f t="shared" si="19"/>
        <v/>
      </c>
      <c r="G184" s="280" t="str">
        <f t="shared" si="23"/>
        <v/>
      </c>
      <c r="H184" s="164"/>
      <c r="I184" s="133" t="str">
        <f t="shared" si="20"/>
        <v/>
      </c>
      <c r="J184" s="131">
        <f>IF(ISBLANK('Tabulation of Bids - ALL'!F121),"",'Tabulation of Bids - ALL'!F121)</f>
        <v>3</v>
      </c>
      <c r="K184" s="131" t="str">
        <f t="shared" si="21"/>
        <v/>
      </c>
    </row>
    <row r="185" spans="1:11" ht="20.25" customHeight="1" x14ac:dyDescent="0.2">
      <c r="A185" s="296">
        <f>IF(ISBLANK('Tabulation of Bids - ALL'!A122),"",'Tabulation of Bids - ALL'!A122)</f>
        <v>94</v>
      </c>
      <c r="B185" s="297" t="str">
        <f>IF(ISBLANK('Tabulation of Bids - ALL'!B122),"",'Tabulation of Bids - ALL'!B122)</f>
        <v>Well 24        6475 Cessna Drive</v>
      </c>
      <c r="C185" s="294" t="str">
        <f>IF('Tabulation of Bids - ALL'!C122=0,"",'Tabulation of Bids - ALL'!C122)</f>
        <v/>
      </c>
      <c r="D185" s="298" t="e">
        <f>IF(ISBLANK('Tabulation of Bids - ALL'!#REF!),"",'Tabulation of Bids - ALL'!#REF!)</f>
        <v>#REF!</v>
      </c>
      <c r="E185" s="257" t="e">
        <f t="shared" si="22"/>
        <v>#VALUE!</v>
      </c>
      <c r="F185" s="258" t="str">
        <f t="shared" si="19"/>
        <v/>
      </c>
      <c r="G185" s="280" t="str">
        <f t="shared" si="23"/>
        <v/>
      </c>
      <c r="H185" s="164"/>
      <c r="I185" s="133" t="str">
        <f t="shared" si="20"/>
        <v/>
      </c>
      <c r="J185" s="131">
        <f>IF(ISBLANK('Tabulation of Bids - ALL'!F122),"",'Tabulation of Bids - ALL'!F122)</f>
        <v>1</v>
      </c>
      <c r="K185" s="131" t="str">
        <f t="shared" si="21"/>
        <v/>
      </c>
    </row>
    <row r="186" spans="1:11" ht="20.25" customHeight="1" x14ac:dyDescent="0.2">
      <c r="A186" s="296">
        <f>IF(ISBLANK('Tabulation of Bids - ALL'!A123),"",'Tabulation of Bids - ALL'!A123)</f>
        <v>95</v>
      </c>
      <c r="B186" s="297" t="str">
        <f>IF(ISBLANK('Tabulation of Bids - ALL'!B123),"",'Tabulation of Bids - ALL'!B123)</f>
        <v>Well 25        5602 Spring Creek Road</v>
      </c>
      <c r="C186" s="294" t="str">
        <f>IF('Tabulation of Bids - ALL'!C123=0,"",'Tabulation of Bids - ALL'!C123)</f>
        <v/>
      </c>
      <c r="D186" s="298" t="e">
        <f>IF(ISBLANK('Tabulation of Bids - ALL'!#REF!),"",'Tabulation of Bids - ALL'!#REF!)</f>
        <v>#REF!</v>
      </c>
      <c r="E186" s="257" t="e">
        <f t="shared" si="22"/>
        <v>#VALUE!</v>
      </c>
      <c r="F186" s="258" t="str">
        <f t="shared" si="19"/>
        <v/>
      </c>
      <c r="G186" s="280" t="str">
        <f t="shared" si="23"/>
        <v/>
      </c>
      <c r="H186" s="164"/>
      <c r="I186" s="133" t="str">
        <f t="shared" si="20"/>
        <v/>
      </c>
      <c r="J186" s="131">
        <f>IF(ISBLANK('Tabulation of Bids - ALL'!F123),"",'Tabulation of Bids - ALL'!F123)</f>
        <v>2</v>
      </c>
      <c r="K186" s="131" t="str">
        <f t="shared" si="21"/>
        <v/>
      </c>
    </row>
    <row r="187" spans="1:11" ht="20.25" customHeight="1" x14ac:dyDescent="0.2">
      <c r="A187" s="296">
        <f>IF(ISBLANK('Tabulation of Bids - ALL'!A124),"",'Tabulation of Bids - ALL'!A124)</f>
        <v>96</v>
      </c>
      <c r="B187" s="297" t="str">
        <f>IF(ISBLANK('Tabulation of Bids - ALL'!B124),"",'Tabulation of Bids - ALL'!B124)</f>
        <v>Well 26          5616 E. State Street</v>
      </c>
      <c r="C187" s="294" t="str">
        <f>IF('Tabulation of Bids - ALL'!C124=0,"",'Tabulation of Bids - ALL'!C124)</f>
        <v/>
      </c>
      <c r="D187" s="298" t="e">
        <f>IF(ISBLANK('Tabulation of Bids - ALL'!#REF!),"",'Tabulation of Bids - ALL'!#REF!)</f>
        <v>#REF!</v>
      </c>
      <c r="E187" s="257" t="e">
        <f t="shared" si="22"/>
        <v>#VALUE!</v>
      </c>
      <c r="F187" s="258" t="str">
        <f t="shared" si="19"/>
        <v/>
      </c>
      <c r="G187" s="280" t="str">
        <f t="shared" si="23"/>
        <v/>
      </c>
      <c r="H187" s="164"/>
      <c r="I187" s="133" t="str">
        <f t="shared" si="20"/>
        <v/>
      </c>
      <c r="J187" s="131">
        <f>IF(ISBLANK('Tabulation of Bids - ALL'!F124),"",'Tabulation of Bids - ALL'!F124)</f>
        <v>3</v>
      </c>
      <c r="K187" s="131" t="str">
        <f t="shared" si="21"/>
        <v/>
      </c>
    </row>
    <row r="188" spans="1:11" ht="20.25" customHeight="1" x14ac:dyDescent="0.2">
      <c r="A188" s="296">
        <f>IF(ISBLANK('Tabulation of Bids - ALL'!A125),"",'Tabulation of Bids - ALL'!A125)</f>
        <v>97</v>
      </c>
      <c r="B188" s="297" t="str">
        <f>IF(ISBLANK('Tabulation of Bids - ALL'!B125),"",'Tabulation of Bids - ALL'!B125)</f>
        <v>Well 27          5834 Guilford Road</v>
      </c>
      <c r="C188" s="294" t="str">
        <f>IF('Tabulation of Bids - ALL'!C125=0,"",'Tabulation of Bids - ALL'!C125)</f>
        <v/>
      </c>
      <c r="D188" s="298" t="e">
        <f>IF(ISBLANK('Tabulation of Bids - ALL'!#REF!),"",'Tabulation of Bids - ALL'!#REF!)</f>
        <v>#REF!</v>
      </c>
      <c r="E188" s="257" t="e">
        <f t="shared" si="22"/>
        <v>#VALUE!</v>
      </c>
      <c r="F188" s="258" t="str">
        <f t="shared" si="19"/>
        <v/>
      </c>
      <c r="G188" s="280" t="str">
        <f t="shared" si="23"/>
        <v/>
      </c>
      <c r="H188" s="164"/>
      <c r="I188" s="133" t="str">
        <f t="shared" si="20"/>
        <v/>
      </c>
      <c r="J188" s="131">
        <f>IF(ISBLANK('Tabulation of Bids - ALL'!F125),"",'Tabulation of Bids - ALL'!F125)</f>
        <v>1</v>
      </c>
      <c r="K188" s="131" t="str">
        <f t="shared" si="21"/>
        <v/>
      </c>
    </row>
    <row r="189" spans="1:11" ht="20.25" customHeight="1" x14ac:dyDescent="0.2">
      <c r="A189" s="296">
        <f>IF(ISBLANK('Tabulation of Bids - ALL'!A126),"",'Tabulation of Bids - ALL'!A126)</f>
        <v>98</v>
      </c>
      <c r="B189" s="297" t="str">
        <f>IF(ISBLANK('Tabulation of Bids - ALL'!B126),"",'Tabulation of Bids - ALL'!B126)</f>
        <v>Well 28          5400 Beltline Road</v>
      </c>
      <c r="C189" s="294" t="str">
        <f>IF('Tabulation of Bids - ALL'!C126=0,"",'Tabulation of Bids - ALL'!C126)</f>
        <v/>
      </c>
      <c r="D189" s="298" t="e">
        <f>IF(ISBLANK('Tabulation of Bids - ALL'!#REF!),"",'Tabulation of Bids - ALL'!#REF!)</f>
        <v>#REF!</v>
      </c>
      <c r="E189" s="257" t="e">
        <f t="shared" si="22"/>
        <v>#VALUE!</v>
      </c>
      <c r="F189" s="258" t="str">
        <f t="shared" si="19"/>
        <v/>
      </c>
      <c r="G189" s="280" t="str">
        <f t="shared" si="23"/>
        <v/>
      </c>
      <c r="H189" s="164"/>
      <c r="I189" s="133" t="str">
        <f t="shared" si="20"/>
        <v/>
      </c>
      <c r="J189" s="131">
        <f>IF(ISBLANK('Tabulation of Bids - ALL'!F126),"",'Tabulation of Bids - ALL'!F126)</f>
        <v>1</v>
      </c>
      <c r="K189" s="131" t="str">
        <f t="shared" si="21"/>
        <v/>
      </c>
    </row>
    <row r="190" spans="1:11" ht="20.25" customHeight="1" thickBot="1" x14ac:dyDescent="0.25">
      <c r="A190" s="299">
        <f>IF(ISBLANK('Tabulation of Bids - ALL'!A137),"",'Tabulation of Bids - ALL'!A137)</f>
        <v>109</v>
      </c>
      <c r="B190" s="300" t="str">
        <f>IF(ISBLANK('Tabulation of Bids - ALL'!B137),"",'Tabulation of Bids - ALL'!B137)</f>
        <v>Well 42          6733 Newburg Road</v>
      </c>
      <c r="C190" s="294" t="str">
        <f>IF('Tabulation of Bids - ALL'!C137=0,"",'Tabulation of Bids - ALL'!C137)</f>
        <v/>
      </c>
      <c r="D190" s="301" t="e">
        <f>IF(ISBLANK('Tabulation of Bids - ALL'!#REF!),"",'Tabulation of Bids - ALL'!#REF!)</f>
        <v>#REF!</v>
      </c>
      <c r="E190" s="259" t="e">
        <f t="shared" si="22"/>
        <v>#VALUE!</v>
      </c>
      <c r="F190" s="260" t="str">
        <f t="shared" si="19"/>
        <v/>
      </c>
      <c r="G190" s="280" t="str">
        <f t="shared" si="23"/>
        <v/>
      </c>
      <c r="H190" s="164"/>
      <c r="I190" s="133" t="str">
        <f t="shared" si="20"/>
        <v/>
      </c>
      <c r="J190" s="131">
        <f>IF(ISBLANK('Tabulation of Bids - ALL'!F137),"",'Tabulation of Bids - ALL'!F137)</f>
        <v>3</v>
      </c>
      <c r="K190" s="131" t="str">
        <f t="shared" si="21"/>
        <v/>
      </c>
    </row>
    <row r="191" spans="1:11" ht="10.8" thickBot="1" x14ac:dyDescent="0.25">
      <c r="A191" s="129" t="str">
        <f>IF(A220="","Total","Sub Total")</f>
        <v>Total</v>
      </c>
      <c r="B191" s="45"/>
      <c r="C191" s="46"/>
      <c r="D191" s="36"/>
      <c r="E191" s="226" t="e">
        <f>SUM(E167:E190)+SUM(E114:E137)+SUM(E61:E84)+SUM(E8:E31)</f>
        <v>#VALUE!</v>
      </c>
      <c r="F191" s="26"/>
      <c r="G191" s="36"/>
      <c r="H191" s="46"/>
      <c r="I191" s="36"/>
      <c r="J191" s="25"/>
      <c r="K191" s="25" t="str">
        <f>IF(ISNUMBER(E85),SUM(K8:K31)+SUM(K61:K84)+SUM(K114:K137)+SUM(K167:K190),"")</f>
        <v/>
      </c>
    </row>
    <row r="192" spans="1:11" x14ac:dyDescent="0.2">
      <c r="A192" s="44" t="s">
        <v>38</v>
      </c>
      <c r="B192" s="15"/>
      <c r="C192" s="27"/>
      <c r="D192" s="27"/>
      <c r="E192" s="27"/>
      <c r="F192" s="27"/>
      <c r="G192" s="27"/>
      <c r="H192" s="27"/>
      <c r="I192" s="27"/>
      <c r="J192" s="58" t="s">
        <v>37</v>
      </c>
      <c r="K192" s="40"/>
    </row>
    <row r="193" spans="1:11" x14ac:dyDescent="0.2">
      <c r="A193" s="174"/>
      <c r="B193" s="47"/>
      <c r="C193" s="28"/>
      <c r="D193" s="28"/>
      <c r="E193" s="28"/>
      <c r="F193" s="28"/>
      <c r="G193" s="28"/>
      <c r="H193" s="28"/>
      <c r="I193" s="28"/>
      <c r="J193" s="175"/>
      <c r="K193" s="41"/>
    </row>
    <row r="194" spans="1:11" x14ac:dyDescent="0.2">
      <c r="A194" s="174"/>
      <c r="B194" s="47"/>
      <c r="C194" s="28"/>
      <c r="D194" s="28"/>
      <c r="E194" s="28"/>
      <c r="F194" s="28"/>
      <c r="G194" s="28"/>
      <c r="H194" s="28"/>
      <c r="I194" s="28"/>
      <c r="J194" s="175"/>
      <c r="K194" s="41"/>
    </row>
    <row r="195" spans="1:11" x14ac:dyDescent="0.2">
      <c r="A195" s="174"/>
      <c r="B195" s="47"/>
      <c r="C195" s="28"/>
      <c r="D195" s="28"/>
      <c r="E195" s="28"/>
      <c r="F195" s="28"/>
      <c r="G195" s="28"/>
      <c r="H195" s="28"/>
      <c r="I195" s="28"/>
      <c r="J195" s="175"/>
      <c r="K195" s="41"/>
    </row>
    <row r="196" spans="1:11" x14ac:dyDescent="0.2">
      <c r="A196" s="174"/>
      <c r="B196" s="47"/>
      <c r="C196" s="28"/>
      <c r="D196" s="28"/>
      <c r="E196" s="28"/>
      <c r="F196" s="28"/>
      <c r="G196" s="28"/>
      <c r="H196" s="28"/>
      <c r="I196" s="28"/>
      <c r="J196" s="175"/>
      <c r="K196" s="41"/>
    </row>
    <row r="197" spans="1:11" ht="10.8" thickBot="1" x14ac:dyDescent="0.25">
      <c r="A197" s="174"/>
      <c r="B197" s="47"/>
      <c r="C197" s="28"/>
      <c r="D197" s="28"/>
      <c r="E197" s="28"/>
      <c r="F197" s="28"/>
      <c r="G197" s="28"/>
      <c r="H197" s="28"/>
      <c r="I197" s="28"/>
      <c r="J197" s="175"/>
      <c r="K197" s="41"/>
    </row>
    <row r="198" spans="1:11" ht="10.8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39</v>
      </c>
      <c r="J198" s="29"/>
      <c r="K198" s="26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91</v>
      </c>
      <c r="J199" s="59"/>
      <c r="K199" s="27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40</v>
      </c>
      <c r="J200" s="169"/>
      <c r="K200" s="271" t="str">
        <f>IF(ISNUMBER(K191),IF(ISNUMBER(J200),J200*K199,""),"")</f>
        <v/>
      </c>
    </row>
    <row r="201" spans="1:11" ht="10.8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41</v>
      </c>
      <c r="J201" s="60"/>
      <c r="K201" s="269">
        <f>IF(ISNUMBER(K200),K199-K200,K199)</f>
        <v>0</v>
      </c>
    </row>
    <row r="202" spans="1:11" x14ac:dyDescent="0.2">
      <c r="A202" s="50" t="s">
        <v>42</v>
      </c>
      <c r="B202" s="50"/>
      <c r="C202" s="31"/>
      <c r="D202" s="31"/>
      <c r="E202" s="31"/>
      <c r="F202" s="31"/>
      <c r="G202" s="31"/>
      <c r="H202" s="31"/>
      <c r="I202" s="39"/>
      <c r="J202" s="61" t="s">
        <v>37</v>
      </c>
      <c r="K202" s="266"/>
    </row>
    <row r="203" spans="1:11" x14ac:dyDescent="0.2">
      <c r="A203" s="170"/>
      <c r="B203" s="51"/>
      <c r="C203" s="32"/>
      <c r="D203" s="32"/>
      <c r="E203" s="32"/>
      <c r="F203" s="32"/>
      <c r="G203" s="32"/>
      <c r="H203" s="32"/>
      <c r="I203" s="32"/>
      <c r="J203" s="172"/>
      <c r="K203" s="267"/>
    </row>
    <row r="204" spans="1:11" ht="10.8" thickBot="1" x14ac:dyDescent="0.25">
      <c r="A204" s="171"/>
      <c r="B204" s="52"/>
      <c r="C204" s="33"/>
      <c r="D204" s="33"/>
      <c r="E204" s="33"/>
      <c r="F204" s="33"/>
      <c r="G204" s="33"/>
      <c r="H204" s="33"/>
      <c r="I204" s="33"/>
      <c r="J204" s="173"/>
      <c r="K204" s="268"/>
    </row>
    <row r="205" spans="1:11" ht="10.8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43</v>
      </c>
      <c r="J205" s="30"/>
      <c r="K205" s="265" t="str">
        <f>IF(ISNUMBER(K191),IF(SUM(J203:J204)=0,"",SUM(J203:J204)),"")</f>
        <v/>
      </c>
    </row>
    <row r="206" spans="1:11" ht="10.8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44</v>
      </c>
      <c r="J206" s="29"/>
      <c r="K206" s="265">
        <f>IF(ISNUMBER(K205),K201-K205,K201)</f>
        <v>0</v>
      </c>
    </row>
    <row r="207" spans="1:11" ht="18" customHeight="1" x14ac:dyDescent="0.2">
      <c r="A207" s="53"/>
      <c r="B207" s="53" t="s">
        <v>45</v>
      </c>
      <c r="C207" s="47" t="s">
        <v>106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45</v>
      </c>
      <c r="E208" s="35"/>
      <c r="F208" s="35"/>
      <c r="G208" s="35"/>
      <c r="H208" s="35"/>
      <c r="I208" s="35"/>
      <c r="J208" s="35"/>
      <c r="K208" s="42" t="s">
        <v>46</v>
      </c>
    </row>
    <row r="209" spans="1:11" x14ac:dyDescent="0.2">
      <c r="A209" s="53"/>
      <c r="B209" s="53" t="s">
        <v>47</v>
      </c>
      <c r="C209" s="47" t="s">
        <v>106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03"/>
      <c r="B210" s="54"/>
      <c r="C210" s="55"/>
      <c r="D210" s="56" t="s">
        <v>45</v>
      </c>
      <c r="E210" s="35"/>
      <c r="F210" s="35"/>
      <c r="G210" s="35"/>
      <c r="H210" s="35"/>
      <c r="I210" s="35"/>
      <c r="J210" s="35"/>
      <c r="K210" s="42" t="s">
        <v>46</v>
      </c>
    </row>
    <row r="211" spans="1:11" x14ac:dyDescent="0.2">
      <c r="A211" s="11" t="s">
        <v>48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49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50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09375" defaultRowHeight="13.2" x14ac:dyDescent="0.25"/>
  <cols>
    <col min="1" max="1" width="3" style="5" customWidth="1"/>
    <col min="2" max="2" width="40.6640625" style="5" customWidth="1"/>
    <col min="3" max="3" width="9.109375" style="5"/>
    <col min="4" max="4" width="3.5546875" style="5" customWidth="1"/>
    <col min="5" max="7" width="14.6640625" style="5" customWidth="1"/>
    <col min="8" max="16384" width="9.109375" style="5"/>
  </cols>
  <sheetData>
    <row r="1" spans="1:7" s="6" customFormat="1" ht="17.399999999999999" x14ac:dyDescent="0.3">
      <c r="A1" s="65"/>
      <c r="B1" s="65"/>
      <c r="C1" s="65"/>
      <c r="D1" s="65"/>
      <c r="E1" s="65"/>
      <c r="F1" s="65"/>
      <c r="G1" s="69" t="s">
        <v>51</v>
      </c>
    </row>
    <row r="2" spans="1:7" s="6" customFormat="1" ht="17.399999999999999" x14ac:dyDescent="0.3">
      <c r="A2" s="65"/>
      <c r="B2" s="65"/>
      <c r="C2" s="65"/>
      <c r="D2" s="65"/>
      <c r="E2" s="65"/>
      <c r="F2" s="65"/>
      <c r="G2" s="69" t="s">
        <v>52</v>
      </c>
    </row>
    <row r="3" spans="1:7" s="4" customFormat="1" ht="15" x14ac:dyDescent="0.25">
      <c r="A3" s="66"/>
      <c r="B3" s="66"/>
      <c r="C3" s="66"/>
      <c r="D3" s="66"/>
      <c r="E3" s="66"/>
      <c r="F3" s="66"/>
      <c r="G3" s="66"/>
    </row>
    <row r="4" spans="1:7" x14ac:dyDescent="0.25">
      <c r="A4" s="67"/>
      <c r="B4" s="67"/>
      <c r="C4" s="67"/>
      <c r="D4" s="67"/>
      <c r="E4" s="68" t="s">
        <v>10</v>
      </c>
      <c r="F4" s="70" t="s">
        <v>11</v>
      </c>
      <c r="G4" s="70"/>
    </row>
    <row r="5" spans="1:7" x14ac:dyDescent="0.25">
      <c r="A5" s="67"/>
      <c r="B5" s="67"/>
      <c r="C5" s="67"/>
      <c r="D5" s="67"/>
      <c r="E5" s="68" t="s">
        <v>53</v>
      </c>
      <c r="F5" s="599"/>
      <c r="G5" s="599"/>
    </row>
    <row r="6" spans="1:7" x14ac:dyDescent="0.25">
      <c r="A6" s="67"/>
      <c r="B6" s="67"/>
      <c r="C6" s="67"/>
      <c r="D6" s="67"/>
      <c r="E6" s="68" t="s">
        <v>13</v>
      </c>
      <c r="F6" s="70" t="s">
        <v>14</v>
      </c>
      <c r="G6" s="70"/>
    </row>
    <row r="7" spans="1:7" x14ac:dyDescent="0.25">
      <c r="A7" s="67" t="s">
        <v>54</v>
      </c>
      <c r="B7" s="85"/>
      <c r="C7" s="67"/>
      <c r="D7" s="67"/>
      <c r="E7" s="68" t="s">
        <v>16</v>
      </c>
      <c r="F7" s="597" t="str">
        <f>'Pay Estimate'!$I$5</f>
        <v>Grounds Maintenance - Water Sites &amp; Fire Stations</v>
      </c>
      <c r="G7" s="597"/>
    </row>
    <row r="8" spans="1:7" x14ac:dyDescent="0.25">
      <c r="A8" s="67" t="s">
        <v>55</v>
      </c>
      <c r="B8" s="67"/>
      <c r="C8" s="67"/>
      <c r="D8" s="67"/>
      <c r="E8" s="68" t="s">
        <v>56</v>
      </c>
      <c r="F8" s="599">
        <v>1</v>
      </c>
      <c r="G8" s="599"/>
    </row>
    <row r="9" spans="1:7" x14ac:dyDescent="0.25">
      <c r="A9" s="67"/>
      <c r="B9" s="67"/>
      <c r="C9" s="67"/>
      <c r="D9" s="67"/>
      <c r="E9" s="68" t="s">
        <v>24</v>
      </c>
      <c r="F9" s="607"/>
      <c r="G9" s="607"/>
    </row>
    <row r="10" spans="1:7" x14ac:dyDescent="0.25">
      <c r="A10" s="67" t="s">
        <v>57</v>
      </c>
      <c r="B10" s="67"/>
      <c r="C10" s="67"/>
      <c r="D10" s="67"/>
      <c r="E10" s="68" t="s">
        <v>58</v>
      </c>
      <c r="F10" s="601" t="str">
        <f>'Tabulation of Bids - ALL'!F1</f>
        <v>Alejandro Medrano</v>
      </c>
      <c r="G10" s="601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85" t="s">
        <v>103</v>
      </c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85" t="s">
        <v>59</v>
      </c>
      <c r="B14" s="67"/>
      <c r="C14" s="67"/>
      <c r="D14" s="67"/>
      <c r="E14" s="67"/>
      <c r="F14" s="67"/>
      <c r="G14" s="67"/>
    </row>
    <row r="15" spans="1:7" s="7" customFormat="1" ht="15" x14ac:dyDescent="0.25">
      <c r="A15" s="80" t="s">
        <v>60</v>
      </c>
      <c r="B15" s="77"/>
      <c r="C15" s="77"/>
      <c r="D15" s="77"/>
      <c r="E15" s="77"/>
      <c r="F15" s="66"/>
      <c r="G15" s="66"/>
    </row>
    <row r="16" spans="1:7" s="8" customFormat="1" x14ac:dyDescent="0.25">
      <c r="A16" s="67" t="s">
        <v>61</v>
      </c>
      <c r="B16" s="67"/>
      <c r="C16" s="67"/>
      <c r="D16" s="67"/>
      <c r="E16" s="67"/>
      <c r="F16" s="67"/>
      <c r="G16" s="67"/>
    </row>
    <row r="17" spans="1:7" s="8" customFormat="1" ht="13.8" thickBot="1" x14ac:dyDescent="0.3">
      <c r="A17" s="67" t="s">
        <v>62</v>
      </c>
      <c r="B17" s="67"/>
      <c r="C17" s="67"/>
      <c r="D17" s="67"/>
      <c r="E17" s="67"/>
      <c r="F17" s="67"/>
      <c r="G17" s="67"/>
    </row>
    <row r="18" spans="1:7" s="8" customFormat="1" ht="13.8" thickBot="1" x14ac:dyDescent="0.3">
      <c r="A18" s="81" t="s">
        <v>2</v>
      </c>
      <c r="B18" s="82"/>
      <c r="C18" s="78" t="s">
        <v>4</v>
      </c>
      <c r="D18" s="79"/>
      <c r="E18" s="74" t="s">
        <v>5</v>
      </c>
      <c r="F18" s="74" t="s">
        <v>63</v>
      </c>
      <c r="G18" s="71" t="s">
        <v>64</v>
      </c>
    </row>
    <row r="19" spans="1:7" x14ac:dyDescent="0.25">
      <c r="A19" s="176"/>
      <c r="B19" s="177"/>
      <c r="C19" s="178"/>
      <c r="D19" s="179"/>
      <c r="E19" s="180"/>
      <c r="F19" s="202">
        <f>IF(C19&gt;0,C19*E19,0)</f>
        <v>0</v>
      </c>
      <c r="G19" s="203">
        <f>IF(C19&lt;0,(ABS(C19))*E19,0)</f>
        <v>0</v>
      </c>
    </row>
    <row r="20" spans="1:7" x14ac:dyDescent="0.25">
      <c r="A20" s="176"/>
      <c r="B20" s="181"/>
      <c r="C20" s="178"/>
      <c r="D20" s="179"/>
      <c r="E20" s="180"/>
      <c r="F20" s="202">
        <f t="shared" ref="F20:F35" si="0">IF(C20&gt;0,C20*E20,0)</f>
        <v>0</v>
      </c>
      <c r="G20" s="203">
        <f t="shared" ref="G20:G35" si="1">IF(C20&lt;0,(ABS(C20))*E20,0)</f>
        <v>0</v>
      </c>
    </row>
    <row r="21" spans="1:7" x14ac:dyDescent="0.25">
      <c r="A21" s="176"/>
      <c r="B21" s="181"/>
      <c r="C21" s="178"/>
      <c r="D21" s="179"/>
      <c r="E21" s="180"/>
      <c r="F21" s="202">
        <f t="shared" si="0"/>
        <v>0</v>
      </c>
      <c r="G21" s="203">
        <f t="shared" si="1"/>
        <v>0</v>
      </c>
    </row>
    <row r="22" spans="1:7" x14ac:dyDescent="0.25">
      <c r="A22" s="176"/>
      <c r="B22" s="181"/>
      <c r="C22" s="178"/>
      <c r="D22" s="179"/>
      <c r="E22" s="180"/>
      <c r="F22" s="202">
        <f t="shared" si="0"/>
        <v>0</v>
      </c>
      <c r="G22" s="203">
        <f t="shared" si="1"/>
        <v>0</v>
      </c>
    </row>
    <row r="23" spans="1:7" x14ac:dyDescent="0.25">
      <c r="A23" s="176"/>
      <c r="B23" s="181"/>
      <c r="C23" s="178"/>
      <c r="D23" s="179"/>
      <c r="E23" s="180"/>
      <c r="F23" s="202">
        <f t="shared" si="0"/>
        <v>0</v>
      </c>
      <c r="G23" s="203">
        <f t="shared" si="1"/>
        <v>0</v>
      </c>
    </row>
    <row r="24" spans="1:7" x14ac:dyDescent="0.25">
      <c r="A24" s="176"/>
      <c r="B24" s="181"/>
      <c r="C24" s="178"/>
      <c r="D24" s="179"/>
      <c r="E24" s="180"/>
      <c r="F24" s="202">
        <f t="shared" si="0"/>
        <v>0</v>
      </c>
      <c r="G24" s="203">
        <f t="shared" si="1"/>
        <v>0</v>
      </c>
    </row>
    <row r="25" spans="1:7" x14ac:dyDescent="0.25">
      <c r="A25" s="176"/>
      <c r="B25" s="181"/>
      <c r="C25" s="178"/>
      <c r="D25" s="179"/>
      <c r="E25" s="180"/>
      <c r="F25" s="202">
        <f t="shared" si="0"/>
        <v>0</v>
      </c>
      <c r="G25" s="203">
        <f t="shared" si="1"/>
        <v>0</v>
      </c>
    </row>
    <row r="26" spans="1:7" x14ac:dyDescent="0.25">
      <c r="A26" s="176"/>
      <c r="B26" s="181"/>
      <c r="C26" s="178"/>
      <c r="D26" s="179"/>
      <c r="E26" s="180"/>
      <c r="F26" s="202">
        <f t="shared" si="0"/>
        <v>0</v>
      </c>
      <c r="G26" s="203">
        <f t="shared" si="1"/>
        <v>0</v>
      </c>
    </row>
    <row r="27" spans="1:7" x14ac:dyDescent="0.25">
      <c r="A27" s="176"/>
      <c r="B27" s="181"/>
      <c r="C27" s="178"/>
      <c r="D27" s="179"/>
      <c r="E27" s="180"/>
      <c r="F27" s="202">
        <f t="shared" si="0"/>
        <v>0</v>
      </c>
      <c r="G27" s="203">
        <f t="shared" si="1"/>
        <v>0</v>
      </c>
    </row>
    <row r="28" spans="1:7" x14ac:dyDescent="0.25">
      <c r="A28" s="176"/>
      <c r="B28" s="181"/>
      <c r="C28" s="178"/>
      <c r="D28" s="179"/>
      <c r="E28" s="180"/>
      <c r="F28" s="202">
        <f t="shared" si="0"/>
        <v>0</v>
      </c>
      <c r="G28" s="203">
        <f t="shared" si="1"/>
        <v>0</v>
      </c>
    </row>
    <row r="29" spans="1:7" x14ac:dyDescent="0.25">
      <c r="A29" s="176"/>
      <c r="B29" s="181"/>
      <c r="C29" s="178"/>
      <c r="D29" s="179"/>
      <c r="E29" s="180"/>
      <c r="F29" s="202">
        <f t="shared" si="0"/>
        <v>0</v>
      </c>
      <c r="G29" s="203">
        <f t="shared" si="1"/>
        <v>0</v>
      </c>
    </row>
    <row r="30" spans="1:7" x14ac:dyDescent="0.25">
      <c r="A30" s="176"/>
      <c r="B30" s="181"/>
      <c r="C30" s="178"/>
      <c r="D30" s="179"/>
      <c r="E30" s="180"/>
      <c r="F30" s="202">
        <f t="shared" si="0"/>
        <v>0</v>
      </c>
      <c r="G30" s="203">
        <f t="shared" si="1"/>
        <v>0</v>
      </c>
    </row>
    <row r="31" spans="1:7" x14ac:dyDescent="0.25">
      <c r="A31" s="176"/>
      <c r="B31" s="181"/>
      <c r="C31" s="178"/>
      <c r="D31" s="179"/>
      <c r="E31" s="180"/>
      <c r="F31" s="202">
        <f t="shared" si="0"/>
        <v>0</v>
      </c>
      <c r="G31" s="203">
        <f t="shared" si="1"/>
        <v>0</v>
      </c>
    </row>
    <row r="32" spans="1:7" x14ac:dyDescent="0.25">
      <c r="A32" s="176"/>
      <c r="B32" s="181"/>
      <c r="C32" s="178"/>
      <c r="D32" s="179"/>
      <c r="E32" s="180"/>
      <c r="F32" s="202">
        <f t="shared" si="0"/>
        <v>0</v>
      </c>
      <c r="G32" s="203">
        <f t="shared" si="1"/>
        <v>0</v>
      </c>
    </row>
    <row r="33" spans="1:7" x14ac:dyDescent="0.25">
      <c r="A33" s="176"/>
      <c r="B33" s="181"/>
      <c r="C33" s="178"/>
      <c r="D33" s="179"/>
      <c r="E33" s="180"/>
      <c r="F33" s="202">
        <f t="shared" si="0"/>
        <v>0</v>
      </c>
      <c r="G33" s="203">
        <f t="shared" si="1"/>
        <v>0</v>
      </c>
    </row>
    <row r="34" spans="1:7" x14ac:dyDescent="0.25">
      <c r="A34" s="176"/>
      <c r="B34" s="181"/>
      <c r="C34" s="178"/>
      <c r="D34" s="182"/>
      <c r="E34" s="180"/>
      <c r="F34" s="202">
        <f t="shared" si="0"/>
        <v>0</v>
      </c>
      <c r="G34" s="203">
        <f t="shared" si="1"/>
        <v>0</v>
      </c>
    </row>
    <row r="35" spans="1:7" x14ac:dyDescent="0.25">
      <c r="A35" s="176"/>
      <c r="B35" s="181"/>
      <c r="C35" s="178"/>
      <c r="D35" s="182"/>
      <c r="E35" s="180"/>
      <c r="F35" s="202">
        <f t="shared" si="0"/>
        <v>0</v>
      </c>
      <c r="G35" s="203">
        <f t="shared" si="1"/>
        <v>0</v>
      </c>
    </row>
    <row r="36" spans="1:7" x14ac:dyDescent="0.25">
      <c r="A36" s="176"/>
      <c r="B36" s="181"/>
      <c r="C36" s="178"/>
      <c r="D36" s="182"/>
      <c r="E36" s="180"/>
      <c r="F36" s="202">
        <f t="shared" ref="F36:F51" si="2">IF(C36&gt;0,C36*E36,0)</f>
        <v>0</v>
      </c>
      <c r="G36" s="203">
        <f t="shared" ref="G36:G51" si="3">IF(C36&lt;0,(ABS(C36))*E36,0)</f>
        <v>0</v>
      </c>
    </row>
    <row r="37" spans="1:7" x14ac:dyDescent="0.25">
      <c r="A37" s="176"/>
      <c r="B37" s="181"/>
      <c r="C37" s="178"/>
      <c r="D37" s="182"/>
      <c r="E37" s="180"/>
      <c r="F37" s="202">
        <f t="shared" si="2"/>
        <v>0</v>
      </c>
      <c r="G37" s="203">
        <f t="shared" si="3"/>
        <v>0</v>
      </c>
    </row>
    <row r="38" spans="1:7" x14ac:dyDescent="0.25">
      <c r="A38" s="176"/>
      <c r="B38" s="181"/>
      <c r="C38" s="178"/>
      <c r="D38" s="182"/>
      <c r="E38" s="180"/>
      <c r="F38" s="202">
        <f t="shared" si="2"/>
        <v>0</v>
      </c>
      <c r="G38" s="203">
        <f t="shared" si="3"/>
        <v>0</v>
      </c>
    </row>
    <row r="39" spans="1:7" x14ac:dyDescent="0.25">
      <c r="A39" s="176"/>
      <c r="B39" s="181"/>
      <c r="C39" s="178"/>
      <c r="D39" s="182"/>
      <c r="E39" s="180"/>
      <c r="F39" s="202">
        <f t="shared" si="2"/>
        <v>0</v>
      </c>
      <c r="G39" s="203">
        <f t="shared" si="3"/>
        <v>0</v>
      </c>
    </row>
    <row r="40" spans="1:7" x14ac:dyDescent="0.25">
      <c r="A40" s="176"/>
      <c r="B40" s="181"/>
      <c r="C40" s="178"/>
      <c r="D40" s="182"/>
      <c r="E40" s="180"/>
      <c r="F40" s="202">
        <f t="shared" si="2"/>
        <v>0</v>
      </c>
      <c r="G40" s="203">
        <f t="shared" si="3"/>
        <v>0</v>
      </c>
    </row>
    <row r="41" spans="1:7" x14ac:dyDescent="0.25">
      <c r="A41" s="176"/>
      <c r="B41" s="181"/>
      <c r="C41" s="178"/>
      <c r="D41" s="182"/>
      <c r="E41" s="180"/>
      <c r="F41" s="202">
        <f t="shared" si="2"/>
        <v>0</v>
      </c>
      <c r="G41" s="203">
        <f t="shared" si="3"/>
        <v>0</v>
      </c>
    </row>
    <row r="42" spans="1:7" x14ac:dyDescent="0.25">
      <c r="A42" s="176"/>
      <c r="B42" s="181"/>
      <c r="C42" s="178"/>
      <c r="D42" s="182"/>
      <c r="E42" s="180"/>
      <c r="F42" s="202">
        <f t="shared" si="2"/>
        <v>0</v>
      </c>
      <c r="G42" s="203">
        <f t="shared" si="3"/>
        <v>0</v>
      </c>
    </row>
    <row r="43" spans="1:7" x14ac:dyDescent="0.25">
      <c r="A43" s="176"/>
      <c r="B43" s="181"/>
      <c r="C43" s="178"/>
      <c r="D43" s="182"/>
      <c r="E43" s="180"/>
      <c r="F43" s="202">
        <f t="shared" si="2"/>
        <v>0</v>
      </c>
      <c r="G43" s="203">
        <f t="shared" si="3"/>
        <v>0</v>
      </c>
    </row>
    <row r="44" spans="1:7" x14ac:dyDescent="0.25">
      <c r="A44" s="183"/>
      <c r="B44" s="181"/>
      <c r="C44" s="178"/>
      <c r="D44" s="182"/>
      <c r="E44" s="180"/>
      <c r="F44" s="202">
        <f t="shared" si="2"/>
        <v>0</v>
      </c>
      <c r="G44" s="203">
        <f t="shared" si="3"/>
        <v>0</v>
      </c>
    </row>
    <row r="45" spans="1:7" x14ac:dyDescent="0.25">
      <c r="A45" s="183"/>
      <c r="B45" s="181"/>
      <c r="C45" s="178"/>
      <c r="D45" s="182"/>
      <c r="E45" s="180"/>
      <c r="F45" s="202">
        <f t="shared" si="2"/>
        <v>0</v>
      </c>
      <c r="G45" s="203">
        <f t="shared" si="3"/>
        <v>0</v>
      </c>
    </row>
    <row r="46" spans="1:7" x14ac:dyDescent="0.25">
      <c r="A46" s="183"/>
      <c r="B46" s="181"/>
      <c r="C46" s="178"/>
      <c r="D46" s="182"/>
      <c r="E46" s="180"/>
      <c r="F46" s="202">
        <f t="shared" si="2"/>
        <v>0</v>
      </c>
      <c r="G46" s="203">
        <f t="shared" si="3"/>
        <v>0</v>
      </c>
    </row>
    <row r="47" spans="1:7" x14ac:dyDescent="0.25">
      <c r="A47" s="183"/>
      <c r="B47" s="181"/>
      <c r="C47" s="178"/>
      <c r="D47" s="182"/>
      <c r="E47" s="180"/>
      <c r="F47" s="202">
        <f t="shared" si="2"/>
        <v>0</v>
      </c>
      <c r="G47" s="203">
        <f t="shared" si="3"/>
        <v>0</v>
      </c>
    </row>
    <row r="48" spans="1:7" x14ac:dyDescent="0.25">
      <c r="A48" s="183"/>
      <c r="B48" s="181"/>
      <c r="C48" s="178"/>
      <c r="D48" s="182"/>
      <c r="E48" s="180"/>
      <c r="F48" s="202">
        <f t="shared" si="2"/>
        <v>0</v>
      </c>
      <c r="G48" s="203">
        <f t="shared" si="3"/>
        <v>0</v>
      </c>
    </row>
    <row r="49" spans="1:7" x14ac:dyDescent="0.25">
      <c r="A49" s="183"/>
      <c r="B49" s="181"/>
      <c r="C49" s="178"/>
      <c r="D49" s="182"/>
      <c r="E49" s="180"/>
      <c r="F49" s="202">
        <f t="shared" si="2"/>
        <v>0</v>
      </c>
      <c r="G49" s="203">
        <f t="shared" si="3"/>
        <v>0</v>
      </c>
    </row>
    <row r="50" spans="1:7" x14ac:dyDescent="0.25">
      <c r="A50" s="183"/>
      <c r="B50" s="181"/>
      <c r="C50" s="178"/>
      <c r="D50" s="182"/>
      <c r="E50" s="180"/>
      <c r="F50" s="202">
        <f t="shared" si="2"/>
        <v>0</v>
      </c>
      <c r="G50" s="203">
        <f t="shared" si="3"/>
        <v>0</v>
      </c>
    </row>
    <row r="51" spans="1:7" x14ac:dyDescent="0.25">
      <c r="A51" s="183"/>
      <c r="B51" s="181"/>
      <c r="C51" s="178"/>
      <c r="D51" s="182"/>
      <c r="E51" s="180"/>
      <c r="F51" s="202">
        <f t="shared" si="2"/>
        <v>0</v>
      </c>
      <c r="G51" s="203">
        <f t="shared" si="3"/>
        <v>0</v>
      </c>
    </row>
    <row r="52" spans="1:7" x14ac:dyDescent="0.25">
      <c r="A52" s="183"/>
      <c r="B52" s="181"/>
      <c r="C52" s="178"/>
      <c r="D52" s="182"/>
      <c r="E52" s="180"/>
      <c r="F52" s="202">
        <f>IF(C52&gt;0,C52*E52,0)</f>
        <v>0</v>
      </c>
      <c r="G52" s="203">
        <f>IF(C52&lt;0,(ABS(C52))*E52,0)</f>
        <v>0</v>
      </c>
    </row>
    <row r="53" spans="1:7" x14ac:dyDescent="0.25">
      <c r="A53" s="183"/>
      <c r="B53" s="181"/>
      <c r="C53" s="178"/>
      <c r="D53" s="182"/>
      <c r="E53" s="180"/>
      <c r="F53" s="202">
        <f>IF(C53&gt;0,C53*E53,0)</f>
        <v>0</v>
      </c>
      <c r="G53" s="203">
        <f>IF(C53&lt;0,(ABS(C53))*E53,0)</f>
        <v>0</v>
      </c>
    </row>
    <row r="54" spans="1:7" x14ac:dyDescent="0.25">
      <c r="A54" s="183"/>
      <c r="B54" s="181"/>
      <c r="C54" s="178"/>
      <c r="D54" s="182"/>
      <c r="E54" s="180"/>
      <c r="F54" s="202">
        <f>IF(C54&gt;0,C54*E54,0)</f>
        <v>0</v>
      </c>
      <c r="G54" s="203">
        <f>IF(C54&lt;0,(ABS(C54))*E54,0)</f>
        <v>0</v>
      </c>
    </row>
    <row r="55" spans="1:7" x14ac:dyDescent="0.25">
      <c r="A55" s="183"/>
      <c r="B55" s="181"/>
      <c r="C55" s="178"/>
      <c r="D55" s="182"/>
      <c r="E55" s="180"/>
      <c r="F55" s="202">
        <f>IF(C55&gt;0,C55*E55,0)</f>
        <v>0</v>
      </c>
      <c r="G55" s="203">
        <f>IF(C55&lt;0,(ABS(C55))*E55,0)</f>
        <v>0</v>
      </c>
    </row>
    <row r="56" spans="1:7" ht="13.8" thickBot="1" x14ac:dyDescent="0.3">
      <c r="A56" s="184"/>
      <c r="B56" s="185"/>
      <c r="C56" s="186"/>
      <c r="D56" s="187"/>
      <c r="E56" s="188"/>
      <c r="F56" s="204">
        <f>IF(C56&gt;0,C56*E56,0)</f>
        <v>0</v>
      </c>
      <c r="G56" s="203">
        <f>IF(C56&lt;0,(ABS(C56))*E56,0)</f>
        <v>0</v>
      </c>
    </row>
    <row r="57" spans="1:7" ht="15.75" customHeight="1" x14ac:dyDescent="0.25">
      <c r="A57" s="608" t="s">
        <v>104</v>
      </c>
      <c r="B57" s="609"/>
      <c r="C57" s="609"/>
      <c r="D57" s="610"/>
      <c r="E57" s="83" t="s">
        <v>65</v>
      </c>
      <c r="F57" s="75">
        <f>SUM(F19:F56)</f>
        <v>0</v>
      </c>
      <c r="G57" s="72">
        <f>SUM(G19:G56)</f>
        <v>0</v>
      </c>
    </row>
    <row r="58" spans="1:7" ht="13.8" thickBot="1" x14ac:dyDescent="0.3">
      <c r="A58" s="611"/>
      <c r="B58" s="612"/>
      <c r="C58" s="612"/>
      <c r="D58" s="613"/>
      <c r="E58" s="84" t="s">
        <v>66</v>
      </c>
      <c r="F58" s="76">
        <f>IF(F57&gt;G57,F57-G57,0)</f>
        <v>0</v>
      </c>
      <c r="G58" s="73">
        <f>IF(F57&lt;G57,G57-F57,0)</f>
        <v>0</v>
      </c>
    </row>
    <row r="59" spans="1:7" x14ac:dyDescent="0.25">
      <c r="A59" s="67"/>
      <c r="B59" s="67"/>
      <c r="C59" s="67"/>
      <c r="D59" s="67"/>
      <c r="E59" s="67"/>
      <c r="F59" s="67"/>
      <c r="G59" s="13" t="s">
        <v>67</v>
      </c>
    </row>
    <row r="60" spans="1:7" x14ac:dyDescent="0.25">
      <c r="A60" s="67"/>
      <c r="B60" s="67"/>
      <c r="C60" s="67"/>
      <c r="D60" s="67"/>
      <c r="E60" s="67"/>
      <c r="F60" s="67"/>
      <c r="G60" s="67"/>
    </row>
    <row r="61" spans="1:7" x14ac:dyDescent="0.25">
      <c r="A61" s="86" t="s">
        <v>68</v>
      </c>
      <c r="B61" s="86"/>
      <c r="C61" s="86"/>
      <c r="D61" s="86"/>
      <c r="E61" s="189" t="s">
        <v>0</v>
      </c>
      <c r="F61" s="87"/>
      <c r="G61" s="87"/>
    </row>
    <row r="62" spans="1:7" x14ac:dyDescent="0.25">
      <c r="A62" s="189"/>
      <c r="B62" s="87"/>
      <c r="C62" s="87"/>
      <c r="D62" s="87"/>
      <c r="E62" s="87"/>
      <c r="F62" s="87"/>
      <c r="G62" s="87"/>
    </row>
    <row r="63" spans="1:7" x14ac:dyDescent="0.25">
      <c r="A63" s="86"/>
      <c r="B63" s="86"/>
      <c r="C63" s="86"/>
      <c r="D63" s="86"/>
      <c r="E63" s="86"/>
      <c r="F63" s="86"/>
      <c r="G63" s="86"/>
    </row>
    <row r="64" spans="1:7" x14ac:dyDescent="0.25">
      <c r="A64" s="86" t="s">
        <v>69</v>
      </c>
      <c r="B64" s="86"/>
      <c r="C64" s="86"/>
      <c r="D64" s="86"/>
      <c r="E64" s="86"/>
      <c r="F64" s="86"/>
      <c r="G64" s="86"/>
    </row>
    <row r="65" spans="1:7" x14ac:dyDescent="0.25">
      <c r="A65" s="86" t="s">
        <v>101</v>
      </c>
      <c r="B65" s="86"/>
      <c r="C65" s="86"/>
      <c r="D65" s="86"/>
      <c r="E65" s="86"/>
      <c r="F65" s="86"/>
      <c r="G65" s="86"/>
    </row>
    <row r="66" spans="1:7" x14ac:dyDescent="0.25">
      <c r="A66" s="86"/>
      <c r="B66" s="86"/>
      <c r="C66" s="86"/>
      <c r="D66" s="86"/>
      <c r="E66" s="86"/>
      <c r="F66" s="86"/>
      <c r="G66" s="86"/>
    </row>
    <row r="67" spans="1:7" x14ac:dyDescent="0.25">
      <c r="A67" s="605"/>
      <c r="B67" s="86" t="s">
        <v>70</v>
      </c>
      <c r="C67" s="86"/>
      <c r="D67" s="86"/>
      <c r="E67" s="86"/>
      <c r="F67" s="86"/>
      <c r="G67" s="86"/>
    </row>
    <row r="68" spans="1:7" x14ac:dyDescent="0.25">
      <c r="A68" s="606"/>
      <c r="B68" s="86" t="s">
        <v>71</v>
      </c>
      <c r="C68" s="86"/>
      <c r="D68" s="86"/>
      <c r="E68" s="86"/>
      <c r="F68" s="86"/>
      <c r="G68" s="86"/>
    </row>
    <row r="69" spans="1:7" x14ac:dyDescent="0.25">
      <c r="A69" s="86"/>
      <c r="B69" s="86"/>
      <c r="C69" s="86"/>
      <c r="D69" s="86"/>
      <c r="E69" s="86"/>
      <c r="F69" s="86"/>
      <c r="G69" s="86"/>
    </row>
    <row r="70" spans="1:7" ht="12.75" customHeight="1" x14ac:dyDescent="0.25">
      <c r="A70" s="605"/>
      <c r="B70" s="86" t="s">
        <v>70</v>
      </c>
      <c r="C70" s="86"/>
      <c r="D70" s="86"/>
      <c r="E70" s="86"/>
      <c r="F70" s="86"/>
      <c r="G70" s="86"/>
    </row>
    <row r="71" spans="1:7" ht="12.75" customHeight="1" x14ac:dyDescent="0.25">
      <c r="A71" s="606"/>
      <c r="B71" s="86" t="s">
        <v>72</v>
      </c>
      <c r="C71" s="86"/>
      <c r="D71" s="86"/>
      <c r="E71" s="86"/>
      <c r="F71" s="86"/>
      <c r="G71" s="86"/>
    </row>
    <row r="72" spans="1:7" x14ac:dyDescent="0.25">
      <c r="A72" s="86"/>
      <c r="B72" s="86"/>
      <c r="C72" s="86"/>
      <c r="D72" s="86"/>
      <c r="E72" s="86"/>
      <c r="F72" s="86"/>
      <c r="G72" s="86"/>
    </row>
    <row r="73" spans="1:7" x14ac:dyDescent="0.25">
      <c r="A73" s="605"/>
      <c r="B73" s="86" t="s">
        <v>73</v>
      </c>
      <c r="C73" s="86"/>
      <c r="D73" s="86"/>
      <c r="E73" s="86"/>
      <c r="F73" s="86"/>
      <c r="G73" s="86"/>
    </row>
    <row r="74" spans="1:7" x14ac:dyDescent="0.25">
      <c r="A74" s="606"/>
      <c r="B74" s="86" t="s">
        <v>74</v>
      </c>
      <c r="C74" s="86"/>
      <c r="D74" s="86"/>
      <c r="E74" s="86"/>
      <c r="F74" s="86"/>
      <c r="G74" s="86"/>
    </row>
    <row r="75" spans="1:7" x14ac:dyDescent="0.25">
      <c r="A75" s="86"/>
      <c r="B75" s="86"/>
      <c r="C75" s="86"/>
      <c r="D75" s="86"/>
      <c r="E75" s="86"/>
      <c r="F75" s="86"/>
      <c r="G75" s="86"/>
    </row>
    <row r="76" spans="1:7" x14ac:dyDescent="0.25">
      <c r="A76" s="86"/>
      <c r="B76" s="86"/>
      <c r="C76" s="86"/>
      <c r="D76" s="86"/>
      <c r="E76" s="86"/>
      <c r="F76" s="86"/>
      <c r="G76" s="86"/>
    </row>
    <row r="77" spans="1:7" x14ac:dyDescent="0.25">
      <c r="A77" s="88" t="s">
        <v>75</v>
      </c>
      <c r="B77" s="87"/>
      <c r="C77" s="89" t="s">
        <v>107</v>
      </c>
      <c r="D77" s="272"/>
      <c r="E77" s="88" t="s">
        <v>75</v>
      </c>
      <c r="F77" s="87"/>
      <c r="G77" s="89" t="s">
        <v>107</v>
      </c>
    </row>
    <row r="78" spans="1:7" x14ac:dyDescent="0.25">
      <c r="A78" s="87"/>
      <c r="B78" s="87"/>
      <c r="C78" s="87"/>
      <c r="D78" s="92"/>
      <c r="E78" s="87"/>
      <c r="F78" s="87"/>
      <c r="G78" s="87"/>
    </row>
    <row r="79" spans="1:7" x14ac:dyDescent="0.25">
      <c r="A79" s="90" t="s">
        <v>76</v>
      </c>
      <c r="B79" s="90"/>
      <c r="C79" s="90"/>
      <c r="D79" s="90"/>
      <c r="E79" s="90" t="s">
        <v>77</v>
      </c>
      <c r="F79" s="90"/>
      <c r="G79" s="90"/>
    </row>
    <row r="80" spans="1:7" x14ac:dyDescent="0.25">
      <c r="A80" s="86"/>
      <c r="B80" s="86"/>
      <c r="C80" s="86"/>
      <c r="D80" s="86"/>
      <c r="E80" s="86"/>
      <c r="F80" s="86"/>
      <c r="G80" s="86"/>
    </row>
    <row r="81" spans="1:7" x14ac:dyDescent="0.25">
      <c r="A81" s="86" t="s">
        <v>78</v>
      </c>
      <c r="B81" s="86"/>
      <c r="C81" s="86"/>
      <c r="D81" s="86"/>
      <c r="E81" s="86"/>
      <c r="F81" s="86"/>
      <c r="G81" s="86"/>
    </row>
    <row r="82" spans="1:7" x14ac:dyDescent="0.25">
      <c r="A82" s="86" t="s">
        <v>79</v>
      </c>
      <c r="B82" s="87"/>
      <c r="C82" s="87"/>
      <c r="D82" s="92"/>
      <c r="E82" s="87"/>
      <c r="F82" s="87"/>
      <c r="G82" s="87"/>
    </row>
    <row r="83" spans="1:7" x14ac:dyDescent="0.25">
      <c r="A83" s="90"/>
      <c r="B83" s="90" t="s">
        <v>80</v>
      </c>
      <c r="C83" s="90"/>
      <c r="D83" s="90"/>
      <c r="E83" s="90" t="s">
        <v>81</v>
      </c>
      <c r="F83" s="90"/>
      <c r="G83" s="90"/>
    </row>
    <row r="84" spans="1:7" x14ac:dyDescent="0.25">
      <c r="A84" s="86"/>
      <c r="B84" s="86"/>
      <c r="C84" s="86"/>
      <c r="D84" s="86"/>
      <c r="E84" s="86"/>
      <c r="F84" s="86"/>
      <c r="G84" s="86"/>
    </row>
    <row r="85" spans="1:7" x14ac:dyDescent="0.25">
      <c r="A85" s="90" t="s">
        <v>82</v>
      </c>
      <c r="B85" s="86"/>
      <c r="C85" s="86"/>
      <c r="D85" s="86"/>
      <c r="E85" s="86" t="s">
        <v>78</v>
      </c>
      <c r="F85" s="87"/>
      <c r="G85" s="89" t="s">
        <v>107</v>
      </c>
    </row>
    <row r="86" spans="1:7" x14ac:dyDescent="0.25">
      <c r="A86" s="90" t="s">
        <v>83</v>
      </c>
      <c r="B86" s="86"/>
      <c r="C86" s="86"/>
      <c r="D86" s="86"/>
      <c r="E86" s="86"/>
      <c r="F86" s="86"/>
      <c r="G86" s="86"/>
    </row>
    <row r="87" spans="1:7" x14ac:dyDescent="0.25">
      <c r="A87" s="90" t="s">
        <v>84</v>
      </c>
      <c r="B87" s="86"/>
      <c r="C87" s="86"/>
      <c r="D87" s="86"/>
      <c r="E87" s="87"/>
      <c r="F87" s="87"/>
      <c r="G87" s="87"/>
    </row>
    <row r="88" spans="1:7" x14ac:dyDescent="0.25">
      <c r="A88" s="90" t="s">
        <v>85</v>
      </c>
      <c r="B88" s="67"/>
      <c r="C88" s="67"/>
      <c r="D88" s="67"/>
      <c r="E88" s="91" t="s">
        <v>86</v>
      </c>
      <c r="F88" s="67"/>
      <c r="G88" s="67"/>
    </row>
    <row r="89" spans="1:7" x14ac:dyDescent="0.25">
      <c r="A89" s="90" t="s">
        <v>87</v>
      </c>
      <c r="B89" s="86"/>
      <c r="C89" s="86"/>
      <c r="D89" s="86"/>
      <c r="E89" s="86"/>
      <c r="F89" s="86"/>
      <c r="G89" s="86"/>
    </row>
    <row r="120" spans="1:7" x14ac:dyDescent="0.25">
      <c r="A120" s="273"/>
      <c r="B120" s="273"/>
      <c r="C120" s="273"/>
      <c r="D120" s="273"/>
      <c r="E120" s="273"/>
      <c r="F120" s="273"/>
      <c r="G120" s="27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RI252"/>
  <sheetViews>
    <sheetView showGridLines="0" showZeros="0" tabSelected="1" zoomScale="80" zoomScaleNormal="80" workbookViewId="0">
      <pane ySplit="7" topLeftCell="A8" activePane="bottomLeft" state="frozenSplit"/>
      <selection activeCell="A6" sqref="A1:XFD6"/>
      <selection pane="bottomLeft" activeCell="A7" sqref="A7"/>
    </sheetView>
  </sheetViews>
  <sheetFormatPr defaultColWidth="9.109375" defaultRowHeight="10.199999999999999" x14ac:dyDescent="0.25"/>
  <cols>
    <col min="1" max="1" width="8.5546875" style="222" customWidth="1"/>
    <col min="2" max="2" width="43" style="223" customWidth="1"/>
    <col min="3" max="3" width="6.21875" style="222" customWidth="1"/>
    <col min="4" max="4" width="11.44140625" style="224" hidden="1" customWidth="1"/>
    <col min="5" max="5" width="11.44140625" style="225" hidden="1" customWidth="1"/>
    <col min="6" max="6" width="9.44140625" style="512" hidden="1" customWidth="1"/>
    <col min="7" max="7" width="12.44140625" style="513" hidden="1" customWidth="1"/>
    <col min="8" max="8" width="17.44140625" style="513" hidden="1" customWidth="1"/>
    <col min="9" max="9" width="11.44140625" style="395" customWidth="1"/>
    <col min="10" max="10" width="12.44140625" style="220" customWidth="1"/>
    <col min="11" max="11" width="17.44140625" style="220" customWidth="1"/>
    <col min="12" max="12" width="8.44140625" style="395" customWidth="1"/>
    <col min="13" max="13" width="12.44140625" style="220" customWidth="1"/>
    <col min="14" max="14" width="17.44140625" style="220" customWidth="1"/>
    <col min="15" max="15" width="8.44140625" style="395" bestFit="1" customWidth="1"/>
    <col min="16" max="16" width="12.44140625" style="220" bestFit="1" customWidth="1"/>
    <col min="17" max="17" width="17.44140625" style="220" bestFit="1" customWidth="1"/>
    <col min="18" max="18" width="8.44140625" style="395" bestFit="1" customWidth="1"/>
    <col min="19" max="19" width="12.44140625" style="220" bestFit="1" customWidth="1"/>
    <col min="20" max="20" width="17.44140625" style="220" bestFit="1" customWidth="1"/>
    <col min="21" max="21" width="8.44140625" style="220" bestFit="1" customWidth="1"/>
    <col min="22" max="22" width="12.44140625" style="220" bestFit="1" customWidth="1"/>
    <col min="23" max="23" width="17.44140625" style="220" bestFit="1" customWidth="1"/>
    <col min="24" max="24" width="8.44140625" style="395" bestFit="1" customWidth="1"/>
    <col min="25" max="25" width="12.44140625" style="220" bestFit="1" customWidth="1"/>
    <col min="26" max="26" width="17.44140625" style="220" bestFit="1" customWidth="1"/>
    <col min="27" max="27" width="8.44140625" style="395" bestFit="1" customWidth="1"/>
    <col min="28" max="28" width="12.44140625" style="220" bestFit="1" customWidth="1"/>
    <col min="29" max="29" width="17.77734375" style="220" bestFit="1" customWidth="1"/>
    <col min="30" max="30" width="11.44140625" style="395" customWidth="1"/>
    <col min="31" max="31" width="12.44140625" style="220" bestFit="1" customWidth="1"/>
    <col min="32" max="32" width="17.44140625" style="220" bestFit="1" customWidth="1"/>
    <col min="33" max="477" width="9.109375" style="225"/>
    <col min="478" max="16384" width="9.109375" style="220"/>
  </cols>
  <sheetData>
    <row r="1" spans="1:477" s="221" customFormat="1" ht="13.5" customHeight="1" thickTop="1" x14ac:dyDescent="0.2">
      <c r="A1" s="368" t="s">
        <v>233</v>
      </c>
      <c r="B1" s="369"/>
      <c r="C1" s="386" t="s">
        <v>98</v>
      </c>
      <c r="D1" s="622" t="s">
        <v>98</v>
      </c>
      <c r="E1" s="623"/>
      <c r="F1" s="632" t="s">
        <v>210</v>
      </c>
      <c r="G1" s="633"/>
      <c r="H1" s="634"/>
      <c r="I1" s="626" t="s">
        <v>139</v>
      </c>
      <c r="J1" s="627"/>
      <c r="K1" s="628"/>
      <c r="L1" s="641" t="s">
        <v>141</v>
      </c>
      <c r="M1" s="642"/>
      <c r="N1" s="643"/>
      <c r="O1" s="648" t="s">
        <v>142</v>
      </c>
      <c r="P1" s="649"/>
      <c r="Q1" s="650"/>
      <c r="R1" s="405" t="s">
        <v>211</v>
      </c>
      <c r="S1" s="370"/>
      <c r="T1" s="371"/>
      <c r="U1" s="641" t="s">
        <v>212</v>
      </c>
      <c r="V1" s="642"/>
      <c r="W1" s="643"/>
      <c r="X1" s="641" t="s">
        <v>213</v>
      </c>
      <c r="Y1" s="642"/>
      <c r="Z1" s="643"/>
      <c r="AA1" s="641" t="s">
        <v>214</v>
      </c>
      <c r="AB1" s="642"/>
      <c r="AC1" s="643"/>
      <c r="AD1" s="641" t="s">
        <v>215</v>
      </c>
      <c r="AE1" s="642"/>
      <c r="AF1" s="643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  <c r="BA1" s="467"/>
      <c r="BB1" s="467"/>
      <c r="BC1" s="467"/>
      <c r="BD1" s="467"/>
      <c r="BE1" s="467"/>
      <c r="BF1" s="467"/>
      <c r="BG1" s="467"/>
      <c r="BH1" s="467"/>
      <c r="BI1" s="467"/>
      <c r="BJ1" s="467"/>
      <c r="BK1" s="467"/>
      <c r="BL1" s="467"/>
      <c r="BM1" s="467"/>
      <c r="BN1" s="467"/>
      <c r="BO1" s="467"/>
      <c r="BP1" s="467"/>
      <c r="BQ1" s="467"/>
      <c r="BR1" s="467"/>
      <c r="BS1" s="467"/>
      <c r="BT1" s="467"/>
      <c r="BU1" s="467"/>
      <c r="BV1" s="467"/>
      <c r="BW1" s="467"/>
      <c r="BX1" s="467"/>
      <c r="BY1" s="467"/>
      <c r="BZ1" s="467"/>
      <c r="CA1" s="467"/>
      <c r="CB1" s="467"/>
      <c r="CC1" s="467"/>
      <c r="CD1" s="467"/>
      <c r="CE1" s="467"/>
      <c r="CF1" s="467"/>
      <c r="CG1" s="467"/>
      <c r="CH1" s="467"/>
      <c r="CI1" s="467"/>
      <c r="CJ1" s="467"/>
      <c r="CK1" s="467"/>
      <c r="CL1" s="467"/>
      <c r="CM1" s="467"/>
      <c r="CN1" s="467"/>
      <c r="CO1" s="467"/>
      <c r="CP1" s="467"/>
      <c r="CQ1" s="467"/>
      <c r="CR1" s="467"/>
      <c r="CS1" s="467"/>
      <c r="CT1" s="467"/>
      <c r="CU1" s="467"/>
      <c r="CV1" s="467"/>
      <c r="CW1" s="467"/>
      <c r="CX1" s="467"/>
      <c r="CY1" s="467"/>
      <c r="CZ1" s="467"/>
      <c r="DA1" s="467"/>
      <c r="DB1" s="467"/>
      <c r="DC1" s="467"/>
      <c r="DD1" s="467"/>
      <c r="DE1" s="467"/>
      <c r="DF1" s="467"/>
      <c r="DG1" s="467"/>
      <c r="DH1" s="467"/>
      <c r="DI1" s="467"/>
      <c r="DJ1" s="467"/>
      <c r="DK1" s="467"/>
      <c r="DL1" s="467"/>
      <c r="DM1" s="467"/>
      <c r="DN1" s="467"/>
      <c r="DO1" s="467"/>
      <c r="DP1" s="467"/>
      <c r="DQ1" s="467"/>
      <c r="DR1" s="467"/>
      <c r="DS1" s="467"/>
      <c r="DT1" s="467"/>
      <c r="DU1" s="467"/>
      <c r="DV1" s="467"/>
      <c r="DW1" s="467"/>
      <c r="DX1" s="467"/>
      <c r="DY1" s="467"/>
      <c r="DZ1" s="467"/>
      <c r="EA1" s="467"/>
      <c r="EB1" s="467"/>
      <c r="EC1" s="467"/>
      <c r="ED1" s="467"/>
      <c r="EE1" s="467"/>
      <c r="EF1" s="467"/>
      <c r="EG1" s="467"/>
      <c r="EH1" s="467"/>
      <c r="EI1" s="467"/>
      <c r="EJ1" s="467"/>
      <c r="EK1" s="467"/>
      <c r="EL1" s="467"/>
      <c r="EM1" s="467"/>
      <c r="EN1" s="467"/>
      <c r="EO1" s="467"/>
      <c r="EP1" s="467"/>
      <c r="EQ1" s="467"/>
      <c r="ER1" s="467"/>
      <c r="ES1" s="467"/>
      <c r="ET1" s="467"/>
      <c r="EU1" s="467"/>
      <c r="EV1" s="467"/>
      <c r="EW1" s="467"/>
      <c r="EX1" s="467"/>
      <c r="EY1" s="467"/>
      <c r="EZ1" s="467"/>
      <c r="FA1" s="467"/>
      <c r="FB1" s="467"/>
      <c r="FC1" s="467"/>
      <c r="FD1" s="467"/>
      <c r="FE1" s="467"/>
      <c r="FF1" s="467"/>
      <c r="FG1" s="467"/>
      <c r="FH1" s="467"/>
      <c r="FI1" s="467"/>
      <c r="FJ1" s="467"/>
      <c r="FK1" s="467"/>
      <c r="FL1" s="467"/>
      <c r="FM1" s="467"/>
      <c r="FN1" s="467"/>
      <c r="FO1" s="467"/>
      <c r="FP1" s="467"/>
      <c r="FQ1" s="467"/>
      <c r="FR1" s="467"/>
      <c r="FS1" s="467"/>
      <c r="FT1" s="467"/>
      <c r="FU1" s="467"/>
      <c r="FV1" s="467"/>
      <c r="FW1" s="467"/>
      <c r="FX1" s="467"/>
      <c r="FY1" s="467"/>
      <c r="FZ1" s="467"/>
      <c r="GA1" s="467"/>
      <c r="GB1" s="467"/>
      <c r="GC1" s="467"/>
      <c r="GD1" s="467"/>
      <c r="GE1" s="467"/>
      <c r="GF1" s="467"/>
      <c r="GG1" s="467"/>
      <c r="GH1" s="467"/>
      <c r="GI1" s="467"/>
      <c r="GJ1" s="467"/>
      <c r="GK1" s="467"/>
      <c r="GL1" s="467"/>
      <c r="GM1" s="467"/>
      <c r="GN1" s="467"/>
      <c r="GO1" s="467"/>
      <c r="GP1" s="467"/>
      <c r="GQ1" s="467"/>
      <c r="GR1" s="467"/>
      <c r="GS1" s="467"/>
      <c r="GT1" s="467"/>
      <c r="GU1" s="467"/>
      <c r="GV1" s="467"/>
      <c r="GW1" s="467"/>
      <c r="GX1" s="467"/>
      <c r="GY1" s="467"/>
      <c r="GZ1" s="467"/>
      <c r="HA1" s="467"/>
      <c r="HB1" s="467"/>
      <c r="HC1" s="467"/>
      <c r="HD1" s="467"/>
      <c r="HE1" s="467"/>
      <c r="HF1" s="467"/>
      <c r="HG1" s="467"/>
      <c r="HH1" s="467"/>
      <c r="HI1" s="467"/>
      <c r="HJ1" s="467"/>
      <c r="HK1" s="467"/>
      <c r="HL1" s="467"/>
      <c r="HM1" s="467"/>
      <c r="HN1" s="467"/>
      <c r="HO1" s="467"/>
      <c r="HP1" s="467"/>
      <c r="HQ1" s="467"/>
      <c r="HR1" s="467"/>
      <c r="HS1" s="467"/>
      <c r="HT1" s="467"/>
      <c r="HU1" s="467"/>
      <c r="HV1" s="467"/>
      <c r="HW1" s="467"/>
      <c r="HX1" s="467"/>
      <c r="HY1" s="467"/>
      <c r="HZ1" s="467"/>
      <c r="IA1" s="467"/>
      <c r="IB1" s="467"/>
      <c r="IC1" s="467"/>
      <c r="ID1" s="467"/>
      <c r="IE1" s="467"/>
      <c r="IF1" s="467"/>
      <c r="IG1" s="467"/>
      <c r="IH1" s="467"/>
      <c r="II1" s="467"/>
      <c r="IJ1" s="467"/>
      <c r="IK1" s="467"/>
      <c r="IL1" s="467"/>
      <c r="IM1" s="467"/>
      <c r="IN1" s="467"/>
      <c r="IO1" s="467"/>
      <c r="IP1" s="467"/>
      <c r="IQ1" s="467"/>
      <c r="IR1" s="467"/>
      <c r="IS1" s="467"/>
      <c r="IT1" s="467"/>
      <c r="IU1" s="467"/>
      <c r="IV1" s="467"/>
      <c r="IW1" s="467"/>
      <c r="IX1" s="467"/>
      <c r="IY1" s="467"/>
      <c r="IZ1" s="467"/>
      <c r="JA1" s="467"/>
      <c r="JB1" s="467"/>
      <c r="JC1" s="467"/>
      <c r="JD1" s="467"/>
      <c r="JE1" s="467"/>
      <c r="JF1" s="467"/>
      <c r="JG1" s="467"/>
      <c r="JH1" s="467"/>
      <c r="JI1" s="467"/>
      <c r="JJ1" s="467"/>
      <c r="JK1" s="467"/>
      <c r="JL1" s="467"/>
      <c r="JM1" s="467"/>
      <c r="JN1" s="467"/>
      <c r="JO1" s="467"/>
      <c r="JP1" s="467"/>
      <c r="JQ1" s="467"/>
      <c r="JR1" s="467"/>
      <c r="JS1" s="467"/>
      <c r="JT1" s="467"/>
      <c r="JU1" s="467"/>
      <c r="JV1" s="467"/>
      <c r="JW1" s="467"/>
      <c r="JX1" s="467"/>
      <c r="JY1" s="467"/>
      <c r="JZ1" s="467"/>
      <c r="KA1" s="467"/>
      <c r="KB1" s="467"/>
      <c r="KC1" s="467"/>
      <c r="KD1" s="467"/>
      <c r="KE1" s="467"/>
      <c r="KF1" s="467"/>
      <c r="KG1" s="467"/>
      <c r="KH1" s="467"/>
      <c r="KI1" s="467"/>
      <c r="KJ1" s="467"/>
      <c r="KK1" s="467"/>
      <c r="KL1" s="467"/>
      <c r="KM1" s="467"/>
      <c r="KN1" s="467"/>
      <c r="KO1" s="467"/>
      <c r="KP1" s="467"/>
      <c r="KQ1" s="467"/>
      <c r="KR1" s="467"/>
      <c r="KS1" s="467"/>
      <c r="KT1" s="467"/>
      <c r="KU1" s="467"/>
      <c r="KV1" s="467"/>
      <c r="KW1" s="467"/>
      <c r="KX1" s="467"/>
      <c r="KY1" s="467"/>
      <c r="KZ1" s="467"/>
      <c r="LA1" s="467"/>
      <c r="LB1" s="467"/>
      <c r="LC1" s="467"/>
      <c r="LD1" s="467"/>
      <c r="LE1" s="467"/>
      <c r="LF1" s="467"/>
      <c r="LG1" s="467"/>
      <c r="LH1" s="467"/>
      <c r="LI1" s="467"/>
      <c r="LJ1" s="467"/>
      <c r="LK1" s="467"/>
      <c r="LL1" s="467"/>
      <c r="LM1" s="467"/>
      <c r="LN1" s="467"/>
      <c r="LO1" s="467"/>
      <c r="LP1" s="467"/>
      <c r="LQ1" s="467"/>
      <c r="LR1" s="467"/>
      <c r="LS1" s="467"/>
      <c r="LT1" s="467"/>
      <c r="LU1" s="467"/>
      <c r="LV1" s="467"/>
      <c r="LW1" s="467"/>
      <c r="LX1" s="467"/>
      <c r="LY1" s="467"/>
      <c r="LZ1" s="467"/>
      <c r="MA1" s="467"/>
      <c r="MB1" s="467"/>
      <c r="MC1" s="467"/>
      <c r="MD1" s="467"/>
      <c r="ME1" s="467"/>
      <c r="MF1" s="467"/>
      <c r="MG1" s="467"/>
      <c r="MH1" s="467"/>
      <c r="MI1" s="467"/>
      <c r="MJ1" s="467"/>
      <c r="MK1" s="467"/>
      <c r="ML1" s="467"/>
      <c r="MM1" s="467"/>
      <c r="MN1" s="467"/>
      <c r="MO1" s="467"/>
      <c r="MP1" s="467"/>
      <c r="MQ1" s="467"/>
      <c r="MR1" s="467"/>
      <c r="MS1" s="467"/>
      <c r="MT1" s="467"/>
      <c r="MU1" s="467"/>
      <c r="MV1" s="467"/>
      <c r="MW1" s="467"/>
      <c r="MX1" s="467"/>
      <c r="MY1" s="467"/>
      <c r="MZ1" s="467"/>
      <c r="NA1" s="467"/>
      <c r="NB1" s="467"/>
      <c r="NC1" s="467"/>
      <c r="ND1" s="467"/>
      <c r="NE1" s="467"/>
      <c r="NF1" s="467"/>
      <c r="NG1" s="467"/>
      <c r="NH1" s="467"/>
      <c r="NI1" s="467"/>
      <c r="NJ1" s="467"/>
      <c r="NK1" s="467"/>
      <c r="NL1" s="467"/>
      <c r="NM1" s="467"/>
      <c r="NN1" s="467"/>
      <c r="NO1" s="467"/>
      <c r="NP1" s="467"/>
      <c r="NQ1" s="467"/>
      <c r="NR1" s="467"/>
      <c r="NS1" s="467"/>
      <c r="NT1" s="467"/>
      <c r="NU1" s="467"/>
      <c r="NV1" s="467"/>
      <c r="NW1" s="467"/>
      <c r="NX1" s="467"/>
      <c r="NY1" s="467"/>
      <c r="NZ1" s="467"/>
      <c r="OA1" s="467"/>
      <c r="OB1" s="467"/>
      <c r="OC1" s="467"/>
      <c r="OD1" s="467"/>
      <c r="OE1" s="467"/>
      <c r="OF1" s="467"/>
      <c r="OG1" s="467"/>
      <c r="OH1" s="467"/>
      <c r="OI1" s="467"/>
      <c r="OJ1" s="467"/>
      <c r="OK1" s="467"/>
      <c r="OL1" s="467"/>
      <c r="OM1" s="467"/>
      <c r="ON1" s="467"/>
      <c r="OO1" s="467"/>
      <c r="OP1" s="467"/>
      <c r="OQ1" s="467"/>
      <c r="OR1" s="467"/>
      <c r="OS1" s="467"/>
      <c r="OT1" s="467"/>
      <c r="OU1" s="467"/>
      <c r="OV1" s="467"/>
      <c r="OW1" s="467"/>
      <c r="OX1" s="467"/>
      <c r="OY1" s="467"/>
      <c r="OZ1" s="467"/>
      <c r="PA1" s="467"/>
      <c r="PB1" s="467"/>
      <c r="PC1" s="467"/>
      <c r="PD1" s="467"/>
      <c r="PE1" s="467"/>
      <c r="PF1" s="467"/>
      <c r="PG1" s="467"/>
      <c r="PH1" s="467"/>
      <c r="PI1" s="467"/>
      <c r="PJ1" s="467"/>
      <c r="PK1" s="467"/>
      <c r="PL1" s="467"/>
      <c r="PM1" s="467"/>
      <c r="PN1" s="467"/>
      <c r="PO1" s="467"/>
      <c r="PP1" s="467"/>
      <c r="PQ1" s="467"/>
      <c r="PR1" s="467"/>
      <c r="PS1" s="467"/>
      <c r="PT1" s="467"/>
      <c r="PU1" s="467"/>
      <c r="PV1" s="467"/>
      <c r="PW1" s="467"/>
      <c r="PX1" s="467"/>
      <c r="PY1" s="467"/>
      <c r="PZ1" s="467"/>
      <c r="QA1" s="467"/>
      <c r="QB1" s="467"/>
      <c r="QC1" s="467"/>
      <c r="QD1" s="467"/>
      <c r="QE1" s="467"/>
      <c r="QF1" s="467"/>
      <c r="QG1" s="467"/>
      <c r="QH1" s="467"/>
      <c r="QI1" s="467"/>
      <c r="QJ1" s="467"/>
      <c r="QK1" s="467"/>
      <c r="QL1" s="467"/>
      <c r="QM1" s="467"/>
      <c r="QN1" s="467"/>
      <c r="QO1" s="467"/>
      <c r="QP1" s="467"/>
      <c r="QQ1" s="467"/>
      <c r="QR1" s="467"/>
      <c r="QS1" s="467"/>
      <c r="QT1" s="467"/>
      <c r="QU1" s="467"/>
      <c r="QV1" s="467"/>
      <c r="QW1" s="467"/>
      <c r="QX1" s="467"/>
      <c r="QY1" s="467"/>
      <c r="QZ1" s="467"/>
      <c r="RA1" s="467"/>
      <c r="RB1" s="467"/>
      <c r="RC1" s="467"/>
      <c r="RD1" s="467"/>
      <c r="RE1" s="467"/>
      <c r="RF1" s="467"/>
      <c r="RG1" s="467"/>
      <c r="RH1" s="467"/>
      <c r="RI1" s="467"/>
    </row>
    <row r="2" spans="1:477" s="221" customFormat="1" x14ac:dyDescent="0.2">
      <c r="A2" s="343" t="s">
        <v>236</v>
      </c>
      <c r="B2" s="369"/>
      <c r="C2" s="372"/>
      <c r="D2" s="624"/>
      <c r="E2" s="625"/>
      <c r="F2" s="635" t="s">
        <v>230</v>
      </c>
      <c r="G2" s="636"/>
      <c r="H2" s="637"/>
      <c r="I2" s="629" t="s">
        <v>230</v>
      </c>
      <c r="J2" s="630"/>
      <c r="K2" s="631"/>
      <c r="L2" s="644" t="s">
        <v>230</v>
      </c>
      <c r="M2" s="645"/>
      <c r="N2" s="646"/>
      <c r="O2" s="651" t="s">
        <v>231</v>
      </c>
      <c r="P2" s="652"/>
      <c r="Q2" s="653"/>
      <c r="R2" s="406" t="s">
        <v>232</v>
      </c>
      <c r="S2" s="373"/>
      <c r="T2" s="374"/>
      <c r="U2" s="644" t="s">
        <v>230</v>
      </c>
      <c r="V2" s="645"/>
      <c r="W2" s="646"/>
      <c r="X2" s="644" t="s">
        <v>230</v>
      </c>
      <c r="Y2" s="645"/>
      <c r="Z2" s="646"/>
      <c r="AA2" s="644" t="s">
        <v>230</v>
      </c>
      <c r="AB2" s="645"/>
      <c r="AC2" s="646"/>
      <c r="AD2" s="644" t="s">
        <v>230</v>
      </c>
      <c r="AE2" s="645"/>
      <c r="AF2" s="646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  <c r="DJ2" s="467"/>
      <c r="DK2" s="467"/>
      <c r="DL2" s="467"/>
      <c r="DM2" s="467"/>
      <c r="DN2" s="467"/>
      <c r="DO2" s="467"/>
      <c r="DP2" s="467"/>
      <c r="DQ2" s="467"/>
      <c r="DR2" s="467"/>
      <c r="DS2" s="467"/>
      <c r="DT2" s="467"/>
      <c r="DU2" s="467"/>
      <c r="DV2" s="467"/>
      <c r="DW2" s="467"/>
      <c r="DX2" s="467"/>
      <c r="DY2" s="467"/>
      <c r="DZ2" s="467"/>
      <c r="EA2" s="467"/>
      <c r="EB2" s="467"/>
      <c r="EC2" s="467"/>
      <c r="ED2" s="467"/>
      <c r="EE2" s="467"/>
      <c r="EF2" s="467"/>
      <c r="EG2" s="467"/>
      <c r="EH2" s="467"/>
      <c r="EI2" s="467"/>
      <c r="EJ2" s="467"/>
      <c r="EK2" s="467"/>
      <c r="EL2" s="467"/>
      <c r="EM2" s="467"/>
      <c r="EN2" s="467"/>
      <c r="EO2" s="467"/>
      <c r="EP2" s="467"/>
      <c r="EQ2" s="467"/>
      <c r="ER2" s="467"/>
      <c r="ES2" s="467"/>
      <c r="ET2" s="467"/>
      <c r="EU2" s="467"/>
      <c r="EV2" s="467"/>
      <c r="EW2" s="467"/>
      <c r="EX2" s="467"/>
      <c r="EY2" s="467"/>
      <c r="EZ2" s="467"/>
      <c r="FA2" s="467"/>
      <c r="FB2" s="467"/>
      <c r="FC2" s="467"/>
      <c r="FD2" s="467"/>
      <c r="FE2" s="467"/>
      <c r="FF2" s="467"/>
      <c r="FG2" s="467"/>
      <c r="FH2" s="467"/>
      <c r="FI2" s="467"/>
      <c r="FJ2" s="467"/>
      <c r="FK2" s="467"/>
      <c r="FL2" s="467"/>
      <c r="FM2" s="467"/>
      <c r="FN2" s="467"/>
      <c r="FO2" s="467"/>
      <c r="FP2" s="467"/>
      <c r="FQ2" s="467"/>
      <c r="FR2" s="467"/>
      <c r="FS2" s="467"/>
      <c r="FT2" s="467"/>
      <c r="FU2" s="467"/>
      <c r="FV2" s="467"/>
      <c r="FW2" s="467"/>
      <c r="FX2" s="467"/>
      <c r="FY2" s="467"/>
      <c r="FZ2" s="467"/>
      <c r="GA2" s="467"/>
      <c r="GB2" s="467"/>
      <c r="GC2" s="467"/>
      <c r="GD2" s="467"/>
      <c r="GE2" s="467"/>
      <c r="GF2" s="467"/>
      <c r="GG2" s="467"/>
      <c r="GH2" s="467"/>
      <c r="GI2" s="467"/>
      <c r="GJ2" s="467"/>
      <c r="GK2" s="467"/>
      <c r="GL2" s="467"/>
      <c r="GM2" s="467"/>
      <c r="GN2" s="467"/>
      <c r="GO2" s="467"/>
      <c r="GP2" s="467"/>
      <c r="GQ2" s="467"/>
      <c r="GR2" s="467"/>
      <c r="GS2" s="467"/>
      <c r="GT2" s="467"/>
      <c r="GU2" s="467"/>
      <c r="GV2" s="467"/>
      <c r="GW2" s="467"/>
      <c r="GX2" s="467"/>
      <c r="GY2" s="467"/>
      <c r="GZ2" s="467"/>
      <c r="HA2" s="467"/>
      <c r="HB2" s="467"/>
      <c r="HC2" s="467"/>
      <c r="HD2" s="467"/>
      <c r="HE2" s="467"/>
      <c r="HF2" s="467"/>
      <c r="HG2" s="467"/>
      <c r="HH2" s="467"/>
      <c r="HI2" s="467"/>
      <c r="HJ2" s="467"/>
      <c r="HK2" s="467"/>
      <c r="HL2" s="467"/>
      <c r="HM2" s="467"/>
      <c r="HN2" s="467"/>
      <c r="HO2" s="467"/>
      <c r="HP2" s="467"/>
      <c r="HQ2" s="467"/>
      <c r="HR2" s="467"/>
      <c r="HS2" s="467"/>
      <c r="HT2" s="467"/>
      <c r="HU2" s="467"/>
      <c r="HV2" s="467"/>
      <c r="HW2" s="467"/>
      <c r="HX2" s="467"/>
      <c r="HY2" s="467"/>
      <c r="HZ2" s="467"/>
      <c r="IA2" s="467"/>
      <c r="IB2" s="467"/>
      <c r="IC2" s="467"/>
      <c r="ID2" s="467"/>
      <c r="IE2" s="467"/>
      <c r="IF2" s="467"/>
      <c r="IG2" s="467"/>
      <c r="IH2" s="467"/>
      <c r="II2" s="467"/>
      <c r="IJ2" s="467"/>
      <c r="IK2" s="467"/>
      <c r="IL2" s="467"/>
      <c r="IM2" s="467"/>
      <c r="IN2" s="467"/>
      <c r="IO2" s="467"/>
      <c r="IP2" s="467"/>
      <c r="IQ2" s="467"/>
      <c r="IR2" s="467"/>
      <c r="IS2" s="467"/>
      <c r="IT2" s="467"/>
      <c r="IU2" s="467"/>
      <c r="IV2" s="467"/>
      <c r="IW2" s="467"/>
      <c r="IX2" s="467"/>
      <c r="IY2" s="467"/>
      <c r="IZ2" s="467"/>
      <c r="JA2" s="467"/>
      <c r="JB2" s="467"/>
      <c r="JC2" s="467"/>
      <c r="JD2" s="467"/>
      <c r="JE2" s="467"/>
      <c r="JF2" s="467"/>
      <c r="JG2" s="467"/>
      <c r="JH2" s="467"/>
      <c r="JI2" s="467"/>
      <c r="JJ2" s="467"/>
      <c r="JK2" s="467"/>
      <c r="JL2" s="467"/>
      <c r="JM2" s="467"/>
      <c r="JN2" s="467"/>
      <c r="JO2" s="467"/>
      <c r="JP2" s="467"/>
      <c r="JQ2" s="467"/>
      <c r="JR2" s="467"/>
      <c r="JS2" s="467"/>
      <c r="JT2" s="467"/>
      <c r="JU2" s="467"/>
      <c r="JV2" s="467"/>
      <c r="JW2" s="467"/>
      <c r="JX2" s="467"/>
      <c r="JY2" s="467"/>
      <c r="JZ2" s="467"/>
      <c r="KA2" s="467"/>
      <c r="KB2" s="467"/>
      <c r="KC2" s="467"/>
      <c r="KD2" s="467"/>
      <c r="KE2" s="467"/>
      <c r="KF2" s="467"/>
      <c r="KG2" s="467"/>
      <c r="KH2" s="467"/>
      <c r="KI2" s="467"/>
      <c r="KJ2" s="467"/>
      <c r="KK2" s="467"/>
      <c r="KL2" s="467"/>
      <c r="KM2" s="467"/>
      <c r="KN2" s="467"/>
      <c r="KO2" s="467"/>
      <c r="KP2" s="467"/>
      <c r="KQ2" s="467"/>
      <c r="KR2" s="467"/>
      <c r="KS2" s="467"/>
      <c r="KT2" s="467"/>
      <c r="KU2" s="467"/>
      <c r="KV2" s="467"/>
      <c r="KW2" s="467"/>
      <c r="KX2" s="467"/>
      <c r="KY2" s="467"/>
      <c r="KZ2" s="467"/>
      <c r="LA2" s="467"/>
      <c r="LB2" s="467"/>
      <c r="LC2" s="467"/>
      <c r="LD2" s="467"/>
      <c r="LE2" s="467"/>
      <c r="LF2" s="467"/>
      <c r="LG2" s="467"/>
      <c r="LH2" s="467"/>
      <c r="LI2" s="467"/>
      <c r="LJ2" s="467"/>
      <c r="LK2" s="467"/>
      <c r="LL2" s="467"/>
      <c r="LM2" s="467"/>
      <c r="LN2" s="467"/>
      <c r="LO2" s="467"/>
      <c r="LP2" s="467"/>
      <c r="LQ2" s="467"/>
      <c r="LR2" s="467"/>
      <c r="LS2" s="467"/>
      <c r="LT2" s="467"/>
      <c r="LU2" s="467"/>
      <c r="LV2" s="467"/>
      <c r="LW2" s="467"/>
      <c r="LX2" s="467"/>
      <c r="LY2" s="467"/>
      <c r="LZ2" s="467"/>
      <c r="MA2" s="467"/>
      <c r="MB2" s="467"/>
      <c r="MC2" s="467"/>
      <c r="MD2" s="467"/>
      <c r="ME2" s="467"/>
      <c r="MF2" s="467"/>
      <c r="MG2" s="467"/>
      <c r="MH2" s="467"/>
      <c r="MI2" s="467"/>
      <c r="MJ2" s="467"/>
      <c r="MK2" s="467"/>
      <c r="ML2" s="467"/>
      <c r="MM2" s="467"/>
      <c r="MN2" s="467"/>
      <c r="MO2" s="467"/>
      <c r="MP2" s="467"/>
      <c r="MQ2" s="467"/>
      <c r="MR2" s="467"/>
      <c r="MS2" s="467"/>
      <c r="MT2" s="467"/>
      <c r="MU2" s="467"/>
      <c r="MV2" s="467"/>
      <c r="MW2" s="467"/>
      <c r="MX2" s="467"/>
      <c r="MY2" s="467"/>
      <c r="MZ2" s="467"/>
      <c r="NA2" s="467"/>
      <c r="NB2" s="467"/>
      <c r="NC2" s="467"/>
      <c r="ND2" s="467"/>
      <c r="NE2" s="467"/>
      <c r="NF2" s="467"/>
      <c r="NG2" s="467"/>
      <c r="NH2" s="467"/>
      <c r="NI2" s="467"/>
      <c r="NJ2" s="467"/>
      <c r="NK2" s="467"/>
      <c r="NL2" s="467"/>
      <c r="NM2" s="467"/>
      <c r="NN2" s="467"/>
      <c r="NO2" s="467"/>
      <c r="NP2" s="467"/>
      <c r="NQ2" s="467"/>
      <c r="NR2" s="467"/>
      <c r="NS2" s="467"/>
      <c r="NT2" s="467"/>
      <c r="NU2" s="467"/>
      <c r="NV2" s="467"/>
      <c r="NW2" s="467"/>
      <c r="NX2" s="467"/>
      <c r="NY2" s="467"/>
      <c r="NZ2" s="467"/>
      <c r="OA2" s="467"/>
      <c r="OB2" s="467"/>
      <c r="OC2" s="467"/>
      <c r="OD2" s="467"/>
      <c r="OE2" s="467"/>
      <c r="OF2" s="467"/>
      <c r="OG2" s="467"/>
      <c r="OH2" s="467"/>
      <c r="OI2" s="467"/>
      <c r="OJ2" s="467"/>
      <c r="OK2" s="467"/>
      <c r="OL2" s="467"/>
      <c r="OM2" s="467"/>
      <c r="ON2" s="467"/>
      <c r="OO2" s="467"/>
      <c r="OP2" s="467"/>
      <c r="OQ2" s="467"/>
      <c r="OR2" s="467"/>
      <c r="OS2" s="467"/>
      <c r="OT2" s="467"/>
      <c r="OU2" s="467"/>
      <c r="OV2" s="467"/>
      <c r="OW2" s="467"/>
      <c r="OX2" s="467"/>
      <c r="OY2" s="467"/>
      <c r="OZ2" s="467"/>
      <c r="PA2" s="467"/>
      <c r="PB2" s="467"/>
      <c r="PC2" s="467"/>
      <c r="PD2" s="467"/>
      <c r="PE2" s="467"/>
      <c r="PF2" s="467"/>
      <c r="PG2" s="467"/>
      <c r="PH2" s="467"/>
      <c r="PI2" s="467"/>
      <c r="PJ2" s="467"/>
      <c r="PK2" s="467"/>
      <c r="PL2" s="467"/>
      <c r="PM2" s="467"/>
      <c r="PN2" s="467"/>
      <c r="PO2" s="467"/>
      <c r="PP2" s="467"/>
      <c r="PQ2" s="467"/>
      <c r="PR2" s="467"/>
      <c r="PS2" s="467"/>
      <c r="PT2" s="467"/>
      <c r="PU2" s="467"/>
      <c r="PV2" s="467"/>
      <c r="PW2" s="467"/>
      <c r="PX2" s="467"/>
      <c r="PY2" s="467"/>
      <c r="PZ2" s="467"/>
      <c r="QA2" s="467"/>
      <c r="QB2" s="467"/>
      <c r="QC2" s="467"/>
      <c r="QD2" s="467"/>
      <c r="QE2" s="467"/>
      <c r="QF2" s="467"/>
      <c r="QG2" s="467"/>
      <c r="QH2" s="467"/>
      <c r="QI2" s="467"/>
      <c r="QJ2" s="467"/>
      <c r="QK2" s="467"/>
      <c r="QL2" s="467"/>
      <c r="QM2" s="467"/>
      <c r="QN2" s="467"/>
      <c r="QO2" s="467"/>
      <c r="QP2" s="467"/>
      <c r="QQ2" s="467"/>
      <c r="QR2" s="467"/>
      <c r="QS2" s="467"/>
      <c r="QT2" s="467"/>
      <c r="QU2" s="467"/>
      <c r="QV2" s="467"/>
      <c r="QW2" s="467"/>
      <c r="QX2" s="467"/>
      <c r="QY2" s="467"/>
      <c r="QZ2" s="467"/>
      <c r="RA2" s="467"/>
      <c r="RB2" s="467"/>
      <c r="RC2" s="467"/>
      <c r="RD2" s="467"/>
      <c r="RE2" s="467"/>
      <c r="RF2" s="467"/>
      <c r="RG2" s="467"/>
      <c r="RH2" s="467"/>
      <c r="RI2" s="467"/>
    </row>
    <row r="3" spans="1:477" s="221" customFormat="1" x14ac:dyDescent="0.2">
      <c r="A3" s="343" t="s">
        <v>209</v>
      </c>
      <c r="B3" s="369"/>
      <c r="C3" s="372"/>
      <c r="D3" s="624"/>
      <c r="E3" s="625"/>
      <c r="F3" s="635"/>
      <c r="G3" s="636"/>
      <c r="H3" s="637"/>
      <c r="I3" s="472"/>
      <c r="J3" s="473"/>
      <c r="K3" s="474"/>
      <c r="L3" s="644"/>
      <c r="M3" s="645"/>
      <c r="N3" s="646"/>
      <c r="O3" s="644"/>
      <c r="P3" s="645"/>
      <c r="Q3" s="646"/>
      <c r="R3" s="406"/>
      <c r="S3" s="373"/>
      <c r="T3" s="374"/>
      <c r="U3" s="644"/>
      <c r="V3" s="645"/>
      <c r="W3" s="646"/>
      <c r="X3" s="644"/>
      <c r="Y3" s="645"/>
      <c r="Z3" s="646"/>
      <c r="AA3" s="644"/>
      <c r="AB3" s="645"/>
      <c r="AC3" s="646"/>
      <c r="AD3" s="644"/>
      <c r="AE3" s="645"/>
      <c r="AF3" s="646"/>
      <c r="AG3" s="467"/>
      <c r="AH3" s="467"/>
      <c r="AI3" s="467"/>
      <c r="AJ3" s="467"/>
      <c r="AK3" s="467"/>
      <c r="AL3" s="467"/>
      <c r="AM3" s="467"/>
      <c r="AN3" s="467"/>
      <c r="AO3" s="467"/>
      <c r="AP3" s="467"/>
      <c r="AQ3" s="467"/>
      <c r="AR3" s="467"/>
      <c r="AS3" s="467"/>
      <c r="AT3" s="467"/>
      <c r="AU3" s="467"/>
      <c r="AV3" s="467"/>
      <c r="AW3" s="467"/>
      <c r="AX3" s="467"/>
      <c r="AY3" s="467"/>
      <c r="AZ3" s="467"/>
      <c r="BA3" s="467"/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  <c r="DJ3" s="467"/>
      <c r="DK3" s="467"/>
      <c r="DL3" s="467"/>
      <c r="DM3" s="467"/>
      <c r="DN3" s="467"/>
      <c r="DO3" s="467"/>
      <c r="DP3" s="467"/>
      <c r="DQ3" s="467"/>
      <c r="DR3" s="467"/>
      <c r="DS3" s="467"/>
      <c r="DT3" s="467"/>
      <c r="DU3" s="467"/>
      <c r="DV3" s="467"/>
      <c r="DW3" s="467"/>
      <c r="DX3" s="467"/>
      <c r="DY3" s="467"/>
      <c r="DZ3" s="467"/>
      <c r="EA3" s="467"/>
      <c r="EB3" s="467"/>
      <c r="EC3" s="467"/>
      <c r="ED3" s="467"/>
      <c r="EE3" s="467"/>
      <c r="EF3" s="467"/>
      <c r="EG3" s="467"/>
      <c r="EH3" s="467"/>
      <c r="EI3" s="467"/>
      <c r="EJ3" s="467"/>
      <c r="EK3" s="467"/>
      <c r="EL3" s="467"/>
      <c r="EM3" s="467"/>
      <c r="EN3" s="467"/>
      <c r="EO3" s="467"/>
      <c r="EP3" s="467"/>
      <c r="EQ3" s="467"/>
      <c r="ER3" s="467"/>
      <c r="ES3" s="467"/>
      <c r="ET3" s="467"/>
      <c r="EU3" s="467"/>
      <c r="EV3" s="467"/>
      <c r="EW3" s="467"/>
      <c r="EX3" s="467"/>
      <c r="EY3" s="467"/>
      <c r="EZ3" s="467"/>
      <c r="FA3" s="467"/>
      <c r="FB3" s="467"/>
      <c r="FC3" s="467"/>
      <c r="FD3" s="467"/>
      <c r="FE3" s="467"/>
      <c r="FF3" s="467"/>
      <c r="FG3" s="467"/>
      <c r="FH3" s="467"/>
      <c r="FI3" s="467"/>
      <c r="FJ3" s="467"/>
      <c r="FK3" s="467"/>
      <c r="FL3" s="467"/>
      <c r="FM3" s="467"/>
      <c r="FN3" s="467"/>
      <c r="FO3" s="467"/>
      <c r="FP3" s="467"/>
      <c r="FQ3" s="467"/>
      <c r="FR3" s="467"/>
      <c r="FS3" s="467"/>
      <c r="FT3" s="467"/>
      <c r="FU3" s="467"/>
      <c r="FV3" s="467"/>
      <c r="FW3" s="467"/>
      <c r="FX3" s="467"/>
      <c r="FY3" s="467"/>
      <c r="FZ3" s="467"/>
      <c r="GA3" s="467"/>
      <c r="GB3" s="467"/>
      <c r="GC3" s="467"/>
      <c r="GD3" s="467"/>
      <c r="GE3" s="467"/>
      <c r="GF3" s="467"/>
      <c r="GG3" s="467"/>
      <c r="GH3" s="467"/>
      <c r="GI3" s="467"/>
      <c r="GJ3" s="467"/>
      <c r="GK3" s="467"/>
      <c r="GL3" s="467"/>
      <c r="GM3" s="467"/>
      <c r="GN3" s="467"/>
      <c r="GO3" s="467"/>
      <c r="GP3" s="467"/>
      <c r="GQ3" s="467"/>
      <c r="GR3" s="467"/>
      <c r="GS3" s="467"/>
      <c r="GT3" s="467"/>
      <c r="GU3" s="467"/>
      <c r="GV3" s="467"/>
      <c r="GW3" s="467"/>
      <c r="GX3" s="467"/>
      <c r="GY3" s="467"/>
      <c r="GZ3" s="467"/>
      <c r="HA3" s="467"/>
      <c r="HB3" s="467"/>
      <c r="HC3" s="467"/>
      <c r="HD3" s="467"/>
      <c r="HE3" s="467"/>
      <c r="HF3" s="467"/>
      <c r="HG3" s="467"/>
      <c r="HH3" s="467"/>
      <c r="HI3" s="467"/>
      <c r="HJ3" s="467"/>
      <c r="HK3" s="467"/>
      <c r="HL3" s="467"/>
      <c r="HM3" s="467"/>
      <c r="HN3" s="467"/>
      <c r="HO3" s="467"/>
      <c r="HP3" s="467"/>
      <c r="HQ3" s="467"/>
      <c r="HR3" s="467"/>
      <c r="HS3" s="467"/>
      <c r="HT3" s="467"/>
      <c r="HU3" s="467"/>
      <c r="HV3" s="467"/>
      <c r="HW3" s="467"/>
      <c r="HX3" s="467"/>
      <c r="HY3" s="467"/>
      <c r="HZ3" s="467"/>
      <c r="IA3" s="467"/>
      <c r="IB3" s="467"/>
      <c r="IC3" s="467"/>
      <c r="ID3" s="467"/>
      <c r="IE3" s="467"/>
      <c r="IF3" s="467"/>
      <c r="IG3" s="467"/>
      <c r="IH3" s="467"/>
      <c r="II3" s="467"/>
      <c r="IJ3" s="467"/>
      <c r="IK3" s="467"/>
      <c r="IL3" s="467"/>
      <c r="IM3" s="467"/>
      <c r="IN3" s="467"/>
      <c r="IO3" s="467"/>
      <c r="IP3" s="467"/>
      <c r="IQ3" s="467"/>
      <c r="IR3" s="467"/>
      <c r="IS3" s="467"/>
      <c r="IT3" s="467"/>
      <c r="IU3" s="467"/>
      <c r="IV3" s="467"/>
      <c r="IW3" s="467"/>
      <c r="IX3" s="467"/>
      <c r="IY3" s="467"/>
      <c r="IZ3" s="467"/>
      <c r="JA3" s="467"/>
      <c r="JB3" s="467"/>
      <c r="JC3" s="467"/>
      <c r="JD3" s="467"/>
      <c r="JE3" s="467"/>
      <c r="JF3" s="467"/>
      <c r="JG3" s="467"/>
      <c r="JH3" s="467"/>
      <c r="JI3" s="467"/>
      <c r="JJ3" s="467"/>
      <c r="JK3" s="467"/>
      <c r="JL3" s="467"/>
      <c r="JM3" s="467"/>
      <c r="JN3" s="467"/>
      <c r="JO3" s="467"/>
      <c r="JP3" s="467"/>
      <c r="JQ3" s="467"/>
      <c r="JR3" s="467"/>
      <c r="JS3" s="467"/>
      <c r="JT3" s="467"/>
      <c r="JU3" s="467"/>
      <c r="JV3" s="467"/>
      <c r="JW3" s="467"/>
      <c r="JX3" s="467"/>
      <c r="JY3" s="467"/>
      <c r="JZ3" s="467"/>
      <c r="KA3" s="467"/>
      <c r="KB3" s="467"/>
      <c r="KC3" s="467"/>
      <c r="KD3" s="467"/>
      <c r="KE3" s="467"/>
      <c r="KF3" s="467"/>
      <c r="KG3" s="467"/>
      <c r="KH3" s="467"/>
      <c r="KI3" s="467"/>
      <c r="KJ3" s="467"/>
      <c r="KK3" s="467"/>
      <c r="KL3" s="467"/>
      <c r="KM3" s="467"/>
      <c r="KN3" s="467"/>
      <c r="KO3" s="467"/>
      <c r="KP3" s="467"/>
      <c r="KQ3" s="467"/>
      <c r="KR3" s="467"/>
      <c r="KS3" s="467"/>
      <c r="KT3" s="467"/>
      <c r="KU3" s="467"/>
      <c r="KV3" s="467"/>
      <c r="KW3" s="467"/>
      <c r="KX3" s="467"/>
      <c r="KY3" s="467"/>
      <c r="KZ3" s="467"/>
      <c r="LA3" s="467"/>
      <c r="LB3" s="467"/>
      <c r="LC3" s="467"/>
      <c r="LD3" s="467"/>
      <c r="LE3" s="467"/>
      <c r="LF3" s="467"/>
      <c r="LG3" s="467"/>
      <c r="LH3" s="467"/>
      <c r="LI3" s="467"/>
      <c r="LJ3" s="467"/>
      <c r="LK3" s="467"/>
      <c r="LL3" s="467"/>
      <c r="LM3" s="467"/>
      <c r="LN3" s="467"/>
      <c r="LO3" s="467"/>
      <c r="LP3" s="467"/>
      <c r="LQ3" s="467"/>
      <c r="LR3" s="467"/>
      <c r="LS3" s="467"/>
      <c r="LT3" s="467"/>
      <c r="LU3" s="467"/>
      <c r="LV3" s="467"/>
      <c r="LW3" s="467"/>
      <c r="LX3" s="467"/>
      <c r="LY3" s="467"/>
      <c r="LZ3" s="467"/>
      <c r="MA3" s="467"/>
      <c r="MB3" s="467"/>
      <c r="MC3" s="467"/>
      <c r="MD3" s="467"/>
      <c r="ME3" s="467"/>
      <c r="MF3" s="467"/>
      <c r="MG3" s="467"/>
      <c r="MH3" s="467"/>
      <c r="MI3" s="467"/>
      <c r="MJ3" s="467"/>
      <c r="MK3" s="467"/>
      <c r="ML3" s="467"/>
      <c r="MM3" s="467"/>
      <c r="MN3" s="467"/>
      <c r="MO3" s="467"/>
      <c r="MP3" s="467"/>
      <c r="MQ3" s="467"/>
      <c r="MR3" s="467"/>
      <c r="MS3" s="467"/>
      <c r="MT3" s="467"/>
      <c r="MU3" s="467"/>
      <c r="MV3" s="467"/>
      <c r="MW3" s="467"/>
      <c r="MX3" s="467"/>
      <c r="MY3" s="467"/>
      <c r="MZ3" s="467"/>
      <c r="NA3" s="467"/>
      <c r="NB3" s="467"/>
      <c r="NC3" s="467"/>
      <c r="ND3" s="467"/>
      <c r="NE3" s="467"/>
      <c r="NF3" s="467"/>
      <c r="NG3" s="467"/>
      <c r="NH3" s="467"/>
      <c r="NI3" s="467"/>
      <c r="NJ3" s="467"/>
      <c r="NK3" s="467"/>
      <c r="NL3" s="467"/>
      <c r="NM3" s="467"/>
      <c r="NN3" s="467"/>
      <c r="NO3" s="467"/>
      <c r="NP3" s="467"/>
      <c r="NQ3" s="467"/>
      <c r="NR3" s="467"/>
      <c r="NS3" s="467"/>
      <c r="NT3" s="467"/>
      <c r="NU3" s="467"/>
      <c r="NV3" s="467"/>
      <c r="NW3" s="467"/>
      <c r="NX3" s="467"/>
      <c r="NY3" s="467"/>
      <c r="NZ3" s="467"/>
      <c r="OA3" s="467"/>
      <c r="OB3" s="467"/>
      <c r="OC3" s="467"/>
      <c r="OD3" s="467"/>
      <c r="OE3" s="467"/>
      <c r="OF3" s="467"/>
      <c r="OG3" s="467"/>
      <c r="OH3" s="467"/>
      <c r="OI3" s="467"/>
      <c r="OJ3" s="467"/>
      <c r="OK3" s="467"/>
      <c r="OL3" s="467"/>
      <c r="OM3" s="467"/>
      <c r="ON3" s="467"/>
      <c r="OO3" s="467"/>
      <c r="OP3" s="467"/>
      <c r="OQ3" s="467"/>
      <c r="OR3" s="467"/>
      <c r="OS3" s="467"/>
      <c r="OT3" s="467"/>
      <c r="OU3" s="467"/>
      <c r="OV3" s="467"/>
      <c r="OW3" s="467"/>
      <c r="OX3" s="467"/>
      <c r="OY3" s="467"/>
      <c r="OZ3" s="467"/>
      <c r="PA3" s="467"/>
      <c r="PB3" s="467"/>
      <c r="PC3" s="467"/>
      <c r="PD3" s="467"/>
      <c r="PE3" s="467"/>
      <c r="PF3" s="467"/>
      <c r="PG3" s="467"/>
      <c r="PH3" s="467"/>
      <c r="PI3" s="467"/>
      <c r="PJ3" s="467"/>
      <c r="PK3" s="467"/>
      <c r="PL3" s="467"/>
      <c r="PM3" s="467"/>
      <c r="PN3" s="467"/>
      <c r="PO3" s="467"/>
      <c r="PP3" s="467"/>
      <c r="PQ3" s="467"/>
      <c r="PR3" s="467"/>
      <c r="PS3" s="467"/>
      <c r="PT3" s="467"/>
      <c r="PU3" s="467"/>
      <c r="PV3" s="467"/>
      <c r="PW3" s="467"/>
      <c r="PX3" s="467"/>
      <c r="PY3" s="467"/>
      <c r="PZ3" s="467"/>
      <c r="QA3" s="467"/>
      <c r="QB3" s="467"/>
      <c r="QC3" s="467"/>
      <c r="QD3" s="467"/>
      <c r="QE3" s="467"/>
      <c r="QF3" s="467"/>
      <c r="QG3" s="467"/>
      <c r="QH3" s="467"/>
      <c r="QI3" s="467"/>
      <c r="QJ3" s="467"/>
      <c r="QK3" s="467"/>
      <c r="QL3" s="467"/>
      <c r="QM3" s="467"/>
      <c r="QN3" s="467"/>
      <c r="QO3" s="467"/>
      <c r="QP3" s="467"/>
      <c r="QQ3" s="467"/>
      <c r="QR3" s="467"/>
      <c r="QS3" s="467"/>
      <c r="QT3" s="467"/>
      <c r="QU3" s="467"/>
      <c r="QV3" s="467"/>
      <c r="QW3" s="467"/>
      <c r="QX3" s="467"/>
      <c r="QY3" s="467"/>
      <c r="QZ3" s="467"/>
      <c r="RA3" s="467"/>
      <c r="RB3" s="467"/>
      <c r="RC3" s="467"/>
      <c r="RD3" s="467"/>
      <c r="RE3" s="467"/>
      <c r="RF3" s="467"/>
      <c r="RG3" s="467"/>
      <c r="RH3" s="467"/>
      <c r="RI3" s="467"/>
    </row>
    <row r="4" spans="1:477" s="221" customFormat="1" ht="13.2" x14ac:dyDescent="0.25">
      <c r="A4" s="343" t="s">
        <v>237</v>
      </c>
      <c r="B4" s="369"/>
      <c r="C4" s="372"/>
      <c r="D4" s="362"/>
      <c r="E4" s="363"/>
      <c r="F4" s="471" t="s">
        <v>247</v>
      </c>
      <c r="H4" s="490"/>
      <c r="I4" s="396"/>
      <c r="J4" s="378"/>
      <c r="K4" s="379"/>
      <c r="L4" s="387"/>
      <c r="M4" s="376"/>
      <c r="N4" s="377"/>
      <c r="O4" s="485"/>
      <c r="P4" s="486" t="s">
        <v>246</v>
      </c>
      <c r="Q4" s="487"/>
      <c r="R4" s="406"/>
      <c r="S4" s="373"/>
      <c r="T4" s="374"/>
      <c r="U4" s="375"/>
      <c r="V4" s="471"/>
      <c r="W4" s="377"/>
      <c r="X4" s="387"/>
      <c r="Y4" s="376"/>
      <c r="Z4" s="377"/>
      <c r="AA4" s="387"/>
      <c r="AB4" s="376"/>
      <c r="AC4" s="377"/>
      <c r="AD4" s="387"/>
      <c r="AE4" s="471"/>
      <c r="AF4" s="377"/>
      <c r="AG4" s="467"/>
      <c r="AH4" s="467"/>
      <c r="AI4" s="467"/>
      <c r="AJ4" s="467"/>
      <c r="AK4" s="467"/>
      <c r="AL4" s="467"/>
      <c r="AM4" s="467"/>
      <c r="AN4" s="467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  <c r="DJ4" s="467"/>
      <c r="DK4" s="467"/>
      <c r="DL4" s="467"/>
      <c r="DM4" s="467"/>
      <c r="DN4" s="467"/>
      <c r="DO4" s="467"/>
      <c r="DP4" s="467"/>
      <c r="DQ4" s="467"/>
      <c r="DR4" s="467"/>
      <c r="DS4" s="467"/>
      <c r="DT4" s="467"/>
      <c r="DU4" s="467"/>
      <c r="DV4" s="467"/>
      <c r="DW4" s="467"/>
      <c r="DX4" s="467"/>
      <c r="DY4" s="467"/>
      <c r="DZ4" s="467"/>
      <c r="EA4" s="467"/>
      <c r="EB4" s="467"/>
      <c r="EC4" s="467"/>
      <c r="ED4" s="467"/>
      <c r="EE4" s="467"/>
      <c r="EF4" s="467"/>
      <c r="EG4" s="467"/>
      <c r="EH4" s="467"/>
      <c r="EI4" s="467"/>
      <c r="EJ4" s="467"/>
      <c r="EK4" s="467"/>
      <c r="EL4" s="467"/>
      <c r="EM4" s="467"/>
      <c r="EN4" s="467"/>
      <c r="EO4" s="467"/>
      <c r="EP4" s="467"/>
      <c r="EQ4" s="467"/>
      <c r="ER4" s="467"/>
      <c r="ES4" s="467"/>
      <c r="ET4" s="467"/>
      <c r="EU4" s="467"/>
      <c r="EV4" s="467"/>
      <c r="EW4" s="467"/>
      <c r="EX4" s="467"/>
      <c r="EY4" s="467"/>
      <c r="EZ4" s="467"/>
      <c r="FA4" s="467"/>
      <c r="FB4" s="467"/>
      <c r="FC4" s="467"/>
      <c r="FD4" s="467"/>
      <c r="FE4" s="467"/>
      <c r="FF4" s="467"/>
      <c r="FG4" s="467"/>
      <c r="FH4" s="467"/>
      <c r="FI4" s="467"/>
      <c r="FJ4" s="467"/>
      <c r="FK4" s="467"/>
      <c r="FL4" s="467"/>
      <c r="FM4" s="467"/>
      <c r="FN4" s="467"/>
      <c r="FO4" s="467"/>
      <c r="FP4" s="467"/>
      <c r="FQ4" s="467"/>
      <c r="FR4" s="467"/>
      <c r="FS4" s="467"/>
      <c r="FT4" s="467"/>
      <c r="FU4" s="467"/>
      <c r="FV4" s="467"/>
      <c r="FW4" s="467"/>
      <c r="FX4" s="467"/>
      <c r="FY4" s="467"/>
      <c r="FZ4" s="467"/>
      <c r="GA4" s="467"/>
      <c r="GB4" s="467"/>
      <c r="GC4" s="467"/>
      <c r="GD4" s="467"/>
      <c r="GE4" s="467"/>
      <c r="GF4" s="467"/>
      <c r="GG4" s="467"/>
      <c r="GH4" s="467"/>
      <c r="GI4" s="467"/>
      <c r="GJ4" s="467"/>
      <c r="GK4" s="467"/>
      <c r="GL4" s="467"/>
      <c r="GM4" s="467"/>
      <c r="GN4" s="467"/>
      <c r="GO4" s="467"/>
      <c r="GP4" s="467"/>
      <c r="GQ4" s="467"/>
      <c r="GR4" s="467"/>
      <c r="GS4" s="467"/>
      <c r="GT4" s="467"/>
      <c r="GU4" s="467"/>
      <c r="GV4" s="467"/>
      <c r="GW4" s="467"/>
      <c r="GX4" s="467"/>
      <c r="GY4" s="467"/>
      <c r="GZ4" s="467"/>
      <c r="HA4" s="467"/>
      <c r="HB4" s="467"/>
      <c r="HC4" s="467"/>
      <c r="HD4" s="467"/>
      <c r="HE4" s="467"/>
      <c r="HF4" s="467"/>
      <c r="HG4" s="467"/>
      <c r="HH4" s="467"/>
      <c r="HI4" s="467"/>
      <c r="HJ4" s="467"/>
      <c r="HK4" s="467"/>
      <c r="HL4" s="467"/>
      <c r="HM4" s="467"/>
      <c r="HN4" s="467"/>
      <c r="HO4" s="467"/>
      <c r="HP4" s="467"/>
      <c r="HQ4" s="467"/>
      <c r="HR4" s="467"/>
      <c r="HS4" s="467"/>
      <c r="HT4" s="467"/>
      <c r="HU4" s="467"/>
      <c r="HV4" s="467"/>
      <c r="HW4" s="467"/>
      <c r="HX4" s="467"/>
      <c r="HY4" s="467"/>
      <c r="HZ4" s="467"/>
      <c r="IA4" s="467"/>
      <c r="IB4" s="467"/>
      <c r="IC4" s="467"/>
      <c r="ID4" s="467"/>
      <c r="IE4" s="467"/>
      <c r="IF4" s="467"/>
      <c r="IG4" s="467"/>
      <c r="IH4" s="467"/>
      <c r="II4" s="467"/>
      <c r="IJ4" s="467"/>
      <c r="IK4" s="467"/>
      <c r="IL4" s="467"/>
      <c r="IM4" s="467"/>
      <c r="IN4" s="467"/>
      <c r="IO4" s="467"/>
      <c r="IP4" s="467"/>
      <c r="IQ4" s="467"/>
      <c r="IR4" s="467"/>
      <c r="IS4" s="467"/>
      <c r="IT4" s="467"/>
      <c r="IU4" s="467"/>
      <c r="IV4" s="467"/>
      <c r="IW4" s="467"/>
      <c r="IX4" s="467"/>
      <c r="IY4" s="467"/>
      <c r="IZ4" s="467"/>
      <c r="JA4" s="467"/>
      <c r="JB4" s="467"/>
      <c r="JC4" s="467"/>
      <c r="JD4" s="467"/>
      <c r="JE4" s="467"/>
      <c r="JF4" s="467"/>
      <c r="JG4" s="467"/>
      <c r="JH4" s="467"/>
      <c r="JI4" s="467"/>
      <c r="JJ4" s="467"/>
      <c r="JK4" s="467"/>
      <c r="JL4" s="467"/>
      <c r="JM4" s="467"/>
      <c r="JN4" s="467"/>
      <c r="JO4" s="467"/>
      <c r="JP4" s="467"/>
      <c r="JQ4" s="467"/>
      <c r="JR4" s="467"/>
      <c r="JS4" s="467"/>
      <c r="JT4" s="467"/>
      <c r="JU4" s="467"/>
      <c r="JV4" s="467"/>
      <c r="JW4" s="467"/>
      <c r="JX4" s="467"/>
      <c r="JY4" s="467"/>
      <c r="JZ4" s="467"/>
      <c r="KA4" s="467"/>
      <c r="KB4" s="467"/>
      <c r="KC4" s="467"/>
      <c r="KD4" s="467"/>
      <c r="KE4" s="467"/>
      <c r="KF4" s="467"/>
      <c r="KG4" s="467"/>
      <c r="KH4" s="467"/>
      <c r="KI4" s="467"/>
      <c r="KJ4" s="467"/>
      <c r="KK4" s="467"/>
      <c r="KL4" s="467"/>
      <c r="KM4" s="467"/>
      <c r="KN4" s="467"/>
      <c r="KO4" s="467"/>
      <c r="KP4" s="467"/>
      <c r="KQ4" s="467"/>
      <c r="KR4" s="467"/>
      <c r="KS4" s="467"/>
      <c r="KT4" s="467"/>
      <c r="KU4" s="467"/>
      <c r="KV4" s="467"/>
      <c r="KW4" s="467"/>
      <c r="KX4" s="467"/>
      <c r="KY4" s="467"/>
      <c r="KZ4" s="467"/>
      <c r="LA4" s="467"/>
      <c r="LB4" s="467"/>
      <c r="LC4" s="467"/>
      <c r="LD4" s="467"/>
      <c r="LE4" s="467"/>
      <c r="LF4" s="467"/>
      <c r="LG4" s="467"/>
      <c r="LH4" s="467"/>
      <c r="LI4" s="467"/>
      <c r="LJ4" s="467"/>
      <c r="LK4" s="467"/>
      <c r="LL4" s="467"/>
      <c r="LM4" s="467"/>
      <c r="LN4" s="467"/>
      <c r="LO4" s="467"/>
      <c r="LP4" s="467"/>
      <c r="LQ4" s="467"/>
      <c r="LR4" s="467"/>
      <c r="LS4" s="467"/>
      <c r="LT4" s="467"/>
      <c r="LU4" s="467"/>
      <c r="LV4" s="467"/>
      <c r="LW4" s="467"/>
      <c r="LX4" s="467"/>
      <c r="LY4" s="467"/>
      <c r="LZ4" s="467"/>
      <c r="MA4" s="467"/>
      <c r="MB4" s="467"/>
      <c r="MC4" s="467"/>
      <c r="MD4" s="467"/>
      <c r="ME4" s="467"/>
      <c r="MF4" s="467"/>
      <c r="MG4" s="467"/>
      <c r="MH4" s="467"/>
      <c r="MI4" s="467"/>
      <c r="MJ4" s="467"/>
      <c r="MK4" s="467"/>
      <c r="ML4" s="467"/>
      <c r="MM4" s="467"/>
      <c r="MN4" s="467"/>
      <c r="MO4" s="467"/>
      <c r="MP4" s="467"/>
      <c r="MQ4" s="467"/>
      <c r="MR4" s="467"/>
      <c r="MS4" s="467"/>
      <c r="MT4" s="467"/>
      <c r="MU4" s="467"/>
      <c r="MV4" s="467"/>
      <c r="MW4" s="467"/>
      <c r="MX4" s="467"/>
      <c r="MY4" s="467"/>
      <c r="MZ4" s="467"/>
      <c r="NA4" s="467"/>
      <c r="NB4" s="467"/>
      <c r="NC4" s="467"/>
      <c r="ND4" s="467"/>
      <c r="NE4" s="467"/>
      <c r="NF4" s="467"/>
      <c r="NG4" s="467"/>
      <c r="NH4" s="467"/>
      <c r="NI4" s="467"/>
      <c r="NJ4" s="467"/>
      <c r="NK4" s="467"/>
      <c r="NL4" s="467"/>
      <c r="NM4" s="467"/>
      <c r="NN4" s="467"/>
      <c r="NO4" s="467"/>
      <c r="NP4" s="467"/>
      <c r="NQ4" s="467"/>
      <c r="NR4" s="467"/>
      <c r="NS4" s="467"/>
      <c r="NT4" s="467"/>
      <c r="NU4" s="467"/>
      <c r="NV4" s="467"/>
      <c r="NW4" s="467"/>
      <c r="NX4" s="467"/>
      <c r="NY4" s="467"/>
      <c r="NZ4" s="467"/>
      <c r="OA4" s="467"/>
      <c r="OB4" s="467"/>
      <c r="OC4" s="467"/>
      <c r="OD4" s="467"/>
      <c r="OE4" s="467"/>
      <c r="OF4" s="467"/>
      <c r="OG4" s="467"/>
      <c r="OH4" s="467"/>
      <c r="OI4" s="467"/>
      <c r="OJ4" s="467"/>
      <c r="OK4" s="467"/>
      <c r="OL4" s="467"/>
      <c r="OM4" s="467"/>
      <c r="ON4" s="467"/>
      <c r="OO4" s="467"/>
      <c r="OP4" s="467"/>
      <c r="OQ4" s="467"/>
      <c r="OR4" s="467"/>
      <c r="OS4" s="467"/>
      <c r="OT4" s="467"/>
      <c r="OU4" s="467"/>
      <c r="OV4" s="467"/>
      <c r="OW4" s="467"/>
      <c r="OX4" s="467"/>
      <c r="OY4" s="467"/>
      <c r="OZ4" s="467"/>
      <c r="PA4" s="467"/>
      <c r="PB4" s="467"/>
      <c r="PC4" s="467"/>
      <c r="PD4" s="467"/>
      <c r="PE4" s="467"/>
      <c r="PF4" s="467"/>
      <c r="PG4" s="467"/>
      <c r="PH4" s="467"/>
      <c r="PI4" s="467"/>
      <c r="PJ4" s="467"/>
      <c r="PK4" s="467"/>
      <c r="PL4" s="467"/>
      <c r="PM4" s="467"/>
      <c r="PN4" s="467"/>
      <c r="PO4" s="467"/>
      <c r="PP4" s="467"/>
      <c r="PQ4" s="467"/>
      <c r="PR4" s="467"/>
      <c r="PS4" s="467"/>
      <c r="PT4" s="467"/>
      <c r="PU4" s="467"/>
      <c r="PV4" s="467"/>
      <c r="PW4" s="467"/>
      <c r="PX4" s="467"/>
      <c r="PY4" s="467"/>
      <c r="PZ4" s="467"/>
      <c r="QA4" s="467"/>
      <c r="QB4" s="467"/>
      <c r="QC4" s="467"/>
      <c r="QD4" s="467"/>
      <c r="QE4" s="467"/>
      <c r="QF4" s="467"/>
      <c r="QG4" s="467"/>
      <c r="QH4" s="467"/>
      <c r="QI4" s="467"/>
      <c r="QJ4" s="467"/>
      <c r="QK4" s="467"/>
      <c r="QL4" s="467"/>
      <c r="QM4" s="467"/>
      <c r="QN4" s="467"/>
      <c r="QO4" s="467"/>
      <c r="QP4" s="467"/>
      <c r="QQ4" s="467"/>
      <c r="QR4" s="467"/>
      <c r="QS4" s="467"/>
      <c r="QT4" s="467"/>
      <c r="QU4" s="467"/>
      <c r="QV4" s="467"/>
      <c r="QW4" s="467"/>
      <c r="QX4" s="467"/>
      <c r="QY4" s="467"/>
      <c r="QZ4" s="467"/>
      <c r="RA4" s="467"/>
      <c r="RB4" s="467"/>
      <c r="RC4" s="467"/>
      <c r="RD4" s="467"/>
      <c r="RE4" s="467"/>
      <c r="RF4" s="467"/>
      <c r="RG4" s="467"/>
      <c r="RH4" s="467"/>
      <c r="RI4" s="467"/>
    </row>
    <row r="5" spans="1:477" s="221" customFormat="1" ht="10.8" thickBot="1" x14ac:dyDescent="0.25">
      <c r="A5" s="343" t="s">
        <v>238</v>
      </c>
      <c r="B5" s="369"/>
      <c r="C5" s="372"/>
      <c r="D5" s="366"/>
      <c r="E5" s="367"/>
      <c r="F5" s="488"/>
      <c r="G5" s="489"/>
      <c r="H5" s="490"/>
      <c r="I5" s="396"/>
      <c r="J5" s="378"/>
      <c r="K5" s="379"/>
      <c r="L5" s="387"/>
      <c r="M5" s="376"/>
      <c r="N5" s="377"/>
      <c r="O5" s="387"/>
      <c r="P5" s="376"/>
      <c r="Q5" s="377"/>
      <c r="R5" s="419"/>
      <c r="S5" s="420"/>
      <c r="T5" s="421"/>
      <c r="U5" s="375"/>
      <c r="V5" s="412"/>
      <c r="W5" s="377"/>
      <c r="X5" s="387"/>
      <c r="Y5" s="376"/>
      <c r="Z5" s="377"/>
      <c r="AA5" s="387"/>
      <c r="AB5" s="376"/>
      <c r="AC5" s="377"/>
      <c r="AD5" s="387"/>
      <c r="AE5" s="412"/>
      <c r="AF5" s="37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  <c r="DJ5" s="467"/>
      <c r="DK5" s="467"/>
      <c r="DL5" s="467"/>
      <c r="DM5" s="467"/>
      <c r="DN5" s="467"/>
      <c r="DO5" s="467"/>
      <c r="DP5" s="467"/>
      <c r="DQ5" s="467"/>
      <c r="DR5" s="467"/>
      <c r="DS5" s="467"/>
      <c r="DT5" s="467"/>
      <c r="DU5" s="467"/>
      <c r="DV5" s="467"/>
      <c r="DW5" s="467"/>
      <c r="DX5" s="467"/>
      <c r="DY5" s="467"/>
      <c r="DZ5" s="467"/>
      <c r="EA5" s="467"/>
      <c r="EB5" s="467"/>
      <c r="EC5" s="467"/>
      <c r="ED5" s="467"/>
      <c r="EE5" s="467"/>
      <c r="EF5" s="467"/>
      <c r="EG5" s="467"/>
      <c r="EH5" s="467"/>
      <c r="EI5" s="467"/>
      <c r="EJ5" s="467"/>
      <c r="EK5" s="467"/>
      <c r="EL5" s="467"/>
      <c r="EM5" s="467"/>
      <c r="EN5" s="467"/>
      <c r="EO5" s="467"/>
      <c r="EP5" s="467"/>
      <c r="EQ5" s="467"/>
      <c r="ER5" s="467"/>
      <c r="ES5" s="467"/>
      <c r="ET5" s="467"/>
      <c r="EU5" s="467"/>
      <c r="EV5" s="467"/>
      <c r="EW5" s="467"/>
      <c r="EX5" s="467"/>
      <c r="EY5" s="467"/>
      <c r="EZ5" s="467"/>
      <c r="FA5" s="467"/>
      <c r="FB5" s="467"/>
      <c r="FC5" s="467"/>
      <c r="FD5" s="467"/>
      <c r="FE5" s="467"/>
      <c r="FF5" s="467"/>
      <c r="FG5" s="467"/>
      <c r="FH5" s="467"/>
      <c r="FI5" s="467"/>
      <c r="FJ5" s="467"/>
      <c r="FK5" s="467"/>
      <c r="FL5" s="467"/>
      <c r="FM5" s="467"/>
      <c r="FN5" s="467"/>
      <c r="FO5" s="467"/>
      <c r="FP5" s="467"/>
      <c r="FQ5" s="467"/>
      <c r="FR5" s="467"/>
      <c r="FS5" s="467"/>
      <c r="FT5" s="467"/>
      <c r="FU5" s="467"/>
      <c r="FV5" s="467"/>
      <c r="FW5" s="467"/>
      <c r="FX5" s="467"/>
      <c r="FY5" s="467"/>
      <c r="FZ5" s="467"/>
      <c r="GA5" s="467"/>
      <c r="GB5" s="467"/>
      <c r="GC5" s="467"/>
      <c r="GD5" s="467"/>
      <c r="GE5" s="467"/>
      <c r="GF5" s="467"/>
      <c r="GG5" s="467"/>
      <c r="GH5" s="467"/>
      <c r="GI5" s="467"/>
      <c r="GJ5" s="467"/>
      <c r="GK5" s="467"/>
      <c r="GL5" s="467"/>
      <c r="GM5" s="467"/>
      <c r="GN5" s="467"/>
      <c r="GO5" s="467"/>
      <c r="GP5" s="467"/>
      <c r="GQ5" s="467"/>
      <c r="GR5" s="467"/>
      <c r="GS5" s="467"/>
      <c r="GT5" s="467"/>
      <c r="GU5" s="467"/>
      <c r="GV5" s="467"/>
      <c r="GW5" s="467"/>
      <c r="GX5" s="467"/>
      <c r="GY5" s="467"/>
      <c r="GZ5" s="467"/>
      <c r="HA5" s="467"/>
      <c r="HB5" s="467"/>
      <c r="HC5" s="467"/>
      <c r="HD5" s="467"/>
      <c r="HE5" s="467"/>
      <c r="HF5" s="467"/>
      <c r="HG5" s="467"/>
      <c r="HH5" s="467"/>
      <c r="HI5" s="467"/>
      <c r="HJ5" s="467"/>
      <c r="HK5" s="467"/>
      <c r="HL5" s="467"/>
      <c r="HM5" s="467"/>
      <c r="HN5" s="467"/>
      <c r="HO5" s="467"/>
      <c r="HP5" s="467"/>
      <c r="HQ5" s="467"/>
      <c r="HR5" s="467"/>
      <c r="HS5" s="467"/>
      <c r="HT5" s="467"/>
      <c r="HU5" s="467"/>
      <c r="HV5" s="467"/>
      <c r="HW5" s="467"/>
      <c r="HX5" s="467"/>
      <c r="HY5" s="467"/>
      <c r="HZ5" s="467"/>
      <c r="IA5" s="467"/>
      <c r="IB5" s="467"/>
      <c r="IC5" s="467"/>
      <c r="ID5" s="467"/>
      <c r="IE5" s="467"/>
      <c r="IF5" s="467"/>
      <c r="IG5" s="467"/>
      <c r="IH5" s="467"/>
      <c r="II5" s="467"/>
      <c r="IJ5" s="467"/>
      <c r="IK5" s="467"/>
      <c r="IL5" s="467"/>
      <c r="IM5" s="467"/>
      <c r="IN5" s="467"/>
      <c r="IO5" s="467"/>
      <c r="IP5" s="467"/>
      <c r="IQ5" s="467"/>
      <c r="IR5" s="467"/>
      <c r="IS5" s="467"/>
      <c r="IT5" s="467"/>
      <c r="IU5" s="467"/>
      <c r="IV5" s="467"/>
      <c r="IW5" s="467"/>
      <c r="IX5" s="467"/>
      <c r="IY5" s="467"/>
      <c r="IZ5" s="467"/>
      <c r="JA5" s="467"/>
      <c r="JB5" s="467"/>
      <c r="JC5" s="467"/>
      <c r="JD5" s="467"/>
      <c r="JE5" s="467"/>
      <c r="JF5" s="467"/>
      <c r="JG5" s="467"/>
      <c r="JH5" s="467"/>
      <c r="JI5" s="467"/>
      <c r="JJ5" s="467"/>
      <c r="JK5" s="467"/>
      <c r="JL5" s="467"/>
      <c r="JM5" s="467"/>
      <c r="JN5" s="467"/>
      <c r="JO5" s="467"/>
      <c r="JP5" s="467"/>
      <c r="JQ5" s="467"/>
      <c r="JR5" s="467"/>
      <c r="JS5" s="467"/>
      <c r="JT5" s="467"/>
      <c r="JU5" s="467"/>
      <c r="JV5" s="467"/>
      <c r="JW5" s="467"/>
      <c r="JX5" s="467"/>
      <c r="JY5" s="467"/>
      <c r="JZ5" s="467"/>
      <c r="KA5" s="467"/>
      <c r="KB5" s="467"/>
      <c r="KC5" s="467"/>
      <c r="KD5" s="467"/>
      <c r="KE5" s="467"/>
      <c r="KF5" s="467"/>
      <c r="KG5" s="467"/>
      <c r="KH5" s="467"/>
      <c r="KI5" s="467"/>
      <c r="KJ5" s="467"/>
      <c r="KK5" s="467"/>
      <c r="KL5" s="467"/>
      <c r="KM5" s="467"/>
      <c r="KN5" s="467"/>
      <c r="KO5" s="467"/>
      <c r="KP5" s="467"/>
      <c r="KQ5" s="467"/>
      <c r="KR5" s="467"/>
      <c r="KS5" s="467"/>
      <c r="KT5" s="467"/>
      <c r="KU5" s="467"/>
      <c r="KV5" s="467"/>
      <c r="KW5" s="467"/>
      <c r="KX5" s="467"/>
      <c r="KY5" s="467"/>
      <c r="KZ5" s="467"/>
      <c r="LA5" s="467"/>
      <c r="LB5" s="467"/>
      <c r="LC5" s="467"/>
      <c r="LD5" s="467"/>
      <c r="LE5" s="467"/>
      <c r="LF5" s="467"/>
      <c r="LG5" s="467"/>
      <c r="LH5" s="467"/>
      <c r="LI5" s="467"/>
      <c r="LJ5" s="467"/>
      <c r="LK5" s="467"/>
      <c r="LL5" s="467"/>
      <c r="LM5" s="467"/>
      <c r="LN5" s="467"/>
      <c r="LO5" s="467"/>
      <c r="LP5" s="467"/>
      <c r="LQ5" s="467"/>
      <c r="LR5" s="467"/>
      <c r="LS5" s="467"/>
      <c r="LT5" s="467"/>
      <c r="LU5" s="467"/>
      <c r="LV5" s="467"/>
      <c r="LW5" s="467"/>
      <c r="LX5" s="467"/>
      <c r="LY5" s="467"/>
      <c r="LZ5" s="467"/>
      <c r="MA5" s="467"/>
      <c r="MB5" s="467"/>
      <c r="MC5" s="467"/>
      <c r="MD5" s="467"/>
      <c r="ME5" s="467"/>
      <c r="MF5" s="467"/>
      <c r="MG5" s="467"/>
      <c r="MH5" s="467"/>
      <c r="MI5" s="467"/>
      <c r="MJ5" s="467"/>
      <c r="MK5" s="467"/>
      <c r="ML5" s="467"/>
      <c r="MM5" s="467"/>
      <c r="MN5" s="467"/>
      <c r="MO5" s="467"/>
      <c r="MP5" s="467"/>
      <c r="MQ5" s="467"/>
      <c r="MR5" s="467"/>
      <c r="MS5" s="467"/>
      <c r="MT5" s="467"/>
      <c r="MU5" s="467"/>
      <c r="MV5" s="467"/>
      <c r="MW5" s="467"/>
      <c r="MX5" s="467"/>
      <c r="MY5" s="467"/>
      <c r="MZ5" s="467"/>
      <c r="NA5" s="467"/>
      <c r="NB5" s="467"/>
      <c r="NC5" s="467"/>
      <c r="ND5" s="467"/>
      <c r="NE5" s="467"/>
      <c r="NF5" s="467"/>
      <c r="NG5" s="467"/>
      <c r="NH5" s="467"/>
      <c r="NI5" s="467"/>
      <c r="NJ5" s="467"/>
      <c r="NK5" s="467"/>
      <c r="NL5" s="467"/>
      <c r="NM5" s="467"/>
      <c r="NN5" s="467"/>
      <c r="NO5" s="467"/>
      <c r="NP5" s="467"/>
      <c r="NQ5" s="467"/>
      <c r="NR5" s="467"/>
      <c r="NS5" s="467"/>
      <c r="NT5" s="467"/>
      <c r="NU5" s="467"/>
      <c r="NV5" s="467"/>
      <c r="NW5" s="467"/>
      <c r="NX5" s="467"/>
      <c r="NY5" s="467"/>
      <c r="NZ5" s="467"/>
      <c r="OA5" s="467"/>
      <c r="OB5" s="467"/>
      <c r="OC5" s="467"/>
      <c r="OD5" s="467"/>
      <c r="OE5" s="467"/>
      <c r="OF5" s="467"/>
      <c r="OG5" s="467"/>
      <c r="OH5" s="467"/>
      <c r="OI5" s="467"/>
      <c r="OJ5" s="467"/>
      <c r="OK5" s="467"/>
      <c r="OL5" s="467"/>
      <c r="OM5" s="467"/>
      <c r="ON5" s="467"/>
      <c r="OO5" s="467"/>
      <c r="OP5" s="467"/>
      <c r="OQ5" s="467"/>
      <c r="OR5" s="467"/>
      <c r="OS5" s="467"/>
      <c r="OT5" s="467"/>
      <c r="OU5" s="467"/>
      <c r="OV5" s="467"/>
      <c r="OW5" s="467"/>
      <c r="OX5" s="467"/>
      <c r="OY5" s="467"/>
      <c r="OZ5" s="467"/>
      <c r="PA5" s="467"/>
      <c r="PB5" s="467"/>
      <c r="PC5" s="467"/>
      <c r="PD5" s="467"/>
      <c r="PE5" s="467"/>
      <c r="PF5" s="467"/>
      <c r="PG5" s="467"/>
      <c r="PH5" s="467"/>
      <c r="PI5" s="467"/>
      <c r="PJ5" s="467"/>
      <c r="PK5" s="467"/>
      <c r="PL5" s="467"/>
      <c r="PM5" s="467"/>
      <c r="PN5" s="467"/>
      <c r="PO5" s="467"/>
      <c r="PP5" s="467"/>
      <c r="PQ5" s="467"/>
      <c r="PR5" s="467"/>
      <c r="PS5" s="467"/>
      <c r="PT5" s="467"/>
      <c r="PU5" s="467"/>
      <c r="PV5" s="467"/>
      <c r="PW5" s="467"/>
      <c r="PX5" s="467"/>
      <c r="PY5" s="467"/>
      <c r="PZ5" s="467"/>
      <c r="QA5" s="467"/>
      <c r="QB5" s="467"/>
      <c r="QC5" s="467"/>
      <c r="QD5" s="467"/>
      <c r="QE5" s="467"/>
      <c r="QF5" s="467"/>
      <c r="QG5" s="467"/>
      <c r="QH5" s="467"/>
      <c r="QI5" s="467"/>
      <c r="QJ5" s="467"/>
      <c r="QK5" s="467"/>
      <c r="QL5" s="467"/>
      <c r="QM5" s="467"/>
      <c r="QN5" s="467"/>
      <c r="QO5" s="467"/>
      <c r="QP5" s="467"/>
      <c r="QQ5" s="467"/>
      <c r="QR5" s="467"/>
      <c r="QS5" s="467"/>
      <c r="QT5" s="467"/>
      <c r="QU5" s="467"/>
      <c r="QV5" s="467"/>
      <c r="QW5" s="467"/>
      <c r="QX5" s="467"/>
      <c r="QY5" s="467"/>
      <c r="QZ5" s="467"/>
      <c r="RA5" s="467"/>
      <c r="RB5" s="467"/>
      <c r="RC5" s="467"/>
      <c r="RD5" s="467"/>
      <c r="RE5" s="467"/>
      <c r="RF5" s="467"/>
      <c r="RG5" s="467"/>
      <c r="RH5" s="467"/>
      <c r="RI5" s="467"/>
    </row>
    <row r="6" spans="1:477" s="356" customFormat="1" ht="10.8" thickBot="1" x14ac:dyDescent="0.25">
      <c r="A6" s="343"/>
      <c r="B6" s="415"/>
      <c r="C6" s="418" t="s">
        <v>240</v>
      </c>
      <c r="D6" s="416"/>
      <c r="E6" s="417"/>
      <c r="F6" s="619" t="s">
        <v>241</v>
      </c>
      <c r="G6" s="620"/>
      <c r="H6" s="621"/>
      <c r="I6" s="616" t="s">
        <v>241</v>
      </c>
      <c r="J6" s="617"/>
      <c r="K6" s="618"/>
      <c r="L6" s="638" t="s">
        <v>241</v>
      </c>
      <c r="M6" s="639"/>
      <c r="N6" s="640"/>
      <c r="O6" s="638" t="s">
        <v>241</v>
      </c>
      <c r="P6" s="639"/>
      <c r="Q6" s="640"/>
      <c r="R6" s="422" t="s">
        <v>0</v>
      </c>
      <c r="S6" s="423" t="s">
        <v>241</v>
      </c>
      <c r="T6" s="424"/>
      <c r="U6" s="638" t="s">
        <v>241</v>
      </c>
      <c r="V6" s="639"/>
      <c r="W6" s="640"/>
      <c r="X6" s="638" t="s">
        <v>241</v>
      </c>
      <c r="Y6" s="639"/>
      <c r="Z6" s="640"/>
      <c r="AA6" s="638" t="s">
        <v>241</v>
      </c>
      <c r="AB6" s="639"/>
      <c r="AC6" s="640"/>
      <c r="AD6" s="638" t="s">
        <v>241</v>
      </c>
      <c r="AE6" s="639"/>
      <c r="AF6" s="647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4"/>
      <c r="AV6" s="464"/>
      <c r="AW6" s="464"/>
      <c r="AX6" s="464"/>
      <c r="AY6" s="464"/>
      <c r="AZ6" s="464"/>
      <c r="BA6" s="464"/>
      <c r="BB6" s="464"/>
      <c r="BC6" s="464"/>
      <c r="BD6" s="464"/>
      <c r="BE6" s="464"/>
      <c r="BF6" s="464"/>
      <c r="BG6" s="464"/>
      <c r="BH6" s="464"/>
      <c r="BI6" s="464"/>
      <c r="BJ6" s="464"/>
      <c r="BK6" s="464"/>
      <c r="BL6" s="464"/>
      <c r="BM6" s="464"/>
      <c r="BN6" s="464"/>
      <c r="BO6" s="464"/>
      <c r="BP6" s="464"/>
      <c r="BQ6" s="464"/>
      <c r="BR6" s="464"/>
      <c r="BS6" s="464"/>
      <c r="BT6" s="464"/>
      <c r="BU6" s="464"/>
      <c r="BV6" s="464"/>
      <c r="BW6" s="464"/>
      <c r="BX6" s="464"/>
      <c r="BY6" s="464"/>
      <c r="BZ6" s="464"/>
      <c r="CA6" s="464"/>
      <c r="CB6" s="464"/>
      <c r="CC6" s="464"/>
      <c r="CD6" s="464"/>
      <c r="CE6" s="464"/>
      <c r="CF6" s="464"/>
      <c r="CG6" s="464"/>
      <c r="CH6" s="464"/>
      <c r="CI6" s="464"/>
      <c r="CJ6" s="464"/>
      <c r="CK6" s="464"/>
      <c r="CL6" s="464"/>
      <c r="CM6" s="464"/>
      <c r="CN6" s="464"/>
      <c r="CO6" s="464"/>
      <c r="CP6" s="464"/>
      <c r="CQ6" s="464"/>
      <c r="CR6" s="464"/>
      <c r="CS6" s="464"/>
      <c r="CT6" s="464"/>
      <c r="CU6" s="464"/>
      <c r="CV6" s="464"/>
      <c r="CW6" s="464"/>
      <c r="CX6" s="464"/>
      <c r="CY6" s="464"/>
      <c r="CZ6" s="464"/>
      <c r="DA6" s="464"/>
      <c r="DB6" s="464"/>
      <c r="DC6" s="464"/>
      <c r="DD6" s="464"/>
      <c r="DE6" s="464"/>
      <c r="DF6" s="464"/>
      <c r="DG6" s="464"/>
      <c r="DH6" s="464"/>
      <c r="DI6" s="464"/>
      <c r="DJ6" s="464"/>
      <c r="DK6" s="464"/>
      <c r="DL6" s="464"/>
      <c r="DM6" s="464"/>
      <c r="DN6" s="464"/>
      <c r="DO6" s="464"/>
      <c r="DP6" s="464"/>
      <c r="DQ6" s="464"/>
      <c r="DR6" s="464"/>
      <c r="DS6" s="464"/>
      <c r="DT6" s="464"/>
      <c r="DU6" s="464"/>
      <c r="DV6" s="464"/>
      <c r="DW6" s="464"/>
      <c r="DX6" s="464"/>
      <c r="DY6" s="464"/>
      <c r="DZ6" s="464"/>
      <c r="EA6" s="464"/>
      <c r="EB6" s="464"/>
      <c r="EC6" s="464"/>
      <c r="ED6" s="464"/>
      <c r="EE6" s="464"/>
      <c r="EF6" s="464"/>
      <c r="EG6" s="464"/>
      <c r="EH6" s="464"/>
      <c r="EI6" s="464"/>
      <c r="EJ6" s="464"/>
      <c r="EK6" s="464"/>
      <c r="EL6" s="464"/>
      <c r="EM6" s="464"/>
      <c r="EN6" s="464"/>
      <c r="EO6" s="464"/>
      <c r="EP6" s="464"/>
      <c r="EQ6" s="464"/>
      <c r="ER6" s="464"/>
      <c r="ES6" s="464"/>
      <c r="ET6" s="464"/>
      <c r="EU6" s="464"/>
      <c r="EV6" s="464"/>
      <c r="EW6" s="464"/>
      <c r="EX6" s="464"/>
      <c r="EY6" s="464"/>
      <c r="EZ6" s="464"/>
      <c r="FA6" s="464"/>
      <c r="FB6" s="464"/>
      <c r="FC6" s="464"/>
      <c r="FD6" s="464"/>
      <c r="FE6" s="464"/>
      <c r="FF6" s="464"/>
      <c r="FG6" s="464"/>
      <c r="FH6" s="464"/>
      <c r="FI6" s="464"/>
      <c r="FJ6" s="464"/>
      <c r="FK6" s="464"/>
      <c r="FL6" s="464"/>
      <c r="FM6" s="464"/>
      <c r="FN6" s="464"/>
      <c r="FO6" s="464"/>
      <c r="FP6" s="464"/>
      <c r="FQ6" s="464"/>
      <c r="FR6" s="464"/>
      <c r="FS6" s="464"/>
      <c r="FT6" s="464"/>
      <c r="FU6" s="464"/>
      <c r="FV6" s="464"/>
      <c r="FW6" s="464"/>
      <c r="FX6" s="464"/>
      <c r="FY6" s="464"/>
      <c r="FZ6" s="464"/>
      <c r="GA6" s="464"/>
      <c r="GB6" s="464"/>
      <c r="GC6" s="464"/>
      <c r="GD6" s="464"/>
      <c r="GE6" s="464"/>
      <c r="GF6" s="464"/>
      <c r="GG6" s="464"/>
      <c r="GH6" s="464"/>
      <c r="GI6" s="464"/>
      <c r="GJ6" s="464"/>
      <c r="GK6" s="464"/>
      <c r="GL6" s="464"/>
      <c r="GM6" s="464"/>
      <c r="GN6" s="464"/>
      <c r="GO6" s="464"/>
      <c r="GP6" s="464"/>
      <c r="GQ6" s="464"/>
      <c r="GR6" s="464"/>
      <c r="GS6" s="464"/>
      <c r="GT6" s="464"/>
      <c r="GU6" s="464"/>
      <c r="GV6" s="464"/>
      <c r="GW6" s="464"/>
      <c r="GX6" s="464"/>
      <c r="GY6" s="464"/>
      <c r="GZ6" s="464"/>
      <c r="HA6" s="464"/>
      <c r="HB6" s="464"/>
      <c r="HC6" s="464"/>
      <c r="HD6" s="464"/>
      <c r="HE6" s="464"/>
      <c r="HF6" s="464"/>
      <c r="HG6" s="464"/>
      <c r="HH6" s="464"/>
      <c r="HI6" s="464"/>
      <c r="HJ6" s="464"/>
      <c r="HK6" s="464"/>
      <c r="HL6" s="464"/>
      <c r="HM6" s="464"/>
      <c r="HN6" s="464"/>
      <c r="HO6" s="464"/>
      <c r="HP6" s="464"/>
      <c r="HQ6" s="464"/>
      <c r="HR6" s="464"/>
      <c r="HS6" s="464"/>
      <c r="HT6" s="464"/>
      <c r="HU6" s="464"/>
      <c r="HV6" s="464"/>
      <c r="HW6" s="464"/>
      <c r="HX6" s="464"/>
      <c r="HY6" s="464"/>
      <c r="HZ6" s="464"/>
      <c r="IA6" s="464"/>
      <c r="IB6" s="464"/>
      <c r="IC6" s="464"/>
      <c r="ID6" s="464"/>
      <c r="IE6" s="464"/>
      <c r="IF6" s="464"/>
      <c r="IG6" s="464"/>
      <c r="IH6" s="464"/>
      <c r="II6" s="464"/>
      <c r="IJ6" s="464"/>
      <c r="IK6" s="464"/>
      <c r="IL6" s="464"/>
      <c r="IM6" s="464"/>
      <c r="IN6" s="464"/>
      <c r="IO6" s="464"/>
      <c r="IP6" s="464"/>
      <c r="IQ6" s="464"/>
      <c r="IR6" s="464"/>
      <c r="IS6" s="464"/>
      <c r="IT6" s="464"/>
      <c r="IU6" s="464"/>
      <c r="IV6" s="464"/>
      <c r="IW6" s="464"/>
      <c r="IX6" s="464"/>
      <c r="IY6" s="464"/>
      <c r="IZ6" s="464"/>
      <c r="JA6" s="464"/>
      <c r="JB6" s="464"/>
      <c r="JC6" s="464"/>
      <c r="JD6" s="464"/>
      <c r="JE6" s="464"/>
      <c r="JF6" s="464"/>
      <c r="JG6" s="464"/>
      <c r="JH6" s="464"/>
      <c r="JI6" s="464"/>
      <c r="JJ6" s="464"/>
      <c r="JK6" s="464"/>
      <c r="JL6" s="464"/>
      <c r="JM6" s="464"/>
      <c r="JN6" s="464"/>
      <c r="JO6" s="464"/>
      <c r="JP6" s="464"/>
      <c r="JQ6" s="464"/>
      <c r="JR6" s="464"/>
      <c r="JS6" s="464"/>
      <c r="JT6" s="464"/>
      <c r="JU6" s="464"/>
      <c r="JV6" s="464"/>
      <c r="JW6" s="464"/>
      <c r="JX6" s="464"/>
      <c r="JY6" s="464"/>
      <c r="JZ6" s="464"/>
      <c r="KA6" s="464"/>
      <c r="KB6" s="464"/>
      <c r="KC6" s="464"/>
      <c r="KD6" s="464"/>
      <c r="KE6" s="464"/>
      <c r="KF6" s="464"/>
      <c r="KG6" s="464"/>
      <c r="KH6" s="464"/>
      <c r="KI6" s="464"/>
      <c r="KJ6" s="464"/>
      <c r="KK6" s="464"/>
      <c r="KL6" s="464"/>
      <c r="KM6" s="464"/>
      <c r="KN6" s="464"/>
      <c r="KO6" s="464"/>
      <c r="KP6" s="464"/>
      <c r="KQ6" s="464"/>
      <c r="KR6" s="464"/>
      <c r="KS6" s="464"/>
      <c r="KT6" s="464"/>
      <c r="KU6" s="464"/>
      <c r="KV6" s="464"/>
      <c r="KW6" s="464"/>
      <c r="KX6" s="464"/>
      <c r="KY6" s="464"/>
      <c r="KZ6" s="464"/>
      <c r="LA6" s="464"/>
      <c r="LB6" s="464"/>
      <c r="LC6" s="464"/>
      <c r="LD6" s="464"/>
      <c r="LE6" s="464"/>
      <c r="LF6" s="464"/>
      <c r="LG6" s="464"/>
      <c r="LH6" s="464"/>
      <c r="LI6" s="464"/>
      <c r="LJ6" s="464"/>
      <c r="LK6" s="464"/>
      <c r="LL6" s="464"/>
      <c r="LM6" s="464"/>
      <c r="LN6" s="464"/>
      <c r="LO6" s="464"/>
      <c r="LP6" s="464"/>
      <c r="LQ6" s="464"/>
      <c r="LR6" s="464"/>
      <c r="LS6" s="464"/>
      <c r="LT6" s="464"/>
      <c r="LU6" s="464"/>
      <c r="LV6" s="464"/>
      <c r="LW6" s="464"/>
      <c r="LX6" s="464"/>
      <c r="LY6" s="464"/>
      <c r="LZ6" s="464"/>
      <c r="MA6" s="464"/>
      <c r="MB6" s="464"/>
      <c r="MC6" s="464"/>
      <c r="MD6" s="464"/>
      <c r="ME6" s="464"/>
      <c r="MF6" s="464"/>
      <c r="MG6" s="464"/>
      <c r="MH6" s="464"/>
      <c r="MI6" s="464"/>
      <c r="MJ6" s="464"/>
      <c r="MK6" s="464"/>
      <c r="ML6" s="464"/>
      <c r="MM6" s="464"/>
      <c r="MN6" s="464"/>
      <c r="MO6" s="464"/>
      <c r="MP6" s="464"/>
      <c r="MQ6" s="464"/>
      <c r="MR6" s="464"/>
      <c r="MS6" s="464"/>
      <c r="MT6" s="464"/>
      <c r="MU6" s="464"/>
      <c r="MV6" s="464"/>
      <c r="MW6" s="464"/>
      <c r="MX6" s="464"/>
      <c r="MY6" s="464"/>
      <c r="MZ6" s="464"/>
      <c r="NA6" s="464"/>
      <c r="NB6" s="464"/>
      <c r="NC6" s="464"/>
      <c r="ND6" s="464"/>
      <c r="NE6" s="464"/>
      <c r="NF6" s="464"/>
      <c r="NG6" s="464"/>
      <c r="NH6" s="464"/>
      <c r="NI6" s="464"/>
      <c r="NJ6" s="464"/>
      <c r="NK6" s="464"/>
      <c r="NL6" s="464"/>
      <c r="NM6" s="464"/>
      <c r="NN6" s="464"/>
      <c r="NO6" s="464"/>
      <c r="NP6" s="464"/>
      <c r="NQ6" s="464"/>
      <c r="NR6" s="464"/>
      <c r="NS6" s="464"/>
      <c r="NT6" s="464"/>
      <c r="NU6" s="464"/>
      <c r="NV6" s="464"/>
      <c r="NW6" s="464"/>
      <c r="NX6" s="464"/>
      <c r="NY6" s="464"/>
      <c r="NZ6" s="464"/>
      <c r="OA6" s="464"/>
      <c r="OB6" s="464"/>
      <c r="OC6" s="464"/>
      <c r="OD6" s="464"/>
      <c r="OE6" s="464"/>
      <c r="OF6" s="464"/>
      <c r="OG6" s="464"/>
      <c r="OH6" s="464"/>
      <c r="OI6" s="464"/>
      <c r="OJ6" s="464"/>
      <c r="OK6" s="464"/>
      <c r="OL6" s="464"/>
      <c r="OM6" s="464"/>
      <c r="ON6" s="464"/>
      <c r="OO6" s="464"/>
      <c r="OP6" s="464"/>
      <c r="OQ6" s="464"/>
      <c r="OR6" s="464"/>
      <c r="OS6" s="464"/>
      <c r="OT6" s="464"/>
      <c r="OU6" s="464"/>
      <c r="OV6" s="464"/>
      <c r="OW6" s="464"/>
      <c r="OX6" s="464"/>
      <c r="OY6" s="464"/>
      <c r="OZ6" s="464"/>
      <c r="PA6" s="464"/>
      <c r="PB6" s="464"/>
      <c r="PC6" s="464"/>
      <c r="PD6" s="464"/>
      <c r="PE6" s="464"/>
      <c r="PF6" s="464"/>
      <c r="PG6" s="464"/>
      <c r="PH6" s="464"/>
      <c r="PI6" s="464"/>
      <c r="PJ6" s="464"/>
      <c r="PK6" s="464"/>
      <c r="PL6" s="464"/>
      <c r="PM6" s="464"/>
      <c r="PN6" s="464"/>
      <c r="PO6" s="464"/>
      <c r="PP6" s="464"/>
      <c r="PQ6" s="464"/>
      <c r="PR6" s="464"/>
      <c r="PS6" s="464"/>
      <c r="PT6" s="464"/>
      <c r="PU6" s="464"/>
      <c r="PV6" s="464"/>
      <c r="PW6" s="464"/>
      <c r="PX6" s="464"/>
      <c r="PY6" s="464"/>
      <c r="PZ6" s="464"/>
      <c r="QA6" s="464"/>
      <c r="QB6" s="464"/>
      <c r="QC6" s="464"/>
      <c r="QD6" s="464"/>
      <c r="QE6" s="464"/>
      <c r="QF6" s="464"/>
      <c r="QG6" s="464"/>
      <c r="QH6" s="464"/>
      <c r="QI6" s="464"/>
      <c r="QJ6" s="464"/>
      <c r="QK6" s="464"/>
      <c r="QL6" s="464"/>
      <c r="QM6" s="464"/>
      <c r="QN6" s="464"/>
      <c r="QO6" s="464"/>
      <c r="QP6" s="464"/>
      <c r="QQ6" s="464"/>
      <c r="QR6" s="464"/>
      <c r="QS6" s="464"/>
      <c r="QT6" s="464"/>
      <c r="QU6" s="464"/>
      <c r="QV6" s="464"/>
      <c r="QW6" s="464"/>
      <c r="QX6" s="464"/>
      <c r="QY6" s="464"/>
      <c r="QZ6" s="464"/>
      <c r="RA6" s="464"/>
      <c r="RB6" s="464"/>
      <c r="RC6" s="464"/>
      <c r="RD6" s="464"/>
      <c r="RE6" s="464"/>
      <c r="RF6" s="464"/>
      <c r="RG6" s="464"/>
      <c r="RH6" s="464"/>
      <c r="RI6" s="464"/>
    </row>
    <row r="7" spans="1:477" s="228" customFormat="1" ht="35.25" customHeight="1" thickBot="1" x14ac:dyDescent="0.25">
      <c r="A7" s="139" t="s">
        <v>120</v>
      </c>
      <c r="B7" s="139" t="s">
        <v>149</v>
      </c>
      <c r="C7" s="140"/>
      <c r="D7" s="227" t="s">
        <v>99</v>
      </c>
      <c r="E7" s="229" t="s">
        <v>100</v>
      </c>
      <c r="F7" s="491" t="s">
        <v>147</v>
      </c>
      <c r="G7" s="492" t="s">
        <v>148</v>
      </c>
      <c r="H7" s="492" t="s">
        <v>6</v>
      </c>
      <c r="I7" s="388" t="s">
        <v>147</v>
      </c>
      <c r="J7" s="282" t="s">
        <v>148</v>
      </c>
      <c r="K7" s="282" t="s">
        <v>6</v>
      </c>
      <c r="L7" s="388" t="s">
        <v>147</v>
      </c>
      <c r="M7" s="282" t="s">
        <v>148</v>
      </c>
      <c r="N7" s="282" t="s">
        <v>6</v>
      </c>
      <c r="O7" s="388" t="s">
        <v>147</v>
      </c>
      <c r="P7" s="282" t="s">
        <v>148</v>
      </c>
      <c r="Q7" s="282" t="s">
        <v>6</v>
      </c>
      <c r="R7" s="388" t="s">
        <v>147</v>
      </c>
      <c r="S7" s="282" t="s">
        <v>148</v>
      </c>
      <c r="T7" s="282" t="s">
        <v>6</v>
      </c>
      <c r="U7" s="388" t="s">
        <v>147</v>
      </c>
      <c r="V7" s="282" t="s">
        <v>148</v>
      </c>
      <c r="W7" s="282" t="s">
        <v>6</v>
      </c>
      <c r="X7" s="388" t="s">
        <v>147</v>
      </c>
      <c r="Y7" s="282" t="s">
        <v>148</v>
      </c>
      <c r="Z7" s="282" t="s">
        <v>6</v>
      </c>
      <c r="AA7" s="388" t="s">
        <v>147</v>
      </c>
      <c r="AB7" s="282" t="s">
        <v>148</v>
      </c>
      <c r="AC7" s="282" t="s">
        <v>6</v>
      </c>
      <c r="AD7" s="388" t="s">
        <v>147</v>
      </c>
      <c r="AE7" s="282" t="s">
        <v>148</v>
      </c>
      <c r="AF7" s="282" t="s">
        <v>6</v>
      </c>
      <c r="AG7" s="468"/>
      <c r="AH7" s="468"/>
      <c r="AI7" s="468"/>
      <c r="AJ7" s="468"/>
      <c r="AK7" s="468"/>
      <c r="AL7" s="468"/>
      <c r="AM7" s="468"/>
      <c r="AN7" s="468"/>
      <c r="AO7" s="468"/>
      <c r="AP7" s="468"/>
      <c r="AQ7" s="468"/>
      <c r="AR7" s="468"/>
      <c r="AS7" s="468"/>
      <c r="AT7" s="468"/>
      <c r="AU7" s="468"/>
      <c r="AV7" s="468"/>
      <c r="AW7" s="468"/>
      <c r="AX7" s="468"/>
      <c r="AY7" s="468"/>
      <c r="AZ7" s="468"/>
      <c r="BA7" s="468"/>
      <c r="BB7" s="468"/>
      <c r="BC7" s="468"/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  <c r="DJ7" s="468"/>
      <c r="DK7" s="468"/>
      <c r="DL7" s="468"/>
      <c r="DM7" s="468"/>
      <c r="DN7" s="468"/>
      <c r="DO7" s="468"/>
      <c r="DP7" s="468"/>
      <c r="DQ7" s="468"/>
      <c r="DR7" s="468"/>
      <c r="DS7" s="468"/>
      <c r="DT7" s="468"/>
      <c r="DU7" s="468"/>
      <c r="DV7" s="468"/>
      <c r="DW7" s="468"/>
      <c r="DX7" s="468"/>
      <c r="DY7" s="468"/>
      <c r="DZ7" s="468"/>
      <c r="EA7" s="468"/>
      <c r="EB7" s="468"/>
      <c r="EC7" s="468"/>
      <c r="ED7" s="468"/>
      <c r="EE7" s="468"/>
      <c r="EF7" s="468"/>
      <c r="EG7" s="468"/>
      <c r="EH7" s="468"/>
      <c r="EI7" s="468"/>
      <c r="EJ7" s="468"/>
      <c r="EK7" s="468"/>
      <c r="EL7" s="468"/>
      <c r="EM7" s="468"/>
      <c r="EN7" s="468"/>
      <c r="EO7" s="468"/>
      <c r="EP7" s="468"/>
      <c r="EQ7" s="468"/>
      <c r="ER7" s="468"/>
      <c r="ES7" s="468"/>
      <c r="ET7" s="468"/>
      <c r="EU7" s="468"/>
      <c r="EV7" s="468"/>
      <c r="EW7" s="468"/>
      <c r="EX7" s="468"/>
      <c r="EY7" s="468"/>
      <c r="EZ7" s="468"/>
      <c r="FA7" s="468"/>
      <c r="FB7" s="468"/>
      <c r="FC7" s="468"/>
      <c r="FD7" s="468"/>
      <c r="FE7" s="468"/>
      <c r="FF7" s="468"/>
      <c r="FG7" s="468"/>
      <c r="FH7" s="468"/>
      <c r="FI7" s="468"/>
      <c r="FJ7" s="468"/>
      <c r="FK7" s="468"/>
      <c r="FL7" s="468"/>
      <c r="FM7" s="468"/>
      <c r="FN7" s="468"/>
      <c r="FO7" s="468"/>
      <c r="FP7" s="468"/>
      <c r="FQ7" s="468"/>
      <c r="FR7" s="468"/>
      <c r="FS7" s="468"/>
      <c r="FT7" s="468"/>
      <c r="FU7" s="468"/>
      <c r="FV7" s="468"/>
      <c r="FW7" s="468"/>
      <c r="FX7" s="468"/>
      <c r="FY7" s="468"/>
      <c r="FZ7" s="468"/>
      <c r="GA7" s="468"/>
      <c r="GB7" s="468"/>
      <c r="GC7" s="468"/>
      <c r="GD7" s="468"/>
      <c r="GE7" s="468"/>
      <c r="GF7" s="468"/>
      <c r="GG7" s="468"/>
      <c r="GH7" s="468"/>
      <c r="GI7" s="468"/>
      <c r="GJ7" s="468"/>
      <c r="GK7" s="468"/>
      <c r="GL7" s="468"/>
      <c r="GM7" s="468"/>
      <c r="GN7" s="468"/>
      <c r="GO7" s="468"/>
      <c r="GP7" s="468"/>
      <c r="GQ7" s="468"/>
      <c r="GR7" s="468"/>
      <c r="GS7" s="468"/>
      <c r="GT7" s="468"/>
      <c r="GU7" s="468"/>
      <c r="GV7" s="468"/>
      <c r="GW7" s="468"/>
      <c r="GX7" s="468"/>
      <c r="GY7" s="468"/>
      <c r="GZ7" s="468"/>
      <c r="HA7" s="468"/>
      <c r="HB7" s="468"/>
      <c r="HC7" s="468"/>
      <c r="HD7" s="468"/>
      <c r="HE7" s="468"/>
      <c r="HF7" s="468"/>
      <c r="HG7" s="468"/>
      <c r="HH7" s="468"/>
      <c r="HI7" s="468"/>
      <c r="HJ7" s="468"/>
      <c r="HK7" s="468"/>
      <c r="HL7" s="468"/>
      <c r="HM7" s="468"/>
      <c r="HN7" s="468"/>
      <c r="HO7" s="468"/>
      <c r="HP7" s="468"/>
      <c r="HQ7" s="468"/>
      <c r="HR7" s="468"/>
      <c r="HS7" s="468"/>
      <c r="HT7" s="468"/>
      <c r="HU7" s="468"/>
      <c r="HV7" s="468"/>
      <c r="HW7" s="468"/>
      <c r="HX7" s="468"/>
      <c r="HY7" s="468"/>
      <c r="HZ7" s="468"/>
      <c r="IA7" s="468"/>
      <c r="IB7" s="468"/>
      <c r="IC7" s="468"/>
      <c r="ID7" s="468"/>
      <c r="IE7" s="468"/>
      <c r="IF7" s="468"/>
      <c r="IG7" s="468"/>
      <c r="IH7" s="468"/>
      <c r="II7" s="468"/>
      <c r="IJ7" s="468"/>
      <c r="IK7" s="468"/>
      <c r="IL7" s="468"/>
      <c r="IM7" s="468"/>
      <c r="IN7" s="468"/>
      <c r="IO7" s="468"/>
      <c r="IP7" s="468"/>
      <c r="IQ7" s="468"/>
      <c r="IR7" s="468"/>
      <c r="IS7" s="468"/>
      <c r="IT7" s="468"/>
      <c r="IU7" s="468"/>
      <c r="IV7" s="468"/>
      <c r="IW7" s="468"/>
      <c r="IX7" s="468"/>
      <c r="IY7" s="468"/>
      <c r="IZ7" s="468"/>
      <c r="JA7" s="468"/>
      <c r="JB7" s="468"/>
      <c r="JC7" s="468"/>
      <c r="JD7" s="468"/>
      <c r="JE7" s="468"/>
      <c r="JF7" s="468"/>
      <c r="JG7" s="468"/>
      <c r="JH7" s="468"/>
      <c r="JI7" s="468"/>
      <c r="JJ7" s="468"/>
      <c r="JK7" s="468"/>
      <c r="JL7" s="468"/>
      <c r="JM7" s="468"/>
      <c r="JN7" s="468"/>
      <c r="JO7" s="468"/>
      <c r="JP7" s="468"/>
      <c r="JQ7" s="468"/>
      <c r="JR7" s="468"/>
      <c r="JS7" s="468"/>
      <c r="JT7" s="468"/>
      <c r="JU7" s="468"/>
      <c r="JV7" s="468"/>
      <c r="JW7" s="468"/>
      <c r="JX7" s="468"/>
      <c r="JY7" s="468"/>
      <c r="JZ7" s="468"/>
      <c r="KA7" s="468"/>
      <c r="KB7" s="468"/>
      <c r="KC7" s="468"/>
      <c r="KD7" s="468"/>
      <c r="KE7" s="468"/>
      <c r="KF7" s="468"/>
      <c r="KG7" s="468"/>
      <c r="KH7" s="468"/>
      <c r="KI7" s="468"/>
      <c r="KJ7" s="468"/>
      <c r="KK7" s="468"/>
      <c r="KL7" s="468"/>
      <c r="KM7" s="468"/>
      <c r="KN7" s="468"/>
      <c r="KO7" s="468"/>
      <c r="KP7" s="468"/>
      <c r="KQ7" s="468"/>
      <c r="KR7" s="468"/>
      <c r="KS7" s="468"/>
      <c r="KT7" s="468"/>
      <c r="KU7" s="468"/>
      <c r="KV7" s="468"/>
      <c r="KW7" s="468"/>
      <c r="KX7" s="468"/>
      <c r="KY7" s="468"/>
      <c r="KZ7" s="468"/>
      <c r="LA7" s="468"/>
      <c r="LB7" s="468"/>
      <c r="LC7" s="468"/>
      <c r="LD7" s="468"/>
      <c r="LE7" s="468"/>
      <c r="LF7" s="468"/>
      <c r="LG7" s="468"/>
      <c r="LH7" s="468"/>
      <c r="LI7" s="468"/>
      <c r="LJ7" s="468"/>
      <c r="LK7" s="468"/>
      <c r="LL7" s="468"/>
      <c r="LM7" s="468"/>
      <c r="LN7" s="468"/>
      <c r="LO7" s="468"/>
      <c r="LP7" s="468"/>
      <c r="LQ7" s="468"/>
      <c r="LR7" s="468"/>
      <c r="LS7" s="468"/>
      <c r="LT7" s="468"/>
      <c r="LU7" s="468"/>
      <c r="LV7" s="468"/>
      <c r="LW7" s="468"/>
      <c r="LX7" s="468"/>
      <c r="LY7" s="468"/>
      <c r="LZ7" s="468"/>
      <c r="MA7" s="468"/>
      <c r="MB7" s="468"/>
      <c r="MC7" s="468"/>
      <c r="MD7" s="468"/>
      <c r="ME7" s="468"/>
      <c r="MF7" s="468"/>
      <c r="MG7" s="468"/>
      <c r="MH7" s="468"/>
      <c r="MI7" s="468"/>
      <c r="MJ7" s="468"/>
      <c r="MK7" s="468"/>
      <c r="ML7" s="468"/>
      <c r="MM7" s="468"/>
      <c r="MN7" s="468"/>
      <c r="MO7" s="468"/>
      <c r="MP7" s="468"/>
      <c r="MQ7" s="468"/>
      <c r="MR7" s="468"/>
      <c r="MS7" s="468"/>
      <c r="MT7" s="468"/>
      <c r="MU7" s="468"/>
      <c r="MV7" s="468"/>
      <c r="MW7" s="468"/>
      <c r="MX7" s="468"/>
      <c r="MY7" s="468"/>
      <c r="MZ7" s="468"/>
      <c r="NA7" s="468"/>
      <c r="NB7" s="468"/>
      <c r="NC7" s="468"/>
      <c r="ND7" s="468"/>
      <c r="NE7" s="468"/>
      <c r="NF7" s="468"/>
      <c r="NG7" s="468"/>
      <c r="NH7" s="468"/>
      <c r="NI7" s="468"/>
      <c r="NJ7" s="468"/>
      <c r="NK7" s="468"/>
      <c r="NL7" s="468"/>
      <c r="NM7" s="468"/>
      <c r="NN7" s="468"/>
      <c r="NO7" s="468"/>
      <c r="NP7" s="468"/>
      <c r="NQ7" s="468"/>
      <c r="NR7" s="468"/>
      <c r="NS7" s="468"/>
      <c r="NT7" s="468"/>
      <c r="NU7" s="468"/>
      <c r="NV7" s="468"/>
      <c r="NW7" s="468"/>
      <c r="NX7" s="468"/>
      <c r="NY7" s="468"/>
      <c r="NZ7" s="468"/>
      <c r="OA7" s="468"/>
      <c r="OB7" s="468"/>
      <c r="OC7" s="468"/>
      <c r="OD7" s="468"/>
      <c r="OE7" s="468"/>
      <c r="OF7" s="468"/>
      <c r="OG7" s="468"/>
      <c r="OH7" s="468"/>
      <c r="OI7" s="468"/>
      <c r="OJ7" s="468"/>
      <c r="OK7" s="468"/>
      <c r="OL7" s="468"/>
      <c r="OM7" s="468"/>
      <c r="ON7" s="468"/>
      <c r="OO7" s="468"/>
      <c r="OP7" s="468"/>
      <c r="OQ7" s="468"/>
      <c r="OR7" s="468"/>
      <c r="OS7" s="468"/>
      <c r="OT7" s="468"/>
      <c r="OU7" s="468"/>
      <c r="OV7" s="468"/>
      <c r="OW7" s="468"/>
      <c r="OX7" s="468"/>
      <c r="OY7" s="468"/>
      <c r="OZ7" s="468"/>
      <c r="PA7" s="468"/>
      <c r="PB7" s="468"/>
      <c r="PC7" s="468"/>
      <c r="PD7" s="468"/>
      <c r="PE7" s="468"/>
      <c r="PF7" s="468"/>
      <c r="PG7" s="468"/>
      <c r="PH7" s="468"/>
      <c r="PI7" s="468"/>
      <c r="PJ7" s="468"/>
      <c r="PK7" s="468"/>
      <c r="PL7" s="468"/>
      <c r="PM7" s="468"/>
      <c r="PN7" s="468"/>
      <c r="PO7" s="468"/>
      <c r="PP7" s="468"/>
      <c r="PQ7" s="468"/>
      <c r="PR7" s="468"/>
      <c r="PS7" s="468"/>
      <c r="PT7" s="468"/>
      <c r="PU7" s="468"/>
      <c r="PV7" s="468"/>
      <c r="PW7" s="468"/>
      <c r="PX7" s="468"/>
      <c r="PY7" s="468"/>
      <c r="PZ7" s="468"/>
      <c r="QA7" s="468"/>
      <c r="QB7" s="468"/>
      <c r="QC7" s="468"/>
      <c r="QD7" s="468"/>
      <c r="QE7" s="468"/>
      <c r="QF7" s="468"/>
      <c r="QG7" s="468"/>
      <c r="QH7" s="468"/>
      <c r="QI7" s="468"/>
      <c r="QJ7" s="468"/>
      <c r="QK7" s="468"/>
      <c r="QL7" s="468"/>
      <c r="QM7" s="468"/>
      <c r="QN7" s="468"/>
      <c r="QO7" s="468"/>
      <c r="QP7" s="468"/>
      <c r="QQ7" s="468"/>
      <c r="QR7" s="468"/>
      <c r="QS7" s="468"/>
      <c r="QT7" s="468"/>
      <c r="QU7" s="468"/>
      <c r="QV7" s="468"/>
      <c r="QW7" s="468"/>
      <c r="QX7" s="468"/>
      <c r="QY7" s="468"/>
      <c r="QZ7" s="468"/>
      <c r="RA7" s="468"/>
      <c r="RB7" s="468"/>
      <c r="RC7" s="468"/>
      <c r="RD7" s="468"/>
      <c r="RE7" s="468"/>
      <c r="RF7" s="468"/>
      <c r="RG7" s="468"/>
      <c r="RH7" s="468"/>
      <c r="RI7" s="468"/>
    </row>
    <row r="8" spans="1:477" s="221" customFormat="1" ht="24" customHeight="1" x14ac:dyDescent="0.25">
      <c r="A8" s="345"/>
      <c r="B8" s="344" t="s">
        <v>150</v>
      </c>
      <c r="C8" s="346"/>
      <c r="D8" s="143" t="str">
        <f>IF(ISBLANK('Item List'!E3),0,'Item List'!E3)</f>
        <v>Unit Price</v>
      </c>
      <c r="E8" s="143">
        <f>IF(AND(ISNUMBER($C8),ISNUMBER(D8)),$C8*D8,0)</f>
        <v>0</v>
      </c>
      <c r="F8" s="493">
        <v>0</v>
      </c>
      <c r="G8" s="494"/>
      <c r="H8" s="495">
        <f>+F8*G8</f>
        <v>0</v>
      </c>
      <c r="I8" s="397"/>
      <c r="J8" s="166"/>
      <c r="K8" s="342">
        <f>+I8*J8</f>
        <v>0</v>
      </c>
      <c r="L8" s="397"/>
      <c r="M8" s="166"/>
      <c r="N8" s="103">
        <f>+L8*M8</f>
        <v>0</v>
      </c>
      <c r="O8" s="397"/>
      <c r="P8" s="166"/>
      <c r="Q8" s="103">
        <f>+O8*P8</f>
        <v>0</v>
      </c>
      <c r="R8" s="389">
        <v>0</v>
      </c>
      <c r="S8" s="165"/>
      <c r="T8" s="342">
        <f>+R8*S8</f>
        <v>0</v>
      </c>
      <c r="U8" s="397"/>
      <c r="V8" s="166"/>
      <c r="W8" s="360" t="s">
        <v>220</v>
      </c>
      <c r="X8" s="397"/>
      <c r="Y8" s="166"/>
      <c r="Z8" s="103">
        <f>+X8*Y8</f>
        <v>0</v>
      </c>
      <c r="AA8" s="397"/>
      <c r="AB8" s="166"/>
      <c r="AC8" s="103">
        <f>+AA8*AB8</f>
        <v>0</v>
      </c>
      <c r="AD8" s="397"/>
      <c r="AE8" s="166"/>
      <c r="AF8" s="360" t="s">
        <v>220</v>
      </c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  <c r="DJ8" s="467"/>
      <c r="DK8" s="467"/>
      <c r="DL8" s="467"/>
      <c r="DM8" s="467"/>
      <c r="DN8" s="467"/>
      <c r="DO8" s="467"/>
      <c r="DP8" s="467"/>
      <c r="DQ8" s="467"/>
      <c r="DR8" s="467"/>
      <c r="DS8" s="467"/>
      <c r="DT8" s="467"/>
      <c r="DU8" s="467"/>
      <c r="DV8" s="467"/>
      <c r="DW8" s="467"/>
      <c r="DX8" s="467"/>
      <c r="DY8" s="467"/>
      <c r="DZ8" s="467"/>
      <c r="EA8" s="467"/>
      <c r="EB8" s="467"/>
      <c r="EC8" s="467"/>
      <c r="ED8" s="467"/>
      <c r="EE8" s="467"/>
      <c r="EF8" s="467"/>
      <c r="EG8" s="467"/>
      <c r="EH8" s="467"/>
      <c r="EI8" s="467"/>
      <c r="EJ8" s="467"/>
      <c r="EK8" s="467"/>
      <c r="EL8" s="467"/>
      <c r="EM8" s="467"/>
      <c r="EN8" s="467"/>
      <c r="EO8" s="467"/>
      <c r="EP8" s="467"/>
      <c r="EQ8" s="467"/>
      <c r="ER8" s="467"/>
      <c r="ES8" s="467"/>
      <c r="ET8" s="467"/>
      <c r="EU8" s="467"/>
      <c r="EV8" s="467"/>
      <c r="EW8" s="467"/>
      <c r="EX8" s="467"/>
      <c r="EY8" s="467"/>
      <c r="EZ8" s="467"/>
      <c r="FA8" s="467"/>
      <c r="FB8" s="467"/>
      <c r="FC8" s="467"/>
      <c r="FD8" s="467"/>
      <c r="FE8" s="467"/>
      <c r="FF8" s="467"/>
      <c r="FG8" s="467"/>
      <c r="FH8" s="467"/>
      <c r="FI8" s="467"/>
      <c r="FJ8" s="467"/>
      <c r="FK8" s="467"/>
      <c r="FL8" s="467"/>
      <c r="FM8" s="467"/>
      <c r="FN8" s="467"/>
      <c r="FO8" s="467"/>
      <c r="FP8" s="467"/>
      <c r="FQ8" s="467"/>
      <c r="FR8" s="467"/>
      <c r="FS8" s="467"/>
      <c r="FT8" s="467"/>
      <c r="FU8" s="467"/>
      <c r="FV8" s="467"/>
      <c r="FW8" s="467"/>
      <c r="FX8" s="467"/>
      <c r="FY8" s="467"/>
      <c r="FZ8" s="467"/>
      <c r="GA8" s="467"/>
      <c r="GB8" s="467"/>
      <c r="GC8" s="467"/>
      <c r="GD8" s="467"/>
      <c r="GE8" s="467"/>
      <c r="GF8" s="467"/>
      <c r="GG8" s="467"/>
      <c r="GH8" s="467"/>
      <c r="GI8" s="467"/>
      <c r="GJ8" s="467"/>
      <c r="GK8" s="467"/>
      <c r="GL8" s="467"/>
      <c r="GM8" s="467"/>
      <c r="GN8" s="467"/>
      <c r="GO8" s="467"/>
      <c r="GP8" s="467"/>
      <c r="GQ8" s="467"/>
      <c r="GR8" s="467"/>
      <c r="GS8" s="467"/>
      <c r="GT8" s="467"/>
      <c r="GU8" s="467"/>
      <c r="GV8" s="467"/>
      <c r="GW8" s="467"/>
      <c r="GX8" s="467"/>
      <c r="GY8" s="467"/>
      <c r="GZ8" s="467"/>
      <c r="HA8" s="467"/>
      <c r="HB8" s="467"/>
      <c r="HC8" s="467"/>
      <c r="HD8" s="467"/>
      <c r="HE8" s="467"/>
      <c r="HF8" s="467"/>
      <c r="HG8" s="467"/>
      <c r="HH8" s="467"/>
      <c r="HI8" s="467"/>
      <c r="HJ8" s="467"/>
      <c r="HK8" s="467"/>
      <c r="HL8" s="467"/>
      <c r="HM8" s="467"/>
      <c r="HN8" s="467"/>
      <c r="HO8" s="467"/>
      <c r="HP8" s="467"/>
      <c r="HQ8" s="467"/>
      <c r="HR8" s="467"/>
      <c r="HS8" s="467"/>
      <c r="HT8" s="467"/>
      <c r="HU8" s="467"/>
      <c r="HV8" s="467"/>
      <c r="HW8" s="467"/>
      <c r="HX8" s="467"/>
      <c r="HY8" s="467"/>
      <c r="HZ8" s="467"/>
      <c r="IA8" s="467"/>
      <c r="IB8" s="467"/>
      <c r="IC8" s="467"/>
      <c r="ID8" s="467"/>
      <c r="IE8" s="467"/>
      <c r="IF8" s="467"/>
      <c r="IG8" s="467"/>
      <c r="IH8" s="467"/>
      <c r="II8" s="467"/>
      <c r="IJ8" s="467"/>
      <c r="IK8" s="467"/>
      <c r="IL8" s="467"/>
      <c r="IM8" s="467"/>
      <c r="IN8" s="467"/>
      <c r="IO8" s="467"/>
      <c r="IP8" s="467"/>
      <c r="IQ8" s="467"/>
      <c r="IR8" s="467"/>
      <c r="IS8" s="467"/>
      <c r="IT8" s="467"/>
      <c r="IU8" s="467"/>
      <c r="IV8" s="467"/>
      <c r="IW8" s="467"/>
      <c r="IX8" s="467"/>
      <c r="IY8" s="467"/>
      <c r="IZ8" s="467"/>
      <c r="JA8" s="467"/>
      <c r="JB8" s="467"/>
      <c r="JC8" s="467"/>
      <c r="JD8" s="467"/>
      <c r="JE8" s="467"/>
      <c r="JF8" s="467"/>
      <c r="JG8" s="467"/>
      <c r="JH8" s="467"/>
      <c r="JI8" s="467"/>
      <c r="JJ8" s="467"/>
      <c r="JK8" s="467"/>
      <c r="JL8" s="467"/>
      <c r="JM8" s="467"/>
      <c r="JN8" s="467"/>
      <c r="JO8" s="467"/>
      <c r="JP8" s="467"/>
      <c r="JQ8" s="467"/>
      <c r="JR8" s="467"/>
      <c r="JS8" s="467"/>
      <c r="JT8" s="467"/>
      <c r="JU8" s="467"/>
      <c r="JV8" s="467"/>
      <c r="JW8" s="467"/>
      <c r="JX8" s="467"/>
      <c r="JY8" s="467"/>
      <c r="JZ8" s="467"/>
      <c r="KA8" s="467"/>
      <c r="KB8" s="467"/>
      <c r="KC8" s="467"/>
      <c r="KD8" s="467"/>
      <c r="KE8" s="467"/>
      <c r="KF8" s="467"/>
      <c r="KG8" s="467"/>
      <c r="KH8" s="467"/>
      <c r="KI8" s="467"/>
      <c r="KJ8" s="467"/>
      <c r="KK8" s="467"/>
      <c r="KL8" s="467"/>
      <c r="KM8" s="467"/>
      <c r="KN8" s="467"/>
      <c r="KO8" s="467"/>
      <c r="KP8" s="467"/>
      <c r="KQ8" s="467"/>
      <c r="KR8" s="467"/>
      <c r="KS8" s="467"/>
      <c r="KT8" s="467"/>
      <c r="KU8" s="467"/>
      <c r="KV8" s="467"/>
      <c r="KW8" s="467"/>
      <c r="KX8" s="467"/>
      <c r="KY8" s="467"/>
      <c r="KZ8" s="467"/>
      <c r="LA8" s="467"/>
      <c r="LB8" s="467"/>
      <c r="LC8" s="467"/>
      <c r="LD8" s="467"/>
      <c r="LE8" s="467"/>
      <c r="LF8" s="467"/>
      <c r="LG8" s="467"/>
      <c r="LH8" s="467"/>
      <c r="LI8" s="467"/>
      <c r="LJ8" s="467"/>
      <c r="LK8" s="467"/>
      <c r="LL8" s="467"/>
      <c r="LM8" s="467"/>
      <c r="LN8" s="467"/>
      <c r="LO8" s="467"/>
      <c r="LP8" s="467"/>
      <c r="LQ8" s="467"/>
      <c r="LR8" s="467"/>
      <c r="LS8" s="467"/>
      <c r="LT8" s="467"/>
      <c r="LU8" s="467"/>
      <c r="LV8" s="467"/>
      <c r="LW8" s="467"/>
      <c r="LX8" s="467"/>
      <c r="LY8" s="467"/>
      <c r="LZ8" s="467"/>
      <c r="MA8" s="467"/>
      <c r="MB8" s="467"/>
      <c r="MC8" s="467"/>
      <c r="MD8" s="467"/>
      <c r="ME8" s="467"/>
      <c r="MF8" s="467"/>
      <c r="MG8" s="467"/>
      <c r="MH8" s="467"/>
      <c r="MI8" s="467"/>
      <c r="MJ8" s="467"/>
      <c r="MK8" s="467"/>
      <c r="ML8" s="467"/>
      <c r="MM8" s="467"/>
      <c r="MN8" s="467"/>
      <c r="MO8" s="467"/>
      <c r="MP8" s="467"/>
      <c r="MQ8" s="467"/>
      <c r="MR8" s="467"/>
      <c r="MS8" s="467"/>
      <c r="MT8" s="467"/>
      <c r="MU8" s="467"/>
      <c r="MV8" s="467"/>
      <c r="MW8" s="467"/>
      <c r="MX8" s="467"/>
      <c r="MY8" s="467"/>
      <c r="MZ8" s="467"/>
      <c r="NA8" s="467"/>
      <c r="NB8" s="467"/>
      <c r="NC8" s="467"/>
      <c r="ND8" s="467"/>
      <c r="NE8" s="467"/>
      <c r="NF8" s="467"/>
      <c r="NG8" s="467"/>
      <c r="NH8" s="467"/>
      <c r="NI8" s="467"/>
      <c r="NJ8" s="467"/>
      <c r="NK8" s="467"/>
      <c r="NL8" s="467"/>
      <c r="NM8" s="467"/>
      <c r="NN8" s="467"/>
      <c r="NO8" s="467"/>
      <c r="NP8" s="467"/>
      <c r="NQ8" s="467"/>
      <c r="NR8" s="467"/>
      <c r="NS8" s="467"/>
      <c r="NT8" s="467"/>
      <c r="NU8" s="467"/>
      <c r="NV8" s="467"/>
      <c r="NW8" s="467"/>
      <c r="NX8" s="467"/>
      <c r="NY8" s="467"/>
      <c r="NZ8" s="467"/>
      <c r="OA8" s="467"/>
      <c r="OB8" s="467"/>
      <c r="OC8" s="467"/>
      <c r="OD8" s="467"/>
      <c r="OE8" s="467"/>
      <c r="OF8" s="467"/>
      <c r="OG8" s="467"/>
      <c r="OH8" s="467"/>
      <c r="OI8" s="467"/>
      <c r="OJ8" s="467"/>
      <c r="OK8" s="467"/>
      <c r="OL8" s="467"/>
      <c r="OM8" s="467"/>
      <c r="ON8" s="467"/>
      <c r="OO8" s="467"/>
      <c r="OP8" s="467"/>
      <c r="OQ8" s="467"/>
      <c r="OR8" s="467"/>
      <c r="OS8" s="467"/>
      <c r="OT8" s="467"/>
      <c r="OU8" s="467"/>
      <c r="OV8" s="467"/>
      <c r="OW8" s="467"/>
      <c r="OX8" s="467"/>
      <c r="OY8" s="467"/>
      <c r="OZ8" s="467"/>
      <c r="PA8" s="467"/>
      <c r="PB8" s="467"/>
      <c r="PC8" s="467"/>
      <c r="PD8" s="467"/>
      <c r="PE8" s="467"/>
      <c r="PF8" s="467"/>
      <c r="PG8" s="467"/>
      <c r="PH8" s="467"/>
      <c r="PI8" s="467"/>
      <c r="PJ8" s="467"/>
      <c r="PK8" s="467"/>
      <c r="PL8" s="467"/>
      <c r="PM8" s="467"/>
      <c r="PN8" s="467"/>
      <c r="PO8" s="467"/>
      <c r="PP8" s="467"/>
      <c r="PQ8" s="467"/>
      <c r="PR8" s="467"/>
      <c r="PS8" s="467"/>
      <c r="PT8" s="467"/>
      <c r="PU8" s="467"/>
      <c r="PV8" s="467"/>
      <c r="PW8" s="467"/>
      <c r="PX8" s="467"/>
      <c r="PY8" s="467"/>
      <c r="PZ8" s="467"/>
      <c r="QA8" s="467"/>
      <c r="QB8" s="467"/>
      <c r="QC8" s="467"/>
      <c r="QD8" s="467"/>
      <c r="QE8" s="467"/>
      <c r="QF8" s="467"/>
      <c r="QG8" s="467"/>
      <c r="QH8" s="467"/>
      <c r="QI8" s="467"/>
      <c r="QJ8" s="467"/>
      <c r="QK8" s="467"/>
      <c r="QL8" s="467"/>
      <c r="QM8" s="467"/>
      <c r="QN8" s="467"/>
      <c r="QO8" s="467"/>
      <c r="QP8" s="467"/>
      <c r="QQ8" s="467"/>
      <c r="QR8" s="467"/>
      <c r="QS8" s="467"/>
      <c r="QT8" s="467"/>
      <c r="QU8" s="467"/>
      <c r="QV8" s="467"/>
      <c r="QW8" s="467"/>
      <c r="QX8" s="467"/>
      <c r="QY8" s="467"/>
      <c r="QZ8" s="467"/>
      <c r="RA8" s="467"/>
      <c r="RB8" s="467"/>
      <c r="RC8" s="467"/>
      <c r="RD8" s="467"/>
      <c r="RE8" s="467"/>
      <c r="RF8" s="467"/>
      <c r="RG8" s="467"/>
      <c r="RH8" s="467"/>
      <c r="RI8" s="467"/>
    </row>
    <row r="9" spans="1:477" s="221" customFormat="1" ht="24" customHeight="1" x14ac:dyDescent="0.25">
      <c r="A9" s="142">
        <f>IF(B10="","",1)</f>
        <v>1</v>
      </c>
      <c r="B9" s="279" t="s">
        <v>109</v>
      </c>
      <c r="C9" s="280"/>
      <c r="D9" s="143">
        <f>IF(ISBLANK('Item List'!E4),0,'Item List'!E4)</f>
        <v>0</v>
      </c>
      <c r="E9" s="143">
        <f>IF(AND(ISNUMBER($C9),ISNUMBER(D9)),$C9*D9,0)</f>
        <v>0</v>
      </c>
      <c r="F9" s="493">
        <v>5</v>
      </c>
      <c r="G9" s="494">
        <v>5</v>
      </c>
      <c r="H9" s="495">
        <f>+F9*G9</f>
        <v>25</v>
      </c>
      <c r="I9" s="397">
        <v>1</v>
      </c>
      <c r="J9" s="166">
        <v>45</v>
      </c>
      <c r="K9" s="342" t="s">
        <v>216</v>
      </c>
      <c r="L9" s="397">
        <v>3</v>
      </c>
      <c r="M9" s="166">
        <v>59.5</v>
      </c>
      <c r="N9" s="103">
        <f>+L9*M9</f>
        <v>178.5</v>
      </c>
      <c r="O9" s="397">
        <v>3</v>
      </c>
      <c r="P9" s="166">
        <v>40</v>
      </c>
      <c r="Q9" s="103">
        <f>+O9*P9</f>
        <v>120</v>
      </c>
      <c r="R9" s="389">
        <v>2</v>
      </c>
      <c r="S9" s="165">
        <v>30</v>
      </c>
      <c r="T9" s="360">
        <f>+R9*S9</f>
        <v>60</v>
      </c>
      <c r="U9" s="397"/>
      <c r="V9" s="166"/>
      <c r="W9" s="360" t="s">
        <v>220</v>
      </c>
      <c r="X9" s="397">
        <v>3</v>
      </c>
      <c r="Y9" s="166">
        <v>41</v>
      </c>
      <c r="Z9" s="103">
        <f>+X9*Y9</f>
        <v>123</v>
      </c>
      <c r="AA9" s="397">
        <v>1</v>
      </c>
      <c r="AB9" s="166">
        <v>50</v>
      </c>
      <c r="AC9" s="103">
        <f>+AA9*AB9</f>
        <v>50</v>
      </c>
      <c r="AD9" s="397"/>
      <c r="AE9" s="166"/>
      <c r="AF9" s="360" t="s">
        <v>220</v>
      </c>
      <c r="AG9" s="467"/>
      <c r="AH9" s="467"/>
      <c r="AI9" s="467"/>
      <c r="AJ9" s="467"/>
      <c r="AK9" s="467"/>
      <c r="AL9" s="467"/>
      <c r="AM9" s="467"/>
      <c r="AN9" s="467"/>
      <c r="AO9" s="467"/>
      <c r="AP9" s="467"/>
      <c r="AQ9" s="467"/>
      <c r="AR9" s="467"/>
      <c r="AS9" s="467"/>
      <c r="AT9" s="467"/>
      <c r="AU9" s="467"/>
      <c r="AV9" s="467"/>
      <c r="AW9" s="467"/>
      <c r="AX9" s="467"/>
      <c r="AY9" s="467"/>
      <c r="AZ9" s="467"/>
      <c r="BA9" s="467"/>
      <c r="BB9" s="467"/>
      <c r="BC9" s="467"/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  <c r="DJ9" s="467"/>
      <c r="DK9" s="467"/>
      <c r="DL9" s="467"/>
      <c r="DM9" s="467"/>
      <c r="DN9" s="467"/>
      <c r="DO9" s="467"/>
      <c r="DP9" s="467"/>
      <c r="DQ9" s="467"/>
      <c r="DR9" s="467"/>
      <c r="DS9" s="467"/>
      <c r="DT9" s="467"/>
      <c r="DU9" s="467"/>
      <c r="DV9" s="467"/>
      <c r="DW9" s="467"/>
      <c r="DX9" s="467"/>
      <c r="DY9" s="467"/>
      <c r="DZ9" s="467"/>
      <c r="EA9" s="467"/>
      <c r="EB9" s="467"/>
      <c r="EC9" s="467"/>
      <c r="ED9" s="467"/>
      <c r="EE9" s="467"/>
      <c r="EF9" s="467"/>
      <c r="EG9" s="467"/>
      <c r="EH9" s="467"/>
      <c r="EI9" s="467"/>
      <c r="EJ9" s="467"/>
      <c r="EK9" s="467"/>
      <c r="EL9" s="467"/>
      <c r="EM9" s="467"/>
      <c r="EN9" s="467"/>
      <c r="EO9" s="467"/>
      <c r="EP9" s="467"/>
      <c r="EQ9" s="467"/>
      <c r="ER9" s="467"/>
      <c r="ES9" s="467"/>
      <c r="ET9" s="467"/>
      <c r="EU9" s="467"/>
      <c r="EV9" s="467"/>
      <c r="EW9" s="467"/>
      <c r="EX9" s="467"/>
      <c r="EY9" s="467"/>
      <c r="EZ9" s="467"/>
      <c r="FA9" s="467"/>
      <c r="FB9" s="467"/>
      <c r="FC9" s="467"/>
      <c r="FD9" s="467"/>
      <c r="FE9" s="467"/>
      <c r="FF9" s="467"/>
      <c r="FG9" s="467"/>
      <c r="FH9" s="467"/>
      <c r="FI9" s="467"/>
      <c r="FJ9" s="467"/>
      <c r="FK9" s="467"/>
      <c r="FL9" s="467"/>
      <c r="FM9" s="467"/>
      <c r="FN9" s="467"/>
      <c r="FO9" s="467"/>
      <c r="FP9" s="467"/>
      <c r="FQ9" s="467"/>
      <c r="FR9" s="467"/>
      <c r="FS9" s="467"/>
      <c r="FT9" s="467"/>
      <c r="FU9" s="467"/>
      <c r="FV9" s="467"/>
      <c r="FW9" s="467"/>
      <c r="FX9" s="467"/>
      <c r="FY9" s="467"/>
      <c r="FZ9" s="467"/>
      <c r="GA9" s="467"/>
      <c r="GB9" s="467"/>
      <c r="GC9" s="467"/>
      <c r="GD9" s="467"/>
      <c r="GE9" s="467"/>
      <c r="GF9" s="467"/>
      <c r="GG9" s="467"/>
      <c r="GH9" s="467"/>
      <c r="GI9" s="467"/>
      <c r="GJ9" s="467"/>
      <c r="GK9" s="467"/>
      <c r="GL9" s="467"/>
      <c r="GM9" s="467"/>
      <c r="GN9" s="467"/>
      <c r="GO9" s="467"/>
      <c r="GP9" s="467"/>
      <c r="GQ9" s="467"/>
      <c r="GR9" s="467"/>
      <c r="GS9" s="467"/>
      <c r="GT9" s="467"/>
      <c r="GU9" s="467"/>
      <c r="GV9" s="467"/>
      <c r="GW9" s="467"/>
      <c r="GX9" s="467"/>
      <c r="GY9" s="467"/>
      <c r="GZ9" s="467"/>
      <c r="HA9" s="467"/>
      <c r="HB9" s="467"/>
      <c r="HC9" s="467"/>
      <c r="HD9" s="467"/>
      <c r="HE9" s="467"/>
      <c r="HF9" s="467"/>
      <c r="HG9" s="467"/>
      <c r="HH9" s="467"/>
      <c r="HI9" s="467"/>
      <c r="HJ9" s="467"/>
      <c r="HK9" s="467"/>
      <c r="HL9" s="467"/>
      <c r="HM9" s="467"/>
      <c r="HN9" s="467"/>
      <c r="HO9" s="467"/>
      <c r="HP9" s="467"/>
      <c r="HQ9" s="467"/>
      <c r="HR9" s="467"/>
      <c r="HS9" s="467"/>
      <c r="HT9" s="467"/>
      <c r="HU9" s="467"/>
      <c r="HV9" s="467"/>
      <c r="HW9" s="467"/>
      <c r="HX9" s="467"/>
      <c r="HY9" s="467"/>
      <c r="HZ9" s="467"/>
      <c r="IA9" s="467"/>
      <c r="IB9" s="467"/>
      <c r="IC9" s="467"/>
      <c r="ID9" s="467"/>
      <c r="IE9" s="467"/>
      <c r="IF9" s="467"/>
      <c r="IG9" s="467"/>
      <c r="IH9" s="467"/>
      <c r="II9" s="467"/>
      <c r="IJ9" s="467"/>
      <c r="IK9" s="467"/>
      <c r="IL9" s="467"/>
      <c r="IM9" s="467"/>
      <c r="IN9" s="467"/>
      <c r="IO9" s="467"/>
      <c r="IP9" s="467"/>
      <c r="IQ9" s="467"/>
      <c r="IR9" s="467"/>
      <c r="IS9" s="467"/>
      <c r="IT9" s="467"/>
      <c r="IU9" s="467"/>
      <c r="IV9" s="467"/>
      <c r="IW9" s="467"/>
      <c r="IX9" s="467"/>
      <c r="IY9" s="467"/>
      <c r="IZ9" s="467"/>
      <c r="JA9" s="467"/>
      <c r="JB9" s="467"/>
      <c r="JC9" s="467"/>
      <c r="JD9" s="467"/>
      <c r="JE9" s="467"/>
      <c r="JF9" s="467"/>
      <c r="JG9" s="467"/>
      <c r="JH9" s="467"/>
      <c r="JI9" s="467"/>
      <c r="JJ9" s="467"/>
      <c r="JK9" s="467"/>
      <c r="JL9" s="467"/>
      <c r="JM9" s="467"/>
      <c r="JN9" s="467"/>
      <c r="JO9" s="467"/>
      <c r="JP9" s="467"/>
      <c r="JQ9" s="467"/>
      <c r="JR9" s="467"/>
      <c r="JS9" s="467"/>
      <c r="JT9" s="467"/>
      <c r="JU9" s="467"/>
      <c r="JV9" s="467"/>
      <c r="JW9" s="467"/>
      <c r="JX9" s="467"/>
      <c r="JY9" s="467"/>
      <c r="JZ9" s="467"/>
      <c r="KA9" s="467"/>
      <c r="KB9" s="467"/>
      <c r="KC9" s="467"/>
      <c r="KD9" s="467"/>
      <c r="KE9" s="467"/>
      <c r="KF9" s="467"/>
      <c r="KG9" s="467"/>
      <c r="KH9" s="467"/>
      <c r="KI9" s="467"/>
      <c r="KJ9" s="467"/>
      <c r="KK9" s="467"/>
      <c r="KL9" s="467"/>
      <c r="KM9" s="467"/>
      <c r="KN9" s="467"/>
      <c r="KO9" s="467"/>
      <c r="KP9" s="467"/>
      <c r="KQ9" s="467"/>
      <c r="KR9" s="467"/>
      <c r="KS9" s="467"/>
      <c r="KT9" s="467"/>
      <c r="KU9" s="467"/>
      <c r="KV9" s="467"/>
      <c r="KW9" s="467"/>
      <c r="KX9" s="467"/>
      <c r="KY9" s="467"/>
      <c r="KZ9" s="467"/>
      <c r="LA9" s="467"/>
      <c r="LB9" s="467"/>
      <c r="LC9" s="467"/>
      <c r="LD9" s="467"/>
      <c r="LE9" s="467"/>
      <c r="LF9" s="467"/>
      <c r="LG9" s="467"/>
      <c r="LH9" s="467"/>
      <c r="LI9" s="467"/>
      <c r="LJ9" s="467"/>
      <c r="LK9" s="467"/>
      <c r="LL9" s="467"/>
      <c r="LM9" s="467"/>
      <c r="LN9" s="467"/>
      <c r="LO9" s="467"/>
      <c r="LP9" s="467"/>
      <c r="LQ9" s="467"/>
      <c r="LR9" s="467"/>
      <c r="LS9" s="467"/>
      <c r="LT9" s="467"/>
      <c r="LU9" s="467"/>
      <c r="LV9" s="467"/>
      <c r="LW9" s="467"/>
      <c r="LX9" s="467"/>
      <c r="LY9" s="467"/>
      <c r="LZ9" s="467"/>
      <c r="MA9" s="467"/>
      <c r="MB9" s="467"/>
      <c r="MC9" s="467"/>
      <c r="MD9" s="467"/>
      <c r="ME9" s="467"/>
      <c r="MF9" s="467"/>
      <c r="MG9" s="467"/>
      <c r="MH9" s="467"/>
      <c r="MI9" s="467"/>
      <c r="MJ9" s="467"/>
      <c r="MK9" s="467"/>
      <c r="ML9" s="467"/>
      <c r="MM9" s="467"/>
      <c r="MN9" s="467"/>
      <c r="MO9" s="467"/>
      <c r="MP9" s="467"/>
      <c r="MQ9" s="467"/>
      <c r="MR9" s="467"/>
      <c r="MS9" s="467"/>
      <c r="MT9" s="467"/>
      <c r="MU9" s="467"/>
      <c r="MV9" s="467"/>
      <c r="MW9" s="467"/>
      <c r="MX9" s="467"/>
      <c r="MY9" s="467"/>
      <c r="MZ9" s="467"/>
      <c r="NA9" s="467"/>
      <c r="NB9" s="467"/>
      <c r="NC9" s="467"/>
      <c r="ND9" s="467"/>
      <c r="NE9" s="467"/>
      <c r="NF9" s="467"/>
      <c r="NG9" s="467"/>
      <c r="NH9" s="467"/>
      <c r="NI9" s="467"/>
      <c r="NJ9" s="467"/>
      <c r="NK9" s="467"/>
      <c r="NL9" s="467"/>
      <c r="NM9" s="467"/>
      <c r="NN9" s="467"/>
      <c r="NO9" s="467"/>
      <c r="NP9" s="467"/>
      <c r="NQ9" s="467"/>
      <c r="NR9" s="467"/>
      <c r="NS9" s="467"/>
      <c r="NT9" s="467"/>
      <c r="NU9" s="467"/>
      <c r="NV9" s="467"/>
      <c r="NW9" s="467"/>
      <c r="NX9" s="467"/>
      <c r="NY9" s="467"/>
      <c r="NZ9" s="467"/>
      <c r="OA9" s="467"/>
      <c r="OB9" s="467"/>
      <c r="OC9" s="467"/>
      <c r="OD9" s="467"/>
      <c r="OE9" s="467"/>
      <c r="OF9" s="467"/>
      <c r="OG9" s="467"/>
      <c r="OH9" s="467"/>
      <c r="OI9" s="467"/>
      <c r="OJ9" s="467"/>
      <c r="OK9" s="467"/>
      <c r="OL9" s="467"/>
      <c r="OM9" s="467"/>
      <c r="ON9" s="467"/>
      <c r="OO9" s="467"/>
      <c r="OP9" s="467"/>
      <c r="OQ9" s="467"/>
      <c r="OR9" s="467"/>
      <c r="OS9" s="467"/>
      <c r="OT9" s="467"/>
      <c r="OU9" s="467"/>
      <c r="OV9" s="467"/>
      <c r="OW9" s="467"/>
      <c r="OX9" s="467"/>
      <c r="OY9" s="467"/>
      <c r="OZ9" s="467"/>
      <c r="PA9" s="467"/>
      <c r="PB9" s="467"/>
      <c r="PC9" s="467"/>
      <c r="PD9" s="467"/>
      <c r="PE9" s="467"/>
      <c r="PF9" s="467"/>
      <c r="PG9" s="467"/>
      <c r="PH9" s="467"/>
      <c r="PI9" s="467"/>
      <c r="PJ9" s="467"/>
      <c r="PK9" s="467"/>
      <c r="PL9" s="467"/>
      <c r="PM9" s="467"/>
      <c r="PN9" s="467"/>
      <c r="PO9" s="467"/>
      <c r="PP9" s="467"/>
      <c r="PQ9" s="467"/>
      <c r="PR9" s="467"/>
      <c r="PS9" s="467"/>
      <c r="PT9" s="467"/>
      <c r="PU9" s="467"/>
      <c r="PV9" s="467"/>
      <c r="PW9" s="467"/>
      <c r="PX9" s="467"/>
      <c r="PY9" s="467"/>
      <c r="PZ9" s="467"/>
      <c r="QA9" s="467"/>
      <c r="QB9" s="467"/>
      <c r="QC9" s="467"/>
      <c r="QD9" s="467"/>
      <c r="QE9" s="467"/>
      <c r="QF9" s="467"/>
      <c r="QG9" s="467"/>
      <c r="QH9" s="467"/>
      <c r="QI9" s="467"/>
      <c r="QJ9" s="467"/>
      <c r="QK9" s="467"/>
      <c r="QL9" s="467"/>
      <c r="QM9" s="467"/>
      <c r="QN9" s="467"/>
      <c r="QO9" s="467"/>
      <c r="QP9" s="467"/>
      <c r="QQ9" s="467"/>
      <c r="QR9" s="467"/>
      <c r="QS9" s="467"/>
      <c r="QT9" s="467"/>
      <c r="QU9" s="467"/>
      <c r="QV9" s="467"/>
      <c r="QW9" s="467"/>
      <c r="QX9" s="467"/>
      <c r="QY9" s="467"/>
      <c r="QZ9" s="467"/>
      <c r="RA9" s="467"/>
      <c r="RB9" s="467"/>
      <c r="RC9" s="467"/>
      <c r="RD9" s="467"/>
      <c r="RE9" s="467"/>
      <c r="RF9" s="467"/>
      <c r="RG9" s="467"/>
      <c r="RH9" s="467"/>
      <c r="RI9" s="467"/>
    </row>
    <row r="10" spans="1:477" s="221" customFormat="1" ht="24" customHeight="1" x14ac:dyDescent="0.25">
      <c r="A10" s="142">
        <f>IF(B10="","",A9+1)</f>
        <v>2</v>
      </c>
      <c r="B10" s="279" t="s">
        <v>110</v>
      </c>
      <c r="C10" s="280"/>
      <c r="D10" s="143">
        <f>IF(ISBLANK('Item List'!E5),0,'Item List'!E5)</f>
        <v>0</v>
      </c>
      <c r="E10" s="143">
        <f t="shared" ref="E10:E32" si="0">IF(AND(ISNUMBER($C10),ISNUMBER(D10)),$C10*D10,0)</f>
        <v>0</v>
      </c>
      <c r="F10" s="493">
        <v>7</v>
      </c>
      <c r="G10" s="494">
        <v>5</v>
      </c>
      <c r="H10" s="495">
        <f t="shared" ref="H10:H19" si="1">+F10*G10</f>
        <v>35</v>
      </c>
      <c r="I10" s="397">
        <v>5</v>
      </c>
      <c r="J10" s="166">
        <v>45</v>
      </c>
      <c r="K10" s="342" t="s">
        <v>216</v>
      </c>
      <c r="L10" s="397">
        <v>3</v>
      </c>
      <c r="M10" s="166">
        <v>59.5</v>
      </c>
      <c r="N10" s="103">
        <f t="shared" ref="N10:N19" si="2">+L10*M10</f>
        <v>178.5</v>
      </c>
      <c r="O10" s="397">
        <v>3</v>
      </c>
      <c r="P10" s="166">
        <v>40</v>
      </c>
      <c r="Q10" s="103">
        <f t="shared" ref="Q10:Q19" si="3">+O10*P10</f>
        <v>120</v>
      </c>
      <c r="R10" s="389">
        <v>5</v>
      </c>
      <c r="S10" s="165">
        <v>30</v>
      </c>
      <c r="T10" s="360">
        <f t="shared" ref="T10:T19" si="4">+R10*S10</f>
        <v>150</v>
      </c>
      <c r="U10" s="397"/>
      <c r="V10" s="166"/>
      <c r="W10" s="360" t="s">
        <v>220</v>
      </c>
      <c r="X10" s="397">
        <v>8</v>
      </c>
      <c r="Y10" s="166">
        <v>41</v>
      </c>
      <c r="Z10" s="103">
        <f t="shared" ref="Z10:Z19" si="5">+X10*Y10</f>
        <v>328</v>
      </c>
      <c r="AA10" s="397">
        <v>4</v>
      </c>
      <c r="AB10" s="166">
        <v>50</v>
      </c>
      <c r="AC10" s="103">
        <f t="shared" ref="AC10:AC19" si="6">+AA10*AB10</f>
        <v>200</v>
      </c>
      <c r="AD10" s="397"/>
      <c r="AE10" s="166"/>
      <c r="AF10" s="360" t="s">
        <v>220</v>
      </c>
      <c r="AG10" s="467"/>
      <c r="AH10" s="467"/>
      <c r="AI10" s="467"/>
      <c r="AJ10" s="467"/>
      <c r="AK10" s="467"/>
      <c r="AL10" s="467"/>
      <c r="AM10" s="467"/>
      <c r="AN10" s="467"/>
      <c r="AO10" s="467"/>
      <c r="AP10" s="467"/>
      <c r="AQ10" s="467"/>
      <c r="AR10" s="467"/>
      <c r="AS10" s="467"/>
      <c r="AT10" s="467"/>
      <c r="AU10" s="467"/>
      <c r="AV10" s="467"/>
      <c r="AW10" s="467"/>
      <c r="AX10" s="467"/>
      <c r="AY10" s="467"/>
      <c r="AZ10" s="467"/>
      <c r="BA10" s="467"/>
      <c r="BB10" s="467"/>
      <c r="BC10" s="467"/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  <c r="DJ10" s="467"/>
      <c r="DK10" s="467"/>
      <c r="DL10" s="467"/>
      <c r="DM10" s="467"/>
      <c r="DN10" s="467"/>
      <c r="DO10" s="467"/>
      <c r="DP10" s="467"/>
      <c r="DQ10" s="467"/>
      <c r="DR10" s="467"/>
      <c r="DS10" s="467"/>
      <c r="DT10" s="467"/>
      <c r="DU10" s="467"/>
      <c r="DV10" s="467"/>
      <c r="DW10" s="467"/>
      <c r="DX10" s="467"/>
      <c r="DY10" s="467"/>
      <c r="DZ10" s="467"/>
      <c r="EA10" s="467"/>
      <c r="EB10" s="467"/>
      <c r="EC10" s="467"/>
      <c r="ED10" s="467"/>
      <c r="EE10" s="467"/>
      <c r="EF10" s="467"/>
      <c r="EG10" s="467"/>
      <c r="EH10" s="467"/>
      <c r="EI10" s="467"/>
      <c r="EJ10" s="467"/>
      <c r="EK10" s="467"/>
      <c r="EL10" s="467"/>
      <c r="EM10" s="467"/>
      <c r="EN10" s="467"/>
      <c r="EO10" s="467"/>
      <c r="EP10" s="467"/>
      <c r="EQ10" s="467"/>
      <c r="ER10" s="467"/>
      <c r="ES10" s="467"/>
      <c r="ET10" s="467"/>
      <c r="EU10" s="467"/>
      <c r="EV10" s="467"/>
      <c r="EW10" s="467"/>
      <c r="EX10" s="467"/>
      <c r="EY10" s="467"/>
      <c r="EZ10" s="467"/>
      <c r="FA10" s="467"/>
      <c r="FB10" s="467"/>
      <c r="FC10" s="467"/>
      <c r="FD10" s="467"/>
      <c r="FE10" s="467"/>
      <c r="FF10" s="467"/>
      <c r="FG10" s="467"/>
      <c r="FH10" s="467"/>
      <c r="FI10" s="467"/>
      <c r="FJ10" s="467"/>
      <c r="FK10" s="467"/>
      <c r="FL10" s="467"/>
      <c r="FM10" s="467"/>
      <c r="FN10" s="467"/>
      <c r="FO10" s="467"/>
      <c r="FP10" s="467"/>
      <c r="FQ10" s="467"/>
      <c r="FR10" s="467"/>
      <c r="FS10" s="467"/>
      <c r="FT10" s="467"/>
      <c r="FU10" s="467"/>
      <c r="FV10" s="467"/>
      <c r="FW10" s="467"/>
      <c r="FX10" s="467"/>
      <c r="FY10" s="467"/>
      <c r="FZ10" s="467"/>
      <c r="GA10" s="467"/>
      <c r="GB10" s="467"/>
      <c r="GC10" s="467"/>
      <c r="GD10" s="467"/>
      <c r="GE10" s="467"/>
      <c r="GF10" s="467"/>
      <c r="GG10" s="467"/>
      <c r="GH10" s="467"/>
      <c r="GI10" s="467"/>
      <c r="GJ10" s="467"/>
      <c r="GK10" s="467"/>
      <c r="GL10" s="467"/>
      <c r="GM10" s="467"/>
      <c r="GN10" s="467"/>
      <c r="GO10" s="467"/>
      <c r="GP10" s="467"/>
      <c r="GQ10" s="467"/>
      <c r="GR10" s="467"/>
      <c r="GS10" s="467"/>
      <c r="GT10" s="467"/>
      <c r="GU10" s="467"/>
      <c r="GV10" s="467"/>
      <c r="GW10" s="467"/>
      <c r="GX10" s="467"/>
      <c r="GY10" s="467"/>
      <c r="GZ10" s="467"/>
      <c r="HA10" s="467"/>
      <c r="HB10" s="467"/>
      <c r="HC10" s="467"/>
      <c r="HD10" s="467"/>
      <c r="HE10" s="467"/>
      <c r="HF10" s="467"/>
      <c r="HG10" s="467"/>
      <c r="HH10" s="467"/>
      <c r="HI10" s="467"/>
      <c r="HJ10" s="467"/>
      <c r="HK10" s="467"/>
      <c r="HL10" s="467"/>
      <c r="HM10" s="467"/>
      <c r="HN10" s="467"/>
      <c r="HO10" s="467"/>
      <c r="HP10" s="467"/>
      <c r="HQ10" s="467"/>
      <c r="HR10" s="467"/>
      <c r="HS10" s="467"/>
      <c r="HT10" s="467"/>
      <c r="HU10" s="467"/>
      <c r="HV10" s="467"/>
      <c r="HW10" s="467"/>
      <c r="HX10" s="467"/>
      <c r="HY10" s="467"/>
      <c r="HZ10" s="467"/>
      <c r="IA10" s="467"/>
      <c r="IB10" s="467"/>
      <c r="IC10" s="467"/>
      <c r="ID10" s="467"/>
      <c r="IE10" s="467"/>
      <c r="IF10" s="467"/>
      <c r="IG10" s="467"/>
      <c r="IH10" s="467"/>
      <c r="II10" s="467"/>
      <c r="IJ10" s="467"/>
      <c r="IK10" s="467"/>
      <c r="IL10" s="467"/>
      <c r="IM10" s="467"/>
      <c r="IN10" s="467"/>
      <c r="IO10" s="467"/>
      <c r="IP10" s="467"/>
      <c r="IQ10" s="467"/>
      <c r="IR10" s="467"/>
      <c r="IS10" s="467"/>
      <c r="IT10" s="467"/>
      <c r="IU10" s="467"/>
      <c r="IV10" s="467"/>
      <c r="IW10" s="467"/>
      <c r="IX10" s="467"/>
      <c r="IY10" s="467"/>
      <c r="IZ10" s="467"/>
      <c r="JA10" s="467"/>
      <c r="JB10" s="467"/>
      <c r="JC10" s="467"/>
      <c r="JD10" s="467"/>
      <c r="JE10" s="467"/>
      <c r="JF10" s="467"/>
      <c r="JG10" s="467"/>
      <c r="JH10" s="467"/>
      <c r="JI10" s="467"/>
      <c r="JJ10" s="467"/>
      <c r="JK10" s="467"/>
      <c r="JL10" s="467"/>
      <c r="JM10" s="467"/>
      <c r="JN10" s="467"/>
      <c r="JO10" s="467"/>
      <c r="JP10" s="467"/>
      <c r="JQ10" s="467"/>
      <c r="JR10" s="467"/>
      <c r="JS10" s="467"/>
      <c r="JT10" s="467"/>
      <c r="JU10" s="467"/>
      <c r="JV10" s="467"/>
      <c r="JW10" s="467"/>
      <c r="JX10" s="467"/>
      <c r="JY10" s="467"/>
      <c r="JZ10" s="467"/>
      <c r="KA10" s="467"/>
      <c r="KB10" s="467"/>
      <c r="KC10" s="467"/>
      <c r="KD10" s="467"/>
      <c r="KE10" s="467"/>
      <c r="KF10" s="467"/>
      <c r="KG10" s="467"/>
      <c r="KH10" s="467"/>
      <c r="KI10" s="467"/>
      <c r="KJ10" s="467"/>
      <c r="KK10" s="467"/>
      <c r="KL10" s="467"/>
      <c r="KM10" s="467"/>
      <c r="KN10" s="467"/>
      <c r="KO10" s="467"/>
      <c r="KP10" s="467"/>
      <c r="KQ10" s="467"/>
      <c r="KR10" s="467"/>
      <c r="KS10" s="467"/>
      <c r="KT10" s="467"/>
      <c r="KU10" s="467"/>
      <c r="KV10" s="467"/>
      <c r="KW10" s="467"/>
      <c r="KX10" s="467"/>
      <c r="KY10" s="467"/>
      <c r="KZ10" s="467"/>
      <c r="LA10" s="467"/>
      <c r="LB10" s="467"/>
      <c r="LC10" s="467"/>
      <c r="LD10" s="467"/>
      <c r="LE10" s="467"/>
      <c r="LF10" s="467"/>
      <c r="LG10" s="467"/>
      <c r="LH10" s="467"/>
      <c r="LI10" s="467"/>
      <c r="LJ10" s="467"/>
      <c r="LK10" s="467"/>
      <c r="LL10" s="467"/>
      <c r="LM10" s="467"/>
      <c r="LN10" s="467"/>
      <c r="LO10" s="467"/>
      <c r="LP10" s="467"/>
      <c r="LQ10" s="467"/>
      <c r="LR10" s="467"/>
      <c r="LS10" s="467"/>
      <c r="LT10" s="467"/>
      <c r="LU10" s="467"/>
      <c r="LV10" s="467"/>
      <c r="LW10" s="467"/>
      <c r="LX10" s="467"/>
      <c r="LY10" s="467"/>
      <c r="LZ10" s="467"/>
      <c r="MA10" s="467"/>
      <c r="MB10" s="467"/>
      <c r="MC10" s="467"/>
      <c r="MD10" s="467"/>
      <c r="ME10" s="467"/>
      <c r="MF10" s="467"/>
      <c r="MG10" s="467"/>
      <c r="MH10" s="467"/>
      <c r="MI10" s="467"/>
      <c r="MJ10" s="467"/>
      <c r="MK10" s="467"/>
      <c r="ML10" s="467"/>
      <c r="MM10" s="467"/>
      <c r="MN10" s="467"/>
      <c r="MO10" s="467"/>
      <c r="MP10" s="467"/>
      <c r="MQ10" s="467"/>
      <c r="MR10" s="467"/>
      <c r="MS10" s="467"/>
      <c r="MT10" s="467"/>
      <c r="MU10" s="467"/>
      <c r="MV10" s="467"/>
      <c r="MW10" s="467"/>
      <c r="MX10" s="467"/>
      <c r="MY10" s="467"/>
      <c r="MZ10" s="467"/>
      <c r="NA10" s="467"/>
      <c r="NB10" s="467"/>
      <c r="NC10" s="467"/>
      <c r="ND10" s="467"/>
      <c r="NE10" s="467"/>
      <c r="NF10" s="467"/>
      <c r="NG10" s="467"/>
      <c r="NH10" s="467"/>
      <c r="NI10" s="467"/>
      <c r="NJ10" s="467"/>
      <c r="NK10" s="467"/>
      <c r="NL10" s="467"/>
      <c r="NM10" s="467"/>
      <c r="NN10" s="467"/>
      <c r="NO10" s="467"/>
      <c r="NP10" s="467"/>
      <c r="NQ10" s="467"/>
      <c r="NR10" s="467"/>
      <c r="NS10" s="467"/>
      <c r="NT10" s="467"/>
      <c r="NU10" s="467"/>
      <c r="NV10" s="467"/>
      <c r="NW10" s="467"/>
      <c r="NX10" s="467"/>
      <c r="NY10" s="467"/>
      <c r="NZ10" s="467"/>
      <c r="OA10" s="467"/>
      <c r="OB10" s="467"/>
      <c r="OC10" s="467"/>
      <c r="OD10" s="467"/>
      <c r="OE10" s="467"/>
      <c r="OF10" s="467"/>
      <c r="OG10" s="467"/>
      <c r="OH10" s="467"/>
      <c r="OI10" s="467"/>
      <c r="OJ10" s="467"/>
      <c r="OK10" s="467"/>
      <c r="OL10" s="467"/>
      <c r="OM10" s="467"/>
      <c r="ON10" s="467"/>
      <c r="OO10" s="467"/>
      <c r="OP10" s="467"/>
      <c r="OQ10" s="467"/>
      <c r="OR10" s="467"/>
      <c r="OS10" s="467"/>
      <c r="OT10" s="467"/>
      <c r="OU10" s="467"/>
      <c r="OV10" s="467"/>
      <c r="OW10" s="467"/>
      <c r="OX10" s="467"/>
      <c r="OY10" s="467"/>
      <c r="OZ10" s="467"/>
      <c r="PA10" s="467"/>
      <c r="PB10" s="467"/>
      <c r="PC10" s="467"/>
      <c r="PD10" s="467"/>
      <c r="PE10" s="467"/>
      <c r="PF10" s="467"/>
      <c r="PG10" s="467"/>
      <c r="PH10" s="467"/>
      <c r="PI10" s="467"/>
      <c r="PJ10" s="467"/>
      <c r="PK10" s="467"/>
      <c r="PL10" s="467"/>
      <c r="PM10" s="467"/>
      <c r="PN10" s="467"/>
      <c r="PO10" s="467"/>
      <c r="PP10" s="467"/>
      <c r="PQ10" s="467"/>
      <c r="PR10" s="467"/>
      <c r="PS10" s="467"/>
      <c r="PT10" s="467"/>
      <c r="PU10" s="467"/>
      <c r="PV10" s="467"/>
      <c r="PW10" s="467"/>
      <c r="PX10" s="467"/>
      <c r="PY10" s="467"/>
      <c r="PZ10" s="467"/>
      <c r="QA10" s="467"/>
      <c r="QB10" s="467"/>
      <c r="QC10" s="467"/>
      <c r="QD10" s="467"/>
      <c r="QE10" s="467"/>
      <c r="QF10" s="467"/>
      <c r="QG10" s="467"/>
      <c r="QH10" s="467"/>
      <c r="QI10" s="467"/>
      <c r="QJ10" s="467"/>
      <c r="QK10" s="467"/>
      <c r="QL10" s="467"/>
      <c r="QM10" s="467"/>
      <c r="QN10" s="467"/>
      <c r="QO10" s="467"/>
      <c r="QP10" s="467"/>
      <c r="QQ10" s="467"/>
      <c r="QR10" s="467"/>
      <c r="QS10" s="467"/>
      <c r="QT10" s="467"/>
      <c r="QU10" s="467"/>
      <c r="QV10" s="467"/>
      <c r="QW10" s="467"/>
      <c r="QX10" s="467"/>
      <c r="QY10" s="467"/>
      <c r="QZ10" s="467"/>
      <c r="RA10" s="467"/>
      <c r="RB10" s="467"/>
      <c r="RC10" s="467"/>
      <c r="RD10" s="467"/>
      <c r="RE10" s="467"/>
      <c r="RF10" s="467"/>
      <c r="RG10" s="467"/>
      <c r="RH10" s="467"/>
      <c r="RI10" s="467"/>
    </row>
    <row r="11" spans="1:477" s="221" customFormat="1" ht="24" customHeight="1" x14ac:dyDescent="0.25">
      <c r="A11" s="142">
        <f t="shared" ref="A11:A32" si="7">IF(B11="","",A10+1)</f>
        <v>3</v>
      </c>
      <c r="B11" s="279" t="s">
        <v>111</v>
      </c>
      <c r="C11" s="280"/>
      <c r="D11" s="143">
        <f>IF(ISBLANK('Item List'!E6),0,'Item List'!E6)</f>
        <v>0</v>
      </c>
      <c r="E11" s="143">
        <f t="shared" si="0"/>
        <v>0</v>
      </c>
      <c r="F11" s="493">
        <v>2</v>
      </c>
      <c r="G11" s="494">
        <v>5</v>
      </c>
      <c r="H11" s="495">
        <f t="shared" si="1"/>
        <v>10</v>
      </c>
      <c r="I11" s="397">
        <v>1</v>
      </c>
      <c r="J11" s="166">
        <v>45</v>
      </c>
      <c r="K11" s="342" t="s">
        <v>216</v>
      </c>
      <c r="L11" s="397">
        <v>2</v>
      </c>
      <c r="M11" s="166">
        <v>59.5</v>
      </c>
      <c r="N11" s="103">
        <f t="shared" si="2"/>
        <v>119</v>
      </c>
      <c r="O11" s="397">
        <v>3</v>
      </c>
      <c r="P11" s="166">
        <v>40</v>
      </c>
      <c r="Q11" s="103">
        <f t="shared" si="3"/>
        <v>120</v>
      </c>
      <c r="R11" s="389">
        <v>1</v>
      </c>
      <c r="S11" s="165">
        <v>30</v>
      </c>
      <c r="T11" s="360">
        <f t="shared" si="4"/>
        <v>30</v>
      </c>
      <c r="U11" s="397"/>
      <c r="V11" s="166"/>
      <c r="W11" s="360" t="s">
        <v>220</v>
      </c>
      <c r="X11" s="397">
        <v>0.5</v>
      </c>
      <c r="Y11" s="166">
        <v>41</v>
      </c>
      <c r="Z11" s="360">
        <f t="shared" si="5"/>
        <v>20.5</v>
      </c>
      <c r="AA11" s="397">
        <v>0.5</v>
      </c>
      <c r="AB11" s="166">
        <v>50</v>
      </c>
      <c r="AC11" s="103">
        <f t="shared" si="6"/>
        <v>25</v>
      </c>
      <c r="AD11" s="397"/>
      <c r="AE11" s="166"/>
      <c r="AF11" s="360" t="s">
        <v>220</v>
      </c>
      <c r="AG11" s="467"/>
      <c r="AH11" s="467"/>
      <c r="AI11" s="467"/>
      <c r="AJ11" s="467"/>
      <c r="AK11" s="467"/>
      <c r="AL11" s="467"/>
      <c r="AM11" s="467"/>
      <c r="AN11" s="467"/>
      <c r="AO11" s="467"/>
      <c r="AP11" s="467"/>
      <c r="AQ11" s="467"/>
      <c r="AR11" s="467"/>
      <c r="AS11" s="467"/>
      <c r="AT11" s="467"/>
      <c r="AU11" s="467"/>
      <c r="AV11" s="467"/>
      <c r="AW11" s="467"/>
      <c r="AX11" s="467"/>
      <c r="AY11" s="467"/>
      <c r="AZ11" s="467"/>
      <c r="BA11" s="467"/>
      <c r="BB11" s="467"/>
      <c r="BC11" s="467"/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  <c r="DJ11" s="467"/>
      <c r="DK11" s="467"/>
      <c r="DL11" s="467"/>
      <c r="DM11" s="467"/>
      <c r="DN11" s="467"/>
      <c r="DO11" s="467"/>
      <c r="DP11" s="467"/>
      <c r="DQ11" s="467"/>
      <c r="DR11" s="467"/>
      <c r="DS11" s="467"/>
      <c r="DT11" s="467"/>
      <c r="DU11" s="467"/>
      <c r="DV11" s="467"/>
      <c r="DW11" s="467"/>
      <c r="DX11" s="467"/>
      <c r="DY11" s="467"/>
      <c r="DZ11" s="467"/>
      <c r="EA11" s="467"/>
      <c r="EB11" s="467"/>
      <c r="EC11" s="467"/>
      <c r="ED11" s="467"/>
      <c r="EE11" s="467"/>
      <c r="EF11" s="467"/>
      <c r="EG11" s="467"/>
      <c r="EH11" s="467"/>
      <c r="EI11" s="467"/>
      <c r="EJ11" s="467"/>
      <c r="EK11" s="467"/>
      <c r="EL11" s="467"/>
      <c r="EM11" s="467"/>
      <c r="EN11" s="467"/>
      <c r="EO11" s="467"/>
      <c r="EP11" s="467"/>
      <c r="EQ11" s="467"/>
      <c r="ER11" s="467"/>
      <c r="ES11" s="467"/>
      <c r="ET11" s="467"/>
      <c r="EU11" s="467"/>
      <c r="EV11" s="467"/>
      <c r="EW11" s="467"/>
      <c r="EX11" s="467"/>
      <c r="EY11" s="467"/>
      <c r="EZ11" s="467"/>
      <c r="FA11" s="467"/>
      <c r="FB11" s="467"/>
      <c r="FC11" s="467"/>
      <c r="FD11" s="467"/>
      <c r="FE11" s="467"/>
      <c r="FF11" s="467"/>
      <c r="FG11" s="467"/>
      <c r="FH11" s="467"/>
      <c r="FI11" s="467"/>
      <c r="FJ11" s="467"/>
      <c r="FK11" s="467"/>
      <c r="FL11" s="467"/>
      <c r="FM11" s="467"/>
      <c r="FN11" s="467"/>
      <c r="FO11" s="467"/>
      <c r="FP11" s="467"/>
      <c r="FQ11" s="467"/>
      <c r="FR11" s="467"/>
      <c r="FS11" s="467"/>
      <c r="FT11" s="467"/>
      <c r="FU11" s="467"/>
      <c r="FV11" s="467"/>
      <c r="FW11" s="467"/>
      <c r="FX11" s="467"/>
      <c r="FY11" s="467"/>
      <c r="FZ11" s="467"/>
      <c r="GA11" s="467"/>
      <c r="GB11" s="467"/>
      <c r="GC11" s="467"/>
      <c r="GD11" s="467"/>
      <c r="GE11" s="467"/>
      <c r="GF11" s="467"/>
      <c r="GG11" s="467"/>
      <c r="GH11" s="467"/>
      <c r="GI11" s="467"/>
      <c r="GJ11" s="467"/>
      <c r="GK11" s="467"/>
      <c r="GL11" s="467"/>
      <c r="GM11" s="467"/>
      <c r="GN11" s="467"/>
      <c r="GO11" s="467"/>
      <c r="GP11" s="467"/>
      <c r="GQ11" s="467"/>
      <c r="GR11" s="467"/>
      <c r="GS11" s="467"/>
      <c r="GT11" s="467"/>
      <c r="GU11" s="467"/>
      <c r="GV11" s="467"/>
      <c r="GW11" s="467"/>
      <c r="GX11" s="467"/>
      <c r="GY11" s="467"/>
      <c r="GZ11" s="467"/>
      <c r="HA11" s="467"/>
      <c r="HB11" s="467"/>
      <c r="HC11" s="467"/>
      <c r="HD11" s="467"/>
      <c r="HE11" s="467"/>
      <c r="HF11" s="467"/>
      <c r="HG11" s="467"/>
      <c r="HH11" s="467"/>
      <c r="HI11" s="467"/>
      <c r="HJ11" s="467"/>
      <c r="HK11" s="467"/>
      <c r="HL11" s="467"/>
      <c r="HM11" s="467"/>
      <c r="HN11" s="467"/>
      <c r="HO11" s="467"/>
      <c r="HP11" s="467"/>
      <c r="HQ11" s="467"/>
      <c r="HR11" s="467"/>
      <c r="HS11" s="467"/>
      <c r="HT11" s="467"/>
      <c r="HU11" s="467"/>
      <c r="HV11" s="467"/>
      <c r="HW11" s="467"/>
      <c r="HX11" s="467"/>
      <c r="HY11" s="467"/>
      <c r="HZ11" s="467"/>
      <c r="IA11" s="467"/>
      <c r="IB11" s="467"/>
      <c r="IC11" s="467"/>
      <c r="ID11" s="467"/>
      <c r="IE11" s="467"/>
      <c r="IF11" s="467"/>
      <c r="IG11" s="467"/>
      <c r="IH11" s="467"/>
      <c r="II11" s="467"/>
      <c r="IJ11" s="467"/>
      <c r="IK11" s="467"/>
      <c r="IL11" s="467"/>
      <c r="IM11" s="467"/>
      <c r="IN11" s="467"/>
      <c r="IO11" s="467"/>
      <c r="IP11" s="467"/>
      <c r="IQ11" s="467"/>
      <c r="IR11" s="467"/>
      <c r="IS11" s="467"/>
      <c r="IT11" s="467"/>
      <c r="IU11" s="467"/>
      <c r="IV11" s="467"/>
      <c r="IW11" s="467"/>
      <c r="IX11" s="467"/>
      <c r="IY11" s="467"/>
      <c r="IZ11" s="467"/>
      <c r="JA11" s="467"/>
      <c r="JB11" s="467"/>
      <c r="JC11" s="467"/>
      <c r="JD11" s="467"/>
      <c r="JE11" s="467"/>
      <c r="JF11" s="467"/>
      <c r="JG11" s="467"/>
      <c r="JH11" s="467"/>
      <c r="JI11" s="467"/>
      <c r="JJ11" s="467"/>
      <c r="JK11" s="467"/>
      <c r="JL11" s="467"/>
      <c r="JM11" s="467"/>
      <c r="JN11" s="467"/>
      <c r="JO11" s="467"/>
      <c r="JP11" s="467"/>
      <c r="JQ11" s="467"/>
      <c r="JR11" s="467"/>
      <c r="JS11" s="467"/>
      <c r="JT11" s="467"/>
      <c r="JU11" s="467"/>
      <c r="JV11" s="467"/>
      <c r="JW11" s="467"/>
      <c r="JX11" s="467"/>
      <c r="JY11" s="467"/>
      <c r="JZ11" s="467"/>
      <c r="KA11" s="467"/>
      <c r="KB11" s="467"/>
      <c r="KC11" s="467"/>
      <c r="KD11" s="467"/>
      <c r="KE11" s="467"/>
      <c r="KF11" s="467"/>
      <c r="KG11" s="467"/>
      <c r="KH11" s="467"/>
      <c r="KI11" s="467"/>
      <c r="KJ11" s="467"/>
      <c r="KK11" s="467"/>
      <c r="KL11" s="467"/>
      <c r="KM11" s="467"/>
      <c r="KN11" s="467"/>
      <c r="KO11" s="467"/>
      <c r="KP11" s="467"/>
      <c r="KQ11" s="467"/>
      <c r="KR11" s="467"/>
      <c r="KS11" s="467"/>
      <c r="KT11" s="467"/>
      <c r="KU11" s="467"/>
      <c r="KV11" s="467"/>
      <c r="KW11" s="467"/>
      <c r="KX11" s="467"/>
      <c r="KY11" s="467"/>
      <c r="KZ11" s="467"/>
      <c r="LA11" s="467"/>
      <c r="LB11" s="467"/>
      <c r="LC11" s="467"/>
      <c r="LD11" s="467"/>
      <c r="LE11" s="467"/>
      <c r="LF11" s="467"/>
      <c r="LG11" s="467"/>
      <c r="LH11" s="467"/>
      <c r="LI11" s="467"/>
      <c r="LJ11" s="467"/>
      <c r="LK11" s="467"/>
      <c r="LL11" s="467"/>
      <c r="LM11" s="467"/>
      <c r="LN11" s="467"/>
      <c r="LO11" s="467"/>
      <c r="LP11" s="467"/>
      <c r="LQ11" s="467"/>
      <c r="LR11" s="467"/>
      <c r="LS11" s="467"/>
      <c r="LT11" s="467"/>
      <c r="LU11" s="467"/>
      <c r="LV11" s="467"/>
      <c r="LW11" s="467"/>
      <c r="LX11" s="467"/>
      <c r="LY11" s="467"/>
      <c r="LZ11" s="467"/>
      <c r="MA11" s="467"/>
      <c r="MB11" s="467"/>
      <c r="MC11" s="467"/>
      <c r="MD11" s="467"/>
      <c r="ME11" s="467"/>
      <c r="MF11" s="467"/>
      <c r="MG11" s="467"/>
      <c r="MH11" s="467"/>
      <c r="MI11" s="467"/>
      <c r="MJ11" s="467"/>
      <c r="MK11" s="467"/>
      <c r="ML11" s="467"/>
      <c r="MM11" s="467"/>
      <c r="MN11" s="467"/>
      <c r="MO11" s="467"/>
      <c r="MP11" s="467"/>
      <c r="MQ11" s="467"/>
      <c r="MR11" s="467"/>
      <c r="MS11" s="467"/>
      <c r="MT11" s="467"/>
      <c r="MU11" s="467"/>
      <c r="MV11" s="467"/>
      <c r="MW11" s="467"/>
      <c r="MX11" s="467"/>
      <c r="MY11" s="467"/>
      <c r="MZ11" s="467"/>
      <c r="NA11" s="467"/>
      <c r="NB11" s="467"/>
      <c r="NC11" s="467"/>
      <c r="ND11" s="467"/>
      <c r="NE11" s="467"/>
      <c r="NF11" s="467"/>
      <c r="NG11" s="467"/>
      <c r="NH11" s="467"/>
      <c r="NI11" s="467"/>
      <c r="NJ11" s="467"/>
      <c r="NK11" s="467"/>
      <c r="NL11" s="467"/>
      <c r="NM11" s="467"/>
      <c r="NN11" s="467"/>
      <c r="NO11" s="467"/>
      <c r="NP11" s="467"/>
      <c r="NQ11" s="467"/>
      <c r="NR11" s="467"/>
      <c r="NS11" s="467"/>
      <c r="NT11" s="467"/>
      <c r="NU11" s="467"/>
      <c r="NV11" s="467"/>
      <c r="NW11" s="467"/>
      <c r="NX11" s="467"/>
      <c r="NY11" s="467"/>
      <c r="NZ11" s="467"/>
      <c r="OA11" s="467"/>
      <c r="OB11" s="467"/>
      <c r="OC11" s="467"/>
      <c r="OD11" s="467"/>
      <c r="OE11" s="467"/>
      <c r="OF11" s="467"/>
      <c r="OG11" s="467"/>
      <c r="OH11" s="467"/>
      <c r="OI11" s="467"/>
      <c r="OJ11" s="467"/>
      <c r="OK11" s="467"/>
      <c r="OL11" s="467"/>
      <c r="OM11" s="467"/>
      <c r="ON11" s="467"/>
      <c r="OO11" s="467"/>
      <c r="OP11" s="467"/>
      <c r="OQ11" s="467"/>
      <c r="OR11" s="467"/>
      <c r="OS11" s="467"/>
      <c r="OT11" s="467"/>
      <c r="OU11" s="467"/>
      <c r="OV11" s="467"/>
      <c r="OW11" s="467"/>
      <c r="OX11" s="467"/>
      <c r="OY11" s="467"/>
      <c r="OZ11" s="467"/>
      <c r="PA11" s="467"/>
      <c r="PB11" s="467"/>
      <c r="PC11" s="467"/>
      <c r="PD11" s="467"/>
      <c r="PE11" s="467"/>
      <c r="PF11" s="467"/>
      <c r="PG11" s="467"/>
      <c r="PH11" s="467"/>
      <c r="PI11" s="467"/>
      <c r="PJ11" s="467"/>
      <c r="PK11" s="467"/>
      <c r="PL11" s="467"/>
      <c r="PM11" s="467"/>
      <c r="PN11" s="467"/>
      <c r="PO11" s="467"/>
      <c r="PP11" s="467"/>
      <c r="PQ11" s="467"/>
      <c r="PR11" s="467"/>
      <c r="PS11" s="467"/>
      <c r="PT11" s="467"/>
      <c r="PU11" s="467"/>
      <c r="PV11" s="467"/>
      <c r="PW11" s="467"/>
      <c r="PX11" s="467"/>
      <c r="PY11" s="467"/>
      <c r="PZ11" s="467"/>
      <c r="QA11" s="467"/>
      <c r="QB11" s="467"/>
      <c r="QC11" s="467"/>
      <c r="QD11" s="467"/>
      <c r="QE11" s="467"/>
      <c r="QF11" s="467"/>
      <c r="QG11" s="467"/>
      <c r="QH11" s="467"/>
      <c r="QI11" s="467"/>
      <c r="QJ11" s="467"/>
      <c r="QK11" s="467"/>
      <c r="QL11" s="467"/>
      <c r="QM11" s="467"/>
      <c r="QN11" s="467"/>
      <c r="QO11" s="467"/>
      <c r="QP11" s="467"/>
      <c r="QQ11" s="467"/>
      <c r="QR11" s="467"/>
      <c r="QS11" s="467"/>
      <c r="QT11" s="467"/>
      <c r="QU11" s="467"/>
      <c r="QV11" s="467"/>
      <c r="QW11" s="467"/>
      <c r="QX11" s="467"/>
      <c r="QY11" s="467"/>
      <c r="QZ11" s="467"/>
      <c r="RA11" s="467"/>
      <c r="RB11" s="467"/>
      <c r="RC11" s="467"/>
      <c r="RD11" s="467"/>
      <c r="RE11" s="467"/>
      <c r="RF11" s="467"/>
      <c r="RG11" s="467"/>
      <c r="RH11" s="467"/>
      <c r="RI11" s="467"/>
    </row>
    <row r="12" spans="1:477" s="221" customFormat="1" ht="24" customHeight="1" x14ac:dyDescent="0.25">
      <c r="A12" s="142">
        <f t="shared" si="7"/>
        <v>4</v>
      </c>
      <c r="B12" s="279" t="s">
        <v>112</v>
      </c>
      <c r="C12" s="280"/>
      <c r="D12" s="143">
        <f>IF(ISBLANK('Item List'!E7),0,'Item List'!E7)</f>
        <v>0</v>
      </c>
      <c r="E12" s="143">
        <f t="shared" si="0"/>
        <v>0</v>
      </c>
      <c r="F12" s="493">
        <v>2</v>
      </c>
      <c r="G12" s="494">
        <v>5</v>
      </c>
      <c r="H12" s="495">
        <f t="shared" si="1"/>
        <v>10</v>
      </c>
      <c r="I12" s="397">
        <v>1</v>
      </c>
      <c r="J12" s="166">
        <v>45</v>
      </c>
      <c r="K12" s="342" t="s">
        <v>216</v>
      </c>
      <c r="L12" s="397">
        <v>3</v>
      </c>
      <c r="M12" s="166">
        <v>59.5</v>
      </c>
      <c r="N12" s="103">
        <f t="shared" si="2"/>
        <v>178.5</v>
      </c>
      <c r="O12" s="397">
        <v>3</v>
      </c>
      <c r="P12" s="166">
        <v>40</v>
      </c>
      <c r="Q12" s="103">
        <f t="shared" si="3"/>
        <v>120</v>
      </c>
      <c r="R12" s="389">
        <v>2</v>
      </c>
      <c r="S12" s="165">
        <v>30</v>
      </c>
      <c r="T12" s="360">
        <f t="shared" si="4"/>
        <v>60</v>
      </c>
      <c r="U12" s="397"/>
      <c r="V12" s="166"/>
      <c r="W12" s="360" t="s">
        <v>220</v>
      </c>
      <c r="X12" s="397">
        <v>1</v>
      </c>
      <c r="Y12" s="166">
        <v>41</v>
      </c>
      <c r="Z12" s="103">
        <f t="shared" si="5"/>
        <v>41</v>
      </c>
      <c r="AA12" s="397">
        <v>1</v>
      </c>
      <c r="AB12" s="166">
        <v>50</v>
      </c>
      <c r="AC12" s="103">
        <f t="shared" si="6"/>
        <v>50</v>
      </c>
      <c r="AD12" s="397"/>
      <c r="AE12" s="166"/>
      <c r="AF12" s="360" t="s">
        <v>220</v>
      </c>
      <c r="AG12" s="467"/>
      <c r="AH12" s="467"/>
      <c r="AI12" s="467"/>
      <c r="AJ12" s="467"/>
      <c r="AK12" s="467"/>
      <c r="AL12" s="467"/>
      <c r="AM12" s="467"/>
      <c r="AN12" s="467"/>
      <c r="AO12" s="467"/>
      <c r="AP12" s="467"/>
      <c r="AQ12" s="467"/>
      <c r="AR12" s="467"/>
      <c r="AS12" s="467"/>
      <c r="AT12" s="467"/>
      <c r="AU12" s="467"/>
      <c r="AV12" s="467"/>
      <c r="AW12" s="467"/>
      <c r="AX12" s="467"/>
      <c r="AY12" s="467"/>
      <c r="AZ12" s="467"/>
      <c r="BA12" s="467"/>
      <c r="BB12" s="467"/>
      <c r="BC12" s="467"/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  <c r="DJ12" s="467"/>
      <c r="DK12" s="467"/>
      <c r="DL12" s="467"/>
      <c r="DM12" s="467"/>
      <c r="DN12" s="467"/>
      <c r="DO12" s="467"/>
      <c r="DP12" s="467"/>
      <c r="DQ12" s="467"/>
      <c r="DR12" s="467"/>
      <c r="DS12" s="467"/>
      <c r="DT12" s="467"/>
      <c r="DU12" s="467"/>
      <c r="DV12" s="467"/>
      <c r="DW12" s="467"/>
      <c r="DX12" s="467"/>
      <c r="DY12" s="467"/>
      <c r="DZ12" s="467"/>
      <c r="EA12" s="467"/>
      <c r="EB12" s="467"/>
      <c r="EC12" s="467"/>
      <c r="ED12" s="467"/>
      <c r="EE12" s="467"/>
      <c r="EF12" s="467"/>
      <c r="EG12" s="467"/>
      <c r="EH12" s="467"/>
      <c r="EI12" s="467"/>
      <c r="EJ12" s="467"/>
      <c r="EK12" s="467"/>
      <c r="EL12" s="467"/>
      <c r="EM12" s="467"/>
      <c r="EN12" s="467"/>
      <c r="EO12" s="467"/>
      <c r="EP12" s="467"/>
      <c r="EQ12" s="467"/>
      <c r="ER12" s="467"/>
      <c r="ES12" s="467"/>
      <c r="ET12" s="467"/>
      <c r="EU12" s="467"/>
      <c r="EV12" s="467"/>
      <c r="EW12" s="467"/>
      <c r="EX12" s="467"/>
      <c r="EY12" s="467"/>
      <c r="EZ12" s="467"/>
      <c r="FA12" s="467"/>
      <c r="FB12" s="467"/>
      <c r="FC12" s="467"/>
      <c r="FD12" s="467"/>
      <c r="FE12" s="467"/>
      <c r="FF12" s="467"/>
      <c r="FG12" s="467"/>
      <c r="FH12" s="467"/>
      <c r="FI12" s="467"/>
      <c r="FJ12" s="467"/>
      <c r="FK12" s="467"/>
      <c r="FL12" s="467"/>
      <c r="FM12" s="467"/>
      <c r="FN12" s="467"/>
      <c r="FO12" s="467"/>
      <c r="FP12" s="467"/>
      <c r="FQ12" s="467"/>
      <c r="FR12" s="467"/>
      <c r="FS12" s="467"/>
      <c r="FT12" s="467"/>
      <c r="FU12" s="467"/>
      <c r="FV12" s="467"/>
      <c r="FW12" s="467"/>
      <c r="FX12" s="467"/>
      <c r="FY12" s="467"/>
      <c r="FZ12" s="467"/>
      <c r="GA12" s="467"/>
      <c r="GB12" s="467"/>
      <c r="GC12" s="467"/>
      <c r="GD12" s="467"/>
      <c r="GE12" s="467"/>
      <c r="GF12" s="467"/>
      <c r="GG12" s="467"/>
      <c r="GH12" s="467"/>
      <c r="GI12" s="467"/>
      <c r="GJ12" s="467"/>
      <c r="GK12" s="467"/>
      <c r="GL12" s="467"/>
      <c r="GM12" s="467"/>
      <c r="GN12" s="467"/>
      <c r="GO12" s="467"/>
      <c r="GP12" s="467"/>
      <c r="GQ12" s="467"/>
      <c r="GR12" s="467"/>
      <c r="GS12" s="467"/>
      <c r="GT12" s="467"/>
      <c r="GU12" s="467"/>
      <c r="GV12" s="467"/>
      <c r="GW12" s="467"/>
      <c r="GX12" s="467"/>
      <c r="GY12" s="467"/>
      <c r="GZ12" s="467"/>
      <c r="HA12" s="467"/>
      <c r="HB12" s="467"/>
      <c r="HC12" s="467"/>
      <c r="HD12" s="467"/>
      <c r="HE12" s="467"/>
      <c r="HF12" s="467"/>
      <c r="HG12" s="467"/>
      <c r="HH12" s="467"/>
      <c r="HI12" s="467"/>
      <c r="HJ12" s="467"/>
      <c r="HK12" s="467"/>
      <c r="HL12" s="467"/>
      <c r="HM12" s="467"/>
      <c r="HN12" s="467"/>
      <c r="HO12" s="467"/>
      <c r="HP12" s="467"/>
      <c r="HQ12" s="467"/>
      <c r="HR12" s="467"/>
      <c r="HS12" s="467"/>
      <c r="HT12" s="467"/>
      <c r="HU12" s="467"/>
      <c r="HV12" s="467"/>
      <c r="HW12" s="467"/>
      <c r="HX12" s="467"/>
      <c r="HY12" s="467"/>
      <c r="HZ12" s="467"/>
      <c r="IA12" s="467"/>
      <c r="IB12" s="467"/>
      <c r="IC12" s="467"/>
      <c r="ID12" s="467"/>
      <c r="IE12" s="467"/>
      <c r="IF12" s="467"/>
      <c r="IG12" s="467"/>
      <c r="IH12" s="467"/>
      <c r="II12" s="467"/>
      <c r="IJ12" s="467"/>
      <c r="IK12" s="467"/>
      <c r="IL12" s="467"/>
      <c r="IM12" s="467"/>
      <c r="IN12" s="467"/>
      <c r="IO12" s="467"/>
      <c r="IP12" s="467"/>
      <c r="IQ12" s="467"/>
      <c r="IR12" s="467"/>
      <c r="IS12" s="467"/>
      <c r="IT12" s="467"/>
      <c r="IU12" s="467"/>
      <c r="IV12" s="467"/>
      <c r="IW12" s="467"/>
      <c r="IX12" s="467"/>
      <c r="IY12" s="467"/>
      <c r="IZ12" s="467"/>
      <c r="JA12" s="467"/>
      <c r="JB12" s="467"/>
      <c r="JC12" s="467"/>
      <c r="JD12" s="467"/>
      <c r="JE12" s="467"/>
      <c r="JF12" s="467"/>
      <c r="JG12" s="467"/>
      <c r="JH12" s="467"/>
      <c r="JI12" s="467"/>
      <c r="JJ12" s="467"/>
      <c r="JK12" s="467"/>
      <c r="JL12" s="467"/>
      <c r="JM12" s="467"/>
      <c r="JN12" s="467"/>
      <c r="JO12" s="467"/>
      <c r="JP12" s="467"/>
      <c r="JQ12" s="467"/>
      <c r="JR12" s="467"/>
      <c r="JS12" s="467"/>
      <c r="JT12" s="467"/>
      <c r="JU12" s="467"/>
      <c r="JV12" s="467"/>
      <c r="JW12" s="467"/>
      <c r="JX12" s="467"/>
      <c r="JY12" s="467"/>
      <c r="JZ12" s="467"/>
      <c r="KA12" s="467"/>
      <c r="KB12" s="467"/>
      <c r="KC12" s="467"/>
      <c r="KD12" s="467"/>
      <c r="KE12" s="467"/>
      <c r="KF12" s="467"/>
      <c r="KG12" s="467"/>
      <c r="KH12" s="467"/>
      <c r="KI12" s="467"/>
      <c r="KJ12" s="467"/>
      <c r="KK12" s="467"/>
      <c r="KL12" s="467"/>
      <c r="KM12" s="467"/>
      <c r="KN12" s="467"/>
      <c r="KO12" s="467"/>
      <c r="KP12" s="467"/>
      <c r="KQ12" s="467"/>
      <c r="KR12" s="467"/>
      <c r="KS12" s="467"/>
      <c r="KT12" s="467"/>
      <c r="KU12" s="467"/>
      <c r="KV12" s="467"/>
      <c r="KW12" s="467"/>
      <c r="KX12" s="467"/>
      <c r="KY12" s="467"/>
      <c r="KZ12" s="467"/>
      <c r="LA12" s="467"/>
      <c r="LB12" s="467"/>
      <c r="LC12" s="467"/>
      <c r="LD12" s="467"/>
      <c r="LE12" s="467"/>
      <c r="LF12" s="467"/>
      <c r="LG12" s="467"/>
      <c r="LH12" s="467"/>
      <c r="LI12" s="467"/>
      <c r="LJ12" s="467"/>
      <c r="LK12" s="467"/>
      <c r="LL12" s="467"/>
      <c r="LM12" s="467"/>
      <c r="LN12" s="467"/>
      <c r="LO12" s="467"/>
      <c r="LP12" s="467"/>
      <c r="LQ12" s="467"/>
      <c r="LR12" s="467"/>
      <c r="LS12" s="467"/>
      <c r="LT12" s="467"/>
      <c r="LU12" s="467"/>
      <c r="LV12" s="467"/>
      <c r="LW12" s="467"/>
      <c r="LX12" s="467"/>
      <c r="LY12" s="467"/>
      <c r="LZ12" s="467"/>
      <c r="MA12" s="467"/>
      <c r="MB12" s="467"/>
      <c r="MC12" s="467"/>
      <c r="MD12" s="467"/>
      <c r="ME12" s="467"/>
      <c r="MF12" s="467"/>
      <c r="MG12" s="467"/>
      <c r="MH12" s="467"/>
      <c r="MI12" s="467"/>
      <c r="MJ12" s="467"/>
      <c r="MK12" s="467"/>
      <c r="ML12" s="467"/>
      <c r="MM12" s="467"/>
      <c r="MN12" s="467"/>
      <c r="MO12" s="467"/>
      <c r="MP12" s="467"/>
      <c r="MQ12" s="467"/>
      <c r="MR12" s="467"/>
      <c r="MS12" s="467"/>
      <c r="MT12" s="467"/>
      <c r="MU12" s="467"/>
      <c r="MV12" s="467"/>
      <c r="MW12" s="467"/>
      <c r="MX12" s="467"/>
      <c r="MY12" s="467"/>
      <c r="MZ12" s="467"/>
      <c r="NA12" s="467"/>
      <c r="NB12" s="467"/>
      <c r="NC12" s="467"/>
      <c r="ND12" s="467"/>
      <c r="NE12" s="467"/>
      <c r="NF12" s="467"/>
      <c r="NG12" s="467"/>
      <c r="NH12" s="467"/>
      <c r="NI12" s="467"/>
      <c r="NJ12" s="467"/>
      <c r="NK12" s="467"/>
      <c r="NL12" s="467"/>
      <c r="NM12" s="467"/>
      <c r="NN12" s="467"/>
      <c r="NO12" s="467"/>
      <c r="NP12" s="467"/>
      <c r="NQ12" s="467"/>
      <c r="NR12" s="467"/>
      <c r="NS12" s="467"/>
      <c r="NT12" s="467"/>
      <c r="NU12" s="467"/>
      <c r="NV12" s="467"/>
      <c r="NW12" s="467"/>
      <c r="NX12" s="467"/>
      <c r="NY12" s="467"/>
      <c r="NZ12" s="467"/>
      <c r="OA12" s="467"/>
      <c r="OB12" s="467"/>
      <c r="OC12" s="467"/>
      <c r="OD12" s="467"/>
      <c r="OE12" s="467"/>
      <c r="OF12" s="467"/>
      <c r="OG12" s="467"/>
      <c r="OH12" s="467"/>
      <c r="OI12" s="467"/>
      <c r="OJ12" s="467"/>
      <c r="OK12" s="467"/>
      <c r="OL12" s="467"/>
      <c r="OM12" s="467"/>
      <c r="ON12" s="467"/>
      <c r="OO12" s="467"/>
      <c r="OP12" s="467"/>
      <c r="OQ12" s="467"/>
      <c r="OR12" s="467"/>
      <c r="OS12" s="467"/>
      <c r="OT12" s="467"/>
      <c r="OU12" s="467"/>
      <c r="OV12" s="467"/>
      <c r="OW12" s="467"/>
      <c r="OX12" s="467"/>
      <c r="OY12" s="467"/>
      <c r="OZ12" s="467"/>
      <c r="PA12" s="467"/>
      <c r="PB12" s="467"/>
      <c r="PC12" s="467"/>
      <c r="PD12" s="467"/>
      <c r="PE12" s="467"/>
      <c r="PF12" s="467"/>
      <c r="PG12" s="467"/>
      <c r="PH12" s="467"/>
      <c r="PI12" s="467"/>
      <c r="PJ12" s="467"/>
      <c r="PK12" s="467"/>
      <c r="PL12" s="467"/>
      <c r="PM12" s="467"/>
      <c r="PN12" s="467"/>
      <c r="PO12" s="467"/>
      <c r="PP12" s="467"/>
      <c r="PQ12" s="467"/>
      <c r="PR12" s="467"/>
      <c r="PS12" s="467"/>
      <c r="PT12" s="467"/>
      <c r="PU12" s="467"/>
      <c r="PV12" s="467"/>
      <c r="PW12" s="467"/>
      <c r="PX12" s="467"/>
      <c r="PY12" s="467"/>
      <c r="PZ12" s="467"/>
      <c r="QA12" s="467"/>
      <c r="QB12" s="467"/>
      <c r="QC12" s="467"/>
      <c r="QD12" s="467"/>
      <c r="QE12" s="467"/>
      <c r="QF12" s="467"/>
      <c r="QG12" s="467"/>
      <c r="QH12" s="467"/>
      <c r="QI12" s="467"/>
      <c r="QJ12" s="467"/>
      <c r="QK12" s="467"/>
      <c r="QL12" s="467"/>
      <c r="QM12" s="467"/>
      <c r="QN12" s="467"/>
      <c r="QO12" s="467"/>
      <c r="QP12" s="467"/>
      <c r="QQ12" s="467"/>
      <c r="QR12" s="467"/>
      <c r="QS12" s="467"/>
      <c r="QT12" s="467"/>
      <c r="QU12" s="467"/>
      <c r="QV12" s="467"/>
      <c r="QW12" s="467"/>
      <c r="QX12" s="467"/>
      <c r="QY12" s="467"/>
      <c r="QZ12" s="467"/>
      <c r="RA12" s="467"/>
      <c r="RB12" s="467"/>
      <c r="RC12" s="467"/>
      <c r="RD12" s="467"/>
      <c r="RE12" s="467"/>
      <c r="RF12" s="467"/>
      <c r="RG12" s="467"/>
      <c r="RH12" s="467"/>
      <c r="RI12" s="467"/>
    </row>
    <row r="13" spans="1:477" s="221" customFormat="1" ht="24" customHeight="1" x14ac:dyDescent="0.25">
      <c r="A13" s="142">
        <f t="shared" si="7"/>
        <v>5</v>
      </c>
      <c r="B13" s="279" t="s">
        <v>113</v>
      </c>
      <c r="C13" s="280"/>
      <c r="D13" s="143">
        <f>IF(ISBLANK('Item List'!E8),0,'Item List'!E8)</f>
        <v>0</v>
      </c>
      <c r="E13" s="143">
        <f t="shared" si="0"/>
        <v>0</v>
      </c>
      <c r="F13" s="493">
        <v>4</v>
      </c>
      <c r="G13" s="494">
        <v>5</v>
      </c>
      <c r="H13" s="495">
        <f t="shared" si="1"/>
        <v>20</v>
      </c>
      <c r="I13" s="397">
        <v>3</v>
      </c>
      <c r="J13" s="166">
        <v>45</v>
      </c>
      <c r="K13" s="342" t="s">
        <v>216</v>
      </c>
      <c r="L13" s="397">
        <v>3</v>
      </c>
      <c r="M13" s="166">
        <v>59.5</v>
      </c>
      <c r="N13" s="103">
        <f t="shared" si="2"/>
        <v>178.5</v>
      </c>
      <c r="O13" s="397">
        <v>3</v>
      </c>
      <c r="P13" s="166">
        <v>40</v>
      </c>
      <c r="Q13" s="103">
        <f t="shared" si="3"/>
        <v>120</v>
      </c>
      <c r="R13" s="389">
        <v>4</v>
      </c>
      <c r="S13" s="165">
        <v>30</v>
      </c>
      <c r="T13" s="360">
        <f t="shared" si="4"/>
        <v>120</v>
      </c>
      <c r="U13" s="397"/>
      <c r="V13" s="166"/>
      <c r="W13" s="360" t="s">
        <v>220</v>
      </c>
      <c r="X13" s="397">
        <v>6.5</v>
      </c>
      <c r="Y13" s="166">
        <v>41</v>
      </c>
      <c r="Z13" s="103">
        <f t="shared" si="5"/>
        <v>266.5</v>
      </c>
      <c r="AA13" s="397">
        <v>2.5</v>
      </c>
      <c r="AB13" s="166">
        <v>50</v>
      </c>
      <c r="AC13" s="103">
        <f t="shared" si="6"/>
        <v>125</v>
      </c>
      <c r="AD13" s="397"/>
      <c r="AE13" s="166"/>
      <c r="AF13" s="360" t="s">
        <v>220</v>
      </c>
      <c r="AG13" s="467"/>
      <c r="AH13" s="467"/>
      <c r="AI13" s="467"/>
      <c r="AJ13" s="467"/>
      <c r="AK13" s="467"/>
      <c r="AL13" s="467"/>
      <c r="AM13" s="467"/>
      <c r="AN13" s="467"/>
      <c r="AO13" s="467"/>
      <c r="AP13" s="467"/>
      <c r="AQ13" s="467"/>
      <c r="AR13" s="467"/>
      <c r="AS13" s="467"/>
      <c r="AT13" s="467"/>
      <c r="AU13" s="467"/>
      <c r="AV13" s="467"/>
      <c r="AW13" s="467"/>
      <c r="AX13" s="467"/>
      <c r="AY13" s="467"/>
      <c r="AZ13" s="467"/>
      <c r="BA13" s="467"/>
      <c r="BB13" s="467"/>
      <c r="BC13" s="467"/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  <c r="DJ13" s="467"/>
      <c r="DK13" s="467"/>
      <c r="DL13" s="467"/>
      <c r="DM13" s="467"/>
      <c r="DN13" s="467"/>
      <c r="DO13" s="467"/>
      <c r="DP13" s="467"/>
      <c r="DQ13" s="467"/>
      <c r="DR13" s="467"/>
      <c r="DS13" s="467"/>
      <c r="DT13" s="467"/>
      <c r="DU13" s="467"/>
      <c r="DV13" s="467"/>
      <c r="DW13" s="467"/>
      <c r="DX13" s="467"/>
      <c r="DY13" s="467"/>
      <c r="DZ13" s="467"/>
      <c r="EA13" s="467"/>
      <c r="EB13" s="467"/>
      <c r="EC13" s="467"/>
      <c r="ED13" s="467"/>
      <c r="EE13" s="467"/>
      <c r="EF13" s="467"/>
      <c r="EG13" s="467"/>
      <c r="EH13" s="467"/>
      <c r="EI13" s="467"/>
      <c r="EJ13" s="467"/>
      <c r="EK13" s="467"/>
      <c r="EL13" s="467"/>
      <c r="EM13" s="467"/>
      <c r="EN13" s="467"/>
      <c r="EO13" s="467"/>
      <c r="EP13" s="467"/>
      <c r="EQ13" s="467"/>
      <c r="ER13" s="467"/>
      <c r="ES13" s="467"/>
      <c r="ET13" s="467"/>
      <c r="EU13" s="467"/>
      <c r="EV13" s="467"/>
      <c r="EW13" s="467"/>
      <c r="EX13" s="467"/>
      <c r="EY13" s="467"/>
      <c r="EZ13" s="467"/>
      <c r="FA13" s="467"/>
      <c r="FB13" s="467"/>
      <c r="FC13" s="467"/>
      <c r="FD13" s="467"/>
      <c r="FE13" s="467"/>
      <c r="FF13" s="467"/>
      <c r="FG13" s="467"/>
      <c r="FH13" s="467"/>
      <c r="FI13" s="467"/>
      <c r="FJ13" s="467"/>
      <c r="FK13" s="467"/>
      <c r="FL13" s="467"/>
      <c r="FM13" s="467"/>
      <c r="FN13" s="467"/>
      <c r="FO13" s="467"/>
      <c r="FP13" s="467"/>
      <c r="FQ13" s="467"/>
      <c r="FR13" s="467"/>
      <c r="FS13" s="467"/>
      <c r="FT13" s="467"/>
      <c r="FU13" s="467"/>
      <c r="FV13" s="467"/>
      <c r="FW13" s="467"/>
      <c r="FX13" s="467"/>
      <c r="FY13" s="467"/>
      <c r="FZ13" s="467"/>
      <c r="GA13" s="467"/>
      <c r="GB13" s="467"/>
      <c r="GC13" s="467"/>
      <c r="GD13" s="467"/>
      <c r="GE13" s="467"/>
      <c r="GF13" s="467"/>
      <c r="GG13" s="467"/>
      <c r="GH13" s="467"/>
      <c r="GI13" s="467"/>
      <c r="GJ13" s="467"/>
      <c r="GK13" s="467"/>
      <c r="GL13" s="467"/>
      <c r="GM13" s="467"/>
      <c r="GN13" s="467"/>
      <c r="GO13" s="467"/>
      <c r="GP13" s="467"/>
      <c r="GQ13" s="467"/>
      <c r="GR13" s="467"/>
      <c r="GS13" s="467"/>
      <c r="GT13" s="467"/>
      <c r="GU13" s="467"/>
      <c r="GV13" s="467"/>
      <c r="GW13" s="467"/>
      <c r="GX13" s="467"/>
      <c r="GY13" s="467"/>
      <c r="GZ13" s="467"/>
      <c r="HA13" s="467"/>
      <c r="HB13" s="467"/>
      <c r="HC13" s="467"/>
      <c r="HD13" s="467"/>
      <c r="HE13" s="467"/>
      <c r="HF13" s="467"/>
      <c r="HG13" s="467"/>
      <c r="HH13" s="467"/>
      <c r="HI13" s="467"/>
      <c r="HJ13" s="467"/>
      <c r="HK13" s="467"/>
      <c r="HL13" s="467"/>
      <c r="HM13" s="467"/>
      <c r="HN13" s="467"/>
      <c r="HO13" s="467"/>
      <c r="HP13" s="467"/>
      <c r="HQ13" s="467"/>
      <c r="HR13" s="467"/>
      <c r="HS13" s="467"/>
      <c r="HT13" s="467"/>
      <c r="HU13" s="467"/>
      <c r="HV13" s="467"/>
      <c r="HW13" s="467"/>
      <c r="HX13" s="467"/>
      <c r="HY13" s="467"/>
      <c r="HZ13" s="467"/>
      <c r="IA13" s="467"/>
      <c r="IB13" s="467"/>
      <c r="IC13" s="467"/>
      <c r="ID13" s="467"/>
      <c r="IE13" s="467"/>
      <c r="IF13" s="467"/>
      <c r="IG13" s="467"/>
      <c r="IH13" s="467"/>
      <c r="II13" s="467"/>
      <c r="IJ13" s="467"/>
      <c r="IK13" s="467"/>
      <c r="IL13" s="467"/>
      <c r="IM13" s="467"/>
      <c r="IN13" s="467"/>
      <c r="IO13" s="467"/>
      <c r="IP13" s="467"/>
      <c r="IQ13" s="467"/>
      <c r="IR13" s="467"/>
      <c r="IS13" s="467"/>
      <c r="IT13" s="467"/>
      <c r="IU13" s="467"/>
      <c r="IV13" s="467"/>
      <c r="IW13" s="467"/>
      <c r="IX13" s="467"/>
      <c r="IY13" s="467"/>
      <c r="IZ13" s="467"/>
      <c r="JA13" s="467"/>
      <c r="JB13" s="467"/>
      <c r="JC13" s="467"/>
      <c r="JD13" s="467"/>
      <c r="JE13" s="467"/>
      <c r="JF13" s="467"/>
      <c r="JG13" s="467"/>
      <c r="JH13" s="467"/>
      <c r="JI13" s="467"/>
      <c r="JJ13" s="467"/>
      <c r="JK13" s="467"/>
      <c r="JL13" s="467"/>
      <c r="JM13" s="467"/>
      <c r="JN13" s="467"/>
      <c r="JO13" s="467"/>
      <c r="JP13" s="467"/>
      <c r="JQ13" s="467"/>
      <c r="JR13" s="467"/>
      <c r="JS13" s="467"/>
      <c r="JT13" s="467"/>
      <c r="JU13" s="467"/>
      <c r="JV13" s="467"/>
      <c r="JW13" s="467"/>
      <c r="JX13" s="467"/>
      <c r="JY13" s="467"/>
      <c r="JZ13" s="467"/>
      <c r="KA13" s="467"/>
      <c r="KB13" s="467"/>
      <c r="KC13" s="467"/>
      <c r="KD13" s="467"/>
      <c r="KE13" s="467"/>
      <c r="KF13" s="467"/>
      <c r="KG13" s="467"/>
      <c r="KH13" s="467"/>
      <c r="KI13" s="467"/>
      <c r="KJ13" s="467"/>
      <c r="KK13" s="467"/>
      <c r="KL13" s="467"/>
      <c r="KM13" s="467"/>
      <c r="KN13" s="467"/>
      <c r="KO13" s="467"/>
      <c r="KP13" s="467"/>
      <c r="KQ13" s="467"/>
      <c r="KR13" s="467"/>
      <c r="KS13" s="467"/>
      <c r="KT13" s="467"/>
      <c r="KU13" s="467"/>
      <c r="KV13" s="467"/>
      <c r="KW13" s="467"/>
      <c r="KX13" s="467"/>
      <c r="KY13" s="467"/>
      <c r="KZ13" s="467"/>
      <c r="LA13" s="467"/>
      <c r="LB13" s="467"/>
      <c r="LC13" s="467"/>
      <c r="LD13" s="467"/>
      <c r="LE13" s="467"/>
      <c r="LF13" s="467"/>
      <c r="LG13" s="467"/>
      <c r="LH13" s="467"/>
      <c r="LI13" s="467"/>
      <c r="LJ13" s="467"/>
      <c r="LK13" s="467"/>
      <c r="LL13" s="467"/>
      <c r="LM13" s="467"/>
      <c r="LN13" s="467"/>
      <c r="LO13" s="467"/>
      <c r="LP13" s="467"/>
      <c r="LQ13" s="467"/>
      <c r="LR13" s="467"/>
      <c r="LS13" s="467"/>
      <c r="LT13" s="467"/>
      <c r="LU13" s="467"/>
      <c r="LV13" s="467"/>
      <c r="LW13" s="467"/>
      <c r="LX13" s="467"/>
      <c r="LY13" s="467"/>
      <c r="LZ13" s="467"/>
      <c r="MA13" s="467"/>
      <c r="MB13" s="467"/>
      <c r="MC13" s="467"/>
      <c r="MD13" s="467"/>
      <c r="ME13" s="467"/>
      <c r="MF13" s="467"/>
      <c r="MG13" s="467"/>
      <c r="MH13" s="467"/>
      <c r="MI13" s="467"/>
      <c r="MJ13" s="467"/>
      <c r="MK13" s="467"/>
      <c r="ML13" s="467"/>
      <c r="MM13" s="467"/>
      <c r="MN13" s="467"/>
      <c r="MO13" s="467"/>
      <c r="MP13" s="467"/>
      <c r="MQ13" s="467"/>
      <c r="MR13" s="467"/>
      <c r="MS13" s="467"/>
      <c r="MT13" s="467"/>
      <c r="MU13" s="467"/>
      <c r="MV13" s="467"/>
      <c r="MW13" s="467"/>
      <c r="MX13" s="467"/>
      <c r="MY13" s="467"/>
      <c r="MZ13" s="467"/>
      <c r="NA13" s="467"/>
      <c r="NB13" s="467"/>
      <c r="NC13" s="467"/>
      <c r="ND13" s="467"/>
      <c r="NE13" s="467"/>
      <c r="NF13" s="467"/>
      <c r="NG13" s="467"/>
      <c r="NH13" s="467"/>
      <c r="NI13" s="467"/>
      <c r="NJ13" s="467"/>
      <c r="NK13" s="467"/>
      <c r="NL13" s="467"/>
      <c r="NM13" s="467"/>
      <c r="NN13" s="467"/>
      <c r="NO13" s="467"/>
      <c r="NP13" s="467"/>
      <c r="NQ13" s="467"/>
      <c r="NR13" s="467"/>
      <c r="NS13" s="467"/>
      <c r="NT13" s="467"/>
      <c r="NU13" s="467"/>
      <c r="NV13" s="467"/>
      <c r="NW13" s="467"/>
      <c r="NX13" s="467"/>
      <c r="NY13" s="467"/>
      <c r="NZ13" s="467"/>
      <c r="OA13" s="467"/>
      <c r="OB13" s="467"/>
      <c r="OC13" s="467"/>
      <c r="OD13" s="467"/>
      <c r="OE13" s="467"/>
      <c r="OF13" s="467"/>
      <c r="OG13" s="467"/>
      <c r="OH13" s="467"/>
      <c r="OI13" s="467"/>
      <c r="OJ13" s="467"/>
      <c r="OK13" s="467"/>
      <c r="OL13" s="467"/>
      <c r="OM13" s="467"/>
      <c r="ON13" s="467"/>
      <c r="OO13" s="467"/>
      <c r="OP13" s="467"/>
      <c r="OQ13" s="467"/>
      <c r="OR13" s="467"/>
      <c r="OS13" s="467"/>
      <c r="OT13" s="467"/>
      <c r="OU13" s="467"/>
      <c r="OV13" s="467"/>
      <c r="OW13" s="467"/>
      <c r="OX13" s="467"/>
      <c r="OY13" s="467"/>
      <c r="OZ13" s="467"/>
      <c r="PA13" s="467"/>
      <c r="PB13" s="467"/>
      <c r="PC13" s="467"/>
      <c r="PD13" s="467"/>
      <c r="PE13" s="467"/>
      <c r="PF13" s="467"/>
      <c r="PG13" s="467"/>
      <c r="PH13" s="467"/>
      <c r="PI13" s="467"/>
      <c r="PJ13" s="467"/>
      <c r="PK13" s="467"/>
      <c r="PL13" s="467"/>
      <c r="PM13" s="467"/>
      <c r="PN13" s="467"/>
      <c r="PO13" s="467"/>
      <c r="PP13" s="467"/>
      <c r="PQ13" s="467"/>
      <c r="PR13" s="467"/>
      <c r="PS13" s="467"/>
      <c r="PT13" s="467"/>
      <c r="PU13" s="467"/>
      <c r="PV13" s="467"/>
      <c r="PW13" s="467"/>
      <c r="PX13" s="467"/>
      <c r="PY13" s="467"/>
      <c r="PZ13" s="467"/>
      <c r="QA13" s="467"/>
      <c r="QB13" s="467"/>
      <c r="QC13" s="467"/>
      <c r="QD13" s="467"/>
      <c r="QE13" s="467"/>
      <c r="QF13" s="467"/>
      <c r="QG13" s="467"/>
      <c r="QH13" s="467"/>
      <c r="QI13" s="467"/>
      <c r="QJ13" s="467"/>
      <c r="QK13" s="467"/>
      <c r="QL13" s="467"/>
      <c r="QM13" s="467"/>
      <c r="QN13" s="467"/>
      <c r="QO13" s="467"/>
      <c r="QP13" s="467"/>
      <c r="QQ13" s="467"/>
      <c r="QR13" s="467"/>
      <c r="QS13" s="467"/>
      <c r="QT13" s="467"/>
      <c r="QU13" s="467"/>
      <c r="QV13" s="467"/>
      <c r="QW13" s="467"/>
      <c r="QX13" s="467"/>
      <c r="QY13" s="467"/>
      <c r="QZ13" s="467"/>
      <c r="RA13" s="467"/>
      <c r="RB13" s="467"/>
      <c r="RC13" s="467"/>
      <c r="RD13" s="467"/>
      <c r="RE13" s="467"/>
      <c r="RF13" s="467"/>
      <c r="RG13" s="467"/>
      <c r="RH13" s="467"/>
      <c r="RI13" s="467"/>
    </row>
    <row r="14" spans="1:477" s="221" customFormat="1" ht="24" customHeight="1" x14ac:dyDescent="0.25">
      <c r="A14" s="142">
        <f t="shared" si="7"/>
        <v>6</v>
      </c>
      <c r="B14" s="279" t="s">
        <v>114</v>
      </c>
      <c r="C14" s="280"/>
      <c r="D14" s="143">
        <f>IF(ISBLANK('Item List'!E9),0,'Item List'!E9)</f>
        <v>0</v>
      </c>
      <c r="E14" s="143">
        <f t="shared" si="0"/>
        <v>0</v>
      </c>
      <c r="F14" s="493">
        <v>2</v>
      </c>
      <c r="G14" s="494">
        <v>5</v>
      </c>
      <c r="H14" s="495">
        <f t="shared" si="1"/>
        <v>10</v>
      </c>
      <c r="I14" s="397">
        <v>1</v>
      </c>
      <c r="J14" s="166">
        <v>45</v>
      </c>
      <c r="K14" s="342" t="s">
        <v>216</v>
      </c>
      <c r="L14" s="397">
        <v>2</v>
      </c>
      <c r="M14" s="166">
        <v>59.5</v>
      </c>
      <c r="N14" s="103">
        <f t="shared" si="2"/>
        <v>119</v>
      </c>
      <c r="O14" s="397">
        <v>3</v>
      </c>
      <c r="P14" s="166">
        <v>40</v>
      </c>
      <c r="Q14" s="103">
        <f t="shared" si="3"/>
        <v>120</v>
      </c>
      <c r="R14" s="389">
        <v>2</v>
      </c>
      <c r="S14" s="165">
        <v>30</v>
      </c>
      <c r="T14" s="360">
        <f t="shared" si="4"/>
        <v>60</v>
      </c>
      <c r="U14" s="397"/>
      <c r="V14" s="166"/>
      <c r="W14" s="360" t="s">
        <v>220</v>
      </c>
      <c r="X14" s="397">
        <v>1</v>
      </c>
      <c r="Y14" s="166">
        <v>41</v>
      </c>
      <c r="Z14" s="103">
        <f t="shared" si="5"/>
        <v>41</v>
      </c>
      <c r="AA14" s="397">
        <v>1</v>
      </c>
      <c r="AB14" s="166">
        <v>50</v>
      </c>
      <c r="AC14" s="103">
        <f t="shared" si="6"/>
        <v>50</v>
      </c>
      <c r="AD14" s="397"/>
      <c r="AE14" s="166"/>
      <c r="AF14" s="360" t="s">
        <v>220</v>
      </c>
      <c r="AG14" s="467"/>
      <c r="AH14" s="467"/>
      <c r="AI14" s="467"/>
      <c r="AJ14" s="467"/>
      <c r="AK14" s="467"/>
      <c r="AL14" s="467"/>
      <c r="AM14" s="467"/>
      <c r="AN14" s="467"/>
      <c r="AO14" s="467"/>
      <c r="AP14" s="467"/>
      <c r="AQ14" s="467"/>
      <c r="AR14" s="467"/>
      <c r="AS14" s="467"/>
      <c r="AT14" s="467"/>
      <c r="AU14" s="467"/>
      <c r="AV14" s="467"/>
      <c r="AW14" s="467"/>
      <c r="AX14" s="467"/>
      <c r="AY14" s="467"/>
      <c r="AZ14" s="467"/>
      <c r="BA14" s="467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  <c r="DJ14" s="467"/>
      <c r="DK14" s="467"/>
      <c r="DL14" s="467"/>
      <c r="DM14" s="467"/>
      <c r="DN14" s="467"/>
      <c r="DO14" s="467"/>
      <c r="DP14" s="467"/>
      <c r="DQ14" s="467"/>
      <c r="DR14" s="467"/>
      <c r="DS14" s="467"/>
      <c r="DT14" s="467"/>
      <c r="DU14" s="467"/>
      <c r="DV14" s="467"/>
      <c r="DW14" s="467"/>
      <c r="DX14" s="467"/>
      <c r="DY14" s="467"/>
      <c r="DZ14" s="467"/>
      <c r="EA14" s="467"/>
      <c r="EB14" s="467"/>
      <c r="EC14" s="467"/>
      <c r="ED14" s="467"/>
      <c r="EE14" s="467"/>
      <c r="EF14" s="467"/>
      <c r="EG14" s="467"/>
      <c r="EH14" s="467"/>
      <c r="EI14" s="467"/>
      <c r="EJ14" s="467"/>
      <c r="EK14" s="467"/>
      <c r="EL14" s="467"/>
      <c r="EM14" s="467"/>
      <c r="EN14" s="467"/>
      <c r="EO14" s="467"/>
      <c r="EP14" s="467"/>
      <c r="EQ14" s="467"/>
      <c r="ER14" s="467"/>
      <c r="ES14" s="467"/>
      <c r="ET14" s="467"/>
      <c r="EU14" s="467"/>
      <c r="EV14" s="467"/>
      <c r="EW14" s="467"/>
      <c r="EX14" s="467"/>
      <c r="EY14" s="467"/>
      <c r="EZ14" s="467"/>
      <c r="FA14" s="467"/>
      <c r="FB14" s="467"/>
      <c r="FC14" s="467"/>
      <c r="FD14" s="467"/>
      <c r="FE14" s="467"/>
      <c r="FF14" s="467"/>
      <c r="FG14" s="467"/>
      <c r="FH14" s="467"/>
      <c r="FI14" s="467"/>
      <c r="FJ14" s="467"/>
      <c r="FK14" s="467"/>
      <c r="FL14" s="467"/>
      <c r="FM14" s="467"/>
      <c r="FN14" s="467"/>
      <c r="FO14" s="467"/>
      <c r="FP14" s="467"/>
      <c r="FQ14" s="467"/>
      <c r="FR14" s="467"/>
      <c r="FS14" s="467"/>
      <c r="FT14" s="467"/>
      <c r="FU14" s="467"/>
      <c r="FV14" s="467"/>
      <c r="FW14" s="467"/>
      <c r="FX14" s="467"/>
      <c r="FY14" s="467"/>
      <c r="FZ14" s="467"/>
      <c r="GA14" s="467"/>
      <c r="GB14" s="467"/>
      <c r="GC14" s="467"/>
      <c r="GD14" s="467"/>
      <c r="GE14" s="467"/>
      <c r="GF14" s="467"/>
      <c r="GG14" s="467"/>
      <c r="GH14" s="467"/>
      <c r="GI14" s="467"/>
      <c r="GJ14" s="467"/>
      <c r="GK14" s="467"/>
      <c r="GL14" s="467"/>
      <c r="GM14" s="467"/>
      <c r="GN14" s="467"/>
      <c r="GO14" s="467"/>
      <c r="GP14" s="467"/>
      <c r="GQ14" s="467"/>
      <c r="GR14" s="467"/>
      <c r="GS14" s="467"/>
      <c r="GT14" s="467"/>
      <c r="GU14" s="467"/>
      <c r="GV14" s="467"/>
      <c r="GW14" s="467"/>
      <c r="GX14" s="467"/>
      <c r="GY14" s="467"/>
      <c r="GZ14" s="467"/>
      <c r="HA14" s="467"/>
      <c r="HB14" s="467"/>
      <c r="HC14" s="467"/>
      <c r="HD14" s="467"/>
      <c r="HE14" s="467"/>
      <c r="HF14" s="467"/>
      <c r="HG14" s="467"/>
      <c r="HH14" s="467"/>
      <c r="HI14" s="467"/>
      <c r="HJ14" s="467"/>
      <c r="HK14" s="467"/>
      <c r="HL14" s="467"/>
      <c r="HM14" s="467"/>
      <c r="HN14" s="467"/>
      <c r="HO14" s="467"/>
      <c r="HP14" s="467"/>
      <c r="HQ14" s="467"/>
      <c r="HR14" s="467"/>
      <c r="HS14" s="467"/>
      <c r="HT14" s="467"/>
      <c r="HU14" s="467"/>
      <c r="HV14" s="467"/>
      <c r="HW14" s="467"/>
      <c r="HX14" s="467"/>
      <c r="HY14" s="467"/>
      <c r="HZ14" s="467"/>
      <c r="IA14" s="467"/>
      <c r="IB14" s="467"/>
      <c r="IC14" s="467"/>
      <c r="ID14" s="467"/>
      <c r="IE14" s="467"/>
      <c r="IF14" s="467"/>
      <c r="IG14" s="467"/>
      <c r="IH14" s="467"/>
      <c r="II14" s="467"/>
      <c r="IJ14" s="467"/>
      <c r="IK14" s="467"/>
      <c r="IL14" s="467"/>
      <c r="IM14" s="467"/>
      <c r="IN14" s="467"/>
      <c r="IO14" s="467"/>
      <c r="IP14" s="467"/>
      <c r="IQ14" s="467"/>
      <c r="IR14" s="467"/>
      <c r="IS14" s="467"/>
      <c r="IT14" s="467"/>
      <c r="IU14" s="467"/>
      <c r="IV14" s="467"/>
      <c r="IW14" s="467"/>
      <c r="IX14" s="467"/>
      <c r="IY14" s="467"/>
      <c r="IZ14" s="467"/>
      <c r="JA14" s="467"/>
      <c r="JB14" s="467"/>
      <c r="JC14" s="467"/>
      <c r="JD14" s="467"/>
      <c r="JE14" s="467"/>
      <c r="JF14" s="467"/>
      <c r="JG14" s="467"/>
      <c r="JH14" s="467"/>
      <c r="JI14" s="467"/>
      <c r="JJ14" s="467"/>
      <c r="JK14" s="467"/>
      <c r="JL14" s="467"/>
      <c r="JM14" s="467"/>
      <c r="JN14" s="467"/>
      <c r="JO14" s="467"/>
      <c r="JP14" s="467"/>
      <c r="JQ14" s="467"/>
      <c r="JR14" s="467"/>
      <c r="JS14" s="467"/>
      <c r="JT14" s="467"/>
      <c r="JU14" s="467"/>
      <c r="JV14" s="467"/>
      <c r="JW14" s="467"/>
      <c r="JX14" s="467"/>
      <c r="JY14" s="467"/>
      <c r="JZ14" s="467"/>
      <c r="KA14" s="467"/>
      <c r="KB14" s="467"/>
      <c r="KC14" s="467"/>
      <c r="KD14" s="467"/>
      <c r="KE14" s="467"/>
      <c r="KF14" s="467"/>
      <c r="KG14" s="467"/>
      <c r="KH14" s="467"/>
      <c r="KI14" s="467"/>
      <c r="KJ14" s="467"/>
      <c r="KK14" s="467"/>
      <c r="KL14" s="467"/>
      <c r="KM14" s="467"/>
      <c r="KN14" s="467"/>
      <c r="KO14" s="467"/>
      <c r="KP14" s="467"/>
      <c r="KQ14" s="467"/>
      <c r="KR14" s="467"/>
      <c r="KS14" s="467"/>
      <c r="KT14" s="467"/>
      <c r="KU14" s="467"/>
      <c r="KV14" s="467"/>
      <c r="KW14" s="467"/>
      <c r="KX14" s="467"/>
      <c r="KY14" s="467"/>
      <c r="KZ14" s="467"/>
      <c r="LA14" s="467"/>
      <c r="LB14" s="467"/>
      <c r="LC14" s="467"/>
      <c r="LD14" s="467"/>
      <c r="LE14" s="467"/>
      <c r="LF14" s="467"/>
      <c r="LG14" s="467"/>
      <c r="LH14" s="467"/>
      <c r="LI14" s="467"/>
      <c r="LJ14" s="467"/>
      <c r="LK14" s="467"/>
      <c r="LL14" s="467"/>
      <c r="LM14" s="467"/>
      <c r="LN14" s="467"/>
      <c r="LO14" s="467"/>
      <c r="LP14" s="467"/>
      <c r="LQ14" s="467"/>
      <c r="LR14" s="467"/>
      <c r="LS14" s="467"/>
      <c r="LT14" s="467"/>
      <c r="LU14" s="467"/>
      <c r="LV14" s="467"/>
      <c r="LW14" s="467"/>
      <c r="LX14" s="467"/>
      <c r="LY14" s="467"/>
      <c r="LZ14" s="467"/>
      <c r="MA14" s="467"/>
      <c r="MB14" s="467"/>
      <c r="MC14" s="467"/>
      <c r="MD14" s="467"/>
      <c r="ME14" s="467"/>
      <c r="MF14" s="467"/>
      <c r="MG14" s="467"/>
      <c r="MH14" s="467"/>
      <c r="MI14" s="467"/>
      <c r="MJ14" s="467"/>
      <c r="MK14" s="467"/>
      <c r="ML14" s="467"/>
      <c r="MM14" s="467"/>
      <c r="MN14" s="467"/>
      <c r="MO14" s="467"/>
      <c r="MP14" s="467"/>
      <c r="MQ14" s="467"/>
      <c r="MR14" s="467"/>
      <c r="MS14" s="467"/>
      <c r="MT14" s="467"/>
      <c r="MU14" s="467"/>
      <c r="MV14" s="467"/>
      <c r="MW14" s="467"/>
      <c r="MX14" s="467"/>
      <c r="MY14" s="467"/>
      <c r="MZ14" s="467"/>
      <c r="NA14" s="467"/>
      <c r="NB14" s="467"/>
      <c r="NC14" s="467"/>
      <c r="ND14" s="467"/>
      <c r="NE14" s="467"/>
      <c r="NF14" s="467"/>
      <c r="NG14" s="467"/>
      <c r="NH14" s="467"/>
      <c r="NI14" s="467"/>
      <c r="NJ14" s="467"/>
      <c r="NK14" s="467"/>
      <c r="NL14" s="467"/>
      <c r="NM14" s="467"/>
      <c r="NN14" s="467"/>
      <c r="NO14" s="467"/>
      <c r="NP14" s="467"/>
      <c r="NQ14" s="467"/>
      <c r="NR14" s="467"/>
      <c r="NS14" s="467"/>
      <c r="NT14" s="467"/>
      <c r="NU14" s="467"/>
      <c r="NV14" s="467"/>
      <c r="NW14" s="467"/>
      <c r="NX14" s="467"/>
      <c r="NY14" s="467"/>
      <c r="NZ14" s="467"/>
      <c r="OA14" s="467"/>
      <c r="OB14" s="467"/>
      <c r="OC14" s="467"/>
      <c r="OD14" s="467"/>
      <c r="OE14" s="467"/>
      <c r="OF14" s="467"/>
      <c r="OG14" s="467"/>
      <c r="OH14" s="467"/>
      <c r="OI14" s="467"/>
      <c r="OJ14" s="467"/>
      <c r="OK14" s="467"/>
      <c r="OL14" s="467"/>
      <c r="OM14" s="467"/>
      <c r="ON14" s="467"/>
      <c r="OO14" s="467"/>
      <c r="OP14" s="467"/>
      <c r="OQ14" s="467"/>
      <c r="OR14" s="467"/>
      <c r="OS14" s="467"/>
      <c r="OT14" s="467"/>
      <c r="OU14" s="467"/>
      <c r="OV14" s="467"/>
      <c r="OW14" s="467"/>
      <c r="OX14" s="467"/>
      <c r="OY14" s="467"/>
      <c r="OZ14" s="467"/>
      <c r="PA14" s="467"/>
      <c r="PB14" s="467"/>
      <c r="PC14" s="467"/>
      <c r="PD14" s="467"/>
      <c r="PE14" s="467"/>
      <c r="PF14" s="467"/>
      <c r="PG14" s="467"/>
      <c r="PH14" s="467"/>
      <c r="PI14" s="467"/>
      <c r="PJ14" s="467"/>
      <c r="PK14" s="467"/>
      <c r="PL14" s="467"/>
      <c r="PM14" s="467"/>
      <c r="PN14" s="467"/>
      <c r="PO14" s="467"/>
      <c r="PP14" s="467"/>
      <c r="PQ14" s="467"/>
      <c r="PR14" s="467"/>
      <c r="PS14" s="467"/>
      <c r="PT14" s="467"/>
      <c r="PU14" s="467"/>
      <c r="PV14" s="467"/>
      <c r="PW14" s="467"/>
      <c r="PX14" s="467"/>
      <c r="PY14" s="467"/>
      <c r="PZ14" s="467"/>
      <c r="QA14" s="467"/>
      <c r="QB14" s="467"/>
      <c r="QC14" s="467"/>
      <c r="QD14" s="467"/>
      <c r="QE14" s="467"/>
      <c r="QF14" s="467"/>
      <c r="QG14" s="467"/>
      <c r="QH14" s="467"/>
      <c r="QI14" s="467"/>
      <c r="QJ14" s="467"/>
      <c r="QK14" s="467"/>
      <c r="QL14" s="467"/>
      <c r="QM14" s="467"/>
      <c r="QN14" s="467"/>
      <c r="QO14" s="467"/>
      <c r="QP14" s="467"/>
      <c r="QQ14" s="467"/>
      <c r="QR14" s="467"/>
      <c r="QS14" s="467"/>
      <c r="QT14" s="467"/>
      <c r="QU14" s="467"/>
      <c r="QV14" s="467"/>
      <c r="QW14" s="467"/>
      <c r="QX14" s="467"/>
      <c r="QY14" s="467"/>
      <c r="QZ14" s="467"/>
      <c r="RA14" s="467"/>
      <c r="RB14" s="467"/>
      <c r="RC14" s="467"/>
      <c r="RD14" s="467"/>
      <c r="RE14" s="467"/>
      <c r="RF14" s="467"/>
      <c r="RG14" s="467"/>
      <c r="RH14" s="467"/>
      <c r="RI14" s="467"/>
    </row>
    <row r="15" spans="1:477" s="221" customFormat="1" ht="24" customHeight="1" x14ac:dyDescent="0.25">
      <c r="A15" s="142">
        <f t="shared" si="7"/>
        <v>7</v>
      </c>
      <c r="B15" s="279" t="s">
        <v>115</v>
      </c>
      <c r="C15" s="280"/>
      <c r="D15" s="143">
        <f>IF(ISBLANK('Item List'!E10),0,'Item List'!E10)</f>
        <v>0</v>
      </c>
      <c r="E15" s="143">
        <f t="shared" si="0"/>
        <v>0</v>
      </c>
      <c r="F15" s="493">
        <v>6</v>
      </c>
      <c r="G15" s="494">
        <v>5</v>
      </c>
      <c r="H15" s="495">
        <f t="shared" si="1"/>
        <v>30</v>
      </c>
      <c r="I15" s="397">
        <v>1</v>
      </c>
      <c r="J15" s="166">
        <v>45</v>
      </c>
      <c r="K15" s="342" t="s">
        <v>216</v>
      </c>
      <c r="L15" s="397">
        <v>2</v>
      </c>
      <c r="M15" s="166">
        <v>59.5</v>
      </c>
      <c r="N15" s="103">
        <f t="shared" si="2"/>
        <v>119</v>
      </c>
      <c r="O15" s="397">
        <v>3</v>
      </c>
      <c r="P15" s="166">
        <v>40</v>
      </c>
      <c r="Q15" s="103">
        <f t="shared" si="3"/>
        <v>120</v>
      </c>
      <c r="R15" s="389">
        <v>2</v>
      </c>
      <c r="S15" s="165">
        <v>30</v>
      </c>
      <c r="T15" s="360">
        <f t="shared" si="4"/>
        <v>60</v>
      </c>
      <c r="U15" s="397"/>
      <c r="V15" s="166"/>
      <c r="W15" s="360" t="s">
        <v>220</v>
      </c>
      <c r="X15" s="397">
        <v>1</v>
      </c>
      <c r="Y15" s="166">
        <v>41</v>
      </c>
      <c r="Z15" s="103">
        <f t="shared" si="5"/>
        <v>41</v>
      </c>
      <c r="AA15" s="397">
        <v>1</v>
      </c>
      <c r="AB15" s="166">
        <v>50</v>
      </c>
      <c r="AC15" s="103">
        <f t="shared" si="6"/>
        <v>50</v>
      </c>
      <c r="AD15" s="397"/>
      <c r="AE15" s="166"/>
      <c r="AF15" s="360" t="s">
        <v>220</v>
      </c>
      <c r="AG15" s="467"/>
      <c r="AH15" s="467"/>
      <c r="AI15" s="467"/>
      <c r="AJ15" s="467"/>
      <c r="AK15" s="467"/>
      <c r="AL15" s="467"/>
      <c r="AM15" s="467"/>
      <c r="AN15" s="467"/>
      <c r="AO15" s="467"/>
      <c r="AP15" s="467"/>
      <c r="AQ15" s="467"/>
      <c r="AR15" s="467"/>
      <c r="AS15" s="467"/>
      <c r="AT15" s="467"/>
      <c r="AU15" s="467"/>
      <c r="AV15" s="467"/>
      <c r="AW15" s="467"/>
      <c r="AX15" s="467"/>
      <c r="AY15" s="467"/>
      <c r="AZ15" s="467"/>
      <c r="BA15" s="467"/>
      <c r="BB15" s="467"/>
      <c r="BC15" s="467"/>
      <c r="BD15" s="467"/>
      <c r="BE15" s="467"/>
      <c r="BF15" s="467"/>
      <c r="BG15" s="467"/>
      <c r="BH15" s="467"/>
      <c r="BI15" s="467"/>
      <c r="BJ15" s="467"/>
      <c r="BK15" s="467"/>
      <c r="BL15" s="467"/>
      <c r="BM15" s="467"/>
      <c r="BN15" s="467"/>
      <c r="BO15" s="467"/>
      <c r="BP15" s="467"/>
      <c r="BQ15" s="467"/>
      <c r="BR15" s="467"/>
      <c r="BS15" s="467"/>
      <c r="BT15" s="467"/>
      <c r="BU15" s="467"/>
      <c r="BV15" s="467"/>
      <c r="BW15" s="467"/>
      <c r="BX15" s="467"/>
      <c r="BY15" s="467"/>
      <c r="BZ15" s="467"/>
      <c r="CA15" s="467"/>
      <c r="CB15" s="467"/>
      <c r="CC15" s="467"/>
      <c r="CD15" s="467"/>
      <c r="CE15" s="467"/>
      <c r="CF15" s="467"/>
      <c r="CG15" s="467"/>
      <c r="CH15" s="467"/>
      <c r="CI15" s="467"/>
      <c r="CJ15" s="467"/>
      <c r="CK15" s="467"/>
      <c r="CL15" s="467"/>
      <c r="CM15" s="467"/>
      <c r="CN15" s="467"/>
      <c r="CO15" s="467"/>
      <c r="CP15" s="467"/>
      <c r="CQ15" s="467"/>
      <c r="CR15" s="467"/>
      <c r="CS15" s="467"/>
      <c r="CT15" s="467"/>
      <c r="CU15" s="467"/>
      <c r="CV15" s="467"/>
      <c r="CW15" s="467"/>
      <c r="CX15" s="467"/>
      <c r="CY15" s="467"/>
      <c r="CZ15" s="467"/>
      <c r="DA15" s="467"/>
      <c r="DB15" s="467"/>
      <c r="DC15" s="467"/>
      <c r="DD15" s="467"/>
      <c r="DE15" s="467"/>
      <c r="DF15" s="467"/>
      <c r="DG15" s="467"/>
      <c r="DH15" s="467"/>
      <c r="DI15" s="467"/>
      <c r="DJ15" s="467"/>
      <c r="DK15" s="467"/>
      <c r="DL15" s="467"/>
      <c r="DM15" s="467"/>
      <c r="DN15" s="467"/>
      <c r="DO15" s="467"/>
      <c r="DP15" s="467"/>
      <c r="DQ15" s="467"/>
      <c r="DR15" s="467"/>
      <c r="DS15" s="467"/>
      <c r="DT15" s="467"/>
      <c r="DU15" s="467"/>
      <c r="DV15" s="467"/>
      <c r="DW15" s="467"/>
      <c r="DX15" s="467"/>
      <c r="DY15" s="467"/>
      <c r="DZ15" s="467"/>
      <c r="EA15" s="467"/>
      <c r="EB15" s="467"/>
      <c r="EC15" s="467"/>
      <c r="ED15" s="467"/>
      <c r="EE15" s="467"/>
      <c r="EF15" s="467"/>
      <c r="EG15" s="467"/>
      <c r="EH15" s="467"/>
      <c r="EI15" s="467"/>
      <c r="EJ15" s="467"/>
      <c r="EK15" s="467"/>
      <c r="EL15" s="467"/>
      <c r="EM15" s="467"/>
      <c r="EN15" s="467"/>
      <c r="EO15" s="467"/>
      <c r="EP15" s="467"/>
      <c r="EQ15" s="467"/>
      <c r="ER15" s="467"/>
      <c r="ES15" s="467"/>
      <c r="ET15" s="467"/>
      <c r="EU15" s="467"/>
      <c r="EV15" s="467"/>
      <c r="EW15" s="467"/>
      <c r="EX15" s="467"/>
      <c r="EY15" s="467"/>
      <c r="EZ15" s="467"/>
      <c r="FA15" s="467"/>
      <c r="FB15" s="467"/>
      <c r="FC15" s="467"/>
      <c r="FD15" s="467"/>
      <c r="FE15" s="467"/>
      <c r="FF15" s="467"/>
      <c r="FG15" s="467"/>
      <c r="FH15" s="467"/>
      <c r="FI15" s="467"/>
      <c r="FJ15" s="467"/>
      <c r="FK15" s="467"/>
      <c r="FL15" s="467"/>
      <c r="FM15" s="467"/>
      <c r="FN15" s="467"/>
      <c r="FO15" s="467"/>
      <c r="FP15" s="467"/>
      <c r="FQ15" s="467"/>
      <c r="FR15" s="467"/>
      <c r="FS15" s="467"/>
      <c r="FT15" s="467"/>
      <c r="FU15" s="467"/>
      <c r="FV15" s="467"/>
      <c r="FW15" s="467"/>
      <c r="FX15" s="467"/>
      <c r="FY15" s="467"/>
      <c r="FZ15" s="467"/>
      <c r="GA15" s="467"/>
      <c r="GB15" s="467"/>
      <c r="GC15" s="467"/>
      <c r="GD15" s="467"/>
      <c r="GE15" s="467"/>
      <c r="GF15" s="467"/>
      <c r="GG15" s="467"/>
      <c r="GH15" s="467"/>
      <c r="GI15" s="467"/>
      <c r="GJ15" s="467"/>
      <c r="GK15" s="467"/>
      <c r="GL15" s="467"/>
      <c r="GM15" s="467"/>
      <c r="GN15" s="467"/>
      <c r="GO15" s="467"/>
      <c r="GP15" s="467"/>
      <c r="GQ15" s="467"/>
      <c r="GR15" s="467"/>
      <c r="GS15" s="467"/>
      <c r="GT15" s="467"/>
      <c r="GU15" s="467"/>
      <c r="GV15" s="467"/>
      <c r="GW15" s="467"/>
      <c r="GX15" s="467"/>
      <c r="GY15" s="467"/>
      <c r="GZ15" s="467"/>
      <c r="HA15" s="467"/>
      <c r="HB15" s="467"/>
      <c r="HC15" s="467"/>
      <c r="HD15" s="467"/>
      <c r="HE15" s="467"/>
      <c r="HF15" s="467"/>
      <c r="HG15" s="467"/>
      <c r="HH15" s="467"/>
      <c r="HI15" s="467"/>
      <c r="HJ15" s="467"/>
      <c r="HK15" s="467"/>
      <c r="HL15" s="467"/>
      <c r="HM15" s="467"/>
      <c r="HN15" s="467"/>
      <c r="HO15" s="467"/>
      <c r="HP15" s="467"/>
      <c r="HQ15" s="467"/>
      <c r="HR15" s="467"/>
      <c r="HS15" s="467"/>
      <c r="HT15" s="467"/>
      <c r="HU15" s="467"/>
      <c r="HV15" s="467"/>
      <c r="HW15" s="467"/>
      <c r="HX15" s="467"/>
      <c r="HY15" s="467"/>
      <c r="HZ15" s="467"/>
      <c r="IA15" s="467"/>
      <c r="IB15" s="467"/>
      <c r="IC15" s="467"/>
      <c r="ID15" s="467"/>
      <c r="IE15" s="467"/>
      <c r="IF15" s="467"/>
      <c r="IG15" s="467"/>
      <c r="IH15" s="467"/>
      <c r="II15" s="467"/>
      <c r="IJ15" s="467"/>
      <c r="IK15" s="467"/>
      <c r="IL15" s="467"/>
      <c r="IM15" s="467"/>
      <c r="IN15" s="467"/>
      <c r="IO15" s="467"/>
      <c r="IP15" s="467"/>
      <c r="IQ15" s="467"/>
      <c r="IR15" s="467"/>
      <c r="IS15" s="467"/>
      <c r="IT15" s="467"/>
      <c r="IU15" s="467"/>
      <c r="IV15" s="467"/>
      <c r="IW15" s="467"/>
      <c r="IX15" s="467"/>
      <c r="IY15" s="467"/>
      <c r="IZ15" s="467"/>
      <c r="JA15" s="467"/>
      <c r="JB15" s="467"/>
      <c r="JC15" s="467"/>
      <c r="JD15" s="467"/>
      <c r="JE15" s="467"/>
      <c r="JF15" s="467"/>
      <c r="JG15" s="467"/>
      <c r="JH15" s="467"/>
      <c r="JI15" s="467"/>
      <c r="JJ15" s="467"/>
      <c r="JK15" s="467"/>
      <c r="JL15" s="467"/>
      <c r="JM15" s="467"/>
      <c r="JN15" s="467"/>
      <c r="JO15" s="467"/>
      <c r="JP15" s="467"/>
      <c r="JQ15" s="467"/>
      <c r="JR15" s="467"/>
      <c r="JS15" s="467"/>
      <c r="JT15" s="467"/>
      <c r="JU15" s="467"/>
      <c r="JV15" s="467"/>
      <c r="JW15" s="467"/>
      <c r="JX15" s="467"/>
      <c r="JY15" s="467"/>
      <c r="JZ15" s="467"/>
      <c r="KA15" s="467"/>
      <c r="KB15" s="467"/>
      <c r="KC15" s="467"/>
      <c r="KD15" s="467"/>
      <c r="KE15" s="467"/>
      <c r="KF15" s="467"/>
      <c r="KG15" s="467"/>
      <c r="KH15" s="467"/>
      <c r="KI15" s="467"/>
      <c r="KJ15" s="467"/>
      <c r="KK15" s="467"/>
      <c r="KL15" s="467"/>
      <c r="KM15" s="467"/>
      <c r="KN15" s="467"/>
      <c r="KO15" s="467"/>
      <c r="KP15" s="467"/>
      <c r="KQ15" s="467"/>
      <c r="KR15" s="467"/>
      <c r="KS15" s="467"/>
      <c r="KT15" s="467"/>
      <c r="KU15" s="467"/>
      <c r="KV15" s="467"/>
      <c r="KW15" s="467"/>
      <c r="KX15" s="467"/>
      <c r="KY15" s="467"/>
      <c r="KZ15" s="467"/>
      <c r="LA15" s="467"/>
      <c r="LB15" s="467"/>
      <c r="LC15" s="467"/>
      <c r="LD15" s="467"/>
      <c r="LE15" s="467"/>
      <c r="LF15" s="467"/>
      <c r="LG15" s="467"/>
      <c r="LH15" s="467"/>
      <c r="LI15" s="467"/>
      <c r="LJ15" s="467"/>
      <c r="LK15" s="467"/>
      <c r="LL15" s="467"/>
      <c r="LM15" s="467"/>
      <c r="LN15" s="467"/>
      <c r="LO15" s="467"/>
      <c r="LP15" s="467"/>
      <c r="LQ15" s="467"/>
      <c r="LR15" s="467"/>
      <c r="LS15" s="467"/>
      <c r="LT15" s="467"/>
      <c r="LU15" s="467"/>
      <c r="LV15" s="467"/>
      <c r="LW15" s="467"/>
      <c r="LX15" s="467"/>
      <c r="LY15" s="467"/>
      <c r="LZ15" s="467"/>
      <c r="MA15" s="467"/>
      <c r="MB15" s="467"/>
      <c r="MC15" s="467"/>
      <c r="MD15" s="467"/>
      <c r="ME15" s="467"/>
      <c r="MF15" s="467"/>
      <c r="MG15" s="467"/>
      <c r="MH15" s="467"/>
      <c r="MI15" s="467"/>
      <c r="MJ15" s="467"/>
      <c r="MK15" s="467"/>
      <c r="ML15" s="467"/>
      <c r="MM15" s="467"/>
      <c r="MN15" s="467"/>
      <c r="MO15" s="467"/>
      <c r="MP15" s="467"/>
      <c r="MQ15" s="467"/>
      <c r="MR15" s="467"/>
      <c r="MS15" s="467"/>
      <c r="MT15" s="467"/>
      <c r="MU15" s="467"/>
      <c r="MV15" s="467"/>
      <c r="MW15" s="467"/>
      <c r="MX15" s="467"/>
      <c r="MY15" s="467"/>
      <c r="MZ15" s="467"/>
      <c r="NA15" s="467"/>
      <c r="NB15" s="467"/>
      <c r="NC15" s="467"/>
      <c r="ND15" s="467"/>
      <c r="NE15" s="467"/>
      <c r="NF15" s="467"/>
      <c r="NG15" s="467"/>
      <c r="NH15" s="467"/>
      <c r="NI15" s="467"/>
      <c r="NJ15" s="467"/>
      <c r="NK15" s="467"/>
      <c r="NL15" s="467"/>
      <c r="NM15" s="467"/>
      <c r="NN15" s="467"/>
      <c r="NO15" s="467"/>
      <c r="NP15" s="467"/>
      <c r="NQ15" s="467"/>
      <c r="NR15" s="467"/>
      <c r="NS15" s="467"/>
      <c r="NT15" s="467"/>
      <c r="NU15" s="467"/>
      <c r="NV15" s="467"/>
      <c r="NW15" s="467"/>
      <c r="NX15" s="467"/>
      <c r="NY15" s="467"/>
      <c r="NZ15" s="467"/>
      <c r="OA15" s="467"/>
      <c r="OB15" s="467"/>
      <c r="OC15" s="467"/>
      <c r="OD15" s="467"/>
      <c r="OE15" s="467"/>
      <c r="OF15" s="467"/>
      <c r="OG15" s="467"/>
      <c r="OH15" s="467"/>
      <c r="OI15" s="467"/>
      <c r="OJ15" s="467"/>
      <c r="OK15" s="467"/>
      <c r="OL15" s="467"/>
      <c r="OM15" s="467"/>
      <c r="ON15" s="467"/>
      <c r="OO15" s="467"/>
      <c r="OP15" s="467"/>
      <c r="OQ15" s="467"/>
      <c r="OR15" s="467"/>
      <c r="OS15" s="467"/>
      <c r="OT15" s="467"/>
      <c r="OU15" s="467"/>
      <c r="OV15" s="467"/>
      <c r="OW15" s="467"/>
      <c r="OX15" s="467"/>
      <c r="OY15" s="467"/>
      <c r="OZ15" s="467"/>
      <c r="PA15" s="467"/>
      <c r="PB15" s="467"/>
      <c r="PC15" s="467"/>
      <c r="PD15" s="467"/>
      <c r="PE15" s="467"/>
      <c r="PF15" s="467"/>
      <c r="PG15" s="467"/>
      <c r="PH15" s="467"/>
      <c r="PI15" s="467"/>
      <c r="PJ15" s="467"/>
      <c r="PK15" s="467"/>
      <c r="PL15" s="467"/>
      <c r="PM15" s="467"/>
      <c r="PN15" s="467"/>
      <c r="PO15" s="467"/>
      <c r="PP15" s="467"/>
      <c r="PQ15" s="467"/>
      <c r="PR15" s="467"/>
      <c r="PS15" s="467"/>
      <c r="PT15" s="467"/>
      <c r="PU15" s="467"/>
      <c r="PV15" s="467"/>
      <c r="PW15" s="467"/>
      <c r="PX15" s="467"/>
      <c r="PY15" s="467"/>
      <c r="PZ15" s="467"/>
      <c r="QA15" s="467"/>
      <c r="QB15" s="467"/>
      <c r="QC15" s="467"/>
      <c r="QD15" s="467"/>
      <c r="QE15" s="467"/>
      <c r="QF15" s="467"/>
      <c r="QG15" s="467"/>
      <c r="QH15" s="467"/>
      <c r="QI15" s="467"/>
      <c r="QJ15" s="467"/>
      <c r="QK15" s="467"/>
      <c r="QL15" s="467"/>
      <c r="QM15" s="467"/>
      <c r="QN15" s="467"/>
      <c r="QO15" s="467"/>
      <c r="QP15" s="467"/>
      <c r="QQ15" s="467"/>
      <c r="QR15" s="467"/>
      <c r="QS15" s="467"/>
      <c r="QT15" s="467"/>
      <c r="QU15" s="467"/>
      <c r="QV15" s="467"/>
      <c r="QW15" s="467"/>
      <c r="QX15" s="467"/>
      <c r="QY15" s="467"/>
      <c r="QZ15" s="467"/>
      <c r="RA15" s="467"/>
      <c r="RB15" s="467"/>
      <c r="RC15" s="467"/>
      <c r="RD15" s="467"/>
      <c r="RE15" s="467"/>
      <c r="RF15" s="467"/>
      <c r="RG15" s="467"/>
      <c r="RH15" s="467"/>
      <c r="RI15" s="467"/>
    </row>
    <row r="16" spans="1:477" s="221" customFormat="1" ht="24" customHeight="1" x14ac:dyDescent="0.25">
      <c r="A16" s="142">
        <f t="shared" si="7"/>
        <v>8</v>
      </c>
      <c r="B16" s="279" t="s">
        <v>116</v>
      </c>
      <c r="C16" s="280"/>
      <c r="D16" s="143">
        <f>IF(ISBLANK('Item List'!E11),0,'Item List'!E11)</f>
        <v>0</v>
      </c>
      <c r="E16" s="143">
        <f t="shared" si="0"/>
        <v>0</v>
      </c>
      <c r="F16" s="493">
        <v>7</v>
      </c>
      <c r="G16" s="494">
        <v>5</v>
      </c>
      <c r="H16" s="495">
        <f t="shared" si="1"/>
        <v>35</v>
      </c>
      <c r="I16" s="397">
        <v>2</v>
      </c>
      <c r="J16" s="166">
        <v>45</v>
      </c>
      <c r="K16" s="342" t="s">
        <v>216</v>
      </c>
      <c r="L16" s="397">
        <v>4</v>
      </c>
      <c r="M16" s="166">
        <v>59.5</v>
      </c>
      <c r="N16" s="103">
        <f t="shared" si="2"/>
        <v>238</v>
      </c>
      <c r="O16" s="397">
        <v>3</v>
      </c>
      <c r="P16" s="166">
        <v>40</v>
      </c>
      <c r="Q16" s="103">
        <f t="shared" si="3"/>
        <v>120</v>
      </c>
      <c r="R16" s="389">
        <v>4</v>
      </c>
      <c r="S16" s="165">
        <v>30</v>
      </c>
      <c r="T16" s="360">
        <f t="shared" si="4"/>
        <v>120</v>
      </c>
      <c r="U16" s="397"/>
      <c r="V16" s="166"/>
      <c r="W16" s="360" t="s">
        <v>220</v>
      </c>
      <c r="X16" s="397">
        <v>5</v>
      </c>
      <c r="Y16" s="166">
        <v>41</v>
      </c>
      <c r="Z16" s="103">
        <f t="shared" si="5"/>
        <v>205</v>
      </c>
      <c r="AA16" s="397">
        <v>4</v>
      </c>
      <c r="AB16" s="166">
        <v>50</v>
      </c>
      <c r="AC16" s="103">
        <f t="shared" si="6"/>
        <v>200</v>
      </c>
      <c r="AD16" s="397"/>
      <c r="AE16" s="166"/>
      <c r="AF16" s="360" t="s">
        <v>220</v>
      </c>
      <c r="AG16" s="467"/>
      <c r="AH16" s="467"/>
      <c r="AI16" s="467"/>
      <c r="AJ16" s="467"/>
      <c r="AK16" s="467"/>
      <c r="AL16" s="467"/>
      <c r="AM16" s="467"/>
      <c r="AN16" s="467"/>
      <c r="AO16" s="467"/>
      <c r="AP16" s="467"/>
      <c r="AQ16" s="467"/>
      <c r="AR16" s="467"/>
      <c r="AS16" s="467"/>
      <c r="AT16" s="467"/>
      <c r="AU16" s="467"/>
      <c r="AV16" s="467"/>
      <c r="AW16" s="467"/>
      <c r="AX16" s="467"/>
      <c r="AY16" s="467"/>
      <c r="AZ16" s="467"/>
      <c r="BA16" s="467"/>
      <c r="BB16" s="467"/>
      <c r="BC16" s="467"/>
      <c r="BD16" s="467"/>
      <c r="BE16" s="467"/>
      <c r="BF16" s="467"/>
      <c r="BG16" s="467"/>
      <c r="BH16" s="467"/>
      <c r="BI16" s="467"/>
      <c r="BJ16" s="467"/>
      <c r="BK16" s="467"/>
      <c r="BL16" s="467"/>
      <c r="BM16" s="467"/>
      <c r="BN16" s="467"/>
      <c r="BO16" s="467"/>
      <c r="BP16" s="467"/>
      <c r="BQ16" s="467"/>
      <c r="BR16" s="467"/>
      <c r="BS16" s="467"/>
      <c r="BT16" s="467"/>
      <c r="BU16" s="467"/>
      <c r="BV16" s="467"/>
      <c r="BW16" s="467"/>
      <c r="BX16" s="467"/>
      <c r="BY16" s="467"/>
      <c r="BZ16" s="467"/>
      <c r="CA16" s="467"/>
      <c r="CB16" s="467"/>
      <c r="CC16" s="467"/>
      <c r="CD16" s="467"/>
      <c r="CE16" s="467"/>
      <c r="CF16" s="467"/>
      <c r="CG16" s="467"/>
      <c r="CH16" s="467"/>
      <c r="CI16" s="467"/>
      <c r="CJ16" s="467"/>
      <c r="CK16" s="467"/>
      <c r="CL16" s="467"/>
      <c r="CM16" s="467"/>
      <c r="CN16" s="467"/>
      <c r="CO16" s="467"/>
      <c r="CP16" s="467"/>
      <c r="CQ16" s="467"/>
      <c r="CR16" s="467"/>
      <c r="CS16" s="467"/>
      <c r="CT16" s="467"/>
      <c r="CU16" s="467"/>
      <c r="CV16" s="467"/>
      <c r="CW16" s="467"/>
      <c r="CX16" s="467"/>
      <c r="CY16" s="467"/>
      <c r="CZ16" s="467"/>
      <c r="DA16" s="467"/>
      <c r="DB16" s="467"/>
      <c r="DC16" s="467"/>
      <c r="DD16" s="467"/>
      <c r="DE16" s="467"/>
      <c r="DF16" s="467"/>
      <c r="DG16" s="467"/>
      <c r="DH16" s="467"/>
      <c r="DI16" s="467"/>
      <c r="DJ16" s="467"/>
      <c r="DK16" s="467"/>
      <c r="DL16" s="467"/>
      <c r="DM16" s="467"/>
      <c r="DN16" s="467"/>
      <c r="DO16" s="467"/>
      <c r="DP16" s="467"/>
      <c r="DQ16" s="467"/>
      <c r="DR16" s="467"/>
      <c r="DS16" s="467"/>
      <c r="DT16" s="467"/>
      <c r="DU16" s="467"/>
      <c r="DV16" s="467"/>
      <c r="DW16" s="467"/>
      <c r="DX16" s="467"/>
      <c r="DY16" s="467"/>
      <c r="DZ16" s="467"/>
      <c r="EA16" s="467"/>
      <c r="EB16" s="467"/>
      <c r="EC16" s="467"/>
      <c r="ED16" s="467"/>
      <c r="EE16" s="467"/>
      <c r="EF16" s="467"/>
      <c r="EG16" s="467"/>
      <c r="EH16" s="467"/>
      <c r="EI16" s="467"/>
      <c r="EJ16" s="467"/>
      <c r="EK16" s="467"/>
      <c r="EL16" s="467"/>
      <c r="EM16" s="467"/>
      <c r="EN16" s="467"/>
      <c r="EO16" s="467"/>
      <c r="EP16" s="467"/>
      <c r="EQ16" s="467"/>
      <c r="ER16" s="467"/>
      <c r="ES16" s="467"/>
      <c r="ET16" s="467"/>
      <c r="EU16" s="467"/>
      <c r="EV16" s="467"/>
      <c r="EW16" s="467"/>
      <c r="EX16" s="467"/>
      <c r="EY16" s="467"/>
      <c r="EZ16" s="467"/>
      <c r="FA16" s="467"/>
      <c r="FB16" s="467"/>
      <c r="FC16" s="467"/>
      <c r="FD16" s="467"/>
      <c r="FE16" s="467"/>
      <c r="FF16" s="467"/>
      <c r="FG16" s="467"/>
      <c r="FH16" s="467"/>
      <c r="FI16" s="467"/>
      <c r="FJ16" s="467"/>
      <c r="FK16" s="467"/>
      <c r="FL16" s="467"/>
      <c r="FM16" s="467"/>
      <c r="FN16" s="467"/>
      <c r="FO16" s="467"/>
      <c r="FP16" s="467"/>
      <c r="FQ16" s="467"/>
      <c r="FR16" s="467"/>
      <c r="FS16" s="467"/>
      <c r="FT16" s="467"/>
      <c r="FU16" s="467"/>
      <c r="FV16" s="467"/>
      <c r="FW16" s="467"/>
      <c r="FX16" s="467"/>
      <c r="FY16" s="467"/>
      <c r="FZ16" s="467"/>
      <c r="GA16" s="467"/>
      <c r="GB16" s="467"/>
      <c r="GC16" s="467"/>
      <c r="GD16" s="467"/>
      <c r="GE16" s="467"/>
      <c r="GF16" s="467"/>
      <c r="GG16" s="467"/>
      <c r="GH16" s="467"/>
      <c r="GI16" s="467"/>
      <c r="GJ16" s="467"/>
      <c r="GK16" s="467"/>
      <c r="GL16" s="467"/>
      <c r="GM16" s="467"/>
      <c r="GN16" s="467"/>
      <c r="GO16" s="467"/>
      <c r="GP16" s="467"/>
      <c r="GQ16" s="467"/>
      <c r="GR16" s="467"/>
      <c r="GS16" s="467"/>
      <c r="GT16" s="467"/>
      <c r="GU16" s="467"/>
      <c r="GV16" s="467"/>
      <c r="GW16" s="467"/>
      <c r="GX16" s="467"/>
      <c r="GY16" s="467"/>
      <c r="GZ16" s="467"/>
      <c r="HA16" s="467"/>
      <c r="HB16" s="467"/>
      <c r="HC16" s="467"/>
      <c r="HD16" s="467"/>
      <c r="HE16" s="467"/>
      <c r="HF16" s="467"/>
      <c r="HG16" s="467"/>
      <c r="HH16" s="467"/>
      <c r="HI16" s="467"/>
      <c r="HJ16" s="467"/>
      <c r="HK16" s="467"/>
      <c r="HL16" s="467"/>
      <c r="HM16" s="467"/>
      <c r="HN16" s="467"/>
      <c r="HO16" s="467"/>
      <c r="HP16" s="467"/>
      <c r="HQ16" s="467"/>
      <c r="HR16" s="467"/>
      <c r="HS16" s="467"/>
      <c r="HT16" s="467"/>
      <c r="HU16" s="467"/>
      <c r="HV16" s="467"/>
      <c r="HW16" s="467"/>
      <c r="HX16" s="467"/>
      <c r="HY16" s="467"/>
      <c r="HZ16" s="467"/>
      <c r="IA16" s="467"/>
      <c r="IB16" s="467"/>
      <c r="IC16" s="467"/>
      <c r="ID16" s="467"/>
      <c r="IE16" s="467"/>
      <c r="IF16" s="467"/>
      <c r="IG16" s="467"/>
      <c r="IH16" s="467"/>
      <c r="II16" s="467"/>
      <c r="IJ16" s="467"/>
      <c r="IK16" s="467"/>
      <c r="IL16" s="467"/>
      <c r="IM16" s="467"/>
      <c r="IN16" s="467"/>
      <c r="IO16" s="467"/>
      <c r="IP16" s="467"/>
      <c r="IQ16" s="467"/>
      <c r="IR16" s="467"/>
      <c r="IS16" s="467"/>
      <c r="IT16" s="467"/>
      <c r="IU16" s="467"/>
      <c r="IV16" s="467"/>
      <c r="IW16" s="467"/>
      <c r="IX16" s="467"/>
      <c r="IY16" s="467"/>
      <c r="IZ16" s="467"/>
      <c r="JA16" s="467"/>
      <c r="JB16" s="467"/>
      <c r="JC16" s="467"/>
      <c r="JD16" s="467"/>
      <c r="JE16" s="467"/>
      <c r="JF16" s="467"/>
      <c r="JG16" s="467"/>
      <c r="JH16" s="467"/>
      <c r="JI16" s="467"/>
      <c r="JJ16" s="467"/>
      <c r="JK16" s="467"/>
      <c r="JL16" s="467"/>
      <c r="JM16" s="467"/>
      <c r="JN16" s="467"/>
      <c r="JO16" s="467"/>
      <c r="JP16" s="467"/>
      <c r="JQ16" s="467"/>
      <c r="JR16" s="467"/>
      <c r="JS16" s="467"/>
      <c r="JT16" s="467"/>
      <c r="JU16" s="467"/>
      <c r="JV16" s="467"/>
      <c r="JW16" s="467"/>
      <c r="JX16" s="467"/>
      <c r="JY16" s="467"/>
      <c r="JZ16" s="467"/>
      <c r="KA16" s="467"/>
      <c r="KB16" s="467"/>
      <c r="KC16" s="467"/>
      <c r="KD16" s="467"/>
      <c r="KE16" s="467"/>
      <c r="KF16" s="467"/>
      <c r="KG16" s="467"/>
      <c r="KH16" s="467"/>
      <c r="KI16" s="467"/>
      <c r="KJ16" s="467"/>
      <c r="KK16" s="467"/>
      <c r="KL16" s="467"/>
      <c r="KM16" s="467"/>
      <c r="KN16" s="467"/>
      <c r="KO16" s="467"/>
      <c r="KP16" s="467"/>
      <c r="KQ16" s="467"/>
      <c r="KR16" s="467"/>
      <c r="KS16" s="467"/>
      <c r="KT16" s="467"/>
      <c r="KU16" s="467"/>
      <c r="KV16" s="467"/>
      <c r="KW16" s="467"/>
      <c r="KX16" s="467"/>
      <c r="KY16" s="467"/>
      <c r="KZ16" s="467"/>
      <c r="LA16" s="467"/>
      <c r="LB16" s="467"/>
      <c r="LC16" s="467"/>
      <c r="LD16" s="467"/>
      <c r="LE16" s="467"/>
      <c r="LF16" s="467"/>
      <c r="LG16" s="467"/>
      <c r="LH16" s="467"/>
      <c r="LI16" s="467"/>
      <c r="LJ16" s="467"/>
      <c r="LK16" s="467"/>
      <c r="LL16" s="467"/>
      <c r="LM16" s="467"/>
      <c r="LN16" s="467"/>
      <c r="LO16" s="467"/>
      <c r="LP16" s="467"/>
      <c r="LQ16" s="467"/>
      <c r="LR16" s="467"/>
      <c r="LS16" s="467"/>
      <c r="LT16" s="467"/>
      <c r="LU16" s="467"/>
      <c r="LV16" s="467"/>
      <c r="LW16" s="467"/>
      <c r="LX16" s="467"/>
      <c r="LY16" s="467"/>
      <c r="LZ16" s="467"/>
      <c r="MA16" s="467"/>
      <c r="MB16" s="467"/>
      <c r="MC16" s="467"/>
      <c r="MD16" s="467"/>
      <c r="ME16" s="467"/>
      <c r="MF16" s="467"/>
      <c r="MG16" s="467"/>
      <c r="MH16" s="467"/>
      <c r="MI16" s="467"/>
      <c r="MJ16" s="467"/>
      <c r="MK16" s="467"/>
      <c r="ML16" s="467"/>
      <c r="MM16" s="467"/>
      <c r="MN16" s="467"/>
      <c r="MO16" s="467"/>
      <c r="MP16" s="467"/>
      <c r="MQ16" s="467"/>
      <c r="MR16" s="467"/>
      <c r="MS16" s="467"/>
      <c r="MT16" s="467"/>
      <c r="MU16" s="467"/>
      <c r="MV16" s="467"/>
      <c r="MW16" s="467"/>
      <c r="MX16" s="467"/>
      <c r="MY16" s="467"/>
      <c r="MZ16" s="467"/>
      <c r="NA16" s="467"/>
      <c r="NB16" s="467"/>
      <c r="NC16" s="467"/>
      <c r="ND16" s="467"/>
      <c r="NE16" s="467"/>
      <c r="NF16" s="467"/>
      <c r="NG16" s="467"/>
      <c r="NH16" s="467"/>
      <c r="NI16" s="467"/>
      <c r="NJ16" s="467"/>
      <c r="NK16" s="467"/>
      <c r="NL16" s="467"/>
      <c r="NM16" s="467"/>
      <c r="NN16" s="467"/>
      <c r="NO16" s="467"/>
      <c r="NP16" s="467"/>
      <c r="NQ16" s="467"/>
      <c r="NR16" s="467"/>
      <c r="NS16" s="467"/>
      <c r="NT16" s="467"/>
      <c r="NU16" s="467"/>
      <c r="NV16" s="467"/>
      <c r="NW16" s="467"/>
      <c r="NX16" s="467"/>
      <c r="NY16" s="467"/>
      <c r="NZ16" s="467"/>
      <c r="OA16" s="467"/>
      <c r="OB16" s="467"/>
      <c r="OC16" s="467"/>
      <c r="OD16" s="467"/>
      <c r="OE16" s="467"/>
      <c r="OF16" s="467"/>
      <c r="OG16" s="467"/>
      <c r="OH16" s="467"/>
      <c r="OI16" s="467"/>
      <c r="OJ16" s="467"/>
      <c r="OK16" s="467"/>
      <c r="OL16" s="467"/>
      <c r="OM16" s="467"/>
      <c r="ON16" s="467"/>
      <c r="OO16" s="467"/>
      <c r="OP16" s="467"/>
      <c r="OQ16" s="467"/>
      <c r="OR16" s="467"/>
      <c r="OS16" s="467"/>
      <c r="OT16" s="467"/>
      <c r="OU16" s="467"/>
      <c r="OV16" s="467"/>
      <c r="OW16" s="467"/>
      <c r="OX16" s="467"/>
      <c r="OY16" s="467"/>
      <c r="OZ16" s="467"/>
      <c r="PA16" s="467"/>
      <c r="PB16" s="467"/>
      <c r="PC16" s="467"/>
      <c r="PD16" s="467"/>
      <c r="PE16" s="467"/>
      <c r="PF16" s="467"/>
      <c r="PG16" s="467"/>
      <c r="PH16" s="467"/>
      <c r="PI16" s="467"/>
      <c r="PJ16" s="467"/>
      <c r="PK16" s="467"/>
      <c r="PL16" s="467"/>
      <c r="PM16" s="467"/>
      <c r="PN16" s="467"/>
      <c r="PO16" s="467"/>
      <c r="PP16" s="467"/>
      <c r="PQ16" s="467"/>
      <c r="PR16" s="467"/>
      <c r="PS16" s="467"/>
      <c r="PT16" s="467"/>
      <c r="PU16" s="467"/>
      <c r="PV16" s="467"/>
      <c r="PW16" s="467"/>
      <c r="PX16" s="467"/>
      <c r="PY16" s="467"/>
      <c r="PZ16" s="467"/>
      <c r="QA16" s="467"/>
      <c r="QB16" s="467"/>
      <c r="QC16" s="467"/>
      <c r="QD16" s="467"/>
      <c r="QE16" s="467"/>
      <c r="QF16" s="467"/>
      <c r="QG16" s="467"/>
      <c r="QH16" s="467"/>
      <c r="QI16" s="467"/>
      <c r="QJ16" s="467"/>
      <c r="QK16" s="467"/>
      <c r="QL16" s="467"/>
      <c r="QM16" s="467"/>
      <c r="QN16" s="467"/>
      <c r="QO16" s="467"/>
      <c r="QP16" s="467"/>
      <c r="QQ16" s="467"/>
      <c r="QR16" s="467"/>
      <c r="QS16" s="467"/>
      <c r="QT16" s="467"/>
      <c r="QU16" s="467"/>
      <c r="QV16" s="467"/>
      <c r="QW16" s="467"/>
      <c r="QX16" s="467"/>
      <c r="QY16" s="467"/>
      <c r="QZ16" s="467"/>
      <c r="RA16" s="467"/>
      <c r="RB16" s="467"/>
      <c r="RC16" s="467"/>
      <c r="RD16" s="467"/>
      <c r="RE16" s="467"/>
      <c r="RF16" s="467"/>
      <c r="RG16" s="467"/>
      <c r="RH16" s="467"/>
      <c r="RI16" s="467"/>
    </row>
    <row r="17" spans="1:477" s="221" customFormat="1" ht="24" customHeight="1" x14ac:dyDescent="0.25">
      <c r="A17" s="142">
        <f t="shared" si="7"/>
        <v>9</v>
      </c>
      <c r="B17" s="279" t="s">
        <v>118</v>
      </c>
      <c r="C17" s="280"/>
      <c r="D17" s="143">
        <f>IF(ISBLANK('Item List'!E12),0,'Item List'!E12)</f>
        <v>0</v>
      </c>
      <c r="E17" s="143">
        <f t="shared" si="0"/>
        <v>0</v>
      </c>
      <c r="F17" s="493">
        <v>3</v>
      </c>
      <c r="G17" s="494">
        <v>5</v>
      </c>
      <c r="H17" s="495">
        <f t="shared" si="1"/>
        <v>15</v>
      </c>
      <c r="I17" s="397">
        <v>1</v>
      </c>
      <c r="J17" s="166">
        <v>45</v>
      </c>
      <c r="K17" s="342" t="s">
        <v>216</v>
      </c>
      <c r="L17" s="397">
        <v>4</v>
      </c>
      <c r="M17" s="166">
        <v>59.5</v>
      </c>
      <c r="N17" s="103">
        <f t="shared" si="2"/>
        <v>238</v>
      </c>
      <c r="O17" s="397">
        <v>3</v>
      </c>
      <c r="P17" s="166">
        <v>40</v>
      </c>
      <c r="Q17" s="103">
        <f t="shared" si="3"/>
        <v>120</v>
      </c>
      <c r="R17" s="389">
        <v>4</v>
      </c>
      <c r="S17" s="165">
        <v>30</v>
      </c>
      <c r="T17" s="360">
        <f t="shared" si="4"/>
        <v>120</v>
      </c>
      <c r="U17" s="397"/>
      <c r="V17" s="166"/>
      <c r="W17" s="360" t="s">
        <v>220</v>
      </c>
      <c r="X17" s="397">
        <v>2</v>
      </c>
      <c r="Y17" s="166">
        <v>41</v>
      </c>
      <c r="Z17" s="103">
        <f t="shared" si="5"/>
        <v>82</v>
      </c>
      <c r="AA17" s="397">
        <v>4</v>
      </c>
      <c r="AB17" s="166">
        <v>50</v>
      </c>
      <c r="AC17" s="103">
        <f t="shared" si="6"/>
        <v>200</v>
      </c>
      <c r="AD17" s="397"/>
      <c r="AE17" s="166"/>
      <c r="AF17" s="360" t="s">
        <v>220</v>
      </c>
      <c r="AG17" s="467"/>
      <c r="AH17" s="467"/>
      <c r="AI17" s="467"/>
      <c r="AJ17" s="467"/>
      <c r="AK17" s="467"/>
      <c r="AL17" s="467"/>
      <c r="AM17" s="467"/>
      <c r="AN17" s="467"/>
      <c r="AO17" s="467"/>
      <c r="AP17" s="467"/>
      <c r="AQ17" s="467"/>
      <c r="AR17" s="467"/>
      <c r="AS17" s="467"/>
      <c r="AT17" s="467"/>
      <c r="AU17" s="467"/>
      <c r="AV17" s="467"/>
      <c r="AW17" s="467"/>
      <c r="AX17" s="467"/>
      <c r="AY17" s="467"/>
      <c r="AZ17" s="467"/>
      <c r="BA17" s="467"/>
      <c r="BB17" s="467"/>
      <c r="BC17" s="467"/>
      <c r="BD17" s="467"/>
      <c r="BE17" s="467"/>
      <c r="BF17" s="467"/>
      <c r="BG17" s="467"/>
      <c r="BH17" s="467"/>
      <c r="BI17" s="467"/>
      <c r="BJ17" s="467"/>
      <c r="BK17" s="467"/>
      <c r="BL17" s="467"/>
      <c r="BM17" s="467"/>
      <c r="BN17" s="467"/>
      <c r="BO17" s="467"/>
      <c r="BP17" s="467"/>
      <c r="BQ17" s="467"/>
      <c r="BR17" s="467"/>
      <c r="BS17" s="467"/>
      <c r="BT17" s="467"/>
      <c r="BU17" s="467"/>
      <c r="BV17" s="467"/>
      <c r="BW17" s="467"/>
      <c r="BX17" s="467"/>
      <c r="BY17" s="467"/>
      <c r="BZ17" s="467"/>
      <c r="CA17" s="467"/>
      <c r="CB17" s="467"/>
      <c r="CC17" s="467"/>
      <c r="CD17" s="467"/>
      <c r="CE17" s="467"/>
      <c r="CF17" s="467"/>
      <c r="CG17" s="467"/>
      <c r="CH17" s="467"/>
      <c r="CI17" s="467"/>
      <c r="CJ17" s="467"/>
      <c r="CK17" s="467"/>
      <c r="CL17" s="467"/>
      <c r="CM17" s="467"/>
      <c r="CN17" s="467"/>
      <c r="CO17" s="467"/>
      <c r="CP17" s="467"/>
      <c r="CQ17" s="467"/>
      <c r="CR17" s="467"/>
      <c r="CS17" s="467"/>
      <c r="CT17" s="467"/>
      <c r="CU17" s="467"/>
      <c r="CV17" s="467"/>
      <c r="CW17" s="467"/>
      <c r="CX17" s="467"/>
      <c r="CY17" s="467"/>
      <c r="CZ17" s="467"/>
      <c r="DA17" s="467"/>
      <c r="DB17" s="467"/>
      <c r="DC17" s="467"/>
      <c r="DD17" s="467"/>
      <c r="DE17" s="467"/>
      <c r="DF17" s="467"/>
      <c r="DG17" s="467"/>
      <c r="DH17" s="467"/>
      <c r="DI17" s="467"/>
      <c r="DJ17" s="467"/>
      <c r="DK17" s="467"/>
      <c r="DL17" s="467"/>
      <c r="DM17" s="467"/>
      <c r="DN17" s="467"/>
      <c r="DO17" s="467"/>
      <c r="DP17" s="467"/>
      <c r="DQ17" s="467"/>
      <c r="DR17" s="467"/>
      <c r="DS17" s="467"/>
      <c r="DT17" s="467"/>
      <c r="DU17" s="467"/>
      <c r="DV17" s="467"/>
      <c r="DW17" s="467"/>
      <c r="DX17" s="467"/>
      <c r="DY17" s="467"/>
      <c r="DZ17" s="467"/>
      <c r="EA17" s="467"/>
      <c r="EB17" s="467"/>
      <c r="EC17" s="467"/>
      <c r="ED17" s="467"/>
      <c r="EE17" s="467"/>
      <c r="EF17" s="467"/>
      <c r="EG17" s="467"/>
      <c r="EH17" s="467"/>
      <c r="EI17" s="467"/>
      <c r="EJ17" s="467"/>
      <c r="EK17" s="467"/>
      <c r="EL17" s="467"/>
      <c r="EM17" s="467"/>
      <c r="EN17" s="467"/>
      <c r="EO17" s="467"/>
      <c r="EP17" s="467"/>
      <c r="EQ17" s="467"/>
      <c r="ER17" s="467"/>
      <c r="ES17" s="467"/>
      <c r="ET17" s="467"/>
      <c r="EU17" s="467"/>
      <c r="EV17" s="467"/>
      <c r="EW17" s="467"/>
      <c r="EX17" s="467"/>
      <c r="EY17" s="467"/>
      <c r="EZ17" s="467"/>
      <c r="FA17" s="467"/>
      <c r="FB17" s="467"/>
      <c r="FC17" s="467"/>
      <c r="FD17" s="467"/>
      <c r="FE17" s="467"/>
      <c r="FF17" s="467"/>
      <c r="FG17" s="467"/>
      <c r="FH17" s="467"/>
      <c r="FI17" s="467"/>
      <c r="FJ17" s="467"/>
      <c r="FK17" s="467"/>
      <c r="FL17" s="467"/>
      <c r="FM17" s="467"/>
      <c r="FN17" s="467"/>
      <c r="FO17" s="467"/>
      <c r="FP17" s="467"/>
      <c r="FQ17" s="467"/>
      <c r="FR17" s="467"/>
      <c r="FS17" s="467"/>
      <c r="FT17" s="467"/>
      <c r="FU17" s="467"/>
      <c r="FV17" s="467"/>
      <c r="FW17" s="467"/>
      <c r="FX17" s="467"/>
      <c r="FY17" s="467"/>
      <c r="FZ17" s="467"/>
      <c r="GA17" s="467"/>
      <c r="GB17" s="467"/>
      <c r="GC17" s="467"/>
      <c r="GD17" s="467"/>
      <c r="GE17" s="467"/>
      <c r="GF17" s="467"/>
      <c r="GG17" s="467"/>
      <c r="GH17" s="467"/>
      <c r="GI17" s="467"/>
      <c r="GJ17" s="467"/>
      <c r="GK17" s="467"/>
      <c r="GL17" s="467"/>
      <c r="GM17" s="467"/>
      <c r="GN17" s="467"/>
      <c r="GO17" s="467"/>
      <c r="GP17" s="467"/>
      <c r="GQ17" s="467"/>
      <c r="GR17" s="467"/>
      <c r="GS17" s="467"/>
      <c r="GT17" s="467"/>
      <c r="GU17" s="467"/>
      <c r="GV17" s="467"/>
      <c r="GW17" s="467"/>
      <c r="GX17" s="467"/>
      <c r="GY17" s="467"/>
      <c r="GZ17" s="467"/>
      <c r="HA17" s="467"/>
      <c r="HB17" s="467"/>
      <c r="HC17" s="467"/>
      <c r="HD17" s="467"/>
      <c r="HE17" s="467"/>
      <c r="HF17" s="467"/>
      <c r="HG17" s="467"/>
      <c r="HH17" s="467"/>
      <c r="HI17" s="467"/>
      <c r="HJ17" s="467"/>
      <c r="HK17" s="467"/>
      <c r="HL17" s="467"/>
      <c r="HM17" s="467"/>
      <c r="HN17" s="467"/>
      <c r="HO17" s="467"/>
      <c r="HP17" s="467"/>
      <c r="HQ17" s="467"/>
      <c r="HR17" s="467"/>
      <c r="HS17" s="467"/>
      <c r="HT17" s="467"/>
      <c r="HU17" s="467"/>
      <c r="HV17" s="467"/>
      <c r="HW17" s="467"/>
      <c r="HX17" s="467"/>
      <c r="HY17" s="467"/>
      <c r="HZ17" s="467"/>
      <c r="IA17" s="467"/>
      <c r="IB17" s="467"/>
      <c r="IC17" s="467"/>
      <c r="ID17" s="467"/>
      <c r="IE17" s="467"/>
      <c r="IF17" s="467"/>
      <c r="IG17" s="467"/>
      <c r="IH17" s="467"/>
      <c r="II17" s="467"/>
      <c r="IJ17" s="467"/>
      <c r="IK17" s="467"/>
      <c r="IL17" s="467"/>
      <c r="IM17" s="467"/>
      <c r="IN17" s="467"/>
      <c r="IO17" s="467"/>
      <c r="IP17" s="467"/>
      <c r="IQ17" s="467"/>
      <c r="IR17" s="467"/>
      <c r="IS17" s="467"/>
      <c r="IT17" s="467"/>
      <c r="IU17" s="467"/>
      <c r="IV17" s="467"/>
      <c r="IW17" s="467"/>
      <c r="IX17" s="467"/>
      <c r="IY17" s="467"/>
      <c r="IZ17" s="467"/>
      <c r="JA17" s="467"/>
      <c r="JB17" s="467"/>
      <c r="JC17" s="467"/>
      <c r="JD17" s="467"/>
      <c r="JE17" s="467"/>
      <c r="JF17" s="467"/>
      <c r="JG17" s="467"/>
      <c r="JH17" s="467"/>
      <c r="JI17" s="467"/>
      <c r="JJ17" s="467"/>
      <c r="JK17" s="467"/>
      <c r="JL17" s="467"/>
      <c r="JM17" s="467"/>
      <c r="JN17" s="467"/>
      <c r="JO17" s="467"/>
      <c r="JP17" s="467"/>
      <c r="JQ17" s="467"/>
      <c r="JR17" s="467"/>
      <c r="JS17" s="467"/>
      <c r="JT17" s="467"/>
      <c r="JU17" s="467"/>
      <c r="JV17" s="467"/>
      <c r="JW17" s="467"/>
      <c r="JX17" s="467"/>
      <c r="JY17" s="467"/>
      <c r="JZ17" s="467"/>
      <c r="KA17" s="467"/>
      <c r="KB17" s="467"/>
      <c r="KC17" s="467"/>
      <c r="KD17" s="467"/>
      <c r="KE17" s="467"/>
      <c r="KF17" s="467"/>
      <c r="KG17" s="467"/>
      <c r="KH17" s="467"/>
      <c r="KI17" s="467"/>
      <c r="KJ17" s="467"/>
      <c r="KK17" s="467"/>
      <c r="KL17" s="467"/>
      <c r="KM17" s="467"/>
      <c r="KN17" s="467"/>
      <c r="KO17" s="467"/>
      <c r="KP17" s="467"/>
      <c r="KQ17" s="467"/>
      <c r="KR17" s="467"/>
      <c r="KS17" s="467"/>
      <c r="KT17" s="467"/>
      <c r="KU17" s="467"/>
      <c r="KV17" s="467"/>
      <c r="KW17" s="467"/>
      <c r="KX17" s="467"/>
      <c r="KY17" s="467"/>
      <c r="KZ17" s="467"/>
      <c r="LA17" s="467"/>
      <c r="LB17" s="467"/>
      <c r="LC17" s="467"/>
      <c r="LD17" s="467"/>
      <c r="LE17" s="467"/>
      <c r="LF17" s="467"/>
      <c r="LG17" s="467"/>
      <c r="LH17" s="467"/>
      <c r="LI17" s="467"/>
      <c r="LJ17" s="467"/>
      <c r="LK17" s="467"/>
      <c r="LL17" s="467"/>
      <c r="LM17" s="467"/>
      <c r="LN17" s="467"/>
      <c r="LO17" s="467"/>
      <c r="LP17" s="467"/>
      <c r="LQ17" s="467"/>
      <c r="LR17" s="467"/>
      <c r="LS17" s="467"/>
      <c r="LT17" s="467"/>
      <c r="LU17" s="467"/>
      <c r="LV17" s="467"/>
      <c r="LW17" s="467"/>
      <c r="LX17" s="467"/>
      <c r="LY17" s="467"/>
      <c r="LZ17" s="467"/>
      <c r="MA17" s="467"/>
      <c r="MB17" s="467"/>
      <c r="MC17" s="467"/>
      <c r="MD17" s="467"/>
      <c r="ME17" s="467"/>
      <c r="MF17" s="467"/>
      <c r="MG17" s="467"/>
      <c r="MH17" s="467"/>
      <c r="MI17" s="467"/>
      <c r="MJ17" s="467"/>
      <c r="MK17" s="467"/>
      <c r="ML17" s="467"/>
      <c r="MM17" s="467"/>
      <c r="MN17" s="467"/>
      <c r="MO17" s="467"/>
      <c r="MP17" s="467"/>
      <c r="MQ17" s="467"/>
      <c r="MR17" s="467"/>
      <c r="MS17" s="467"/>
      <c r="MT17" s="467"/>
      <c r="MU17" s="467"/>
      <c r="MV17" s="467"/>
      <c r="MW17" s="467"/>
      <c r="MX17" s="467"/>
      <c r="MY17" s="467"/>
      <c r="MZ17" s="467"/>
      <c r="NA17" s="467"/>
      <c r="NB17" s="467"/>
      <c r="NC17" s="467"/>
      <c r="ND17" s="467"/>
      <c r="NE17" s="467"/>
      <c r="NF17" s="467"/>
      <c r="NG17" s="467"/>
      <c r="NH17" s="467"/>
      <c r="NI17" s="467"/>
      <c r="NJ17" s="467"/>
      <c r="NK17" s="467"/>
      <c r="NL17" s="467"/>
      <c r="NM17" s="467"/>
      <c r="NN17" s="467"/>
      <c r="NO17" s="467"/>
      <c r="NP17" s="467"/>
      <c r="NQ17" s="467"/>
      <c r="NR17" s="467"/>
      <c r="NS17" s="467"/>
      <c r="NT17" s="467"/>
      <c r="NU17" s="467"/>
      <c r="NV17" s="467"/>
      <c r="NW17" s="467"/>
      <c r="NX17" s="467"/>
      <c r="NY17" s="467"/>
      <c r="NZ17" s="467"/>
      <c r="OA17" s="467"/>
      <c r="OB17" s="467"/>
      <c r="OC17" s="467"/>
      <c r="OD17" s="467"/>
      <c r="OE17" s="467"/>
      <c r="OF17" s="467"/>
      <c r="OG17" s="467"/>
      <c r="OH17" s="467"/>
      <c r="OI17" s="467"/>
      <c r="OJ17" s="467"/>
      <c r="OK17" s="467"/>
      <c r="OL17" s="467"/>
      <c r="OM17" s="467"/>
      <c r="ON17" s="467"/>
      <c r="OO17" s="467"/>
      <c r="OP17" s="467"/>
      <c r="OQ17" s="467"/>
      <c r="OR17" s="467"/>
      <c r="OS17" s="467"/>
      <c r="OT17" s="467"/>
      <c r="OU17" s="467"/>
      <c r="OV17" s="467"/>
      <c r="OW17" s="467"/>
      <c r="OX17" s="467"/>
      <c r="OY17" s="467"/>
      <c r="OZ17" s="467"/>
      <c r="PA17" s="467"/>
      <c r="PB17" s="467"/>
      <c r="PC17" s="467"/>
      <c r="PD17" s="467"/>
      <c r="PE17" s="467"/>
      <c r="PF17" s="467"/>
      <c r="PG17" s="467"/>
      <c r="PH17" s="467"/>
      <c r="PI17" s="467"/>
      <c r="PJ17" s="467"/>
      <c r="PK17" s="467"/>
      <c r="PL17" s="467"/>
      <c r="PM17" s="467"/>
      <c r="PN17" s="467"/>
      <c r="PO17" s="467"/>
      <c r="PP17" s="467"/>
      <c r="PQ17" s="467"/>
      <c r="PR17" s="467"/>
      <c r="PS17" s="467"/>
      <c r="PT17" s="467"/>
      <c r="PU17" s="467"/>
      <c r="PV17" s="467"/>
      <c r="PW17" s="467"/>
      <c r="PX17" s="467"/>
      <c r="PY17" s="467"/>
      <c r="PZ17" s="467"/>
      <c r="QA17" s="467"/>
      <c r="QB17" s="467"/>
      <c r="QC17" s="467"/>
      <c r="QD17" s="467"/>
      <c r="QE17" s="467"/>
      <c r="QF17" s="467"/>
      <c r="QG17" s="467"/>
      <c r="QH17" s="467"/>
      <c r="QI17" s="467"/>
      <c r="QJ17" s="467"/>
      <c r="QK17" s="467"/>
      <c r="QL17" s="467"/>
      <c r="QM17" s="467"/>
      <c r="QN17" s="467"/>
      <c r="QO17" s="467"/>
      <c r="QP17" s="467"/>
      <c r="QQ17" s="467"/>
      <c r="QR17" s="467"/>
      <c r="QS17" s="467"/>
      <c r="QT17" s="467"/>
      <c r="QU17" s="467"/>
      <c r="QV17" s="467"/>
      <c r="QW17" s="467"/>
      <c r="QX17" s="467"/>
      <c r="QY17" s="467"/>
      <c r="QZ17" s="467"/>
      <c r="RA17" s="467"/>
      <c r="RB17" s="467"/>
      <c r="RC17" s="467"/>
      <c r="RD17" s="467"/>
      <c r="RE17" s="467"/>
      <c r="RF17" s="467"/>
      <c r="RG17" s="467"/>
      <c r="RH17" s="467"/>
      <c r="RI17" s="467"/>
    </row>
    <row r="18" spans="1:477" s="221" customFormat="1" ht="24" customHeight="1" x14ac:dyDescent="0.25">
      <c r="A18" s="142">
        <f t="shared" si="7"/>
        <v>10</v>
      </c>
      <c r="B18" s="279" t="s">
        <v>144</v>
      </c>
      <c r="C18" s="280"/>
      <c r="D18" s="143">
        <f>IF(ISBLANK('Item List'!E13),0,'Item List'!E13)</f>
        <v>0</v>
      </c>
      <c r="E18" s="143">
        <f t="shared" si="0"/>
        <v>0</v>
      </c>
      <c r="F18" s="493">
        <v>6</v>
      </c>
      <c r="G18" s="494">
        <v>5</v>
      </c>
      <c r="H18" s="495">
        <f t="shared" si="1"/>
        <v>30</v>
      </c>
      <c r="I18" s="397">
        <v>0.5</v>
      </c>
      <c r="J18" s="166">
        <v>45</v>
      </c>
      <c r="K18" s="342" t="s">
        <v>216</v>
      </c>
      <c r="L18" s="397">
        <v>2</v>
      </c>
      <c r="M18" s="166">
        <v>59.5</v>
      </c>
      <c r="N18" s="103">
        <f t="shared" si="2"/>
        <v>119</v>
      </c>
      <c r="O18" s="397">
        <v>3</v>
      </c>
      <c r="P18" s="166">
        <v>40</v>
      </c>
      <c r="Q18" s="103">
        <f t="shared" si="3"/>
        <v>120</v>
      </c>
      <c r="R18" s="389">
        <v>1</v>
      </c>
      <c r="S18" s="165">
        <v>30</v>
      </c>
      <c r="T18" s="360">
        <f t="shared" si="4"/>
        <v>30</v>
      </c>
      <c r="U18" s="397"/>
      <c r="V18" s="166"/>
      <c r="W18" s="360" t="s">
        <v>220</v>
      </c>
      <c r="X18" s="397">
        <v>1</v>
      </c>
      <c r="Y18" s="166">
        <v>41</v>
      </c>
      <c r="Z18" s="103">
        <f t="shared" si="5"/>
        <v>41</v>
      </c>
      <c r="AA18" s="397">
        <v>1</v>
      </c>
      <c r="AB18" s="166">
        <v>50</v>
      </c>
      <c r="AC18" s="103">
        <f t="shared" si="6"/>
        <v>50</v>
      </c>
      <c r="AD18" s="397"/>
      <c r="AE18" s="166"/>
      <c r="AF18" s="360" t="s">
        <v>220</v>
      </c>
      <c r="AG18" s="467"/>
      <c r="AH18" s="467"/>
      <c r="AI18" s="467"/>
      <c r="AJ18" s="467"/>
      <c r="AK18" s="467"/>
      <c r="AL18" s="467"/>
      <c r="AM18" s="467"/>
      <c r="AN18" s="467"/>
      <c r="AO18" s="467"/>
      <c r="AP18" s="467"/>
      <c r="AQ18" s="467"/>
      <c r="AR18" s="467"/>
      <c r="AS18" s="467"/>
      <c r="AT18" s="467"/>
      <c r="AU18" s="467"/>
      <c r="AV18" s="467"/>
      <c r="AW18" s="467"/>
      <c r="AX18" s="467"/>
      <c r="AY18" s="467"/>
      <c r="AZ18" s="467"/>
      <c r="BA18" s="467"/>
      <c r="BB18" s="467"/>
      <c r="BC18" s="467"/>
      <c r="BD18" s="467"/>
      <c r="BE18" s="467"/>
      <c r="BF18" s="467"/>
      <c r="BG18" s="467"/>
      <c r="BH18" s="467"/>
      <c r="BI18" s="467"/>
      <c r="BJ18" s="467"/>
      <c r="BK18" s="467"/>
      <c r="BL18" s="467"/>
      <c r="BM18" s="467"/>
      <c r="BN18" s="467"/>
      <c r="BO18" s="467"/>
      <c r="BP18" s="467"/>
      <c r="BQ18" s="467"/>
      <c r="BR18" s="467"/>
      <c r="BS18" s="467"/>
      <c r="BT18" s="467"/>
      <c r="BU18" s="467"/>
      <c r="BV18" s="467"/>
      <c r="BW18" s="467"/>
      <c r="BX18" s="467"/>
      <c r="BY18" s="467"/>
      <c r="BZ18" s="467"/>
      <c r="CA18" s="467"/>
      <c r="CB18" s="467"/>
      <c r="CC18" s="467"/>
      <c r="CD18" s="467"/>
      <c r="CE18" s="467"/>
      <c r="CF18" s="467"/>
      <c r="CG18" s="467"/>
      <c r="CH18" s="467"/>
      <c r="CI18" s="467"/>
      <c r="CJ18" s="467"/>
      <c r="CK18" s="467"/>
      <c r="CL18" s="467"/>
      <c r="CM18" s="467"/>
      <c r="CN18" s="467"/>
      <c r="CO18" s="467"/>
      <c r="CP18" s="467"/>
      <c r="CQ18" s="467"/>
      <c r="CR18" s="467"/>
      <c r="CS18" s="467"/>
      <c r="CT18" s="467"/>
      <c r="CU18" s="467"/>
      <c r="CV18" s="467"/>
      <c r="CW18" s="467"/>
      <c r="CX18" s="467"/>
      <c r="CY18" s="467"/>
      <c r="CZ18" s="467"/>
      <c r="DA18" s="467"/>
      <c r="DB18" s="467"/>
      <c r="DC18" s="467"/>
      <c r="DD18" s="467"/>
      <c r="DE18" s="467"/>
      <c r="DF18" s="467"/>
      <c r="DG18" s="467"/>
      <c r="DH18" s="467"/>
      <c r="DI18" s="467"/>
      <c r="DJ18" s="467"/>
      <c r="DK18" s="467"/>
      <c r="DL18" s="467"/>
      <c r="DM18" s="467"/>
      <c r="DN18" s="467"/>
      <c r="DO18" s="467"/>
      <c r="DP18" s="467"/>
      <c r="DQ18" s="467"/>
      <c r="DR18" s="467"/>
      <c r="DS18" s="467"/>
      <c r="DT18" s="467"/>
      <c r="DU18" s="467"/>
      <c r="DV18" s="467"/>
      <c r="DW18" s="467"/>
      <c r="DX18" s="467"/>
      <c r="DY18" s="467"/>
      <c r="DZ18" s="467"/>
      <c r="EA18" s="467"/>
      <c r="EB18" s="467"/>
      <c r="EC18" s="467"/>
      <c r="ED18" s="467"/>
      <c r="EE18" s="467"/>
      <c r="EF18" s="467"/>
      <c r="EG18" s="467"/>
      <c r="EH18" s="467"/>
      <c r="EI18" s="467"/>
      <c r="EJ18" s="467"/>
      <c r="EK18" s="467"/>
      <c r="EL18" s="467"/>
      <c r="EM18" s="467"/>
      <c r="EN18" s="467"/>
      <c r="EO18" s="467"/>
      <c r="EP18" s="467"/>
      <c r="EQ18" s="467"/>
      <c r="ER18" s="467"/>
      <c r="ES18" s="467"/>
      <c r="ET18" s="467"/>
      <c r="EU18" s="467"/>
      <c r="EV18" s="467"/>
      <c r="EW18" s="467"/>
      <c r="EX18" s="467"/>
      <c r="EY18" s="467"/>
      <c r="EZ18" s="467"/>
      <c r="FA18" s="467"/>
      <c r="FB18" s="467"/>
      <c r="FC18" s="467"/>
      <c r="FD18" s="467"/>
      <c r="FE18" s="467"/>
      <c r="FF18" s="467"/>
      <c r="FG18" s="467"/>
      <c r="FH18" s="467"/>
      <c r="FI18" s="467"/>
      <c r="FJ18" s="467"/>
      <c r="FK18" s="467"/>
      <c r="FL18" s="467"/>
      <c r="FM18" s="467"/>
      <c r="FN18" s="467"/>
      <c r="FO18" s="467"/>
      <c r="FP18" s="467"/>
      <c r="FQ18" s="467"/>
      <c r="FR18" s="467"/>
      <c r="FS18" s="467"/>
      <c r="FT18" s="467"/>
      <c r="FU18" s="467"/>
      <c r="FV18" s="467"/>
      <c r="FW18" s="467"/>
      <c r="FX18" s="467"/>
      <c r="FY18" s="467"/>
      <c r="FZ18" s="467"/>
      <c r="GA18" s="467"/>
      <c r="GB18" s="467"/>
      <c r="GC18" s="467"/>
      <c r="GD18" s="467"/>
      <c r="GE18" s="467"/>
      <c r="GF18" s="467"/>
      <c r="GG18" s="467"/>
      <c r="GH18" s="467"/>
      <c r="GI18" s="467"/>
      <c r="GJ18" s="467"/>
      <c r="GK18" s="467"/>
      <c r="GL18" s="467"/>
      <c r="GM18" s="467"/>
      <c r="GN18" s="467"/>
      <c r="GO18" s="467"/>
      <c r="GP18" s="467"/>
      <c r="GQ18" s="467"/>
      <c r="GR18" s="467"/>
      <c r="GS18" s="467"/>
      <c r="GT18" s="467"/>
      <c r="GU18" s="467"/>
      <c r="GV18" s="467"/>
      <c r="GW18" s="467"/>
      <c r="GX18" s="467"/>
      <c r="GY18" s="467"/>
      <c r="GZ18" s="467"/>
      <c r="HA18" s="467"/>
      <c r="HB18" s="467"/>
      <c r="HC18" s="467"/>
      <c r="HD18" s="467"/>
      <c r="HE18" s="467"/>
      <c r="HF18" s="467"/>
      <c r="HG18" s="467"/>
      <c r="HH18" s="467"/>
      <c r="HI18" s="467"/>
      <c r="HJ18" s="467"/>
      <c r="HK18" s="467"/>
      <c r="HL18" s="467"/>
      <c r="HM18" s="467"/>
      <c r="HN18" s="467"/>
      <c r="HO18" s="467"/>
      <c r="HP18" s="467"/>
      <c r="HQ18" s="467"/>
      <c r="HR18" s="467"/>
      <c r="HS18" s="467"/>
      <c r="HT18" s="467"/>
      <c r="HU18" s="467"/>
      <c r="HV18" s="467"/>
      <c r="HW18" s="467"/>
      <c r="HX18" s="467"/>
      <c r="HY18" s="467"/>
      <c r="HZ18" s="467"/>
      <c r="IA18" s="467"/>
      <c r="IB18" s="467"/>
      <c r="IC18" s="467"/>
      <c r="ID18" s="467"/>
      <c r="IE18" s="467"/>
      <c r="IF18" s="467"/>
      <c r="IG18" s="467"/>
      <c r="IH18" s="467"/>
      <c r="II18" s="467"/>
      <c r="IJ18" s="467"/>
      <c r="IK18" s="467"/>
      <c r="IL18" s="467"/>
      <c r="IM18" s="467"/>
      <c r="IN18" s="467"/>
      <c r="IO18" s="467"/>
      <c r="IP18" s="467"/>
      <c r="IQ18" s="467"/>
      <c r="IR18" s="467"/>
      <c r="IS18" s="467"/>
      <c r="IT18" s="467"/>
      <c r="IU18" s="467"/>
      <c r="IV18" s="467"/>
      <c r="IW18" s="467"/>
      <c r="IX18" s="467"/>
      <c r="IY18" s="467"/>
      <c r="IZ18" s="467"/>
      <c r="JA18" s="467"/>
      <c r="JB18" s="467"/>
      <c r="JC18" s="467"/>
      <c r="JD18" s="467"/>
      <c r="JE18" s="467"/>
      <c r="JF18" s="467"/>
      <c r="JG18" s="467"/>
      <c r="JH18" s="467"/>
      <c r="JI18" s="467"/>
      <c r="JJ18" s="467"/>
      <c r="JK18" s="467"/>
      <c r="JL18" s="467"/>
      <c r="JM18" s="467"/>
      <c r="JN18" s="467"/>
      <c r="JO18" s="467"/>
      <c r="JP18" s="467"/>
      <c r="JQ18" s="467"/>
      <c r="JR18" s="467"/>
      <c r="JS18" s="467"/>
      <c r="JT18" s="467"/>
      <c r="JU18" s="467"/>
      <c r="JV18" s="467"/>
      <c r="JW18" s="467"/>
      <c r="JX18" s="467"/>
      <c r="JY18" s="467"/>
      <c r="JZ18" s="467"/>
      <c r="KA18" s="467"/>
      <c r="KB18" s="467"/>
      <c r="KC18" s="467"/>
      <c r="KD18" s="467"/>
      <c r="KE18" s="467"/>
      <c r="KF18" s="467"/>
      <c r="KG18" s="467"/>
      <c r="KH18" s="467"/>
      <c r="KI18" s="467"/>
      <c r="KJ18" s="467"/>
      <c r="KK18" s="467"/>
      <c r="KL18" s="467"/>
      <c r="KM18" s="467"/>
      <c r="KN18" s="467"/>
      <c r="KO18" s="467"/>
      <c r="KP18" s="467"/>
      <c r="KQ18" s="467"/>
      <c r="KR18" s="467"/>
      <c r="KS18" s="467"/>
      <c r="KT18" s="467"/>
      <c r="KU18" s="467"/>
      <c r="KV18" s="467"/>
      <c r="KW18" s="467"/>
      <c r="KX18" s="467"/>
      <c r="KY18" s="467"/>
      <c r="KZ18" s="467"/>
      <c r="LA18" s="467"/>
      <c r="LB18" s="467"/>
      <c r="LC18" s="467"/>
      <c r="LD18" s="467"/>
      <c r="LE18" s="467"/>
      <c r="LF18" s="467"/>
      <c r="LG18" s="467"/>
      <c r="LH18" s="467"/>
      <c r="LI18" s="467"/>
      <c r="LJ18" s="467"/>
      <c r="LK18" s="467"/>
      <c r="LL18" s="467"/>
      <c r="LM18" s="467"/>
      <c r="LN18" s="467"/>
      <c r="LO18" s="467"/>
      <c r="LP18" s="467"/>
      <c r="LQ18" s="467"/>
      <c r="LR18" s="467"/>
      <c r="LS18" s="467"/>
      <c r="LT18" s="467"/>
      <c r="LU18" s="467"/>
      <c r="LV18" s="467"/>
      <c r="LW18" s="467"/>
      <c r="LX18" s="467"/>
      <c r="LY18" s="467"/>
      <c r="LZ18" s="467"/>
      <c r="MA18" s="467"/>
      <c r="MB18" s="467"/>
      <c r="MC18" s="467"/>
      <c r="MD18" s="467"/>
      <c r="ME18" s="467"/>
      <c r="MF18" s="467"/>
      <c r="MG18" s="467"/>
      <c r="MH18" s="467"/>
      <c r="MI18" s="467"/>
      <c r="MJ18" s="467"/>
      <c r="MK18" s="467"/>
      <c r="ML18" s="467"/>
      <c r="MM18" s="467"/>
      <c r="MN18" s="467"/>
      <c r="MO18" s="467"/>
      <c r="MP18" s="467"/>
      <c r="MQ18" s="467"/>
      <c r="MR18" s="467"/>
      <c r="MS18" s="467"/>
      <c r="MT18" s="467"/>
      <c r="MU18" s="467"/>
      <c r="MV18" s="467"/>
      <c r="MW18" s="467"/>
      <c r="MX18" s="467"/>
      <c r="MY18" s="467"/>
      <c r="MZ18" s="467"/>
      <c r="NA18" s="467"/>
      <c r="NB18" s="467"/>
      <c r="NC18" s="467"/>
      <c r="ND18" s="467"/>
      <c r="NE18" s="467"/>
      <c r="NF18" s="467"/>
      <c r="NG18" s="467"/>
      <c r="NH18" s="467"/>
      <c r="NI18" s="467"/>
      <c r="NJ18" s="467"/>
      <c r="NK18" s="467"/>
      <c r="NL18" s="467"/>
      <c r="NM18" s="467"/>
      <c r="NN18" s="467"/>
      <c r="NO18" s="467"/>
      <c r="NP18" s="467"/>
      <c r="NQ18" s="467"/>
      <c r="NR18" s="467"/>
      <c r="NS18" s="467"/>
      <c r="NT18" s="467"/>
      <c r="NU18" s="467"/>
      <c r="NV18" s="467"/>
      <c r="NW18" s="467"/>
      <c r="NX18" s="467"/>
      <c r="NY18" s="467"/>
      <c r="NZ18" s="467"/>
      <c r="OA18" s="467"/>
      <c r="OB18" s="467"/>
      <c r="OC18" s="467"/>
      <c r="OD18" s="467"/>
      <c r="OE18" s="467"/>
      <c r="OF18" s="467"/>
      <c r="OG18" s="467"/>
      <c r="OH18" s="467"/>
      <c r="OI18" s="467"/>
      <c r="OJ18" s="467"/>
      <c r="OK18" s="467"/>
      <c r="OL18" s="467"/>
      <c r="OM18" s="467"/>
      <c r="ON18" s="467"/>
      <c r="OO18" s="467"/>
      <c r="OP18" s="467"/>
      <c r="OQ18" s="467"/>
      <c r="OR18" s="467"/>
      <c r="OS18" s="467"/>
      <c r="OT18" s="467"/>
      <c r="OU18" s="467"/>
      <c r="OV18" s="467"/>
      <c r="OW18" s="467"/>
      <c r="OX18" s="467"/>
      <c r="OY18" s="467"/>
      <c r="OZ18" s="467"/>
      <c r="PA18" s="467"/>
      <c r="PB18" s="467"/>
      <c r="PC18" s="467"/>
      <c r="PD18" s="467"/>
      <c r="PE18" s="467"/>
      <c r="PF18" s="467"/>
      <c r="PG18" s="467"/>
      <c r="PH18" s="467"/>
      <c r="PI18" s="467"/>
      <c r="PJ18" s="467"/>
      <c r="PK18" s="467"/>
      <c r="PL18" s="467"/>
      <c r="PM18" s="467"/>
      <c r="PN18" s="467"/>
      <c r="PO18" s="467"/>
      <c r="PP18" s="467"/>
      <c r="PQ18" s="467"/>
      <c r="PR18" s="467"/>
      <c r="PS18" s="467"/>
      <c r="PT18" s="467"/>
      <c r="PU18" s="467"/>
      <c r="PV18" s="467"/>
      <c r="PW18" s="467"/>
      <c r="PX18" s="467"/>
      <c r="PY18" s="467"/>
      <c r="PZ18" s="467"/>
      <c r="QA18" s="467"/>
      <c r="QB18" s="467"/>
      <c r="QC18" s="467"/>
      <c r="QD18" s="467"/>
      <c r="QE18" s="467"/>
      <c r="QF18" s="467"/>
      <c r="QG18" s="467"/>
      <c r="QH18" s="467"/>
      <c r="QI18" s="467"/>
      <c r="QJ18" s="467"/>
      <c r="QK18" s="467"/>
      <c r="QL18" s="467"/>
      <c r="QM18" s="467"/>
      <c r="QN18" s="467"/>
      <c r="QO18" s="467"/>
      <c r="QP18" s="467"/>
      <c r="QQ18" s="467"/>
      <c r="QR18" s="467"/>
      <c r="QS18" s="467"/>
      <c r="QT18" s="467"/>
      <c r="QU18" s="467"/>
      <c r="QV18" s="467"/>
      <c r="QW18" s="467"/>
      <c r="QX18" s="467"/>
      <c r="QY18" s="467"/>
      <c r="QZ18" s="467"/>
      <c r="RA18" s="467"/>
      <c r="RB18" s="467"/>
      <c r="RC18" s="467"/>
      <c r="RD18" s="467"/>
      <c r="RE18" s="467"/>
      <c r="RF18" s="467"/>
      <c r="RG18" s="467"/>
      <c r="RH18" s="467"/>
      <c r="RI18" s="467"/>
    </row>
    <row r="19" spans="1:477" ht="24" customHeight="1" x14ac:dyDescent="0.25">
      <c r="A19" s="142">
        <f t="shared" si="7"/>
        <v>11</v>
      </c>
      <c r="B19" s="279" t="s">
        <v>145</v>
      </c>
      <c r="C19" s="280"/>
      <c r="D19" s="143">
        <f>IF(ISBLANK('Item List'!E14),0,'Item List'!E14)</f>
        <v>0</v>
      </c>
      <c r="E19" s="143">
        <f t="shared" si="0"/>
        <v>0</v>
      </c>
      <c r="F19" s="493">
        <v>5</v>
      </c>
      <c r="G19" s="494">
        <v>5</v>
      </c>
      <c r="H19" s="495">
        <f t="shared" si="1"/>
        <v>25</v>
      </c>
      <c r="I19" s="398">
        <v>5</v>
      </c>
      <c r="J19" s="166">
        <v>45</v>
      </c>
      <c r="K19" s="342" t="s">
        <v>216</v>
      </c>
      <c r="L19" s="398">
        <v>6</v>
      </c>
      <c r="M19" s="166">
        <v>59.5</v>
      </c>
      <c r="N19" s="103">
        <f t="shared" si="2"/>
        <v>357</v>
      </c>
      <c r="O19" s="397">
        <v>3</v>
      </c>
      <c r="P19" s="166">
        <v>40</v>
      </c>
      <c r="Q19" s="103">
        <f t="shared" si="3"/>
        <v>120</v>
      </c>
      <c r="R19" s="389">
        <v>2</v>
      </c>
      <c r="S19" s="165">
        <v>30</v>
      </c>
      <c r="T19" s="360">
        <f t="shared" si="4"/>
        <v>60</v>
      </c>
      <c r="U19" s="398"/>
      <c r="V19" s="167"/>
      <c r="W19" s="360" t="s">
        <v>220</v>
      </c>
      <c r="X19" s="398">
        <v>6</v>
      </c>
      <c r="Y19" s="166">
        <v>41</v>
      </c>
      <c r="Z19" s="103">
        <f t="shared" si="5"/>
        <v>246</v>
      </c>
      <c r="AA19" s="398">
        <v>2</v>
      </c>
      <c r="AB19" s="166">
        <v>50</v>
      </c>
      <c r="AC19" s="103">
        <f t="shared" si="6"/>
        <v>100</v>
      </c>
      <c r="AD19" s="398"/>
      <c r="AE19" s="167"/>
      <c r="AF19" s="360" t="s">
        <v>220</v>
      </c>
    </row>
    <row r="20" spans="1:477" s="433" customFormat="1" ht="24" customHeight="1" x14ac:dyDescent="0.25">
      <c r="A20" s="514">
        <f t="shared" si="7"/>
        <v>12</v>
      </c>
      <c r="B20" s="515" t="s">
        <v>146</v>
      </c>
      <c r="C20" s="516"/>
      <c r="D20" s="517">
        <f>IF(ISBLANK('Item List'!E15),0,'Item List'!E15)</f>
        <v>0</v>
      </c>
      <c r="E20" s="517">
        <f t="shared" si="0"/>
        <v>0</v>
      </c>
      <c r="F20" s="518"/>
      <c r="G20" s="519"/>
      <c r="H20" s="520">
        <f>SUM(H9:H19)</f>
        <v>245</v>
      </c>
      <c r="I20" s="521"/>
      <c r="J20" s="522"/>
      <c r="K20" s="523">
        <v>495</v>
      </c>
      <c r="L20" s="521"/>
      <c r="M20" s="522"/>
      <c r="N20" s="523">
        <f>SUM(N9:N19)</f>
        <v>2023</v>
      </c>
      <c r="O20" s="521"/>
      <c r="P20" s="522"/>
      <c r="Q20" s="523">
        <f>SUM(Q9:Q19)</f>
        <v>1320</v>
      </c>
      <c r="R20" s="524"/>
      <c r="S20" s="525"/>
      <c r="T20" s="523">
        <f>SUM(T9:T19)</f>
        <v>870</v>
      </c>
      <c r="U20" s="521"/>
      <c r="V20" s="522"/>
      <c r="W20" s="523" t="s">
        <v>220</v>
      </c>
      <c r="X20" s="521"/>
      <c r="Y20" s="522"/>
      <c r="Z20" s="523">
        <f>SUM(Z9:Z19)</f>
        <v>1435</v>
      </c>
      <c r="AA20" s="521"/>
      <c r="AB20" s="522"/>
      <c r="AC20" s="523">
        <f>SUM(AC9:AC19)</f>
        <v>1100</v>
      </c>
      <c r="AD20" s="521"/>
      <c r="AE20" s="522"/>
      <c r="AF20" s="523" t="s">
        <v>220</v>
      </c>
      <c r="AG20" s="225"/>
      <c r="AH20" s="464"/>
      <c r="AI20" s="464"/>
      <c r="AJ20" s="464"/>
      <c r="AK20" s="464"/>
      <c r="AL20" s="464"/>
      <c r="AM20" s="464"/>
      <c r="AN20" s="464"/>
      <c r="AO20" s="464"/>
      <c r="AP20" s="464"/>
      <c r="AQ20" s="464"/>
      <c r="AR20" s="464"/>
      <c r="AS20" s="464"/>
      <c r="AT20" s="464"/>
      <c r="AU20" s="464"/>
      <c r="AV20" s="464"/>
      <c r="AW20" s="464"/>
      <c r="AX20" s="464"/>
      <c r="AY20" s="464"/>
      <c r="AZ20" s="464"/>
      <c r="BA20" s="464"/>
      <c r="BB20" s="464"/>
      <c r="BC20" s="464"/>
      <c r="BD20" s="464"/>
      <c r="BE20" s="464"/>
      <c r="BF20" s="464"/>
      <c r="BG20" s="464"/>
      <c r="BH20" s="464"/>
      <c r="BI20" s="464"/>
      <c r="BJ20" s="464"/>
      <c r="BK20" s="464"/>
      <c r="BL20" s="464"/>
      <c r="BM20" s="464"/>
      <c r="BN20" s="464"/>
      <c r="BO20" s="464"/>
      <c r="BP20" s="464"/>
      <c r="BQ20" s="464"/>
      <c r="BR20" s="464"/>
      <c r="BS20" s="464"/>
      <c r="BT20" s="464"/>
      <c r="BU20" s="464"/>
      <c r="BV20" s="464"/>
      <c r="BW20" s="464"/>
      <c r="BX20" s="464"/>
      <c r="BY20" s="464"/>
      <c r="BZ20" s="464"/>
      <c r="CA20" s="464"/>
      <c r="CB20" s="464"/>
      <c r="CC20" s="464"/>
      <c r="CD20" s="464"/>
      <c r="CE20" s="464"/>
      <c r="CF20" s="464"/>
      <c r="CG20" s="464"/>
      <c r="CH20" s="464"/>
      <c r="CI20" s="464"/>
      <c r="CJ20" s="464"/>
      <c r="CK20" s="464"/>
      <c r="CL20" s="464"/>
      <c r="CM20" s="464"/>
      <c r="CN20" s="464"/>
      <c r="CO20" s="464"/>
      <c r="CP20" s="464"/>
      <c r="CQ20" s="464"/>
      <c r="CR20" s="464"/>
      <c r="CS20" s="464"/>
      <c r="CT20" s="464"/>
      <c r="CU20" s="464"/>
      <c r="CV20" s="464"/>
      <c r="CW20" s="464"/>
      <c r="CX20" s="464"/>
      <c r="CY20" s="464"/>
      <c r="CZ20" s="464"/>
      <c r="DA20" s="464"/>
      <c r="DB20" s="464"/>
      <c r="DC20" s="464"/>
      <c r="DD20" s="464"/>
      <c r="DE20" s="464"/>
      <c r="DF20" s="464"/>
      <c r="DG20" s="464"/>
      <c r="DH20" s="464"/>
      <c r="DI20" s="464"/>
      <c r="DJ20" s="464"/>
      <c r="DK20" s="464"/>
      <c r="DL20" s="464"/>
      <c r="DM20" s="464"/>
      <c r="DN20" s="464"/>
      <c r="DO20" s="464"/>
      <c r="DP20" s="464"/>
      <c r="DQ20" s="464"/>
      <c r="DR20" s="464"/>
      <c r="DS20" s="464"/>
      <c r="DT20" s="464"/>
      <c r="DU20" s="464"/>
      <c r="DV20" s="464"/>
      <c r="DW20" s="464"/>
      <c r="DX20" s="464"/>
      <c r="DY20" s="464"/>
      <c r="DZ20" s="464"/>
      <c r="EA20" s="464"/>
      <c r="EB20" s="464"/>
      <c r="EC20" s="464"/>
      <c r="ED20" s="464"/>
      <c r="EE20" s="464"/>
      <c r="EF20" s="464"/>
      <c r="EG20" s="464"/>
      <c r="EH20" s="464"/>
      <c r="EI20" s="464"/>
      <c r="EJ20" s="464"/>
      <c r="EK20" s="464"/>
      <c r="EL20" s="464"/>
      <c r="EM20" s="464"/>
      <c r="EN20" s="464"/>
      <c r="EO20" s="464"/>
      <c r="EP20" s="464"/>
      <c r="EQ20" s="464"/>
      <c r="ER20" s="464"/>
      <c r="ES20" s="464"/>
      <c r="ET20" s="464"/>
      <c r="EU20" s="464"/>
      <c r="EV20" s="464"/>
      <c r="EW20" s="464"/>
      <c r="EX20" s="464"/>
      <c r="EY20" s="464"/>
      <c r="EZ20" s="464"/>
      <c r="FA20" s="464"/>
      <c r="FB20" s="464"/>
      <c r="FC20" s="464"/>
      <c r="FD20" s="464"/>
      <c r="FE20" s="464"/>
      <c r="FF20" s="464"/>
      <c r="FG20" s="464"/>
      <c r="FH20" s="464"/>
      <c r="FI20" s="464"/>
      <c r="FJ20" s="464"/>
      <c r="FK20" s="464"/>
      <c r="FL20" s="464"/>
      <c r="FM20" s="464"/>
      <c r="FN20" s="464"/>
      <c r="FO20" s="464"/>
      <c r="FP20" s="464"/>
      <c r="FQ20" s="464"/>
      <c r="FR20" s="464"/>
      <c r="FS20" s="464"/>
      <c r="FT20" s="464"/>
      <c r="FU20" s="464"/>
      <c r="FV20" s="464"/>
      <c r="FW20" s="464"/>
      <c r="FX20" s="464"/>
      <c r="FY20" s="464"/>
      <c r="FZ20" s="464"/>
      <c r="GA20" s="464"/>
      <c r="GB20" s="464"/>
      <c r="GC20" s="464"/>
      <c r="GD20" s="464"/>
      <c r="GE20" s="464"/>
      <c r="GF20" s="464"/>
      <c r="GG20" s="464"/>
      <c r="GH20" s="464"/>
      <c r="GI20" s="464"/>
      <c r="GJ20" s="464"/>
      <c r="GK20" s="464"/>
      <c r="GL20" s="464"/>
      <c r="GM20" s="464"/>
      <c r="GN20" s="464"/>
      <c r="GO20" s="464"/>
      <c r="GP20" s="464"/>
      <c r="GQ20" s="464"/>
      <c r="GR20" s="464"/>
      <c r="GS20" s="464"/>
      <c r="GT20" s="464"/>
      <c r="GU20" s="464"/>
      <c r="GV20" s="464"/>
      <c r="GW20" s="464"/>
      <c r="GX20" s="464"/>
      <c r="GY20" s="464"/>
      <c r="GZ20" s="464"/>
      <c r="HA20" s="464"/>
      <c r="HB20" s="464"/>
      <c r="HC20" s="464"/>
      <c r="HD20" s="464"/>
      <c r="HE20" s="464"/>
      <c r="HF20" s="464"/>
      <c r="HG20" s="464"/>
      <c r="HH20" s="464"/>
      <c r="HI20" s="464"/>
      <c r="HJ20" s="464"/>
      <c r="HK20" s="464"/>
      <c r="HL20" s="464"/>
      <c r="HM20" s="464"/>
      <c r="HN20" s="464"/>
      <c r="HO20" s="464"/>
      <c r="HP20" s="464"/>
      <c r="HQ20" s="464"/>
      <c r="HR20" s="464"/>
      <c r="HS20" s="464"/>
      <c r="HT20" s="464"/>
      <c r="HU20" s="464"/>
      <c r="HV20" s="464"/>
      <c r="HW20" s="464"/>
      <c r="HX20" s="464"/>
      <c r="HY20" s="464"/>
      <c r="HZ20" s="464"/>
      <c r="IA20" s="464"/>
      <c r="IB20" s="464"/>
      <c r="IC20" s="464"/>
      <c r="ID20" s="464"/>
      <c r="IE20" s="464"/>
      <c r="IF20" s="464"/>
      <c r="IG20" s="464"/>
      <c r="IH20" s="464"/>
      <c r="II20" s="464"/>
      <c r="IJ20" s="464"/>
      <c r="IK20" s="464"/>
      <c r="IL20" s="464"/>
      <c r="IM20" s="464"/>
      <c r="IN20" s="464"/>
      <c r="IO20" s="464"/>
      <c r="IP20" s="464"/>
      <c r="IQ20" s="464"/>
      <c r="IR20" s="464"/>
      <c r="IS20" s="464"/>
      <c r="IT20" s="464"/>
      <c r="IU20" s="464"/>
      <c r="IV20" s="464"/>
      <c r="IW20" s="464"/>
      <c r="IX20" s="464"/>
      <c r="IY20" s="464"/>
      <c r="IZ20" s="464"/>
      <c r="JA20" s="464"/>
      <c r="JB20" s="464"/>
      <c r="JC20" s="464"/>
      <c r="JD20" s="464"/>
      <c r="JE20" s="464"/>
      <c r="JF20" s="464"/>
      <c r="JG20" s="464"/>
      <c r="JH20" s="464"/>
      <c r="JI20" s="464"/>
      <c r="JJ20" s="464"/>
      <c r="JK20" s="464"/>
      <c r="JL20" s="464"/>
      <c r="JM20" s="464"/>
      <c r="JN20" s="464"/>
      <c r="JO20" s="464"/>
      <c r="JP20" s="464"/>
      <c r="JQ20" s="464"/>
      <c r="JR20" s="464"/>
      <c r="JS20" s="464"/>
      <c r="JT20" s="464"/>
      <c r="JU20" s="464"/>
      <c r="JV20" s="464"/>
      <c r="JW20" s="464"/>
      <c r="JX20" s="464"/>
      <c r="JY20" s="464"/>
      <c r="JZ20" s="464"/>
      <c r="KA20" s="464"/>
      <c r="KB20" s="464"/>
      <c r="KC20" s="464"/>
      <c r="KD20" s="464"/>
      <c r="KE20" s="464"/>
      <c r="KF20" s="464"/>
      <c r="KG20" s="464"/>
      <c r="KH20" s="464"/>
      <c r="KI20" s="464"/>
      <c r="KJ20" s="464"/>
      <c r="KK20" s="464"/>
      <c r="KL20" s="464"/>
      <c r="KM20" s="464"/>
      <c r="KN20" s="464"/>
      <c r="KO20" s="464"/>
      <c r="KP20" s="464"/>
      <c r="KQ20" s="464"/>
      <c r="KR20" s="464"/>
      <c r="KS20" s="464"/>
      <c r="KT20" s="464"/>
      <c r="KU20" s="464"/>
      <c r="KV20" s="464"/>
      <c r="KW20" s="464"/>
      <c r="KX20" s="464"/>
      <c r="KY20" s="464"/>
      <c r="KZ20" s="464"/>
      <c r="LA20" s="464"/>
      <c r="LB20" s="464"/>
      <c r="LC20" s="464"/>
      <c r="LD20" s="464"/>
      <c r="LE20" s="464"/>
      <c r="LF20" s="464"/>
      <c r="LG20" s="464"/>
      <c r="LH20" s="464"/>
      <c r="LI20" s="464"/>
      <c r="LJ20" s="464"/>
      <c r="LK20" s="464"/>
      <c r="LL20" s="464"/>
      <c r="LM20" s="464"/>
      <c r="LN20" s="464"/>
      <c r="LO20" s="464"/>
      <c r="LP20" s="464"/>
      <c r="LQ20" s="464"/>
      <c r="LR20" s="464"/>
      <c r="LS20" s="464"/>
      <c r="LT20" s="464"/>
      <c r="LU20" s="464"/>
      <c r="LV20" s="464"/>
      <c r="LW20" s="464"/>
      <c r="LX20" s="464"/>
      <c r="LY20" s="464"/>
      <c r="LZ20" s="464"/>
      <c r="MA20" s="464"/>
      <c r="MB20" s="464"/>
      <c r="MC20" s="464"/>
      <c r="MD20" s="464"/>
      <c r="ME20" s="464"/>
      <c r="MF20" s="464"/>
      <c r="MG20" s="464"/>
      <c r="MH20" s="464"/>
      <c r="MI20" s="464"/>
      <c r="MJ20" s="464"/>
      <c r="MK20" s="464"/>
      <c r="ML20" s="464"/>
      <c r="MM20" s="464"/>
      <c r="MN20" s="464"/>
      <c r="MO20" s="464"/>
      <c r="MP20" s="464"/>
      <c r="MQ20" s="464"/>
      <c r="MR20" s="464"/>
      <c r="MS20" s="464"/>
      <c r="MT20" s="464"/>
      <c r="MU20" s="464"/>
      <c r="MV20" s="464"/>
      <c r="MW20" s="464"/>
      <c r="MX20" s="464"/>
      <c r="MY20" s="464"/>
      <c r="MZ20" s="464"/>
      <c r="NA20" s="464"/>
      <c r="NB20" s="464"/>
      <c r="NC20" s="464"/>
      <c r="ND20" s="464"/>
      <c r="NE20" s="464"/>
      <c r="NF20" s="464"/>
      <c r="NG20" s="464"/>
      <c r="NH20" s="464"/>
      <c r="NI20" s="464"/>
      <c r="NJ20" s="464"/>
      <c r="NK20" s="464"/>
      <c r="NL20" s="464"/>
      <c r="NM20" s="464"/>
      <c r="NN20" s="464"/>
      <c r="NO20" s="464"/>
      <c r="NP20" s="464"/>
      <c r="NQ20" s="464"/>
      <c r="NR20" s="464"/>
      <c r="NS20" s="464"/>
      <c r="NT20" s="464"/>
      <c r="NU20" s="464"/>
      <c r="NV20" s="464"/>
      <c r="NW20" s="464"/>
      <c r="NX20" s="464"/>
      <c r="NY20" s="464"/>
      <c r="NZ20" s="464"/>
      <c r="OA20" s="464"/>
      <c r="OB20" s="464"/>
      <c r="OC20" s="464"/>
      <c r="OD20" s="464"/>
      <c r="OE20" s="464"/>
      <c r="OF20" s="464"/>
      <c r="OG20" s="464"/>
      <c r="OH20" s="464"/>
      <c r="OI20" s="464"/>
      <c r="OJ20" s="464"/>
      <c r="OK20" s="464"/>
      <c r="OL20" s="464"/>
      <c r="OM20" s="464"/>
      <c r="ON20" s="464"/>
      <c r="OO20" s="464"/>
      <c r="OP20" s="464"/>
      <c r="OQ20" s="464"/>
      <c r="OR20" s="464"/>
      <c r="OS20" s="464"/>
      <c r="OT20" s="464"/>
      <c r="OU20" s="464"/>
      <c r="OV20" s="464"/>
      <c r="OW20" s="464"/>
      <c r="OX20" s="464"/>
      <c r="OY20" s="464"/>
      <c r="OZ20" s="464"/>
      <c r="PA20" s="464"/>
      <c r="PB20" s="464"/>
      <c r="PC20" s="464"/>
      <c r="PD20" s="464"/>
      <c r="PE20" s="464"/>
      <c r="PF20" s="464"/>
      <c r="PG20" s="464"/>
      <c r="PH20" s="464"/>
      <c r="PI20" s="464"/>
      <c r="PJ20" s="464"/>
      <c r="PK20" s="464"/>
      <c r="PL20" s="464"/>
      <c r="PM20" s="464"/>
      <c r="PN20" s="464"/>
      <c r="PO20" s="464"/>
      <c r="PP20" s="464"/>
      <c r="PQ20" s="464"/>
      <c r="PR20" s="464"/>
      <c r="PS20" s="464"/>
      <c r="PT20" s="464"/>
      <c r="PU20" s="464"/>
      <c r="PV20" s="464"/>
      <c r="PW20" s="464"/>
      <c r="PX20" s="464"/>
      <c r="PY20" s="464"/>
      <c r="PZ20" s="464"/>
      <c r="QA20" s="464"/>
      <c r="QB20" s="464"/>
      <c r="QC20" s="464"/>
      <c r="QD20" s="464"/>
      <c r="QE20" s="464"/>
      <c r="QF20" s="464"/>
      <c r="QG20" s="464"/>
      <c r="QH20" s="464"/>
      <c r="QI20" s="464"/>
      <c r="QJ20" s="464"/>
      <c r="QK20" s="464"/>
      <c r="QL20" s="464"/>
      <c r="QM20" s="464"/>
      <c r="QN20" s="464"/>
      <c r="QO20" s="464"/>
      <c r="QP20" s="464"/>
      <c r="QQ20" s="464"/>
      <c r="QR20" s="464"/>
      <c r="QS20" s="464"/>
      <c r="QT20" s="464"/>
      <c r="QU20" s="464"/>
      <c r="QV20" s="464"/>
      <c r="QW20" s="464"/>
      <c r="QX20" s="464"/>
      <c r="QY20" s="464"/>
      <c r="QZ20" s="464"/>
      <c r="RA20" s="464"/>
      <c r="RB20" s="464"/>
      <c r="RC20" s="464"/>
      <c r="RD20" s="464"/>
      <c r="RE20" s="464"/>
      <c r="RF20" s="464"/>
      <c r="RG20" s="464"/>
      <c r="RH20" s="464"/>
      <c r="RI20" s="464"/>
    </row>
    <row r="21" spans="1:477" ht="24" customHeight="1" x14ac:dyDescent="0.25">
      <c r="A21" s="142"/>
      <c r="B21" s="279"/>
      <c r="C21" s="280"/>
      <c r="D21" s="143">
        <f>IF(ISBLANK('Item List'!E16),0,'Item List'!E16)</f>
        <v>0</v>
      </c>
      <c r="E21" s="143">
        <f t="shared" si="0"/>
        <v>0</v>
      </c>
      <c r="F21" s="493"/>
      <c r="G21" s="494"/>
      <c r="H21" s="495"/>
      <c r="I21" s="398"/>
      <c r="J21" s="167"/>
      <c r="K21" s="342"/>
      <c r="L21" s="398"/>
      <c r="M21" s="167"/>
      <c r="N21" s="103"/>
      <c r="O21" s="398"/>
      <c r="P21" s="167"/>
      <c r="Q21" s="383" t="s">
        <v>218</v>
      </c>
      <c r="R21" s="389"/>
      <c r="S21" s="165"/>
      <c r="T21" s="342"/>
      <c r="U21" s="398"/>
      <c r="V21" s="167"/>
      <c r="W21" s="360"/>
      <c r="X21" s="398"/>
      <c r="Y21" s="167"/>
      <c r="Z21" s="103"/>
      <c r="AA21" s="398"/>
      <c r="AB21" s="167"/>
      <c r="AC21" s="103"/>
      <c r="AD21" s="398"/>
      <c r="AE21" s="167"/>
      <c r="AF21" s="360"/>
    </row>
    <row r="22" spans="1:477" ht="24" customHeight="1" x14ac:dyDescent="0.25">
      <c r="A22" s="345"/>
      <c r="B22" s="344" t="s">
        <v>151</v>
      </c>
      <c r="C22" s="346"/>
      <c r="D22" s="143">
        <f>IF(ISBLANK('Item List'!E17),0,'Item List'!E17)</f>
        <v>0</v>
      </c>
      <c r="E22" s="143">
        <f t="shared" si="0"/>
        <v>0</v>
      </c>
      <c r="F22" s="493"/>
      <c r="G22" s="494"/>
      <c r="H22" s="495"/>
      <c r="I22" s="398"/>
      <c r="J22" s="167"/>
      <c r="K22" s="342"/>
      <c r="L22" s="398"/>
      <c r="M22" s="167"/>
      <c r="N22" s="103"/>
      <c r="O22" s="398"/>
      <c r="P22" s="167"/>
      <c r="Q22" s="103"/>
      <c r="R22" s="389"/>
      <c r="S22" s="165"/>
      <c r="T22" s="342"/>
      <c r="U22" s="398"/>
      <c r="V22" s="167"/>
      <c r="W22" s="360"/>
      <c r="X22" s="398"/>
      <c r="Y22" s="167"/>
      <c r="Z22" s="103"/>
      <c r="AA22" s="398"/>
      <c r="AB22" s="167"/>
      <c r="AC22" s="103"/>
      <c r="AD22" s="398"/>
      <c r="AE22" s="167"/>
      <c r="AF22" s="360"/>
    </row>
    <row r="23" spans="1:477" ht="24" customHeight="1" x14ac:dyDescent="0.25">
      <c r="A23" s="142">
        <f>IF(B23="","",A20+1)</f>
        <v>13</v>
      </c>
      <c r="B23" s="279" t="s">
        <v>152</v>
      </c>
      <c r="C23" s="280"/>
      <c r="D23" s="143">
        <f>IF(ISBLANK('Item List'!E18),0,'Item List'!E18)</f>
        <v>0</v>
      </c>
      <c r="E23" s="143">
        <f t="shared" si="0"/>
        <v>0</v>
      </c>
      <c r="F23" s="493">
        <v>4</v>
      </c>
      <c r="G23" s="494">
        <v>5</v>
      </c>
      <c r="H23" s="496">
        <f t="shared" ref="H23:H32" si="8">F23*G23</f>
        <v>20</v>
      </c>
      <c r="I23" s="398">
        <v>1</v>
      </c>
      <c r="J23" s="167">
        <v>45</v>
      </c>
      <c r="K23" s="342" t="s">
        <v>216</v>
      </c>
      <c r="L23" s="398">
        <v>2</v>
      </c>
      <c r="M23" s="167">
        <v>59.5</v>
      </c>
      <c r="N23" s="103">
        <f>L23*M23</f>
        <v>119</v>
      </c>
      <c r="O23" s="398">
        <v>3</v>
      </c>
      <c r="P23" s="167">
        <v>40</v>
      </c>
      <c r="Q23" s="103">
        <f t="shared" ref="Q23:Q32" si="9">+O23*P23</f>
        <v>120</v>
      </c>
      <c r="R23" s="389">
        <v>4</v>
      </c>
      <c r="S23" s="165">
        <v>30</v>
      </c>
      <c r="T23" s="103">
        <f t="shared" ref="T23:T32" si="10">R23*S23</f>
        <v>120</v>
      </c>
      <c r="U23" s="398"/>
      <c r="V23" s="167"/>
      <c r="W23" s="360" t="s">
        <v>220</v>
      </c>
      <c r="X23" s="398">
        <v>3</v>
      </c>
      <c r="Y23" s="167">
        <v>41</v>
      </c>
      <c r="Z23" s="103">
        <f>X23*Y23</f>
        <v>123</v>
      </c>
      <c r="AA23" s="398">
        <v>1</v>
      </c>
      <c r="AB23" s="167">
        <v>50</v>
      </c>
      <c r="AC23" s="103">
        <f>AA23*AB23</f>
        <v>50</v>
      </c>
      <c r="AD23" s="398"/>
      <c r="AE23" s="167"/>
      <c r="AF23" s="360" t="s">
        <v>220</v>
      </c>
    </row>
    <row r="24" spans="1:477" ht="24" customHeight="1" x14ac:dyDescent="0.25">
      <c r="A24" s="142">
        <f>IF(B24="","",A23+1)</f>
        <v>14</v>
      </c>
      <c r="B24" s="279" t="s">
        <v>153</v>
      </c>
      <c r="C24" s="280"/>
      <c r="D24" s="143">
        <f>IF(ISBLANK('Item List'!E19),0,'Item List'!E19)</f>
        <v>0</v>
      </c>
      <c r="E24" s="143">
        <f t="shared" si="0"/>
        <v>0</v>
      </c>
      <c r="F24" s="493">
        <v>1</v>
      </c>
      <c r="G24" s="494">
        <v>5</v>
      </c>
      <c r="H24" s="496">
        <f t="shared" si="8"/>
        <v>5</v>
      </c>
      <c r="I24" s="398">
        <v>1</v>
      </c>
      <c r="J24" s="167">
        <v>45</v>
      </c>
      <c r="K24" s="342" t="s">
        <v>216</v>
      </c>
      <c r="L24" s="398">
        <v>2</v>
      </c>
      <c r="M24" s="167">
        <v>59.5</v>
      </c>
      <c r="N24" s="103">
        <f t="shared" ref="N24:N32" si="11">L24*M24</f>
        <v>119</v>
      </c>
      <c r="O24" s="398">
        <v>3</v>
      </c>
      <c r="P24" s="167">
        <v>40</v>
      </c>
      <c r="Q24" s="103">
        <f t="shared" si="9"/>
        <v>120</v>
      </c>
      <c r="R24" s="389">
        <v>1</v>
      </c>
      <c r="S24" s="165">
        <v>30</v>
      </c>
      <c r="T24" s="103">
        <f t="shared" si="10"/>
        <v>30</v>
      </c>
      <c r="U24" s="398"/>
      <c r="V24" s="167"/>
      <c r="W24" s="360" t="s">
        <v>220</v>
      </c>
      <c r="X24" s="397">
        <v>0</v>
      </c>
      <c r="Y24" s="167"/>
      <c r="Z24" s="360" t="s">
        <v>216</v>
      </c>
      <c r="AA24" s="398">
        <v>1</v>
      </c>
      <c r="AB24" s="167">
        <v>50</v>
      </c>
      <c r="AC24" s="103">
        <f t="shared" ref="AC24:AC32" si="12">AA24*AB24</f>
        <v>50</v>
      </c>
      <c r="AD24" s="398"/>
      <c r="AE24" s="167"/>
      <c r="AF24" s="360" t="s">
        <v>220</v>
      </c>
    </row>
    <row r="25" spans="1:477" ht="24" customHeight="1" x14ac:dyDescent="0.25">
      <c r="A25" s="142">
        <f t="shared" ref="A25:A28" si="13">IF(B25="","",A24+1)</f>
        <v>15</v>
      </c>
      <c r="B25" s="279" t="s">
        <v>154</v>
      </c>
      <c r="C25" s="280"/>
      <c r="D25" s="143">
        <f>IF(ISBLANK('Item List'!E20),0,'Item List'!E20)</f>
        <v>0</v>
      </c>
      <c r="E25" s="143">
        <f t="shared" si="0"/>
        <v>0</v>
      </c>
      <c r="F25" s="493">
        <v>12</v>
      </c>
      <c r="G25" s="494">
        <v>5</v>
      </c>
      <c r="H25" s="496">
        <f t="shared" si="8"/>
        <v>60</v>
      </c>
      <c r="I25" s="398">
        <v>5</v>
      </c>
      <c r="J25" s="167">
        <v>45</v>
      </c>
      <c r="K25" s="342" t="s">
        <v>216</v>
      </c>
      <c r="L25" s="398">
        <v>10</v>
      </c>
      <c r="M25" s="167">
        <v>59.5</v>
      </c>
      <c r="N25" s="103">
        <f t="shared" si="11"/>
        <v>595</v>
      </c>
      <c r="O25" s="398">
        <v>3</v>
      </c>
      <c r="P25" s="167">
        <v>40</v>
      </c>
      <c r="Q25" s="103">
        <f t="shared" si="9"/>
        <v>120</v>
      </c>
      <c r="R25" s="389">
        <v>17</v>
      </c>
      <c r="S25" s="165">
        <v>30</v>
      </c>
      <c r="T25" s="103">
        <f t="shared" si="10"/>
        <v>510</v>
      </c>
      <c r="U25" s="398"/>
      <c r="V25" s="167"/>
      <c r="W25" s="360" t="s">
        <v>220</v>
      </c>
      <c r="X25" s="398">
        <v>15</v>
      </c>
      <c r="Y25" s="167">
        <v>41</v>
      </c>
      <c r="Z25" s="360">
        <f t="shared" ref="Z25:Z32" si="14">X25*Y25</f>
        <v>615</v>
      </c>
      <c r="AA25" s="398">
        <v>6</v>
      </c>
      <c r="AB25" s="167">
        <v>50</v>
      </c>
      <c r="AC25" s="103">
        <f t="shared" si="12"/>
        <v>300</v>
      </c>
      <c r="AD25" s="398"/>
      <c r="AE25" s="167"/>
      <c r="AF25" s="360" t="s">
        <v>220</v>
      </c>
    </row>
    <row r="26" spans="1:477" ht="24" customHeight="1" x14ac:dyDescent="0.25">
      <c r="A26" s="142">
        <f t="shared" si="13"/>
        <v>16</v>
      </c>
      <c r="B26" s="279" t="s">
        <v>155</v>
      </c>
      <c r="C26" s="280"/>
      <c r="D26" s="143">
        <f>IF(ISBLANK('Item List'!E21),0,'Item List'!E21)</f>
        <v>0</v>
      </c>
      <c r="E26" s="143">
        <f t="shared" si="0"/>
        <v>0</v>
      </c>
      <c r="F26" s="493">
        <v>8</v>
      </c>
      <c r="G26" s="494">
        <v>5</v>
      </c>
      <c r="H26" s="496">
        <f t="shared" si="8"/>
        <v>40</v>
      </c>
      <c r="I26" s="398">
        <v>1</v>
      </c>
      <c r="J26" s="167">
        <v>45</v>
      </c>
      <c r="K26" s="342" t="s">
        <v>216</v>
      </c>
      <c r="L26" s="398">
        <v>2</v>
      </c>
      <c r="M26" s="167">
        <v>59.5</v>
      </c>
      <c r="N26" s="103">
        <f t="shared" si="11"/>
        <v>119</v>
      </c>
      <c r="O26" s="403">
        <v>3</v>
      </c>
      <c r="P26" s="167">
        <v>40</v>
      </c>
      <c r="Q26" s="103">
        <f t="shared" si="9"/>
        <v>120</v>
      </c>
      <c r="R26" s="389">
        <v>5</v>
      </c>
      <c r="S26" s="165">
        <v>30</v>
      </c>
      <c r="T26" s="103">
        <f t="shared" si="10"/>
        <v>150</v>
      </c>
      <c r="U26" s="398"/>
      <c r="V26" s="167"/>
      <c r="W26" s="360" t="s">
        <v>220</v>
      </c>
      <c r="X26" s="398"/>
      <c r="Y26" s="167"/>
      <c r="Z26" s="360" t="s">
        <v>216</v>
      </c>
      <c r="AA26" s="398">
        <v>3</v>
      </c>
      <c r="AB26" s="167">
        <v>50</v>
      </c>
      <c r="AC26" s="103">
        <f t="shared" si="12"/>
        <v>150</v>
      </c>
      <c r="AD26" s="403"/>
      <c r="AE26" s="340"/>
      <c r="AF26" s="360" t="s">
        <v>220</v>
      </c>
    </row>
    <row r="27" spans="1:477" ht="24" customHeight="1" x14ac:dyDescent="0.25">
      <c r="A27" s="142">
        <f t="shared" si="13"/>
        <v>17</v>
      </c>
      <c r="B27" s="279" t="s">
        <v>156</v>
      </c>
      <c r="C27" s="280"/>
      <c r="D27" s="143">
        <f>IF(ISBLANK('Item List'!E22),0,'Item List'!E22)</f>
        <v>0</v>
      </c>
      <c r="E27" s="143">
        <f t="shared" si="0"/>
        <v>0</v>
      </c>
      <c r="F27" s="493">
        <v>9</v>
      </c>
      <c r="G27" s="494">
        <v>5</v>
      </c>
      <c r="H27" s="496">
        <f t="shared" si="8"/>
        <v>45</v>
      </c>
      <c r="I27" s="398">
        <v>1</v>
      </c>
      <c r="J27" s="167">
        <v>45</v>
      </c>
      <c r="K27" s="342" t="s">
        <v>216</v>
      </c>
      <c r="L27" s="398">
        <v>3</v>
      </c>
      <c r="M27" s="167">
        <v>59.5</v>
      </c>
      <c r="N27" s="103">
        <f t="shared" si="11"/>
        <v>178.5</v>
      </c>
      <c r="O27" s="403">
        <v>3</v>
      </c>
      <c r="P27" s="167">
        <v>40</v>
      </c>
      <c r="Q27" s="103">
        <f t="shared" si="9"/>
        <v>120</v>
      </c>
      <c r="R27" s="389">
        <v>7</v>
      </c>
      <c r="S27" s="165">
        <v>30</v>
      </c>
      <c r="T27" s="103">
        <f t="shared" si="10"/>
        <v>210</v>
      </c>
      <c r="U27" s="398"/>
      <c r="V27" s="167"/>
      <c r="W27" s="360" t="s">
        <v>220</v>
      </c>
      <c r="X27" s="398"/>
      <c r="Y27" s="167"/>
      <c r="Z27" s="360" t="s">
        <v>216</v>
      </c>
      <c r="AA27" s="398">
        <v>3</v>
      </c>
      <c r="AB27" s="167">
        <v>50</v>
      </c>
      <c r="AC27" s="103">
        <f t="shared" si="12"/>
        <v>150</v>
      </c>
      <c r="AD27" s="403"/>
      <c r="AE27" s="340"/>
      <c r="AF27" s="360" t="s">
        <v>220</v>
      </c>
    </row>
    <row r="28" spans="1:477" ht="24" customHeight="1" x14ac:dyDescent="0.25">
      <c r="A28" s="142">
        <f t="shared" si="13"/>
        <v>18</v>
      </c>
      <c r="B28" s="279" t="s">
        <v>157</v>
      </c>
      <c r="C28" s="280"/>
      <c r="D28" s="143">
        <f>IF(ISBLANK('Item List'!E23),0,'Item List'!E23)</f>
        <v>0</v>
      </c>
      <c r="E28" s="143">
        <f t="shared" si="0"/>
        <v>0</v>
      </c>
      <c r="F28" s="493">
        <v>1</v>
      </c>
      <c r="G28" s="494">
        <v>5</v>
      </c>
      <c r="H28" s="496">
        <f t="shared" si="8"/>
        <v>5</v>
      </c>
      <c r="I28" s="398">
        <v>1</v>
      </c>
      <c r="J28" s="167">
        <v>45</v>
      </c>
      <c r="K28" s="342" t="s">
        <v>216</v>
      </c>
      <c r="L28" s="411" t="s">
        <v>234</v>
      </c>
      <c r="M28" s="380" t="s">
        <v>234</v>
      </c>
      <c r="N28" s="360" t="s">
        <v>220</v>
      </c>
      <c r="O28" s="398">
        <v>3</v>
      </c>
      <c r="P28" s="167">
        <v>40</v>
      </c>
      <c r="Q28" s="103">
        <f t="shared" si="9"/>
        <v>120</v>
      </c>
      <c r="R28" s="389">
        <v>1</v>
      </c>
      <c r="S28" s="165">
        <v>30</v>
      </c>
      <c r="T28" s="103">
        <f t="shared" si="10"/>
        <v>30</v>
      </c>
      <c r="U28" s="398"/>
      <c r="V28" s="167"/>
      <c r="W28" s="360" t="s">
        <v>220</v>
      </c>
      <c r="X28" s="398"/>
      <c r="Y28" s="167"/>
      <c r="Z28" s="365" t="s">
        <v>216</v>
      </c>
      <c r="AA28" s="398">
        <v>2</v>
      </c>
      <c r="AB28" s="167">
        <v>50</v>
      </c>
      <c r="AC28" s="331">
        <f t="shared" si="12"/>
        <v>100</v>
      </c>
      <c r="AD28" s="398"/>
      <c r="AE28" s="167"/>
      <c r="AF28" s="360" t="s">
        <v>220</v>
      </c>
    </row>
    <row r="29" spans="1:477" ht="24" customHeight="1" x14ac:dyDescent="0.25">
      <c r="A29" s="142">
        <f t="shared" si="7"/>
        <v>19</v>
      </c>
      <c r="B29" s="279" t="s">
        <v>158</v>
      </c>
      <c r="C29" s="280"/>
      <c r="D29" s="143">
        <f>IF(ISBLANK('Item List'!E24),0,'Item List'!E24)</f>
        <v>0</v>
      </c>
      <c r="E29" s="143">
        <f t="shared" si="0"/>
        <v>0</v>
      </c>
      <c r="F29" s="493">
        <v>5</v>
      </c>
      <c r="G29" s="494">
        <v>5</v>
      </c>
      <c r="H29" s="496">
        <f t="shared" si="8"/>
        <v>25</v>
      </c>
      <c r="I29" s="398">
        <v>1</v>
      </c>
      <c r="J29" s="167">
        <v>45</v>
      </c>
      <c r="K29" s="342" t="s">
        <v>216</v>
      </c>
      <c r="L29" s="398">
        <v>8</v>
      </c>
      <c r="M29" s="167">
        <v>59.5</v>
      </c>
      <c r="N29" s="103">
        <f t="shared" si="11"/>
        <v>476</v>
      </c>
      <c r="O29" s="398">
        <v>3</v>
      </c>
      <c r="P29" s="167">
        <v>40</v>
      </c>
      <c r="Q29" s="103">
        <f t="shared" si="9"/>
        <v>120</v>
      </c>
      <c r="R29" s="389">
        <v>5</v>
      </c>
      <c r="S29" s="165">
        <v>30</v>
      </c>
      <c r="T29" s="103">
        <f t="shared" si="10"/>
        <v>150</v>
      </c>
      <c r="U29" s="398"/>
      <c r="V29" s="167"/>
      <c r="W29" s="360" t="s">
        <v>220</v>
      </c>
      <c r="X29" s="398">
        <v>18</v>
      </c>
      <c r="Y29" s="167">
        <v>41</v>
      </c>
      <c r="Z29" s="360">
        <f t="shared" si="14"/>
        <v>738</v>
      </c>
      <c r="AA29" s="398">
        <v>3</v>
      </c>
      <c r="AB29" s="167">
        <v>50</v>
      </c>
      <c r="AC29" s="103">
        <f t="shared" si="12"/>
        <v>150</v>
      </c>
      <c r="AD29" s="398"/>
      <c r="AE29" s="167"/>
      <c r="AF29" s="360" t="s">
        <v>220</v>
      </c>
    </row>
    <row r="30" spans="1:477" ht="24" customHeight="1" x14ac:dyDescent="0.25">
      <c r="A30" s="142">
        <f t="shared" si="7"/>
        <v>20</v>
      </c>
      <c r="B30" s="279" t="s">
        <v>159</v>
      </c>
      <c r="C30" s="280"/>
      <c r="D30" s="143">
        <f>IF(ISBLANK('Item List'!E25),0,'Item List'!E25)</f>
        <v>0</v>
      </c>
      <c r="E30" s="143">
        <f t="shared" si="0"/>
        <v>0</v>
      </c>
      <c r="F30" s="493">
        <v>5</v>
      </c>
      <c r="G30" s="494">
        <v>5</v>
      </c>
      <c r="H30" s="496">
        <f t="shared" si="8"/>
        <v>25</v>
      </c>
      <c r="I30" s="398">
        <v>1</v>
      </c>
      <c r="J30" s="167">
        <v>45</v>
      </c>
      <c r="K30" s="342" t="s">
        <v>216</v>
      </c>
      <c r="L30" s="398">
        <v>2</v>
      </c>
      <c r="M30" s="167">
        <v>59.5</v>
      </c>
      <c r="N30" s="103">
        <f t="shared" si="11"/>
        <v>119</v>
      </c>
      <c r="O30" s="398">
        <v>3</v>
      </c>
      <c r="P30" s="167">
        <v>40</v>
      </c>
      <c r="Q30" s="103">
        <f t="shared" si="9"/>
        <v>120</v>
      </c>
      <c r="R30" s="389">
        <v>2</v>
      </c>
      <c r="S30" s="165">
        <v>30</v>
      </c>
      <c r="T30" s="103">
        <f t="shared" si="10"/>
        <v>60</v>
      </c>
      <c r="U30" s="398"/>
      <c r="V30" s="167"/>
      <c r="W30" s="360" t="s">
        <v>220</v>
      </c>
      <c r="X30" s="398">
        <v>4</v>
      </c>
      <c r="Y30" s="167">
        <v>41</v>
      </c>
      <c r="Z30" s="360">
        <f t="shared" si="14"/>
        <v>164</v>
      </c>
      <c r="AA30" s="398">
        <v>1.5</v>
      </c>
      <c r="AB30" s="167">
        <v>50</v>
      </c>
      <c r="AC30" s="103">
        <f t="shared" si="12"/>
        <v>75</v>
      </c>
      <c r="AD30" s="398"/>
      <c r="AE30" s="167"/>
      <c r="AF30" s="360" t="s">
        <v>220</v>
      </c>
    </row>
    <row r="31" spans="1:477" ht="24" customHeight="1" x14ac:dyDescent="0.25">
      <c r="A31" s="142">
        <f t="shared" si="7"/>
        <v>21</v>
      </c>
      <c r="B31" s="279" t="s">
        <v>160</v>
      </c>
      <c r="C31" s="280"/>
      <c r="D31" s="143">
        <f>IF(ISBLANK('Item List'!E26),0,'Item List'!E26)</f>
        <v>0</v>
      </c>
      <c r="E31" s="143">
        <f t="shared" si="0"/>
        <v>0</v>
      </c>
      <c r="F31" s="493">
        <v>4</v>
      </c>
      <c r="G31" s="494">
        <v>5</v>
      </c>
      <c r="H31" s="496">
        <f t="shared" si="8"/>
        <v>20</v>
      </c>
      <c r="I31" s="398">
        <v>1</v>
      </c>
      <c r="J31" s="167">
        <v>45</v>
      </c>
      <c r="K31" s="342" t="s">
        <v>216</v>
      </c>
      <c r="L31" s="398">
        <v>2</v>
      </c>
      <c r="M31" s="167">
        <v>59.5</v>
      </c>
      <c r="N31" s="103">
        <f t="shared" si="11"/>
        <v>119</v>
      </c>
      <c r="O31" s="398">
        <v>3</v>
      </c>
      <c r="P31" s="167">
        <v>40</v>
      </c>
      <c r="Q31" s="103">
        <f t="shared" si="9"/>
        <v>120</v>
      </c>
      <c r="R31" s="389">
        <v>4</v>
      </c>
      <c r="S31" s="165">
        <v>30</v>
      </c>
      <c r="T31" s="103">
        <f t="shared" si="10"/>
        <v>120</v>
      </c>
      <c r="U31" s="398"/>
      <c r="V31" s="167"/>
      <c r="W31" s="360" t="s">
        <v>220</v>
      </c>
      <c r="X31" s="398">
        <v>5</v>
      </c>
      <c r="Y31" s="167">
        <v>41</v>
      </c>
      <c r="Z31" s="360">
        <f t="shared" si="14"/>
        <v>205</v>
      </c>
      <c r="AA31" s="398">
        <v>2.5</v>
      </c>
      <c r="AB31" s="167">
        <v>50</v>
      </c>
      <c r="AC31" s="103">
        <f t="shared" si="12"/>
        <v>125</v>
      </c>
      <c r="AD31" s="398"/>
      <c r="AE31" s="167"/>
      <c r="AF31" s="360" t="s">
        <v>220</v>
      </c>
    </row>
    <row r="32" spans="1:477" ht="24" customHeight="1" thickBot="1" x14ac:dyDescent="0.3">
      <c r="A32" s="142">
        <f t="shared" si="7"/>
        <v>22</v>
      </c>
      <c r="B32" s="279" t="s">
        <v>161</v>
      </c>
      <c r="C32" s="280"/>
      <c r="D32" s="143">
        <f>IF(ISBLANK('Item List'!E27),0,'Item List'!E27)</f>
        <v>0</v>
      </c>
      <c r="E32" s="143">
        <f t="shared" si="0"/>
        <v>0</v>
      </c>
      <c r="F32" s="493">
        <v>3</v>
      </c>
      <c r="G32" s="494">
        <v>5</v>
      </c>
      <c r="H32" s="496">
        <f t="shared" si="8"/>
        <v>15</v>
      </c>
      <c r="I32" s="398">
        <v>1</v>
      </c>
      <c r="J32" s="167">
        <v>45</v>
      </c>
      <c r="K32" s="342" t="s">
        <v>216</v>
      </c>
      <c r="L32" s="398">
        <v>2</v>
      </c>
      <c r="M32" s="167">
        <v>59.5</v>
      </c>
      <c r="N32" s="103">
        <f t="shared" si="11"/>
        <v>119</v>
      </c>
      <c r="O32" s="398">
        <v>3</v>
      </c>
      <c r="P32" s="167">
        <v>40</v>
      </c>
      <c r="Q32" s="103">
        <f t="shared" si="9"/>
        <v>120</v>
      </c>
      <c r="R32" s="389">
        <v>2</v>
      </c>
      <c r="S32" s="165">
        <v>30</v>
      </c>
      <c r="T32" s="103">
        <f t="shared" si="10"/>
        <v>60</v>
      </c>
      <c r="U32" s="398"/>
      <c r="V32" s="167"/>
      <c r="W32" s="360" t="s">
        <v>220</v>
      </c>
      <c r="X32" s="398">
        <v>3</v>
      </c>
      <c r="Y32" s="167">
        <v>41</v>
      </c>
      <c r="Z32" s="360">
        <f t="shared" si="14"/>
        <v>123</v>
      </c>
      <c r="AA32" s="398">
        <v>1.5</v>
      </c>
      <c r="AB32" s="167">
        <v>50</v>
      </c>
      <c r="AC32" s="103">
        <f t="shared" si="12"/>
        <v>75</v>
      </c>
      <c r="AD32" s="398"/>
      <c r="AE32" s="167"/>
      <c r="AF32" s="360" t="s">
        <v>220</v>
      </c>
    </row>
    <row r="33" spans="1:477" s="221" customFormat="1" ht="10.5" customHeight="1" x14ac:dyDescent="0.2">
      <c r="A33" s="144"/>
      <c r="B33" s="154" t="s">
        <v>97</v>
      </c>
      <c r="C33" s="281"/>
      <c r="D33" s="146" t="s">
        <v>7</v>
      </c>
      <c r="E33" s="147" t="str">
        <f>IF(SUM(E9:E32)=0,"",SUM(E9:E32))</f>
        <v/>
      </c>
      <c r="F33" s="497"/>
      <c r="G33" s="498"/>
      <c r="H33" s="499"/>
      <c r="I33" s="391"/>
      <c r="J33" s="217"/>
      <c r="K33" s="348"/>
      <c r="L33" s="391"/>
      <c r="M33" s="217"/>
      <c r="N33" s="348"/>
      <c r="O33" s="391"/>
      <c r="P33" s="217"/>
      <c r="Q33" s="348"/>
      <c r="R33" s="391"/>
      <c r="S33" s="217"/>
      <c r="T33" s="348"/>
      <c r="U33" s="391"/>
      <c r="V33" s="217"/>
      <c r="W33" s="348"/>
      <c r="X33" s="391"/>
      <c r="Y33" s="217"/>
      <c r="Z33" s="348"/>
      <c r="AA33" s="391"/>
      <c r="AB33" s="217"/>
      <c r="AC33" s="348"/>
      <c r="AD33" s="391"/>
      <c r="AE33" s="217"/>
      <c r="AF33" s="348"/>
      <c r="AG33" s="467"/>
      <c r="AH33" s="467"/>
      <c r="AI33" s="467"/>
      <c r="AJ33" s="467"/>
      <c r="AK33" s="467"/>
      <c r="AL33" s="467"/>
      <c r="AM33" s="467"/>
      <c r="AN33" s="467"/>
      <c r="AO33" s="467"/>
      <c r="AP33" s="467"/>
      <c r="AQ33" s="467"/>
      <c r="AR33" s="467"/>
      <c r="AS33" s="467"/>
      <c r="AT33" s="467"/>
      <c r="AU33" s="467"/>
      <c r="AV33" s="467"/>
      <c r="AW33" s="467"/>
      <c r="AX33" s="467"/>
      <c r="AY33" s="467"/>
      <c r="AZ33" s="467"/>
      <c r="BA33" s="467"/>
      <c r="BB33" s="467"/>
      <c r="BC33" s="467"/>
      <c r="BD33" s="467"/>
      <c r="BE33" s="467"/>
      <c r="BF33" s="467"/>
      <c r="BG33" s="467"/>
      <c r="BH33" s="467"/>
      <c r="BI33" s="467"/>
      <c r="BJ33" s="467"/>
      <c r="BK33" s="467"/>
      <c r="BL33" s="467"/>
      <c r="BM33" s="467"/>
      <c r="BN33" s="467"/>
      <c r="BO33" s="467"/>
      <c r="BP33" s="467"/>
      <c r="BQ33" s="467"/>
      <c r="BR33" s="467"/>
      <c r="BS33" s="467"/>
      <c r="BT33" s="467"/>
      <c r="BU33" s="467"/>
      <c r="BV33" s="467"/>
      <c r="BW33" s="467"/>
      <c r="BX33" s="467"/>
      <c r="BY33" s="467"/>
      <c r="BZ33" s="467"/>
      <c r="CA33" s="467"/>
      <c r="CB33" s="467"/>
      <c r="CC33" s="467"/>
      <c r="CD33" s="467"/>
      <c r="CE33" s="467"/>
      <c r="CF33" s="467"/>
      <c r="CG33" s="467"/>
      <c r="CH33" s="467"/>
      <c r="CI33" s="467"/>
      <c r="CJ33" s="467"/>
      <c r="CK33" s="467"/>
      <c r="CL33" s="467"/>
      <c r="CM33" s="467"/>
      <c r="CN33" s="467"/>
      <c r="CO33" s="467"/>
      <c r="CP33" s="467"/>
      <c r="CQ33" s="467"/>
      <c r="CR33" s="467"/>
      <c r="CS33" s="467"/>
      <c r="CT33" s="467"/>
      <c r="CU33" s="467"/>
      <c r="CV33" s="467"/>
      <c r="CW33" s="467"/>
      <c r="CX33" s="467"/>
      <c r="CY33" s="467"/>
      <c r="CZ33" s="467"/>
      <c r="DA33" s="467"/>
      <c r="DB33" s="467"/>
      <c r="DC33" s="467"/>
      <c r="DD33" s="467"/>
      <c r="DE33" s="467"/>
      <c r="DF33" s="467"/>
      <c r="DG33" s="467"/>
      <c r="DH33" s="467"/>
      <c r="DI33" s="467"/>
      <c r="DJ33" s="467"/>
      <c r="DK33" s="467"/>
      <c r="DL33" s="467"/>
      <c r="DM33" s="467"/>
      <c r="DN33" s="467"/>
      <c r="DO33" s="467"/>
      <c r="DP33" s="467"/>
      <c r="DQ33" s="467"/>
      <c r="DR33" s="467"/>
      <c r="DS33" s="467"/>
      <c r="DT33" s="467"/>
      <c r="DU33" s="467"/>
      <c r="DV33" s="467"/>
      <c r="DW33" s="467"/>
      <c r="DX33" s="467"/>
      <c r="DY33" s="467"/>
      <c r="DZ33" s="467"/>
      <c r="EA33" s="467"/>
      <c r="EB33" s="467"/>
      <c r="EC33" s="467"/>
      <c r="ED33" s="467"/>
      <c r="EE33" s="467"/>
      <c r="EF33" s="467"/>
      <c r="EG33" s="467"/>
      <c r="EH33" s="467"/>
      <c r="EI33" s="467"/>
      <c r="EJ33" s="467"/>
      <c r="EK33" s="467"/>
      <c r="EL33" s="467"/>
      <c r="EM33" s="467"/>
      <c r="EN33" s="467"/>
      <c r="EO33" s="467"/>
      <c r="EP33" s="467"/>
      <c r="EQ33" s="467"/>
      <c r="ER33" s="467"/>
      <c r="ES33" s="467"/>
      <c r="ET33" s="467"/>
      <c r="EU33" s="467"/>
      <c r="EV33" s="467"/>
      <c r="EW33" s="467"/>
      <c r="EX33" s="467"/>
      <c r="EY33" s="467"/>
      <c r="EZ33" s="467"/>
      <c r="FA33" s="467"/>
      <c r="FB33" s="467"/>
      <c r="FC33" s="467"/>
      <c r="FD33" s="467"/>
      <c r="FE33" s="467"/>
      <c r="FF33" s="467"/>
      <c r="FG33" s="467"/>
      <c r="FH33" s="467"/>
      <c r="FI33" s="467"/>
      <c r="FJ33" s="467"/>
      <c r="FK33" s="467"/>
      <c r="FL33" s="467"/>
      <c r="FM33" s="467"/>
      <c r="FN33" s="467"/>
      <c r="FO33" s="467"/>
      <c r="FP33" s="467"/>
      <c r="FQ33" s="467"/>
      <c r="FR33" s="467"/>
      <c r="FS33" s="467"/>
      <c r="FT33" s="467"/>
      <c r="FU33" s="467"/>
      <c r="FV33" s="467"/>
      <c r="FW33" s="467"/>
      <c r="FX33" s="467"/>
      <c r="FY33" s="467"/>
      <c r="FZ33" s="467"/>
      <c r="GA33" s="467"/>
      <c r="GB33" s="467"/>
      <c r="GC33" s="467"/>
      <c r="GD33" s="467"/>
      <c r="GE33" s="467"/>
      <c r="GF33" s="467"/>
      <c r="GG33" s="467"/>
      <c r="GH33" s="467"/>
      <c r="GI33" s="467"/>
      <c r="GJ33" s="467"/>
      <c r="GK33" s="467"/>
      <c r="GL33" s="467"/>
      <c r="GM33" s="467"/>
      <c r="GN33" s="467"/>
      <c r="GO33" s="467"/>
      <c r="GP33" s="467"/>
      <c r="GQ33" s="467"/>
      <c r="GR33" s="467"/>
      <c r="GS33" s="467"/>
      <c r="GT33" s="467"/>
      <c r="GU33" s="467"/>
      <c r="GV33" s="467"/>
      <c r="GW33" s="467"/>
      <c r="GX33" s="467"/>
      <c r="GY33" s="467"/>
      <c r="GZ33" s="467"/>
      <c r="HA33" s="467"/>
      <c r="HB33" s="467"/>
      <c r="HC33" s="467"/>
      <c r="HD33" s="467"/>
      <c r="HE33" s="467"/>
      <c r="HF33" s="467"/>
      <c r="HG33" s="467"/>
      <c r="HH33" s="467"/>
      <c r="HI33" s="467"/>
      <c r="HJ33" s="467"/>
      <c r="HK33" s="467"/>
      <c r="HL33" s="467"/>
      <c r="HM33" s="467"/>
      <c r="HN33" s="467"/>
      <c r="HO33" s="467"/>
      <c r="HP33" s="467"/>
      <c r="HQ33" s="467"/>
      <c r="HR33" s="467"/>
      <c r="HS33" s="467"/>
      <c r="HT33" s="467"/>
      <c r="HU33" s="467"/>
      <c r="HV33" s="467"/>
      <c r="HW33" s="467"/>
      <c r="HX33" s="467"/>
      <c r="HY33" s="467"/>
      <c r="HZ33" s="467"/>
      <c r="IA33" s="467"/>
      <c r="IB33" s="467"/>
      <c r="IC33" s="467"/>
      <c r="ID33" s="467"/>
      <c r="IE33" s="467"/>
      <c r="IF33" s="467"/>
      <c r="IG33" s="467"/>
      <c r="IH33" s="467"/>
      <c r="II33" s="467"/>
      <c r="IJ33" s="467"/>
      <c r="IK33" s="467"/>
      <c r="IL33" s="467"/>
      <c r="IM33" s="467"/>
      <c r="IN33" s="467"/>
      <c r="IO33" s="467"/>
      <c r="IP33" s="467"/>
      <c r="IQ33" s="467"/>
      <c r="IR33" s="467"/>
      <c r="IS33" s="467"/>
      <c r="IT33" s="467"/>
      <c r="IU33" s="467"/>
      <c r="IV33" s="467"/>
      <c r="IW33" s="467"/>
      <c r="IX33" s="467"/>
      <c r="IY33" s="467"/>
      <c r="IZ33" s="467"/>
      <c r="JA33" s="467"/>
      <c r="JB33" s="467"/>
      <c r="JC33" s="467"/>
      <c r="JD33" s="467"/>
      <c r="JE33" s="467"/>
      <c r="JF33" s="467"/>
      <c r="JG33" s="467"/>
      <c r="JH33" s="467"/>
      <c r="JI33" s="467"/>
      <c r="JJ33" s="467"/>
      <c r="JK33" s="467"/>
      <c r="JL33" s="467"/>
      <c r="JM33" s="467"/>
      <c r="JN33" s="467"/>
      <c r="JO33" s="467"/>
      <c r="JP33" s="467"/>
      <c r="JQ33" s="467"/>
      <c r="JR33" s="467"/>
      <c r="JS33" s="467"/>
      <c r="JT33" s="467"/>
      <c r="JU33" s="467"/>
      <c r="JV33" s="467"/>
      <c r="JW33" s="467"/>
      <c r="JX33" s="467"/>
      <c r="JY33" s="467"/>
      <c r="JZ33" s="467"/>
      <c r="KA33" s="467"/>
      <c r="KB33" s="467"/>
      <c r="KC33" s="467"/>
      <c r="KD33" s="467"/>
      <c r="KE33" s="467"/>
      <c r="KF33" s="467"/>
      <c r="KG33" s="467"/>
      <c r="KH33" s="467"/>
      <c r="KI33" s="467"/>
      <c r="KJ33" s="467"/>
      <c r="KK33" s="467"/>
      <c r="KL33" s="467"/>
      <c r="KM33" s="467"/>
      <c r="KN33" s="467"/>
      <c r="KO33" s="467"/>
      <c r="KP33" s="467"/>
      <c r="KQ33" s="467"/>
      <c r="KR33" s="467"/>
      <c r="KS33" s="467"/>
      <c r="KT33" s="467"/>
      <c r="KU33" s="467"/>
      <c r="KV33" s="467"/>
      <c r="KW33" s="467"/>
      <c r="KX33" s="467"/>
      <c r="KY33" s="467"/>
      <c r="KZ33" s="467"/>
      <c r="LA33" s="467"/>
      <c r="LB33" s="467"/>
      <c r="LC33" s="467"/>
      <c r="LD33" s="467"/>
      <c r="LE33" s="467"/>
      <c r="LF33" s="467"/>
      <c r="LG33" s="467"/>
      <c r="LH33" s="467"/>
      <c r="LI33" s="467"/>
      <c r="LJ33" s="467"/>
      <c r="LK33" s="467"/>
      <c r="LL33" s="467"/>
      <c r="LM33" s="467"/>
      <c r="LN33" s="467"/>
      <c r="LO33" s="467"/>
      <c r="LP33" s="467"/>
      <c r="LQ33" s="467"/>
      <c r="LR33" s="467"/>
      <c r="LS33" s="467"/>
      <c r="LT33" s="467"/>
      <c r="LU33" s="467"/>
      <c r="LV33" s="467"/>
      <c r="LW33" s="467"/>
      <c r="LX33" s="467"/>
      <c r="LY33" s="467"/>
      <c r="LZ33" s="467"/>
      <c r="MA33" s="467"/>
      <c r="MB33" s="467"/>
      <c r="MC33" s="467"/>
      <c r="MD33" s="467"/>
      <c r="ME33" s="467"/>
      <c r="MF33" s="467"/>
      <c r="MG33" s="467"/>
      <c r="MH33" s="467"/>
      <c r="MI33" s="467"/>
      <c r="MJ33" s="467"/>
      <c r="MK33" s="467"/>
      <c r="ML33" s="467"/>
      <c r="MM33" s="467"/>
      <c r="MN33" s="467"/>
      <c r="MO33" s="467"/>
      <c r="MP33" s="467"/>
      <c r="MQ33" s="467"/>
      <c r="MR33" s="467"/>
      <c r="MS33" s="467"/>
      <c r="MT33" s="467"/>
      <c r="MU33" s="467"/>
      <c r="MV33" s="467"/>
      <c r="MW33" s="467"/>
      <c r="MX33" s="467"/>
      <c r="MY33" s="467"/>
      <c r="MZ33" s="467"/>
      <c r="NA33" s="467"/>
      <c r="NB33" s="467"/>
      <c r="NC33" s="467"/>
      <c r="ND33" s="467"/>
      <c r="NE33" s="467"/>
      <c r="NF33" s="467"/>
      <c r="NG33" s="467"/>
      <c r="NH33" s="467"/>
      <c r="NI33" s="467"/>
      <c r="NJ33" s="467"/>
      <c r="NK33" s="467"/>
      <c r="NL33" s="467"/>
      <c r="NM33" s="467"/>
      <c r="NN33" s="467"/>
      <c r="NO33" s="467"/>
      <c r="NP33" s="467"/>
      <c r="NQ33" s="467"/>
      <c r="NR33" s="467"/>
      <c r="NS33" s="467"/>
      <c r="NT33" s="467"/>
      <c r="NU33" s="467"/>
      <c r="NV33" s="467"/>
      <c r="NW33" s="467"/>
      <c r="NX33" s="467"/>
      <c r="NY33" s="467"/>
      <c r="NZ33" s="467"/>
      <c r="OA33" s="467"/>
      <c r="OB33" s="467"/>
      <c r="OC33" s="467"/>
      <c r="OD33" s="467"/>
      <c r="OE33" s="467"/>
      <c r="OF33" s="467"/>
      <c r="OG33" s="467"/>
      <c r="OH33" s="467"/>
      <c r="OI33" s="467"/>
      <c r="OJ33" s="467"/>
      <c r="OK33" s="467"/>
      <c r="OL33" s="467"/>
      <c r="OM33" s="467"/>
      <c r="ON33" s="467"/>
      <c r="OO33" s="467"/>
      <c r="OP33" s="467"/>
      <c r="OQ33" s="467"/>
      <c r="OR33" s="467"/>
      <c r="OS33" s="467"/>
      <c r="OT33" s="467"/>
      <c r="OU33" s="467"/>
      <c r="OV33" s="467"/>
      <c r="OW33" s="467"/>
      <c r="OX33" s="467"/>
      <c r="OY33" s="467"/>
      <c r="OZ33" s="467"/>
      <c r="PA33" s="467"/>
      <c r="PB33" s="467"/>
      <c r="PC33" s="467"/>
      <c r="PD33" s="467"/>
      <c r="PE33" s="467"/>
      <c r="PF33" s="467"/>
      <c r="PG33" s="467"/>
      <c r="PH33" s="467"/>
      <c r="PI33" s="467"/>
      <c r="PJ33" s="467"/>
      <c r="PK33" s="467"/>
      <c r="PL33" s="467"/>
      <c r="PM33" s="467"/>
      <c r="PN33" s="467"/>
      <c r="PO33" s="467"/>
      <c r="PP33" s="467"/>
      <c r="PQ33" s="467"/>
      <c r="PR33" s="467"/>
      <c r="PS33" s="467"/>
      <c r="PT33" s="467"/>
      <c r="PU33" s="467"/>
      <c r="PV33" s="467"/>
      <c r="PW33" s="467"/>
      <c r="PX33" s="467"/>
      <c r="PY33" s="467"/>
      <c r="PZ33" s="467"/>
      <c r="QA33" s="467"/>
      <c r="QB33" s="467"/>
      <c r="QC33" s="467"/>
      <c r="QD33" s="467"/>
      <c r="QE33" s="467"/>
      <c r="QF33" s="467"/>
      <c r="QG33" s="467"/>
      <c r="QH33" s="467"/>
      <c r="QI33" s="467"/>
      <c r="QJ33" s="467"/>
      <c r="QK33" s="467"/>
      <c r="QL33" s="467"/>
      <c r="QM33" s="467"/>
      <c r="QN33" s="467"/>
      <c r="QO33" s="467"/>
      <c r="QP33" s="467"/>
      <c r="QQ33" s="467"/>
      <c r="QR33" s="467"/>
      <c r="QS33" s="467"/>
      <c r="QT33" s="467"/>
      <c r="QU33" s="467"/>
      <c r="QV33" s="467"/>
      <c r="QW33" s="467"/>
      <c r="QX33" s="467"/>
      <c r="QY33" s="467"/>
      <c r="QZ33" s="467"/>
      <c r="RA33" s="467"/>
      <c r="RB33" s="467"/>
      <c r="RC33" s="467"/>
      <c r="RD33" s="467"/>
      <c r="RE33" s="467"/>
      <c r="RF33" s="467"/>
      <c r="RG33" s="467"/>
      <c r="RH33" s="467"/>
      <c r="RI33" s="467"/>
    </row>
    <row r="34" spans="1:477" s="221" customFormat="1" ht="10.5" customHeight="1" thickBot="1" x14ac:dyDescent="0.25">
      <c r="A34" s="148"/>
      <c r="B34" s="149"/>
      <c r="C34" s="151"/>
      <c r="D34" s="152" t="s">
        <v>8</v>
      </c>
      <c r="E34" s="153" t="str">
        <f>IF(SUM(E9:E32)=0,"",SUM($C9*D9,$C10*D10,$C11*D11,$C12*D12,$C13*D13,$C14*D14,$C15*D15,$C16*D16,$C17*D17,$C18*D18,$C19*D19,$C20*D20,$C21*D21,$C22*D22,$C23*D23,$C24*D24,$C25*D25,$C26*D26,$C27*D27,$C28*D28,$C29*D29,$C30*D30,$C31*D31,$C32*D32))</f>
        <v/>
      </c>
      <c r="F34" s="500"/>
      <c r="G34" s="501"/>
      <c r="H34" s="502"/>
      <c r="I34" s="392"/>
      <c r="J34" s="218"/>
      <c r="K34" s="104"/>
      <c r="L34" s="392"/>
      <c r="M34" s="218"/>
      <c r="N34" s="104"/>
      <c r="O34" s="392"/>
      <c r="P34" s="218"/>
      <c r="Q34" s="104"/>
      <c r="R34" s="392"/>
      <c r="S34" s="218"/>
      <c r="T34" s="104"/>
      <c r="U34" s="392"/>
      <c r="V34" s="218"/>
      <c r="W34" s="104"/>
      <c r="X34" s="392"/>
      <c r="Y34" s="218"/>
      <c r="Z34" s="104"/>
      <c r="AA34" s="392"/>
      <c r="AB34" s="218"/>
      <c r="AC34" s="104"/>
      <c r="AD34" s="392"/>
      <c r="AE34" s="218"/>
      <c r="AF34" s="104"/>
      <c r="AG34" s="467"/>
      <c r="AH34" s="467"/>
      <c r="AI34" s="467"/>
      <c r="AJ34" s="467"/>
      <c r="AK34" s="467"/>
      <c r="AL34" s="467"/>
      <c r="AM34" s="467"/>
      <c r="AN34" s="467"/>
      <c r="AO34" s="467"/>
      <c r="AP34" s="467"/>
      <c r="AQ34" s="467"/>
      <c r="AR34" s="467"/>
      <c r="AS34" s="467"/>
      <c r="AT34" s="467"/>
      <c r="AU34" s="467"/>
      <c r="AV34" s="467"/>
      <c r="AW34" s="467"/>
      <c r="AX34" s="467"/>
      <c r="AY34" s="467"/>
      <c r="AZ34" s="467"/>
      <c r="BA34" s="467"/>
      <c r="BB34" s="467"/>
      <c r="BC34" s="467"/>
      <c r="BD34" s="467"/>
      <c r="BE34" s="467"/>
      <c r="BF34" s="467"/>
      <c r="BG34" s="467"/>
      <c r="BH34" s="467"/>
      <c r="BI34" s="467"/>
      <c r="BJ34" s="467"/>
      <c r="BK34" s="467"/>
      <c r="BL34" s="467"/>
      <c r="BM34" s="467"/>
      <c r="BN34" s="467"/>
      <c r="BO34" s="467"/>
      <c r="BP34" s="467"/>
      <c r="BQ34" s="467"/>
      <c r="BR34" s="467"/>
      <c r="BS34" s="467"/>
      <c r="BT34" s="467"/>
      <c r="BU34" s="467"/>
      <c r="BV34" s="467"/>
      <c r="BW34" s="467"/>
      <c r="BX34" s="467"/>
      <c r="BY34" s="467"/>
      <c r="BZ34" s="467"/>
      <c r="CA34" s="467"/>
      <c r="CB34" s="467"/>
      <c r="CC34" s="467"/>
      <c r="CD34" s="467"/>
      <c r="CE34" s="467"/>
      <c r="CF34" s="467"/>
      <c r="CG34" s="467"/>
      <c r="CH34" s="467"/>
      <c r="CI34" s="467"/>
      <c r="CJ34" s="467"/>
      <c r="CK34" s="467"/>
      <c r="CL34" s="467"/>
      <c r="CM34" s="467"/>
      <c r="CN34" s="467"/>
      <c r="CO34" s="467"/>
      <c r="CP34" s="467"/>
      <c r="CQ34" s="467"/>
      <c r="CR34" s="467"/>
      <c r="CS34" s="467"/>
      <c r="CT34" s="467"/>
      <c r="CU34" s="467"/>
      <c r="CV34" s="467"/>
      <c r="CW34" s="467"/>
      <c r="CX34" s="467"/>
      <c r="CY34" s="467"/>
      <c r="CZ34" s="467"/>
      <c r="DA34" s="467"/>
      <c r="DB34" s="467"/>
      <c r="DC34" s="467"/>
      <c r="DD34" s="467"/>
      <c r="DE34" s="467"/>
      <c r="DF34" s="467"/>
      <c r="DG34" s="467"/>
      <c r="DH34" s="467"/>
      <c r="DI34" s="467"/>
      <c r="DJ34" s="467"/>
      <c r="DK34" s="467"/>
      <c r="DL34" s="467"/>
      <c r="DM34" s="467"/>
      <c r="DN34" s="467"/>
      <c r="DO34" s="467"/>
      <c r="DP34" s="467"/>
      <c r="DQ34" s="467"/>
      <c r="DR34" s="467"/>
      <c r="DS34" s="467"/>
      <c r="DT34" s="467"/>
      <c r="DU34" s="467"/>
      <c r="DV34" s="467"/>
      <c r="DW34" s="467"/>
      <c r="DX34" s="467"/>
      <c r="DY34" s="467"/>
      <c r="DZ34" s="467"/>
      <c r="EA34" s="467"/>
      <c r="EB34" s="467"/>
      <c r="EC34" s="467"/>
      <c r="ED34" s="467"/>
      <c r="EE34" s="467"/>
      <c r="EF34" s="467"/>
      <c r="EG34" s="467"/>
      <c r="EH34" s="467"/>
      <c r="EI34" s="467"/>
      <c r="EJ34" s="467"/>
      <c r="EK34" s="467"/>
      <c r="EL34" s="467"/>
      <c r="EM34" s="467"/>
      <c r="EN34" s="467"/>
      <c r="EO34" s="467"/>
      <c r="EP34" s="467"/>
      <c r="EQ34" s="467"/>
      <c r="ER34" s="467"/>
      <c r="ES34" s="467"/>
      <c r="ET34" s="467"/>
      <c r="EU34" s="467"/>
      <c r="EV34" s="467"/>
      <c r="EW34" s="467"/>
      <c r="EX34" s="467"/>
      <c r="EY34" s="467"/>
      <c r="EZ34" s="467"/>
      <c r="FA34" s="467"/>
      <c r="FB34" s="467"/>
      <c r="FC34" s="467"/>
      <c r="FD34" s="467"/>
      <c r="FE34" s="467"/>
      <c r="FF34" s="467"/>
      <c r="FG34" s="467"/>
      <c r="FH34" s="467"/>
      <c r="FI34" s="467"/>
      <c r="FJ34" s="467"/>
      <c r="FK34" s="467"/>
      <c r="FL34" s="467"/>
      <c r="FM34" s="467"/>
      <c r="FN34" s="467"/>
      <c r="FO34" s="467"/>
      <c r="FP34" s="467"/>
      <c r="FQ34" s="467"/>
      <c r="FR34" s="467"/>
      <c r="FS34" s="467"/>
      <c r="FT34" s="467"/>
      <c r="FU34" s="467"/>
      <c r="FV34" s="467"/>
      <c r="FW34" s="467"/>
      <c r="FX34" s="467"/>
      <c r="FY34" s="467"/>
      <c r="FZ34" s="467"/>
      <c r="GA34" s="467"/>
      <c r="GB34" s="467"/>
      <c r="GC34" s="467"/>
      <c r="GD34" s="467"/>
      <c r="GE34" s="467"/>
      <c r="GF34" s="467"/>
      <c r="GG34" s="467"/>
      <c r="GH34" s="467"/>
      <c r="GI34" s="467"/>
      <c r="GJ34" s="467"/>
      <c r="GK34" s="467"/>
      <c r="GL34" s="467"/>
      <c r="GM34" s="467"/>
      <c r="GN34" s="467"/>
      <c r="GO34" s="467"/>
      <c r="GP34" s="467"/>
      <c r="GQ34" s="467"/>
      <c r="GR34" s="467"/>
      <c r="GS34" s="467"/>
      <c r="GT34" s="467"/>
      <c r="GU34" s="467"/>
      <c r="GV34" s="467"/>
      <c r="GW34" s="467"/>
      <c r="GX34" s="467"/>
      <c r="GY34" s="467"/>
      <c r="GZ34" s="467"/>
      <c r="HA34" s="467"/>
      <c r="HB34" s="467"/>
      <c r="HC34" s="467"/>
      <c r="HD34" s="467"/>
      <c r="HE34" s="467"/>
      <c r="HF34" s="467"/>
      <c r="HG34" s="467"/>
      <c r="HH34" s="467"/>
      <c r="HI34" s="467"/>
      <c r="HJ34" s="467"/>
      <c r="HK34" s="467"/>
      <c r="HL34" s="467"/>
      <c r="HM34" s="467"/>
      <c r="HN34" s="467"/>
      <c r="HO34" s="467"/>
      <c r="HP34" s="467"/>
      <c r="HQ34" s="467"/>
      <c r="HR34" s="467"/>
      <c r="HS34" s="467"/>
      <c r="HT34" s="467"/>
      <c r="HU34" s="467"/>
      <c r="HV34" s="467"/>
      <c r="HW34" s="467"/>
      <c r="HX34" s="467"/>
      <c r="HY34" s="467"/>
      <c r="HZ34" s="467"/>
      <c r="IA34" s="467"/>
      <c r="IB34" s="467"/>
      <c r="IC34" s="467"/>
      <c r="ID34" s="467"/>
      <c r="IE34" s="467"/>
      <c r="IF34" s="467"/>
      <c r="IG34" s="467"/>
      <c r="IH34" s="467"/>
      <c r="II34" s="467"/>
      <c r="IJ34" s="467"/>
      <c r="IK34" s="467"/>
      <c r="IL34" s="467"/>
      <c r="IM34" s="467"/>
      <c r="IN34" s="467"/>
      <c r="IO34" s="467"/>
      <c r="IP34" s="467"/>
      <c r="IQ34" s="467"/>
      <c r="IR34" s="467"/>
      <c r="IS34" s="467"/>
      <c r="IT34" s="467"/>
      <c r="IU34" s="467"/>
      <c r="IV34" s="467"/>
      <c r="IW34" s="467"/>
      <c r="IX34" s="467"/>
      <c r="IY34" s="467"/>
      <c r="IZ34" s="467"/>
      <c r="JA34" s="467"/>
      <c r="JB34" s="467"/>
      <c r="JC34" s="467"/>
      <c r="JD34" s="467"/>
      <c r="JE34" s="467"/>
      <c r="JF34" s="467"/>
      <c r="JG34" s="467"/>
      <c r="JH34" s="467"/>
      <c r="JI34" s="467"/>
      <c r="JJ34" s="467"/>
      <c r="JK34" s="467"/>
      <c r="JL34" s="467"/>
      <c r="JM34" s="467"/>
      <c r="JN34" s="467"/>
      <c r="JO34" s="467"/>
      <c r="JP34" s="467"/>
      <c r="JQ34" s="467"/>
      <c r="JR34" s="467"/>
      <c r="JS34" s="467"/>
      <c r="JT34" s="467"/>
      <c r="JU34" s="467"/>
      <c r="JV34" s="467"/>
      <c r="JW34" s="467"/>
      <c r="JX34" s="467"/>
      <c r="JY34" s="467"/>
      <c r="JZ34" s="467"/>
      <c r="KA34" s="467"/>
      <c r="KB34" s="467"/>
      <c r="KC34" s="467"/>
      <c r="KD34" s="467"/>
      <c r="KE34" s="467"/>
      <c r="KF34" s="467"/>
      <c r="KG34" s="467"/>
      <c r="KH34" s="467"/>
      <c r="KI34" s="467"/>
      <c r="KJ34" s="467"/>
      <c r="KK34" s="467"/>
      <c r="KL34" s="467"/>
      <c r="KM34" s="467"/>
      <c r="KN34" s="467"/>
      <c r="KO34" s="467"/>
      <c r="KP34" s="467"/>
      <c r="KQ34" s="467"/>
      <c r="KR34" s="467"/>
      <c r="KS34" s="467"/>
      <c r="KT34" s="467"/>
      <c r="KU34" s="467"/>
      <c r="KV34" s="467"/>
      <c r="KW34" s="467"/>
      <c r="KX34" s="467"/>
      <c r="KY34" s="467"/>
      <c r="KZ34" s="467"/>
      <c r="LA34" s="467"/>
      <c r="LB34" s="467"/>
      <c r="LC34" s="467"/>
      <c r="LD34" s="467"/>
      <c r="LE34" s="467"/>
      <c r="LF34" s="467"/>
      <c r="LG34" s="467"/>
      <c r="LH34" s="467"/>
      <c r="LI34" s="467"/>
      <c r="LJ34" s="467"/>
      <c r="LK34" s="467"/>
      <c r="LL34" s="467"/>
      <c r="LM34" s="467"/>
      <c r="LN34" s="467"/>
      <c r="LO34" s="467"/>
      <c r="LP34" s="467"/>
      <c r="LQ34" s="467"/>
      <c r="LR34" s="467"/>
      <c r="LS34" s="467"/>
      <c r="LT34" s="467"/>
      <c r="LU34" s="467"/>
      <c r="LV34" s="467"/>
      <c r="LW34" s="467"/>
      <c r="LX34" s="467"/>
      <c r="LY34" s="467"/>
      <c r="LZ34" s="467"/>
      <c r="MA34" s="467"/>
      <c r="MB34" s="467"/>
      <c r="MC34" s="467"/>
      <c r="MD34" s="467"/>
      <c r="ME34" s="467"/>
      <c r="MF34" s="467"/>
      <c r="MG34" s="467"/>
      <c r="MH34" s="467"/>
      <c r="MI34" s="467"/>
      <c r="MJ34" s="467"/>
      <c r="MK34" s="467"/>
      <c r="ML34" s="467"/>
      <c r="MM34" s="467"/>
      <c r="MN34" s="467"/>
      <c r="MO34" s="467"/>
      <c r="MP34" s="467"/>
      <c r="MQ34" s="467"/>
      <c r="MR34" s="467"/>
      <c r="MS34" s="467"/>
      <c r="MT34" s="467"/>
      <c r="MU34" s="467"/>
      <c r="MV34" s="467"/>
      <c r="MW34" s="467"/>
      <c r="MX34" s="467"/>
      <c r="MY34" s="467"/>
      <c r="MZ34" s="467"/>
      <c r="NA34" s="467"/>
      <c r="NB34" s="467"/>
      <c r="NC34" s="467"/>
      <c r="ND34" s="467"/>
      <c r="NE34" s="467"/>
      <c r="NF34" s="467"/>
      <c r="NG34" s="467"/>
      <c r="NH34" s="467"/>
      <c r="NI34" s="467"/>
      <c r="NJ34" s="467"/>
      <c r="NK34" s="467"/>
      <c r="NL34" s="467"/>
      <c r="NM34" s="467"/>
      <c r="NN34" s="467"/>
      <c r="NO34" s="467"/>
      <c r="NP34" s="467"/>
      <c r="NQ34" s="467"/>
      <c r="NR34" s="467"/>
      <c r="NS34" s="467"/>
      <c r="NT34" s="467"/>
      <c r="NU34" s="467"/>
      <c r="NV34" s="467"/>
      <c r="NW34" s="467"/>
      <c r="NX34" s="467"/>
      <c r="NY34" s="467"/>
      <c r="NZ34" s="467"/>
      <c r="OA34" s="467"/>
      <c r="OB34" s="467"/>
      <c r="OC34" s="467"/>
      <c r="OD34" s="467"/>
      <c r="OE34" s="467"/>
      <c r="OF34" s="467"/>
      <c r="OG34" s="467"/>
      <c r="OH34" s="467"/>
      <c r="OI34" s="467"/>
      <c r="OJ34" s="467"/>
      <c r="OK34" s="467"/>
      <c r="OL34" s="467"/>
      <c r="OM34" s="467"/>
      <c r="ON34" s="467"/>
      <c r="OO34" s="467"/>
      <c r="OP34" s="467"/>
      <c r="OQ34" s="467"/>
      <c r="OR34" s="467"/>
      <c r="OS34" s="467"/>
      <c r="OT34" s="467"/>
      <c r="OU34" s="467"/>
      <c r="OV34" s="467"/>
      <c r="OW34" s="467"/>
      <c r="OX34" s="467"/>
      <c r="OY34" s="467"/>
      <c r="OZ34" s="467"/>
      <c r="PA34" s="467"/>
      <c r="PB34" s="467"/>
      <c r="PC34" s="467"/>
      <c r="PD34" s="467"/>
      <c r="PE34" s="467"/>
      <c r="PF34" s="467"/>
      <c r="PG34" s="467"/>
      <c r="PH34" s="467"/>
      <c r="PI34" s="467"/>
      <c r="PJ34" s="467"/>
      <c r="PK34" s="467"/>
      <c r="PL34" s="467"/>
      <c r="PM34" s="467"/>
      <c r="PN34" s="467"/>
      <c r="PO34" s="467"/>
      <c r="PP34" s="467"/>
      <c r="PQ34" s="467"/>
      <c r="PR34" s="467"/>
      <c r="PS34" s="467"/>
      <c r="PT34" s="467"/>
      <c r="PU34" s="467"/>
      <c r="PV34" s="467"/>
      <c r="PW34" s="467"/>
      <c r="PX34" s="467"/>
      <c r="PY34" s="467"/>
      <c r="PZ34" s="467"/>
      <c r="QA34" s="467"/>
      <c r="QB34" s="467"/>
      <c r="QC34" s="467"/>
      <c r="QD34" s="467"/>
      <c r="QE34" s="467"/>
      <c r="QF34" s="467"/>
      <c r="QG34" s="467"/>
      <c r="QH34" s="467"/>
      <c r="QI34" s="467"/>
      <c r="QJ34" s="467"/>
      <c r="QK34" s="467"/>
      <c r="QL34" s="467"/>
      <c r="QM34" s="467"/>
      <c r="QN34" s="467"/>
      <c r="QO34" s="467"/>
      <c r="QP34" s="467"/>
      <c r="QQ34" s="467"/>
      <c r="QR34" s="467"/>
      <c r="QS34" s="467"/>
      <c r="QT34" s="467"/>
      <c r="QU34" s="467"/>
      <c r="QV34" s="467"/>
      <c r="QW34" s="467"/>
      <c r="QX34" s="467"/>
      <c r="QY34" s="467"/>
      <c r="QZ34" s="467"/>
      <c r="RA34" s="467"/>
      <c r="RB34" s="467"/>
      <c r="RC34" s="467"/>
      <c r="RD34" s="467"/>
      <c r="RE34" s="467"/>
      <c r="RF34" s="467"/>
      <c r="RG34" s="467"/>
      <c r="RH34" s="467"/>
      <c r="RI34" s="467"/>
    </row>
    <row r="35" spans="1:477" ht="24" customHeight="1" x14ac:dyDescent="0.25">
      <c r="A35" s="142">
        <f>IF(B35="","",A32+1)</f>
        <v>23</v>
      </c>
      <c r="B35" s="279" t="s">
        <v>162</v>
      </c>
      <c r="C35" s="280"/>
      <c r="D35" s="143">
        <f>IF(ISBLANK('Item List'!E30),0,'Item List'!E30)</f>
        <v>0</v>
      </c>
      <c r="E35" s="143">
        <f t="shared" ref="E35:E36" si="15">IF(AND(ISNUMBER($C35),ISNUMBER(D35)),$C35*D35,0)</f>
        <v>0</v>
      </c>
      <c r="F35" s="493">
        <v>1</v>
      </c>
      <c r="G35" s="494">
        <v>5</v>
      </c>
      <c r="H35" s="496">
        <f>F35*G35</f>
        <v>5</v>
      </c>
      <c r="I35" s="398">
        <v>1</v>
      </c>
      <c r="J35" s="167">
        <v>45</v>
      </c>
      <c r="K35" s="342" t="s">
        <v>216</v>
      </c>
      <c r="L35" s="398">
        <v>2</v>
      </c>
      <c r="M35" s="167">
        <v>59.5</v>
      </c>
      <c r="N35" s="103">
        <f>L35*M35</f>
        <v>119</v>
      </c>
      <c r="O35" s="398">
        <v>3</v>
      </c>
      <c r="P35" s="167">
        <v>40</v>
      </c>
      <c r="Q35" s="103">
        <f t="shared" ref="Q35:Q37" si="16">+O35*P35</f>
        <v>120</v>
      </c>
      <c r="R35" s="389">
        <v>1</v>
      </c>
      <c r="S35" s="165">
        <v>30</v>
      </c>
      <c r="T35" s="103">
        <f>R35*S35</f>
        <v>30</v>
      </c>
      <c r="U35" s="398"/>
      <c r="V35" s="167"/>
      <c r="W35" s="360" t="s">
        <v>220</v>
      </c>
      <c r="X35" s="398">
        <v>2</v>
      </c>
      <c r="Y35" s="167">
        <v>41</v>
      </c>
      <c r="Z35" s="360">
        <f>X35*Y35</f>
        <v>82</v>
      </c>
      <c r="AA35" s="398">
        <v>1</v>
      </c>
      <c r="AB35" s="167">
        <v>50</v>
      </c>
      <c r="AC35" s="103">
        <f>AA35*AB35</f>
        <v>50</v>
      </c>
      <c r="AD35" s="398"/>
      <c r="AE35" s="167"/>
      <c r="AF35" s="360" t="s">
        <v>220</v>
      </c>
    </row>
    <row r="36" spans="1:477" ht="24" customHeight="1" x14ac:dyDescent="0.25">
      <c r="A36" s="142">
        <f t="shared" ref="A36" si="17">IF(B36="","",A35+1)</f>
        <v>24</v>
      </c>
      <c r="B36" s="279" t="s">
        <v>163</v>
      </c>
      <c r="C36" s="280"/>
      <c r="D36" s="143">
        <f>IF(ISBLANK('Item List'!E31),0,'Item List'!E31)</f>
        <v>0</v>
      </c>
      <c r="E36" s="143">
        <f t="shared" si="15"/>
        <v>0</v>
      </c>
      <c r="F36" s="493">
        <v>4</v>
      </c>
      <c r="G36" s="494">
        <v>5</v>
      </c>
      <c r="H36" s="496">
        <f t="shared" ref="H36:H37" si="18">F36*G36</f>
        <v>20</v>
      </c>
      <c r="I36" s="398">
        <v>1</v>
      </c>
      <c r="J36" s="167">
        <v>45</v>
      </c>
      <c r="K36" s="342" t="s">
        <v>216</v>
      </c>
      <c r="L36" s="398">
        <v>3</v>
      </c>
      <c r="M36" s="167">
        <v>59.5</v>
      </c>
      <c r="N36" s="103">
        <f t="shared" ref="N36:N37" si="19">L36*M36</f>
        <v>178.5</v>
      </c>
      <c r="O36" s="398">
        <v>3</v>
      </c>
      <c r="P36" s="167">
        <v>40</v>
      </c>
      <c r="Q36" s="103">
        <f t="shared" si="16"/>
        <v>120</v>
      </c>
      <c r="R36" s="389">
        <v>4</v>
      </c>
      <c r="S36" s="165">
        <v>30</v>
      </c>
      <c r="T36" s="103">
        <f t="shared" ref="T36:T37" si="20">R36*S36</f>
        <v>120</v>
      </c>
      <c r="U36" s="398"/>
      <c r="V36" s="167"/>
      <c r="W36" s="360" t="s">
        <v>220</v>
      </c>
      <c r="X36" s="398">
        <v>3</v>
      </c>
      <c r="Y36" s="167">
        <v>41</v>
      </c>
      <c r="Z36" s="360">
        <f t="shared" ref="Z36" si="21">X36*Y36</f>
        <v>123</v>
      </c>
      <c r="AA36" s="398">
        <v>2</v>
      </c>
      <c r="AB36" s="167">
        <v>50</v>
      </c>
      <c r="AC36" s="103">
        <f t="shared" ref="AC36:AC37" si="22">AA36*AB36</f>
        <v>100</v>
      </c>
      <c r="AD36" s="398"/>
      <c r="AE36" s="167"/>
      <c r="AF36" s="360" t="s">
        <v>220</v>
      </c>
    </row>
    <row r="37" spans="1:477" ht="24" customHeight="1" x14ac:dyDescent="0.25">
      <c r="A37" s="142">
        <f t="shared" ref="A37:A38" si="23">IF(B37="","",A36+1)</f>
        <v>25</v>
      </c>
      <c r="B37" s="279" t="s">
        <v>164</v>
      </c>
      <c r="C37" s="280"/>
      <c r="D37" s="143">
        <f>IF(ISBLANK('Item List'!E32),0,'Item List'!E32)</f>
        <v>0</v>
      </c>
      <c r="E37" s="143">
        <f t="shared" ref="E37" si="24">IF(AND(ISNUMBER($C37),ISNUMBER(D37)),$C37*D37,0)</f>
        <v>0</v>
      </c>
      <c r="F37" s="493">
        <v>5</v>
      </c>
      <c r="G37" s="494">
        <v>5</v>
      </c>
      <c r="H37" s="496">
        <f t="shared" si="18"/>
        <v>25</v>
      </c>
      <c r="I37" s="398">
        <v>1</v>
      </c>
      <c r="J37" s="167">
        <v>45</v>
      </c>
      <c r="K37" s="342" t="s">
        <v>216</v>
      </c>
      <c r="L37" s="398">
        <v>2</v>
      </c>
      <c r="M37" s="167">
        <v>59.5</v>
      </c>
      <c r="N37" s="103">
        <f t="shared" si="19"/>
        <v>119</v>
      </c>
      <c r="O37" s="398">
        <v>3</v>
      </c>
      <c r="P37" s="167">
        <v>40</v>
      </c>
      <c r="Q37" s="103">
        <f t="shared" si="16"/>
        <v>120</v>
      </c>
      <c r="R37" s="389">
        <v>5</v>
      </c>
      <c r="S37" s="165">
        <v>30</v>
      </c>
      <c r="T37" s="103">
        <f t="shared" si="20"/>
        <v>150</v>
      </c>
      <c r="U37" s="398"/>
      <c r="V37" s="167"/>
      <c r="W37" s="360" t="s">
        <v>220</v>
      </c>
      <c r="X37" s="398"/>
      <c r="Y37" s="167"/>
      <c r="Z37" s="360" t="s">
        <v>216</v>
      </c>
      <c r="AA37" s="398">
        <v>2.5</v>
      </c>
      <c r="AB37" s="167">
        <v>50</v>
      </c>
      <c r="AC37" s="103">
        <f t="shared" si="22"/>
        <v>125</v>
      </c>
      <c r="AD37" s="398"/>
      <c r="AE37" s="167"/>
      <c r="AF37" s="360" t="s">
        <v>220</v>
      </c>
    </row>
    <row r="38" spans="1:477" s="466" customFormat="1" ht="24" customHeight="1" x14ac:dyDescent="0.25">
      <c r="A38" s="547">
        <f t="shared" si="23"/>
        <v>26</v>
      </c>
      <c r="B38" s="548" t="s">
        <v>165</v>
      </c>
      <c r="C38" s="549"/>
      <c r="D38" s="550"/>
      <c r="E38" s="550"/>
      <c r="F38" s="551"/>
      <c r="G38" s="552"/>
      <c r="H38" s="553">
        <f>SUM(H23:H32,H35:H37)</f>
        <v>310</v>
      </c>
      <c r="I38" s="554"/>
      <c r="J38" s="555"/>
      <c r="K38" s="556">
        <v>585</v>
      </c>
      <c r="L38" s="554"/>
      <c r="M38" s="555"/>
      <c r="N38" s="556">
        <f>SUM(N23:N32,N35:N37)</f>
        <v>2380</v>
      </c>
      <c r="O38" s="554"/>
      <c r="P38" s="555"/>
      <c r="Q38" s="556">
        <f>SUM(Q23:Q32,Q35:Q37)</f>
        <v>1560</v>
      </c>
      <c r="R38" s="557"/>
      <c r="S38" s="558"/>
      <c r="T38" s="556">
        <f>SUM(T23:T37)</f>
        <v>1740</v>
      </c>
      <c r="U38" s="554"/>
      <c r="V38" s="555"/>
      <c r="W38" s="556" t="s">
        <v>220</v>
      </c>
      <c r="X38" s="554"/>
      <c r="Y38" s="555"/>
      <c r="Z38" s="556">
        <f>SUM(Z23:Z32,Z35:Z37)</f>
        <v>2173</v>
      </c>
      <c r="AA38" s="554"/>
      <c r="AB38" s="555"/>
      <c r="AC38" s="556">
        <f>SUM(AC23:AC32,AC35:AC37)</f>
        <v>1500</v>
      </c>
      <c r="AD38" s="554"/>
      <c r="AE38" s="555"/>
      <c r="AF38" s="556" t="s">
        <v>220</v>
      </c>
      <c r="AG38" s="464"/>
      <c r="AH38" s="464"/>
      <c r="AI38" s="464"/>
      <c r="AJ38" s="464"/>
      <c r="AK38" s="464"/>
      <c r="AL38" s="464"/>
      <c r="AM38" s="464"/>
      <c r="AN38" s="464"/>
      <c r="AO38" s="464"/>
      <c r="AP38" s="464"/>
      <c r="AQ38" s="464"/>
      <c r="AR38" s="464"/>
      <c r="AS38" s="464"/>
      <c r="AT38" s="464"/>
      <c r="AU38" s="464"/>
      <c r="AV38" s="464"/>
      <c r="AW38" s="464"/>
      <c r="AX38" s="464"/>
      <c r="AY38" s="464"/>
      <c r="AZ38" s="464"/>
      <c r="BA38" s="464"/>
      <c r="BB38" s="464"/>
      <c r="BC38" s="464"/>
      <c r="BD38" s="464"/>
      <c r="BE38" s="464"/>
      <c r="BF38" s="464"/>
      <c r="BG38" s="464"/>
      <c r="BH38" s="464"/>
      <c r="BI38" s="464"/>
      <c r="BJ38" s="464"/>
      <c r="BK38" s="464"/>
      <c r="BL38" s="464"/>
      <c r="BM38" s="464"/>
      <c r="BN38" s="464"/>
      <c r="BO38" s="464"/>
      <c r="BP38" s="464"/>
      <c r="BQ38" s="464"/>
      <c r="BR38" s="464"/>
      <c r="BS38" s="464"/>
      <c r="BT38" s="464"/>
      <c r="BU38" s="464"/>
      <c r="BV38" s="464"/>
      <c r="BW38" s="464"/>
      <c r="BX38" s="464"/>
      <c r="BY38" s="464"/>
      <c r="BZ38" s="464"/>
      <c r="CA38" s="464"/>
      <c r="CB38" s="464"/>
      <c r="CC38" s="464"/>
      <c r="CD38" s="464"/>
      <c r="CE38" s="464"/>
      <c r="CF38" s="464"/>
      <c r="CG38" s="464"/>
      <c r="CH38" s="464"/>
      <c r="CI38" s="464"/>
      <c r="CJ38" s="464"/>
      <c r="CK38" s="464"/>
      <c r="CL38" s="464"/>
      <c r="CM38" s="464"/>
      <c r="CN38" s="464"/>
      <c r="CO38" s="464"/>
      <c r="CP38" s="464"/>
      <c r="CQ38" s="464"/>
      <c r="CR38" s="464"/>
      <c r="CS38" s="464"/>
      <c r="CT38" s="464"/>
      <c r="CU38" s="464"/>
      <c r="CV38" s="464"/>
      <c r="CW38" s="464"/>
      <c r="CX38" s="464"/>
      <c r="CY38" s="464"/>
      <c r="CZ38" s="464"/>
      <c r="DA38" s="464"/>
      <c r="DB38" s="464"/>
      <c r="DC38" s="464"/>
      <c r="DD38" s="464"/>
      <c r="DE38" s="464"/>
      <c r="DF38" s="464"/>
      <c r="DG38" s="464"/>
      <c r="DH38" s="464"/>
      <c r="DI38" s="464"/>
      <c r="DJ38" s="464"/>
      <c r="DK38" s="464"/>
      <c r="DL38" s="464"/>
      <c r="DM38" s="464"/>
      <c r="DN38" s="464"/>
      <c r="DO38" s="464"/>
      <c r="DP38" s="464"/>
      <c r="DQ38" s="464"/>
      <c r="DR38" s="464"/>
      <c r="DS38" s="464"/>
      <c r="DT38" s="464"/>
      <c r="DU38" s="464"/>
      <c r="DV38" s="464"/>
      <c r="DW38" s="464"/>
      <c r="DX38" s="464"/>
      <c r="DY38" s="464"/>
      <c r="DZ38" s="464"/>
      <c r="EA38" s="464"/>
      <c r="EB38" s="464"/>
      <c r="EC38" s="464"/>
      <c r="ED38" s="464"/>
      <c r="EE38" s="464"/>
      <c r="EF38" s="464"/>
      <c r="EG38" s="464"/>
      <c r="EH38" s="464"/>
      <c r="EI38" s="464"/>
      <c r="EJ38" s="464"/>
      <c r="EK38" s="464"/>
      <c r="EL38" s="464"/>
      <c r="EM38" s="464"/>
      <c r="EN38" s="464"/>
      <c r="EO38" s="464"/>
      <c r="EP38" s="464"/>
      <c r="EQ38" s="464"/>
      <c r="ER38" s="464"/>
      <c r="ES38" s="464"/>
      <c r="ET38" s="464"/>
      <c r="EU38" s="464"/>
      <c r="EV38" s="464"/>
      <c r="EW38" s="464"/>
      <c r="EX38" s="464"/>
      <c r="EY38" s="464"/>
      <c r="EZ38" s="464"/>
      <c r="FA38" s="464"/>
      <c r="FB38" s="464"/>
      <c r="FC38" s="464"/>
      <c r="FD38" s="464"/>
      <c r="FE38" s="464"/>
      <c r="FF38" s="464"/>
      <c r="FG38" s="464"/>
      <c r="FH38" s="464"/>
      <c r="FI38" s="464"/>
      <c r="FJ38" s="464"/>
      <c r="FK38" s="464"/>
      <c r="FL38" s="464"/>
      <c r="FM38" s="464"/>
      <c r="FN38" s="464"/>
      <c r="FO38" s="464"/>
      <c r="FP38" s="464"/>
      <c r="FQ38" s="464"/>
      <c r="FR38" s="464"/>
      <c r="FS38" s="464"/>
      <c r="FT38" s="464"/>
      <c r="FU38" s="464"/>
      <c r="FV38" s="464"/>
      <c r="FW38" s="464"/>
      <c r="FX38" s="464"/>
      <c r="FY38" s="464"/>
      <c r="FZ38" s="464"/>
      <c r="GA38" s="464"/>
      <c r="GB38" s="464"/>
      <c r="GC38" s="464"/>
      <c r="GD38" s="464"/>
      <c r="GE38" s="464"/>
      <c r="GF38" s="464"/>
      <c r="GG38" s="464"/>
      <c r="GH38" s="464"/>
      <c r="GI38" s="464"/>
      <c r="GJ38" s="464"/>
      <c r="GK38" s="464"/>
      <c r="GL38" s="464"/>
      <c r="GM38" s="464"/>
      <c r="GN38" s="464"/>
      <c r="GO38" s="464"/>
      <c r="GP38" s="464"/>
      <c r="GQ38" s="464"/>
      <c r="GR38" s="464"/>
      <c r="GS38" s="464"/>
      <c r="GT38" s="464"/>
      <c r="GU38" s="464"/>
      <c r="GV38" s="464"/>
      <c r="GW38" s="464"/>
      <c r="GX38" s="464"/>
      <c r="GY38" s="464"/>
      <c r="GZ38" s="464"/>
      <c r="HA38" s="464"/>
      <c r="HB38" s="464"/>
      <c r="HC38" s="464"/>
      <c r="HD38" s="464"/>
      <c r="HE38" s="464"/>
      <c r="HF38" s="464"/>
      <c r="HG38" s="464"/>
      <c r="HH38" s="464"/>
      <c r="HI38" s="464"/>
      <c r="HJ38" s="464"/>
      <c r="HK38" s="464"/>
      <c r="HL38" s="464"/>
      <c r="HM38" s="464"/>
      <c r="HN38" s="464"/>
      <c r="HO38" s="464"/>
      <c r="HP38" s="464"/>
      <c r="HQ38" s="464"/>
      <c r="HR38" s="464"/>
      <c r="HS38" s="464"/>
      <c r="HT38" s="464"/>
      <c r="HU38" s="464"/>
      <c r="HV38" s="464"/>
      <c r="HW38" s="464"/>
      <c r="HX38" s="464"/>
      <c r="HY38" s="464"/>
      <c r="HZ38" s="464"/>
      <c r="IA38" s="464"/>
      <c r="IB38" s="464"/>
      <c r="IC38" s="464"/>
      <c r="ID38" s="464"/>
      <c r="IE38" s="464"/>
      <c r="IF38" s="464"/>
      <c r="IG38" s="464"/>
      <c r="IH38" s="464"/>
      <c r="II38" s="464"/>
      <c r="IJ38" s="464"/>
      <c r="IK38" s="464"/>
      <c r="IL38" s="464"/>
      <c r="IM38" s="464"/>
      <c r="IN38" s="464"/>
      <c r="IO38" s="464"/>
      <c r="IP38" s="464"/>
      <c r="IQ38" s="464"/>
      <c r="IR38" s="464"/>
      <c r="IS38" s="464"/>
      <c r="IT38" s="464"/>
      <c r="IU38" s="464"/>
      <c r="IV38" s="464"/>
      <c r="IW38" s="464"/>
      <c r="IX38" s="464"/>
      <c r="IY38" s="464"/>
      <c r="IZ38" s="464"/>
      <c r="JA38" s="464"/>
      <c r="JB38" s="464"/>
      <c r="JC38" s="464"/>
      <c r="JD38" s="464"/>
      <c r="JE38" s="464"/>
      <c r="JF38" s="464"/>
      <c r="JG38" s="464"/>
      <c r="JH38" s="464"/>
      <c r="JI38" s="464"/>
      <c r="JJ38" s="464"/>
      <c r="JK38" s="464"/>
      <c r="JL38" s="464"/>
      <c r="JM38" s="464"/>
      <c r="JN38" s="464"/>
      <c r="JO38" s="464"/>
      <c r="JP38" s="464"/>
      <c r="JQ38" s="464"/>
      <c r="JR38" s="464"/>
      <c r="JS38" s="464"/>
      <c r="JT38" s="464"/>
      <c r="JU38" s="464"/>
      <c r="JV38" s="464"/>
      <c r="JW38" s="464"/>
      <c r="JX38" s="464"/>
      <c r="JY38" s="464"/>
      <c r="JZ38" s="464"/>
      <c r="KA38" s="464"/>
      <c r="KB38" s="464"/>
      <c r="KC38" s="464"/>
      <c r="KD38" s="464"/>
      <c r="KE38" s="464"/>
      <c r="KF38" s="464"/>
      <c r="KG38" s="464"/>
      <c r="KH38" s="464"/>
      <c r="KI38" s="464"/>
      <c r="KJ38" s="464"/>
      <c r="KK38" s="464"/>
      <c r="KL38" s="464"/>
      <c r="KM38" s="464"/>
      <c r="KN38" s="464"/>
      <c r="KO38" s="464"/>
      <c r="KP38" s="464"/>
      <c r="KQ38" s="464"/>
      <c r="KR38" s="464"/>
      <c r="KS38" s="464"/>
      <c r="KT38" s="464"/>
      <c r="KU38" s="464"/>
      <c r="KV38" s="464"/>
      <c r="KW38" s="464"/>
      <c r="KX38" s="464"/>
      <c r="KY38" s="464"/>
      <c r="KZ38" s="464"/>
      <c r="LA38" s="464"/>
      <c r="LB38" s="464"/>
      <c r="LC38" s="464"/>
      <c r="LD38" s="464"/>
      <c r="LE38" s="464"/>
      <c r="LF38" s="464"/>
      <c r="LG38" s="464"/>
      <c r="LH38" s="464"/>
      <c r="LI38" s="464"/>
      <c r="LJ38" s="464"/>
      <c r="LK38" s="464"/>
      <c r="LL38" s="464"/>
      <c r="LM38" s="464"/>
      <c r="LN38" s="464"/>
      <c r="LO38" s="464"/>
      <c r="LP38" s="464"/>
      <c r="LQ38" s="464"/>
      <c r="LR38" s="464"/>
      <c r="LS38" s="464"/>
      <c r="LT38" s="464"/>
      <c r="LU38" s="464"/>
      <c r="LV38" s="464"/>
      <c r="LW38" s="464"/>
      <c r="LX38" s="464"/>
      <c r="LY38" s="464"/>
      <c r="LZ38" s="464"/>
      <c r="MA38" s="464"/>
      <c r="MB38" s="464"/>
      <c r="MC38" s="464"/>
      <c r="MD38" s="464"/>
      <c r="ME38" s="464"/>
      <c r="MF38" s="464"/>
      <c r="MG38" s="464"/>
      <c r="MH38" s="464"/>
      <c r="MI38" s="464"/>
      <c r="MJ38" s="464"/>
      <c r="MK38" s="464"/>
      <c r="ML38" s="464"/>
      <c r="MM38" s="464"/>
      <c r="MN38" s="464"/>
      <c r="MO38" s="464"/>
      <c r="MP38" s="464"/>
      <c r="MQ38" s="464"/>
      <c r="MR38" s="464"/>
      <c r="MS38" s="464"/>
      <c r="MT38" s="464"/>
      <c r="MU38" s="464"/>
      <c r="MV38" s="464"/>
      <c r="MW38" s="464"/>
      <c r="MX38" s="464"/>
      <c r="MY38" s="464"/>
      <c r="MZ38" s="464"/>
      <c r="NA38" s="464"/>
      <c r="NB38" s="464"/>
      <c r="NC38" s="464"/>
      <c r="ND38" s="464"/>
      <c r="NE38" s="464"/>
      <c r="NF38" s="464"/>
      <c r="NG38" s="464"/>
      <c r="NH38" s="464"/>
      <c r="NI38" s="464"/>
      <c r="NJ38" s="464"/>
      <c r="NK38" s="464"/>
      <c r="NL38" s="464"/>
      <c r="NM38" s="464"/>
      <c r="NN38" s="464"/>
      <c r="NO38" s="464"/>
      <c r="NP38" s="464"/>
      <c r="NQ38" s="464"/>
      <c r="NR38" s="464"/>
      <c r="NS38" s="464"/>
      <c r="NT38" s="464"/>
      <c r="NU38" s="464"/>
      <c r="NV38" s="464"/>
      <c r="NW38" s="464"/>
      <c r="NX38" s="464"/>
      <c r="NY38" s="464"/>
      <c r="NZ38" s="464"/>
      <c r="OA38" s="464"/>
      <c r="OB38" s="464"/>
      <c r="OC38" s="464"/>
      <c r="OD38" s="464"/>
      <c r="OE38" s="464"/>
      <c r="OF38" s="464"/>
      <c r="OG38" s="464"/>
      <c r="OH38" s="464"/>
      <c r="OI38" s="464"/>
      <c r="OJ38" s="464"/>
      <c r="OK38" s="464"/>
      <c r="OL38" s="464"/>
      <c r="OM38" s="464"/>
      <c r="ON38" s="464"/>
      <c r="OO38" s="464"/>
      <c r="OP38" s="464"/>
      <c r="OQ38" s="464"/>
      <c r="OR38" s="464"/>
      <c r="OS38" s="464"/>
      <c r="OT38" s="464"/>
      <c r="OU38" s="464"/>
      <c r="OV38" s="464"/>
      <c r="OW38" s="464"/>
      <c r="OX38" s="464"/>
      <c r="OY38" s="464"/>
      <c r="OZ38" s="464"/>
      <c r="PA38" s="464"/>
      <c r="PB38" s="464"/>
      <c r="PC38" s="464"/>
      <c r="PD38" s="464"/>
      <c r="PE38" s="464"/>
      <c r="PF38" s="464"/>
      <c r="PG38" s="464"/>
      <c r="PH38" s="464"/>
      <c r="PI38" s="464"/>
      <c r="PJ38" s="464"/>
      <c r="PK38" s="464"/>
      <c r="PL38" s="464"/>
      <c r="PM38" s="464"/>
      <c r="PN38" s="464"/>
      <c r="PO38" s="464"/>
      <c r="PP38" s="464"/>
      <c r="PQ38" s="464"/>
      <c r="PR38" s="464"/>
      <c r="PS38" s="464"/>
      <c r="PT38" s="464"/>
      <c r="PU38" s="464"/>
      <c r="PV38" s="464"/>
      <c r="PW38" s="464"/>
      <c r="PX38" s="464"/>
      <c r="PY38" s="464"/>
      <c r="PZ38" s="464"/>
      <c r="QA38" s="464"/>
      <c r="QB38" s="464"/>
      <c r="QC38" s="464"/>
      <c r="QD38" s="464"/>
      <c r="QE38" s="464"/>
      <c r="QF38" s="464"/>
      <c r="QG38" s="464"/>
      <c r="QH38" s="464"/>
      <c r="QI38" s="464"/>
      <c r="QJ38" s="464"/>
      <c r="QK38" s="464"/>
      <c r="QL38" s="464"/>
      <c r="QM38" s="464"/>
      <c r="QN38" s="464"/>
      <c r="QO38" s="464"/>
      <c r="QP38" s="464"/>
      <c r="QQ38" s="464"/>
      <c r="QR38" s="464"/>
      <c r="QS38" s="464"/>
      <c r="QT38" s="464"/>
      <c r="QU38" s="464"/>
      <c r="QV38" s="464"/>
      <c r="QW38" s="464"/>
      <c r="QX38" s="464"/>
      <c r="QY38" s="464"/>
      <c r="QZ38" s="464"/>
      <c r="RA38" s="464"/>
      <c r="RB38" s="464"/>
      <c r="RC38" s="464"/>
      <c r="RD38" s="464"/>
      <c r="RE38" s="464"/>
      <c r="RF38" s="464"/>
      <c r="RG38" s="464"/>
      <c r="RH38" s="464"/>
      <c r="RI38" s="464"/>
    </row>
    <row r="39" spans="1:477" s="221" customFormat="1" ht="24" customHeight="1" x14ac:dyDescent="0.25">
      <c r="A39" s="142"/>
      <c r="B39" s="279"/>
      <c r="C39" s="280"/>
      <c r="D39" s="143"/>
      <c r="E39" s="143"/>
      <c r="F39" s="493"/>
      <c r="G39" s="494"/>
      <c r="H39" s="495"/>
      <c r="I39" s="397"/>
      <c r="J39" s="166"/>
      <c r="K39" s="342"/>
      <c r="L39" s="397"/>
      <c r="M39" s="166"/>
      <c r="N39" s="103"/>
      <c r="O39" s="397"/>
      <c r="P39" s="166"/>
      <c r="Q39" s="382" t="s">
        <v>217</v>
      </c>
      <c r="R39" s="389"/>
      <c r="S39" s="165"/>
      <c r="T39" s="342"/>
      <c r="U39" s="397"/>
      <c r="V39" s="166"/>
      <c r="W39" s="360"/>
      <c r="X39" s="397"/>
      <c r="Y39" s="166"/>
      <c r="Z39" s="342"/>
      <c r="AA39" s="397"/>
      <c r="AB39" s="166"/>
      <c r="AC39" s="103"/>
      <c r="AD39" s="397"/>
      <c r="AE39" s="166"/>
      <c r="AF39" s="360"/>
      <c r="AG39" s="467"/>
      <c r="AH39" s="467"/>
      <c r="AI39" s="467"/>
      <c r="AJ39" s="467"/>
      <c r="AK39" s="467"/>
      <c r="AL39" s="467"/>
      <c r="AM39" s="467"/>
      <c r="AN39" s="467"/>
      <c r="AO39" s="467"/>
      <c r="AP39" s="467"/>
      <c r="AQ39" s="467"/>
      <c r="AR39" s="467"/>
      <c r="AS39" s="467"/>
      <c r="AT39" s="467"/>
      <c r="AU39" s="467"/>
      <c r="AV39" s="467"/>
      <c r="AW39" s="467"/>
      <c r="AX39" s="467"/>
      <c r="AY39" s="467"/>
      <c r="AZ39" s="467"/>
      <c r="BA39" s="467"/>
      <c r="BB39" s="467"/>
      <c r="BC39" s="467"/>
      <c r="BD39" s="467"/>
      <c r="BE39" s="467"/>
      <c r="BF39" s="467"/>
      <c r="BG39" s="467"/>
      <c r="BH39" s="467"/>
      <c r="BI39" s="467"/>
      <c r="BJ39" s="467"/>
      <c r="BK39" s="467"/>
      <c r="BL39" s="467"/>
      <c r="BM39" s="467"/>
      <c r="BN39" s="467"/>
      <c r="BO39" s="467"/>
      <c r="BP39" s="467"/>
      <c r="BQ39" s="467"/>
      <c r="BR39" s="467"/>
      <c r="BS39" s="467"/>
      <c r="BT39" s="467"/>
      <c r="BU39" s="467"/>
      <c r="BV39" s="467"/>
      <c r="BW39" s="467"/>
      <c r="BX39" s="467"/>
      <c r="BY39" s="467"/>
      <c r="BZ39" s="467"/>
      <c r="CA39" s="467"/>
      <c r="CB39" s="467"/>
      <c r="CC39" s="467"/>
      <c r="CD39" s="467"/>
      <c r="CE39" s="467"/>
      <c r="CF39" s="467"/>
      <c r="CG39" s="467"/>
      <c r="CH39" s="467"/>
      <c r="CI39" s="467"/>
      <c r="CJ39" s="467"/>
      <c r="CK39" s="467"/>
      <c r="CL39" s="467"/>
      <c r="CM39" s="467"/>
      <c r="CN39" s="467"/>
      <c r="CO39" s="467"/>
      <c r="CP39" s="467"/>
      <c r="CQ39" s="467"/>
      <c r="CR39" s="467"/>
      <c r="CS39" s="467"/>
      <c r="CT39" s="467"/>
      <c r="CU39" s="467"/>
      <c r="CV39" s="467"/>
      <c r="CW39" s="467"/>
      <c r="CX39" s="467"/>
      <c r="CY39" s="467"/>
      <c r="CZ39" s="467"/>
      <c r="DA39" s="467"/>
      <c r="DB39" s="467"/>
      <c r="DC39" s="467"/>
      <c r="DD39" s="467"/>
      <c r="DE39" s="467"/>
      <c r="DF39" s="467"/>
      <c r="DG39" s="467"/>
      <c r="DH39" s="467"/>
      <c r="DI39" s="467"/>
      <c r="DJ39" s="467"/>
      <c r="DK39" s="467"/>
      <c r="DL39" s="467"/>
      <c r="DM39" s="467"/>
      <c r="DN39" s="467"/>
      <c r="DO39" s="467"/>
      <c r="DP39" s="467"/>
      <c r="DQ39" s="467"/>
      <c r="DR39" s="467"/>
      <c r="DS39" s="467"/>
      <c r="DT39" s="467"/>
      <c r="DU39" s="467"/>
      <c r="DV39" s="467"/>
      <c r="DW39" s="467"/>
      <c r="DX39" s="467"/>
      <c r="DY39" s="467"/>
      <c r="DZ39" s="467"/>
      <c r="EA39" s="467"/>
      <c r="EB39" s="467"/>
      <c r="EC39" s="467"/>
      <c r="ED39" s="467"/>
      <c r="EE39" s="467"/>
      <c r="EF39" s="467"/>
      <c r="EG39" s="467"/>
      <c r="EH39" s="467"/>
      <c r="EI39" s="467"/>
      <c r="EJ39" s="467"/>
      <c r="EK39" s="467"/>
      <c r="EL39" s="467"/>
      <c r="EM39" s="467"/>
      <c r="EN39" s="467"/>
      <c r="EO39" s="467"/>
      <c r="EP39" s="467"/>
      <c r="EQ39" s="467"/>
      <c r="ER39" s="467"/>
      <c r="ES39" s="467"/>
      <c r="ET39" s="467"/>
      <c r="EU39" s="467"/>
      <c r="EV39" s="467"/>
      <c r="EW39" s="467"/>
      <c r="EX39" s="467"/>
      <c r="EY39" s="467"/>
      <c r="EZ39" s="467"/>
      <c r="FA39" s="467"/>
      <c r="FB39" s="467"/>
      <c r="FC39" s="467"/>
      <c r="FD39" s="467"/>
      <c r="FE39" s="467"/>
      <c r="FF39" s="467"/>
      <c r="FG39" s="467"/>
      <c r="FH39" s="467"/>
      <c r="FI39" s="467"/>
      <c r="FJ39" s="467"/>
      <c r="FK39" s="467"/>
      <c r="FL39" s="467"/>
      <c r="FM39" s="467"/>
      <c r="FN39" s="467"/>
      <c r="FO39" s="467"/>
      <c r="FP39" s="467"/>
      <c r="FQ39" s="467"/>
      <c r="FR39" s="467"/>
      <c r="FS39" s="467"/>
      <c r="FT39" s="467"/>
      <c r="FU39" s="467"/>
      <c r="FV39" s="467"/>
      <c r="FW39" s="467"/>
      <c r="FX39" s="467"/>
      <c r="FY39" s="467"/>
      <c r="FZ39" s="467"/>
      <c r="GA39" s="467"/>
      <c r="GB39" s="467"/>
      <c r="GC39" s="467"/>
      <c r="GD39" s="467"/>
      <c r="GE39" s="467"/>
      <c r="GF39" s="467"/>
      <c r="GG39" s="467"/>
      <c r="GH39" s="467"/>
      <c r="GI39" s="467"/>
      <c r="GJ39" s="467"/>
      <c r="GK39" s="467"/>
      <c r="GL39" s="467"/>
      <c r="GM39" s="467"/>
      <c r="GN39" s="467"/>
      <c r="GO39" s="467"/>
      <c r="GP39" s="467"/>
      <c r="GQ39" s="467"/>
      <c r="GR39" s="467"/>
      <c r="GS39" s="467"/>
      <c r="GT39" s="467"/>
      <c r="GU39" s="467"/>
      <c r="GV39" s="467"/>
      <c r="GW39" s="467"/>
      <c r="GX39" s="467"/>
      <c r="GY39" s="467"/>
      <c r="GZ39" s="467"/>
      <c r="HA39" s="467"/>
      <c r="HB39" s="467"/>
      <c r="HC39" s="467"/>
      <c r="HD39" s="467"/>
      <c r="HE39" s="467"/>
      <c r="HF39" s="467"/>
      <c r="HG39" s="467"/>
      <c r="HH39" s="467"/>
      <c r="HI39" s="467"/>
      <c r="HJ39" s="467"/>
      <c r="HK39" s="467"/>
      <c r="HL39" s="467"/>
      <c r="HM39" s="467"/>
      <c r="HN39" s="467"/>
      <c r="HO39" s="467"/>
      <c r="HP39" s="467"/>
      <c r="HQ39" s="467"/>
      <c r="HR39" s="467"/>
      <c r="HS39" s="467"/>
      <c r="HT39" s="467"/>
      <c r="HU39" s="467"/>
      <c r="HV39" s="467"/>
      <c r="HW39" s="467"/>
      <c r="HX39" s="467"/>
      <c r="HY39" s="467"/>
      <c r="HZ39" s="467"/>
      <c r="IA39" s="467"/>
      <c r="IB39" s="467"/>
      <c r="IC39" s="467"/>
      <c r="ID39" s="467"/>
      <c r="IE39" s="467"/>
      <c r="IF39" s="467"/>
      <c r="IG39" s="467"/>
      <c r="IH39" s="467"/>
      <c r="II39" s="467"/>
      <c r="IJ39" s="467"/>
      <c r="IK39" s="467"/>
      <c r="IL39" s="467"/>
      <c r="IM39" s="467"/>
      <c r="IN39" s="467"/>
      <c r="IO39" s="467"/>
      <c r="IP39" s="467"/>
      <c r="IQ39" s="467"/>
      <c r="IR39" s="467"/>
      <c r="IS39" s="467"/>
      <c r="IT39" s="467"/>
      <c r="IU39" s="467"/>
      <c r="IV39" s="467"/>
      <c r="IW39" s="467"/>
      <c r="IX39" s="467"/>
      <c r="IY39" s="467"/>
      <c r="IZ39" s="467"/>
      <c r="JA39" s="467"/>
      <c r="JB39" s="467"/>
      <c r="JC39" s="467"/>
      <c r="JD39" s="467"/>
      <c r="JE39" s="467"/>
      <c r="JF39" s="467"/>
      <c r="JG39" s="467"/>
      <c r="JH39" s="467"/>
      <c r="JI39" s="467"/>
      <c r="JJ39" s="467"/>
      <c r="JK39" s="467"/>
      <c r="JL39" s="467"/>
      <c r="JM39" s="467"/>
      <c r="JN39" s="467"/>
      <c r="JO39" s="467"/>
      <c r="JP39" s="467"/>
      <c r="JQ39" s="467"/>
      <c r="JR39" s="467"/>
      <c r="JS39" s="467"/>
      <c r="JT39" s="467"/>
      <c r="JU39" s="467"/>
      <c r="JV39" s="467"/>
      <c r="JW39" s="467"/>
      <c r="JX39" s="467"/>
      <c r="JY39" s="467"/>
      <c r="JZ39" s="467"/>
      <c r="KA39" s="467"/>
      <c r="KB39" s="467"/>
      <c r="KC39" s="467"/>
      <c r="KD39" s="467"/>
      <c r="KE39" s="467"/>
      <c r="KF39" s="467"/>
      <c r="KG39" s="467"/>
      <c r="KH39" s="467"/>
      <c r="KI39" s="467"/>
      <c r="KJ39" s="467"/>
      <c r="KK39" s="467"/>
      <c r="KL39" s="467"/>
      <c r="KM39" s="467"/>
      <c r="KN39" s="467"/>
      <c r="KO39" s="467"/>
      <c r="KP39" s="467"/>
      <c r="KQ39" s="467"/>
      <c r="KR39" s="467"/>
      <c r="KS39" s="467"/>
      <c r="KT39" s="467"/>
      <c r="KU39" s="467"/>
      <c r="KV39" s="467"/>
      <c r="KW39" s="467"/>
      <c r="KX39" s="467"/>
      <c r="KY39" s="467"/>
      <c r="KZ39" s="467"/>
      <c r="LA39" s="467"/>
      <c r="LB39" s="467"/>
      <c r="LC39" s="467"/>
      <c r="LD39" s="467"/>
      <c r="LE39" s="467"/>
      <c r="LF39" s="467"/>
      <c r="LG39" s="467"/>
      <c r="LH39" s="467"/>
      <c r="LI39" s="467"/>
      <c r="LJ39" s="467"/>
      <c r="LK39" s="467"/>
      <c r="LL39" s="467"/>
      <c r="LM39" s="467"/>
      <c r="LN39" s="467"/>
      <c r="LO39" s="467"/>
      <c r="LP39" s="467"/>
      <c r="LQ39" s="467"/>
      <c r="LR39" s="467"/>
      <c r="LS39" s="467"/>
      <c r="LT39" s="467"/>
      <c r="LU39" s="467"/>
      <c r="LV39" s="467"/>
      <c r="LW39" s="467"/>
      <c r="LX39" s="467"/>
      <c r="LY39" s="467"/>
      <c r="LZ39" s="467"/>
      <c r="MA39" s="467"/>
      <c r="MB39" s="467"/>
      <c r="MC39" s="467"/>
      <c r="MD39" s="467"/>
      <c r="ME39" s="467"/>
      <c r="MF39" s="467"/>
      <c r="MG39" s="467"/>
      <c r="MH39" s="467"/>
      <c r="MI39" s="467"/>
      <c r="MJ39" s="467"/>
      <c r="MK39" s="467"/>
      <c r="ML39" s="467"/>
      <c r="MM39" s="467"/>
      <c r="MN39" s="467"/>
      <c r="MO39" s="467"/>
      <c r="MP39" s="467"/>
      <c r="MQ39" s="467"/>
      <c r="MR39" s="467"/>
      <c r="MS39" s="467"/>
      <c r="MT39" s="467"/>
      <c r="MU39" s="467"/>
      <c r="MV39" s="467"/>
      <c r="MW39" s="467"/>
      <c r="MX39" s="467"/>
      <c r="MY39" s="467"/>
      <c r="MZ39" s="467"/>
      <c r="NA39" s="467"/>
      <c r="NB39" s="467"/>
      <c r="NC39" s="467"/>
      <c r="ND39" s="467"/>
      <c r="NE39" s="467"/>
      <c r="NF39" s="467"/>
      <c r="NG39" s="467"/>
      <c r="NH39" s="467"/>
      <c r="NI39" s="467"/>
      <c r="NJ39" s="467"/>
      <c r="NK39" s="467"/>
      <c r="NL39" s="467"/>
      <c r="NM39" s="467"/>
      <c r="NN39" s="467"/>
      <c r="NO39" s="467"/>
      <c r="NP39" s="467"/>
      <c r="NQ39" s="467"/>
      <c r="NR39" s="467"/>
      <c r="NS39" s="467"/>
      <c r="NT39" s="467"/>
      <c r="NU39" s="467"/>
      <c r="NV39" s="467"/>
      <c r="NW39" s="467"/>
      <c r="NX39" s="467"/>
      <c r="NY39" s="467"/>
      <c r="NZ39" s="467"/>
      <c r="OA39" s="467"/>
      <c r="OB39" s="467"/>
      <c r="OC39" s="467"/>
      <c r="OD39" s="467"/>
      <c r="OE39" s="467"/>
      <c r="OF39" s="467"/>
      <c r="OG39" s="467"/>
      <c r="OH39" s="467"/>
      <c r="OI39" s="467"/>
      <c r="OJ39" s="467"/>
      <c r="OK39" s="467"/>
      <c r="OL39" s="467"/>
      <c r="OM39" s="467"/>
      <c r="ON39" s="467"/>
      <c r="OO39" s="467"/>
      <c r="OP39" s="467"/>
      <c r="OQ39" s="467"/>
      <c r="OR39" s="467"/>
      <c r="OS39" s="467"/>
      <c r="OT39" s="467"/>
      <c r="OU39" s="467"/>
      <c r="OV39" s="467"/>
      <c r="OW39" s="467"/>
      <c r="OX39" s="467"/>
      <c r="OY39" s="467"/>
      <c r="OZ39" s="467"/>
      <c r="PA39" s="467"/>
      <c r="PB39" s="467"/>
      <c r="PC39" s="467"/>
      <c r="PD39" s="467"/>
      <c r="PE39" s="467"/>
      <c r="PF39" s="467"/>
      <c r="PG39" s="467"/>
      <c r="PH39" s="467"/>
      <c r="PI39" s="467"/>
      <c r="PJ39" s="467"/>
      <c r="PK39" s="467"/>
      <c r="PL39" s="467"/>
      <c r="PM39" s="467"/>
      <c r="PN39" s="467"/>
      <c r="PO39" s="467"/>
      <c r="PP39" s="467"/>
      <c r="PQ39" s="467"/>
      <c r="PR39" s="467"/>
      <c r="PS39" s="467"/>
      <c r="PT39" s="467"/>
      <c r="PU39" s="467"/>
      <c r="PV39" s="467"/>
      <c r="PW39" s="467"/>
      <c r="PX39" s="467"/>
      <c r="PY39" s="467"/>
      <c r="PZ39" s="467"/>
      <c r="QA39" s="467"/>
      <c r="QB39" s="467"/>
      <c r="QC39" s="467"/>
      <c r="QD39" s="467"/>
      <c r="QE39" s="467"/>
      <c r="QF39" s="467"/>
      <c r="QG39" s="467"/>
      <c r="QH39" s="467"/>
      <c r="QI39" s="467"/>
      <c r="QJ39" s="467"/>
      <c r="QK39" s="467"/>
      <c r="QL39" s="467"/>
      <c r="QM39" s="467"/>
      <c r="QN39" s="467"/>
      <c r="QO39" s="467"/>
      <c r="QP39" s="467"/>
      <c r="QQ39" s="467"/>
      <c r="QR39" s="467"/>
      <c r="QS39" s="467"/>
      <c r="QT39" s="467"/>
      <c r="QU39" s="467"/>
      <c r="QV39" s="467"/>
      <c r="QW39" s="467"/>
      <c r="QX39" s="467"/>
      <c r="QY39" s="467"/>
      <c r="QZ39" s="467"/>
      <c r="RA39" s="467"/>
      <c r="RB39" s="467"/>
      <c r="RC39" s="467"/>
      <c r="RD39" s="467"/>
      <c r="RE39" s="467"/>
      <c r="RF39" s="467"/>
      <c r="RG39" s="467"/>
      <c r="RH39" s="467"/>
      <c r="RI39" s="467"/>
    </row>
    <row r="40" spans="1:477" s="221" customFormat="1" ht="24" customHeight="1" x14ac:dyDescent="0.25">
      <c r="A40" s="345"/>
      <c r="B40" s="344" t="s">
        <v>166</v>
      </c>
      <c r="C40" s="346"/>
      <c r="D40" s="143">
        <f>IF(ISBLANK('Item List'!E33),0,'Item List'!E33)</f>
        <v>0</v>
      </c>
      <c r="E40" s="143">
        <f t="shared" ref="E40:E58" si="25">IF(AND(ISNUMBER($C40),ISNUMBER(D40)),$C40*D40,0)</f>
        <v>0</v>
      </c>
      <c r="F40" s="503" t="s">
        <v>168</v>
      </c>
      <c r="G40" s="504" t="s">
        <v>169</v>
      </c>
      <c r="H40" s="505" t="s">
        <v>170</v>
      </c>
      <c r="I40" s="411" t="s">
        <v>168</v>
      </c>
      <c r="J40" s="380" t="s">
        <v>169</v>
      </c>
      <c r="K40" s="360" t="s">
        <v>170</v>
      </c>
      <c r="L40" s="411" t="s">
        <v>168</v>
      </c>
      <c r="M40" s="380" t="s">
        <v>169</v>
      </c>
      <c r="N40" s="360" t="s">
        <v>170</v>
      </c>
      <c r="O40" s="411" t="s">
        <v>168</v>
      </c>
      <c r="P40" s="380" t="s">
        <v>169</v>
      </c>
      <c r="Q40" s="360" t="s">
        <v>170</v>
      </c>
      <c r="R40" s="407" t="s">
        <v>168</v>
      </c>
      <c r="S40" s="385" t="s">
        <v>169</v>
      </c>
      <c r="T40" s="360" t="s">
        <v>170</v>
      </c>
      <c r="U40" s="411" t="s">
        <v>168</v>
      </c>
      <c r="V40" s="380" t="s">
        <v>169</v>
      </c>
      <c r="W40" s="360" t="s">
        <v>220</v>
      </c>
      <c r="X40" s="411" t="s">
        <v>168</v>
      </c>
      <c r="Y40" s="380" t="s">
        <v>169</v>
      </c>
      <c r="Z40" s="360" t="s">
        <v>170</v>
      </c>
      <c r="AA40" s="411" t="s">
        <v>168</v>
      </c>
      <c r="AB40" s="380" t="s">
        <v>169</v>
      </c>
      <c r="AC40" s="360" t="s">
        <v>170</v>
      </c>
      <c r="AD40" s="411" t="s">
        <v>168</v>
      </c>
      <c r="AE40" s="380" t="s">
        <v>169</v>
      </c>
      <c r="AF40" s="360"/>
      <c r="AG40" s="467"/>
      <c r="AH40" s="467"/>
      <c r="AI40" s="467"/>
      <c r="AJ40" s="467"/>
      <c r="AK40" s="467"/>
      <c r="AL40" s="467"/>
      <c r="AM40" s="467"/>
      <c r="AN40" s="467"/>
      <c r="AO40" s="467"/>
      <c r="AP40" s="467"/>
      <c r="AQ40" s="467"/>
      <c r="AR40" s="467"/>
      <c r="AS40" s="467"/>
      <c r="AT40" s="467"/>
      <c r="AU40" s="467"/>
      <c r="AV40" s="467"/>
      <c r="AW40" s="467"/>
      <c r="AX40" s="467"/>
      <c r="AY40" s="467"/>
      <c r="AZ40" s="467"/>
      <c r="BA40" s="467"/>
      <c r="BB40" s="467"/>
      <c r="BC40" s="467"/>
      <c r="BD40" s="467"/>
      <c r="BE40" s="467"/>
      <c r="BF40" s="467"/>
      <c r="BG40" s="467"/>
      <c r="BH40" s="467"/>
      <c r="BI40" s="467"/>
      <c r="BJ40" s="467"/>
      <c r="BK40" s="467"/>
      <c r="BL40" s="467"/>
      <c r="BM40" s="467"/>
      <c r="BN40" s="467"/>
      <c r="BO40" s="467"/>
      <c r="BP40" s="467"/>
      <c r="BQ40" s="467"/>
      <c r="BR40" s="467"/>
      <c r="BS40" s="467"/>
      <c r="BT40" s="467"/>
      <c r="BU40" s="467"/>
      <c r="BV40" s="467"/>
      <c r="BW40" s="467"/>
      <c r="BX40" s="467"/>
      <c r="BY40" s="467"/>
      <c r="BZ40" s="467"/>
      <c r="CA40" s="467"/>
      <c r="CB40" s="467"/>
      <c r="CC40" s="467"/>
      <c r="CD40" s="467"/>
      <c r="CE40" s="467"/>
      <c r="CF40" s="467"/>
      <c r="CG40" s="467"/>
      <c r="CH40" s="467"/>
      <c r="CI40" s="467"/>
      <c r="CJ40" s="467"/>
      <c r="CK40" s="467"/>
      <c r="CL40" s="467"/>
      <c r="CM40" s="467"/>
      <c r="CN40" s="467"/>
      <c r="CO40" s="467"/>
      <c r="CP40" s="467"/>
      <c r="CQ40" s="467"/>
      <c r="CR40" s="467"/>
      <c r="CS40" s="467"/>
      <c r="CT40" s="467"/>
      <c r="CU40" s="467"/>
      <c r="CV40" s="467"/>
      <c r="CW40" s="467"/>
      <c r="CX40" s="467"/>
      <c r="CY40" s="467"/>
      <c r="CZ40" s="467"/>
      <c r="DA40" s="467"/>
      <c r="DB40" s="467"/>
      <c r="DC40" s="467"/>
      <c r="DD40" s="467"/>
      <c r="DE40" s="467"/>
      <c r="DF40" s="467"/>
      <c r="DG40" s="467"/>
      <c r="DH40" s="467"/>
      <c r="DI40" s="467"/>
      <c r="DJ40" s="467"/>
      <c r="DK40" s="467"/>
      <c r="DL40" s="467"/>
      <c r="DM40" s="467"/>
      <c r="DN40" s="467"/>
      <c r="DO40" s="467"/>
      <c r="DP40" s="467"/>
      <c r="DQ40" s="467"/>
      <c r="DR40" s="467"/>
      <c r="DS40" s="467"/>
      <c r="DT40" s="467"/>
      <c r="DU40" s="467"/>
      <c r="DV40" s="467"/>
      <c r="DW40" s="467"/>
      <c r="DX40" s="467"/>
      <c r="DY40" s="467"/>
      <c r="DZ40" s="467"/>
      <c r="EA40" s="467"/>
      <c r="EB40" s="467"/>
      <c r="EC40" s="467"/>
      <c r="ED40" s="467"/>
      <c r="EE40" s="467"/>
      <c r="EF40" s="467"/>
      <c r="EG40" s="467"/>
      <c r="EH40" s="467"/>
      <c r="EI40" s="467"/>
      <c r="EJ40" s="467"/>
      <c r="EK40" s="467"/>
      <c r="EL40" s="467"/>
      <c r="EM40" s="467"/>
      <c r="EN40" s="467"/>
      <c r="EO40" s="467"/>
      <c r="EP40" s="467"/>
      <c r="EQ40" s="467"/>
      <c r="ER40" s="467"/>
      <c r="ES40" s="467"/>
      <c r="ET40" s="467"/>
      <c r="EU40" s="467"/>
      <c r="EV40" s="467"/>
      <c r="EW40" s="467"/>
      <c r="EX40" s="467"/>
      <c r="EY40" s="467"/>
      <c r="EZ40" s="467"/>
      <c r="FA40" s="467"/>
      <c r="FB40" s="467"/>
      <c r="FC40" s="467"/>
      <c r="FD40" s="467"/>
      <c r="FE40" s="467"/>
      <c r="FF40" s="467"/>
      <c r="FG40" s="467"/>
      <c r="FH40" s="467"/>
      <c r="FI40" s="467"/>
      <c r="FJ40" s="467"/>
      <c r="FK40" s="467"/>
      <c r="FL40" s="467"/>
      <c r="FM40" s="467"/>
      <c r="FN40" s="467"/>
      <c r="FO40" s="467"/>
      <c r="FP40" s="467"/>
      <c r="FQ40" s="467"/>
      <c r="FR40" s="467"/>
      <c r="FS40" s="467"/>
      <c r="FT40" s="467"/>
      <c r="FU40" s="467"/>
      <c r="FV40" s="467"/>
      <c r="FW40" s="467"/>
      <c r="FX40" s="467"/>
      <c r="FY40" s="467"/>
      <c r="FZ40" s="467"/>
      <c r="GA40" s="467"/>
      <c r="GB40" s="467"/>
      <c r="GC40" s="467"/>
      <c r="GD40" s="467"/>
      <c r="GE40" s="467"/>
      <c r="GF40" s="467"/>
      <c r="GG40" s="467"/>
      <c r="GH40" s="467"/>
      <c r="GI40" s="467"/>
      <c r="GJ40" s="467"/>
      <c r="GK40" s="467"/>
      <c r="GL40" s="467"/>
      <c r="GM40" s="467"/>
      <c r="GN40" s="467"/>
      <c r="GO40" s="467"/>
      <c r="GP40" s="467"/>
      <c r="GQ40" s="467"/>
      <c r="GR40" s="467"/>
      <c r="GS40" s="467"/>
      <c r="GT40" s="467"/>
      <c r="GU40" s="467"/>
      <c r="GV40" s="467"/>
      <c r="GW40" s="467"/>
      <c r="GX40" s="467"/>
      <c r="GY40" s="467"/>
      <c r="GZ40" s="467"/>
      <c r="HA40" s="467"/>
      <c r="HB40" s="467"/>
      <c r="HC40" s="467"/>
      <c r="HD40" s="467"/>
      <c r="HE40" s="467"/>
      <c r="HF40" s="467"/>
      <c r="HG40" s="467"/>
      <c r="HH40" s="467"/>
      <c r="HI40" s="467"/>
      <c r="HJ40" s="467"/>
      <c r="HK40" s="467"/>
      <c r="HL40" s="467"/>
      <c r="HM40" s="467"/>
      <c r="HN40" s="467"/>
      <c r="HO40" s="467"/>
      <c r="HP40" s="467"/>
      <c r="HQ40" s="467"/>
      <c r="HR40" s="467"/>
      <c r="HS40" s="467"/>
      <c r="HT40" s="467"/>
      <c r="HU40" s="467"/>
      <c r="HV40" s="467"/>
      <c r="HW40" s="467"/>
      <c r="HX40" s="467"/>
      <c r="HY40" s="467"/>
      <c r="HZ40" s="467"/>
      <c r="IA40" s="467"/>
      <c r="IB40" s="467"/>
      <c r="IC40" s="467"/>
      <c r="ID40" s="467"/>
      <c r="IE40" s="467"/>
      <c r="IF40" s="467"/>
      <c r="IG40" s="467"/>
      <c r="IH40" s="467"/>
      <c r="II40" s="467"/>
      <c r="IJ40" s="467"/>
      <c r="IK40" s="467"/>
      <c r="IL40" s="467"/>
      <c r="IM40" s="467"/>
      <c r="IN40" s="467"/>
      <c r="IO40" s="467"/>
      <c r="IP40" s="467"/>
      <c r="IQ40" s="467"/>
      <c r="IR40" s="467"/>
      <c r="IS40" s="467"/>
      <c r="IT40" s="467"/>
      <c r="IU40" s="467"/>
      <c r="IV40" s="467"/>
      <c r="IW40" s="467"/>
      <c r="IX40" s="467"/>
      <c r="IY40" s="467"/>
      <c r="IZ40" s="467"/>
      <c r="JA40" s="467"/>
      <c r="JB40" s="467"/>
      <c r="JC40" s="467"/>
      <c r="JD40" s="467"/>
      <c r="JE40" s="467"/>
      <c r="JF40" s="467"/>
      <c r="JG40" s="467"/>
      <c r="JH40" s="467"/>
      <c r="JI40" s="467"/>
      <c r="JJ40" s="467"/>
      <c r="JK40" s="467"/>
      <c r="JL40" s="467"/>
      <c r="JM40" s="467"/>
      <c r="JN40" s="467"/>
      <c r="JO40" s="467"/>
      <c r="JP40" s="467"/>
      <c r="JQ40" s="467"/>
      <c r="JR40" s="467"/>
      <c r="JS40" s="467"/>
      <c r="JT40" s="467"/>
      <c r="JU40" s="467"/>
      <c r="JV40" s="467"/>
      <c r="JW40" s="467"/>
      <c r="JX40" s="467"/>
      <c r="JY40" s="467"/>
      <c r="JZ40" s="467"/>
      <c r="KA40" s="467"/>
      <c r="KB40" s="467"/>
      <c r="KC40" s="467"/>
      <c r="KD40" s="467"/>
      <c r="KE40" s="467"/>
      <c r="KF40" s="467"/>
      <c r="KG40" s="467"/>
      <c r="KH40" s="467"/>
      <c r="KI40" s="467"/>
      <c r="KJ40" s="467"/>
      <c r="KK40" s="467"/>
      <c r="KL40" s="467"/>
      <c r="KM40" s="467"/>
      <c r="KN40" s="467"/>
      <c r="KO40" s="467"/>
      <c r="KP40" s="467"/>
      <c r="KQ40" s="467"/>
      <c r="KR40" s="467"/>
      <c r="KS40" s="467"/>
      <c r="KT40" s="467"/>
      <c r="KU40" s="467"/>
      <c r="KV40" s="467"/>
      <c r="KW40" s="467"/>
      <c r="KX40" s="467"/>
      <c r="KY40" s="467"/>
      <c r="KZ40" s="467"/>
      <c r="LA40" s="467"/>
      <c r="LB40" s="467"/>
      <c r="LC40" s="467"/>
      <c r="LD40" s="467"/>
      <c r="LE40" s="467"/>
      <c r="LF40" s="467"/>
      <c r="LG40" s="467"/>
      <c r="LH40" s="467"/>
      <c r="LI40" s="467"/>
      <c r="LJ40" s="467"/>
      <c r="LK40" s="467"/>
      <c r="LL40" s="467"/>
      <c r="LM40" s="467"/>
      <c r="LN40" s="467"/>
      <c r="LO40" s="467"/>
      <c r="LP40" s="467"/>
      <c r="LQ40" s="467"/>
      <c r="LR40" s="467"/>
      <c r="LS40" s="467"/>
      <c r="LT40" s="467"/>
      <c r="LU40" s="467"/>
      <c r="LV40" s="467"/>
      <c r="LW40" s="467"/>
      <c r="LX40" s="467"/>
      <c r="LY40" s="467"/>
      <c r="LZ40" s="467"/>
      <c r="MA40" s="467"/>
      <c r="MB40" s="467"/>
      <c r="MC40" s="467"/>
      <c r="MD40" s="467"/>
      <c r="ME40" s="467"/>
      <c r="MF40" s="467"/>
      <c r="MG40" s="467"/>
      <c r="MH40" s="467"/>
      <c r="MI40" s="467"/>
      <c r="MJ40" s="467"/>
      <c r="MK40" s="467"/>
      <c r="ML40" s="467"/>
      <c r="MM40" s="467"/>
      <c r="MN40" s="467"/>
      <c r="MO40" s="467"/>
      <c r="MP40" s="467"/>
      <c r="MQ40" s="467"/>
      <c r="MR40" s="467"/>
      <c r="MS40" s="467"/>
      <c r="MT40" s="467"/>
      <c r="MU40" s="467"/>
      <c r="MV40" s="467"/>
      <c r="MW40" s="467"/>
      <c r="MX40" s="467"/>
      <c r="MY40" s="467"/>
      <c r="MZ40" s="467"/>
      <c r="NA40" s="467"/>
      <c r="NB40" s="467"/>
      <c r="NC40" s="467"/>
      <c r="ND40" s="467"/>
      <c r="NE40" s="467"/>
      <c r="NF40" s="467"/>
      <c r="NG40" s="467"/>
      <c r="NH40" s="467"/>
      <c r="NI40" s="467"/>
      <c r="NJ40" s="467"/>
      <c r="NK40" s="467"/>
      <c r="NL40" s="467"/>
      <c r="NM40" s="467"/>
      <c r="NN40" s="467"/>
      <c r="NO40" s="467"/>
      <c r="NP40" s="467"/>
      <c r="NQ40" s="467"/>
      <c r="NR40" s="467"/>
      <c r="NS40" s="467"/>
      <c r="NT40" s="467"/>
      <c r="NU40" s="467"/>
      <c r="NV40" s="467"/>
      <c r="NW40" s="467"/>
      <c r="NX40" s="467"/>
      <c r="NY40" s="467"/>
      <c r="NZ40" s="467"/>
      <c r="OA40" s="467"/>
      <c r="OB40" s="467"/>
      <c r="OC40" s="467"/>
      <c r="OD40" s="467"/>
      <c r="OE40" s="467"/>
      <c r="OF40" s="467"/>
      <c r="OG40" s="467"/>
      <c r="OH40" s="467"/>
      <c r="OI40" s="467"/>
      <c r="OJ40" s="467"/>
      <c r="OK40" s="467"/>
      <c r="OL40" s="467"/>
      <c r="OM40" s="467"/>
      <c r="ON40" s="467"/>
      <c r="OO40" s="467"/>
      <c r="OP40" s="467"/>
      <c r="OQ40" s="467"/>
      <c r="OR40" s="467"/>
      <c r="OS40" s="467"/>
      <c r="OT40" s="467"/>
      <c r="OU40" s="467"/>
      <c r="OV40" s="467"/>
      <c r="OW40" s="467"/>
      <c r="OX40" s="467"/>
      <c r="OY40" s="467"/>
      <c r="OZ40" s="467"/>
      <c r="PA40" s="467"/>
      <c r="PB40" s="467"/>
      <c r="PC40" s="467"/>
      <c r="PD40" s="467"/>
      <c r="PE40" s="467"/>
      <c r="PF40" s="467"/>
      <c r="PG40" s="467"/>
      <c r="PH40" s="467"/>
      <c r="PI40" s="467"/>
      <c r="PJ40" s="467"/>
      <c r="PK40" s="467"/>
      <c r="PL40" s="467"/>
      <c r="PM40" s="467"/>
      <c r="PN40" s="467"/>
      <c r="PO40" s="467"/>
      <c r="PP40" s="467"/>
      <c r="PQ40" s="467"/>
      <c r="PR40" s="467"/>
      <c r="PS40" s="467"/>
      <c r="PT40" s="467"/>
      <c r="PU40" s="467"/>
      <c r="PV40" s="467"/>
      <c r="PW40" s="467"/>
      <c r="PX40" s="467"/>
      <c r="PY40" s="467"/>
      <c r="PZ40" s="467"/>
      <c r="QA40" s="467"/>
      <c r="QB40" s="467"/>
      <c r="QC40" s="467"/>
      <c r="QD40" s="467"/>
      <c r="QE40" s="467"/>
      <c r="QF40" s="467"/>
      <c r="QG40" s="467"/>
      <c r="QH40" s="467"/>
      <c r="QI40" s="467"/>
      <c r="QJ40" s="467"/>
      <c r="QK40" s="467"/>
      <c r="QL40" s="467"/>
      <c r="QM40" s="467"/>
      <c r="QN40" s="467"/>
      <c r="QO40" s="467"/>
      <c r="QP40" s="467"/>
      <c r="QQ40" s="467"/>
      <c r="QR40" s="467"/>
      <c r="QS40" s="467"/>
      <c r="QT40" s="467"/>
      <c r="QU40" s="467"/>
      <c r="QV40" s="467"/>
      <c r="QW40" s="467"/>
      <c r="QX40" s="467"/>
      <c r="QY40" s="467"/>
      <c r="QZ40" s="467"/>
      <c r="RA40" s="467"/>
      <c r="RB40" s="467"/>
      <c r="RC40" s="467"/>
      <c r="RD40" s="467"/>
      <c r="RE40" s="467"/>
      <c r="RF40" s="467"/>
      <c r="RG40" s="467"/>
      <c r="RH40" s="467"/>
      <c r="RI40" s="467"/>
    </row>
    <row r="41" spans="1:477" s="465" customFormat="1" ht="24" customHeight="1" x14ac:dyDescent="0.25">
      <c r="A41" s="570">
        <f>IF(B41="","",A38+1)</f>
        <v>27</v>
      </c>
      <c r="B41" s="571" t="s">
        <v>202</v>
      </c>
      <c r="C41" s="572"/>
      <c r="D41" s="573">
        <f>IF(ISBLANK('Item List'!E34),0,'Item List'!E34)</f>
        <v>0</v>
      </c>
      <c r="E41" s="573">
        <f t="shared" si="25"/>
        <v>0</v>
      </c>
      <c r="F41" s="574">
        <v>100</v>
      </c>
      <c r="G41" s="575">
        <v>10</v>
      </c>
      <c r="H41" s="576">
        <f>F41*G41</f>
        <v>1000</v>
      </c>
      <c r="I41" s="577"/>
      <c r="J41" s="578"/>
      <c r="K41" s="579" t="s">
        <v>216</v>
      </c>
      <c r="L41" s="580">
        <v>62</v>
      </c>
      <c r="M41" s="581">
        <v>35</v>
      </c>
      <c r="N41" s="582">
        <f>L41*M41</f>
        <v>2170</v>
      </c>
      <c r="O41" s="580">
        <v>5</v>
      </c>
      <c r="P41" s="581">
        <v>85</v>
      </c>
      <c r="Q41" s="582">
        <f>O41*P41</f>
        <v>425</v>
      </c>
      <c r="R41" s="580">
        <v>87</v>
      </c>
      <c r="S41" s="581">
        <v>30</v>
      </c>
      <c r="T41" s="582">
        <f>R41*S41</f>
        <v>2610</v>
      </c>
      <c r="U41" s="577"/>
      <c r="V41" s="578"/>
      <c r="W41" s="583" t="s">
        <v>220</v>
      </c>
      <c r="X41" s="580">
        <v>88</v>
      </c>
      <c r="Y41" s="581">
        <v>24</v>
      </c>
      <c r="Z41" s="582">
        <f>X41*Y41</f>
        <v>2112</v>
      </c>
      <c r="AA41" s="580">
        <v>42</v>
      </c>
      <c r="AB41" s="581">
        <v>38</v>
      </c>
      <c r="AC41" s="582">
        <f>AA41*AB41</f>
        <v>1596</v>
      </c>
      <c r="AD41" s="577"/>
      <c r="AE41" s="578"/>
      <c r="AF41" s="583" t="s">
        <v>220</v>
      </c>
      <c r="AG41" s="464"/>
      <c r="AH41" s="464"/>
      <c r="AI41" s="464"/>
      <c r="AJ41" s="464"/>
      <c r="AK41" s="464"/>
      <c r="AL41" s="464"/>
      <c r="AM41" s="464"/>
      <c r="AN41" s="464"/>
      <c r="AO41" s="464"/>
      <c r="AP41" s="464"/>
      <c r="AQ41" s="464"/>
      <c r="AR41" s="464"/>
      <c r="AS41" s="464"/>
      <c r="AT41" s="464"/>
      <c r="AU41" s="464"/>
      <c r="AV41" s="464"/>
      <c r="AW41" s="464"/>
      <c r="AX41" s="464"/>
      <c r="AY41" s="464"/>
      <c r="AZ41" s="464"/>
      <c r="BA41" s="464"/>
      <c r="BB41" s="464"/>
      <c r="BC41" s="464"/>
      <c r="BD41" s="464"/>
      <c r="BE41" s="464"/>
      <c r="BF41" s="464"/>
      <c r="BG41" s="464"/>
      <c r="BH41" s="464"/>
      <c r="BI41" s="464"/>
      <c r="BJ41" s="464"/>
      <c r="BK41" s="464"/>
      <c r="BL41" s="464"/>
      <c r="BM41" s="464"/>
      <c r="BN41" s="464"/>
      <c r="BO41" s="464"/>
      <c r="BP41" s="464"/>
      <c r="BQ41" s="464"/>
      <c r="BR41" s="464"/>
      <c r="BS41" s="464"/>
      <c r="BT41" s="464"/>
      <c r="BU41" s="464"/>
      <c r="BV41" s="464"/>
      <c r="BW41" s="464"/>
      <c r="BX41" s="464"/>
      <c r="BY41" s="464"/>
      <c r="BZ41" s="464"/>
      <c r="CA41" s="464"/>
      <c r="CB41" s="464"/>
      <c r="CC41" s="464"/>
      <c r="CD41" s="464"/>
      <c r="CE41" s="464"/>
      <c r="CF41" s="464"/>
      <c r="CG41" s="464"/>
      <c r="CH41" s="464"/>
      <c r="CI41" s="464"/>
      <c r="CJ41" s="464"/>
      <c r="CK41" s="464"/>
      <c r="CL41" s="464"/>
      <c r="CM41" s="464"/>
      <c r="CN41" s="464"/>
      <c r="CO41" s="464"/>
      <c r="CP41" s="464"/>
      <c r="CQ41" s="464"/>
      <c r="CR41" s="464"/>
      <c r="CS41" s="464"/>
      <c r="CT41" s="464"/>
      <c r="CU41" s="464"/>
      <c r="CV41" s="464"/>
      <c r="CW41" s="464"/>
      <c r="CX41" s="464"/>
      <c r="CY41" s="464"/>
      <c r="CZ41" s="464"/>
      <c r="DA41" s="464"/>
      <c r="DB41" s="464"/>
      <c r="DC41" s="464"/>
      <c r="DD41" s="464"/>
      <c r="DE41" s="464"/>
      <c r="DF41" s="464"/>
      <c r="DG41" s="464"/>
      <c r="DH41" s="464"/>
      <c r="DI41" s="464"/>
      <c r="DJ41" s="464"/>
      <c r="DK41" s="464"/>
      <c r="DL41" s="464"/>
      <c r="DM41" s="464"/>
      <c r="DN41" s="464"/>
      <c r="DO41" s="464"/>
      <c r="DP41" s="464"/>
      <c r="DQ41" s="464"/>
      <c r="DR41" s="464"/>
      <c r="DS41" s="464"/>
      <c r="DT41" s="464"/>
      <c r="DU41" s="464"/>
      <c r="DV41" s="464"/>
      <c r="DW41" s="464"/>
      <c r="DX41" s="464"/>
      <c r="DY41" s="464"/>
      <c r="DZ41" s="464"/>
      <c r="EA41" s="464"/>
      <c r="EB41" s="464"/>
      <c r="EC41" s="464"/>
      <c r="ED41" s="464"/>
      <c r="EE41" s="464"/>
      <c r="EF41" s="464"/>
      <c r="EG41" s="464"/>
      <c r="EH41" s="464"/>
      <c r="EI41" s="464"/>
      <c r="EJ41" s="464"/>
      <c r="EK41" s="464"/>
      <c r="EL41" s="464"/>
      <c r="EM41" s="464"/>
      <c r="EN41" s="464"/>
      <c r="EO41" s="464"/>
      <c r="EP41" s="464"/>
      <c r="EQ41" s="464"/>
      <c r="ER41" s="464"/>
      <c r="ES41" s="464"/>
      <c r="ET41" s="464"/>
      <c r="EU41" s="464"/>
      <c r="EV41" s="464"/>
      <c r="EW41" s="464"/>
      <c r="EX41" s="464"/>
      <c r="EY41" s="464"/>
      <c r="EZ41" s="464"/>
      <c r="FA41" s="464"/>
      <c r="FB41" s="464"/>
      <c r="FC41" s="464"/>
      <c r="FD41" s="464"/>
      <c r="FE41" s="464"/>
      <c r="FF41" s="464"/>
      <c r="FG41" s="464"/>
      <c r="FH41" s="464"/>
      <c r="FI41" s="464"/>
      <c r="FJ41" s="464"/>
      <c r="FK41" s="464"/>
      <c r="FL41" s="464"/>
      <c r="FM41" s="464"/>
      <c r="FN41" s="464"/>
      <c r="FO41" s="464"/>
      <c r="FP41" s="464"/>
      <c r="FQ41" s="464"/>
      <c r="FR41" s="464"/>
      <c r="FS41" s="464"/>
      <c r="FT41" s="464"/>
      <c r="FU41" s="464"/>
      <c r="FV41" s="464"/>
      <c r="FW41" s="464"/>
      <c r="FX41" s="464"/>
      <c r="FY41" s="464"/>
      <c r="FZ41" s="464"/>
      <c r="GA41" s="464"/>
      <c r="GB41" s="464"/>
      <c r="GC41" s="464"/>
      <c r="GD41" s="464"/>
      <c r="GE41" s="464"/>
      <c r="GF41" s="464"/>
      <c r="GG41" s="464"/>
      <c r="GH41" s="464"/>
      <c r="GI41" s="464"/>
      <c r="GJ41" s="464"/>
      <c r="GK41" s="464"/>
      <c r="GL41" s="464"/>
      <c r="GM41" s="464"/>
      <c r="GN41" s="464"/>
      <c r="GO41" s="464"/>
      <c r="GP41" s="464"/>
      <c r="GQ41" s="464"/>
      <c r="GR41" s="464"/>
      <c r="GS41" s="464"/>
      <c r="GT41" s="464"/>
      <c r="GU41" s="464"/>
      <c r="GV41" s="464"/>
      <c r="GW41" s="464"/>
      <c r="GX41" s="464"/>
      <c r="GY41" s="464"/>
      <c r="GZ41" s="464"/>
      <c r="HA41" s="464"/>
      <c r="HB41" s="464"/>
      <c r="HC41" s="464"/>
      <c r="HD41" s="464"/>
      <c r="HE41" s="464"/>
      <c r="HF41" s="464"/>
      <c r="HG41" s="464"/>
      <c r="HH41" s="464"/>
      <c r="HI41" s="464"/>
      <c r="HJ41" s="464"/>
      <c r="HK41" s="464"/>
      <c r="HL41" s="464"/>
      <c r="HM41" s="464"/>
      <c r="HN41" s="464"/>
      <c r="HO41" s="464"/>
      <c r="HP41" s="464"/>
      <c r="HQ41" s="464"/>
      <c r="HR41" s="464"/>
      <c r="HS41" s="464"/>
      <c r="HT41" s="464"/>
      <c r="HU41" s="464"/>
      <c r="HV41" s="464"/>
      <c r="HW41" s="464"/>
      <c r="HX41" s="464"/>
      <c r="HY41" s="464"/>
      <c r="HZ41" s="464"/>
      <c r="IA41" s="464"/>
      <c r="IB41" s="464"/>
      <c r="IC41" s="464"/>
      <c r="ID41" s="464"/>
      <c r="IE41" s="464"/>
      <c r="IF41" s="464"/>
      <c r="IG41" s="464"/>
      <c r="IH41" s="464"/>
      <c r="II41" s="464"/>
      <c r="IJ41" s="464"/>
      <c r="IK41" s="464"/>
      <c r="IL41" s="464"/>
      <c r="IM41" s="464"/>
      <c r="IN41" s="464"/>
      <c r="IO41" s="464"/>
      <c r="IP41" s="464"/>
      <c r="IQ41" s="464"/>
      <c r="IR41" s="464"/>
      <c r="IS41" s="464"/>
      <c r="IT41" s="464"/>
      <c r="IU41" s="464"/>
      <c r="IV41" s="464"/>
      <c r="IW41" s="464"/>
      <c r="IX41" s="464"/>
      <c r="IY41" s="464"/>
      <c r="IZ41" s="464"/>
      <c r="JA41" s="464"/>
      <c r="JB41" s="464"/>
      <c r="JC41" s="464"/>
      <c r="JD41" s="464"/>
      <c r="JE41" s="464"/>
      <c r="JF41" s="464"/>
      <c r="JG41" s="464"/>
      <c r="JH41" s="464"/>
      <c r="JI41" s="464"/>
      <c r="JJ41" s="464"/>
      <c r="JK41" s="464"/>
      <c r="JL41" s="464"/>
      <c r="JM41" s="464"/>
      <c r="JN41" s="464"/>
      <c r="JO41" s="464"/>
      <c r="JP41" s="464"/>
      <c r="JQ41" s="464"/>
      <c r="JR41" s="464"/>
      <c r="JS41" s="464"/>
      <c r="JT41" s="464"/>
      <c r="JU41" s="464"/>
      <c r="JV41" s="464"/>
      <c r="JW41" s="464"/>
      <c r="JX41" s="464"/>
      <c r="JY41" s="464"/>
      <c r="JZ41" s="464"/>
      <c r="KA41" s="464"/>
      <c r="KB41" s="464"/>
      <c r="KC41" s="464"/>
      <c r="KD41" s="464"/>
      <c r="KE41" s="464"/>
      <c r="KF41" s="464"/>
      <c r="KG41" s="464"/>
      <c r="KH41" s="464"/>
      <c r="KI41" s="464"/>
      <c r="KJ41" s="464"/>
      <c r="KK41" s="464"/>
      <c r="KL41" s="464"/>
      <c r="KM41" s="464"/>
      <c r="KN41" s="464"/>
      <c r="KO41" s="464"/>
      <c r="KP41" s="464"/>
      <c r="KQ41" s="464"/>
      <c r="KR41" s="464"/>
      <c r="KS41" s="464"/>
      <c r="KT41" s="464"/>
      <c r="KU41" s="464"/>
      <c r="KV41" s="464"/>
      <c r="KW41" s="464"/>
      <c r="KX41" s="464"/>
      <c r="KY41" s="464"/>
      <c r="KZ41" s="464"/>
      <c r="LA41" s="464"/>
      <c r="LB41" s="464"/>
      <c r="LC41" s="464"/>
      <c r="LD41" s="464"/>
      <c r="LE41" s="464"/>
      <c r="LF41" s="464"/>
      <c r="LG41" s="464"/>
      <c r="LH41" s="464"/>
      <c r="LI41" s="464"/>
      <c r="LJ41" s="464"/>
      <c r="LK41" s="464"/>
      <c r="LL41" s="464"/>
      <c r="LM41" s="464"/>
      <c r="LN41" s="464"/>
      <c r="LO41" s="464"/>
      <c r="LP41" s="464"/>
      <c r="LQ41" s="464"/>
      <c r="LR41" s="464"/>
      <c r="LS41" s="464"/>
      <c r="LT41" s="464"/>
      <c r="LU41" s="464"/>
      <c r="LV41" s="464"/>
      <c r="LW41" s="464"/>
      <c r="LX41" s="464"/>
      <c r="LY41" s="464"/>
      <c r="LZ41" s="464"/>
      <c r="MA41" s="464"/>
      <c r="MB41" s="464"/>
      <c r="MC41" s="464"/>
      <c r="MD41" s="464"/>
      <c r="ME41" s="464"/>
      <c r="MF41" s="464"/>
      <c r="MG41" s="464"/>
      <c r="MH41" s="464"/>
      <c r="MI41" s="464"/>
      <c r="MJ41" s="464"/>
      <c r="MK41" s="464"/>
      <c r="ML41" s="464"/>
      <c r="MM41" s="464"/>
      <c r="MN41" s="464"/>
      <c r="MO41" s="464"/>
      <c r="MP41" s="464"/>
      <c r="MQ41" s="464"/>
      <c r="MR41" s="464"/>
      <c r="MS41" s="464"/>
      <c r="MT41" s="464"/>
      <c r="MU41" s="464"/>
      <c r="MV41" s="464"/>
      <c r="MW41" s="464"/>
      <c r="MX41" s="464"/>
      <c r="MY41" s="464"/>
      <c r="MZ41" s="464"/>
      <c r="NA41" s="464"/>
      <c r="NB41" s="464"/>
      <c r="NC41" s="464"/>
      <c r="ND41" s="464"/>
      <c r="NE41" s="464"/>
      <c r="NF41" s="464"/>
      <c r="NG41" s="464"/>
      <c r="NH41" s="464"/>
      <c r="NI41" s="464"/>
      <c r="NJ41" s="464"/>
      <c r="NK41" s="464"/>
      <c r="NL41" s="464"/>
      <c r="NM41" s="464"/>
      <c r="NN41" s="464"/>
      <c r="NO41" s="464"/>
      <c r="NP41" s="464"/>
      <c r="NQ41" s="464"/>
      <c r="NR41" s="464"/>
      <c r="NS41" s="464"/>
      <c r="NT41" s="464"/>
      <c r="NU41" s="464"/>
      <c r="NV41" s="464"/>
      <c r="NW41" s="464"/>
      <c r="NX41" s="464"/>
      <c r="NY41" s="464"/>
      <c r="NZ41" s="464"/>
      <c r="OA41" s="464"/>
      <c r="OB41" s="464"/>
      <c r="OC41" s="464"/>
      <c r="OD41" s="464"/>
      <c r="OE41" s="464"/>
      <c r="OF41" s="464"/>
      <c r="OG41" s="464"/>
      <c r="OH41" s="464"/>
      <c r="OI41" s="464"/>
      <c r="OJ41" s="464"/>
      <c r="OK41" s="464"/>
      <c r="OL41" s="464"/>
      <c r="OM41" s="464"/>
      <c r="ON41" s="464"/>
      <c r="OO41" s="464"/>
      <c r="OP41" s="464"/>
      <c r="OQ41" s="464"/>
      <c r="OR41" s="464"/>
      <c r="OS41" s="464"/>
      <c r="OT41" s="464"/>
      <c r="OU41" s="464"/>
      <c r="OV41" s="464"/>
      <c r="OW41" s="464"/>
      <c r="OX41" s="464"/>
      <c r="OY41" s="464"/>
      <c r="OZ41" s="464"/>
      <c r="PA41" s="464"/>
      <c r="PB41" s="464"/>
      <c r="PC41" s="464"/>
      <c r="PD41" s="464"/>
      <c r="PE41" s="464"/>
      <c r="PF41" s="464"/>
      <c r="PG41" s="464"/>
      <c r="PH41" s="464"/>
      <c r="PI41" s="464"/>
      <c r="PJ41" s="464"/>
      <c r="PK41" s="464"/>
      <c r="PL41" s="464"/>
      <c r="PM41" s="464"/>
      <c r="PN41" s="464"/>
      <c r="PO41" s="464"/>
      <c r="PP41" s="464"/>
      <c r="PQ41" s="464"/>
      <c r="PR41" s="464"/>
      <c r="PS41" s="464"/>
      <c r="PT41" s="464"/>
      <c r="PU41" s="464"/>
      <c r="PV41" s="464"/>
      <c r="PW41" s="464"/>
      <c r="PX41" s="464"/>
      <c r="PY41" s="464"/>
      <c r="PZ41" s="464"/>
      <c r="QA41" s="464"/>
      <c r="QB41" s="464"/>
      <c r="QC41" s="464"/>
      <c r="QD41" s="464"/>
      <c r="QE41" s="464"/>
      <c r="QF41" s="464"/>
      <c r="QG41" s="464"/>
      <c r="QH41" s="464"/>
      <c r="QI41" s="464"/>
      <c r="QJ41" s="464"/>
      <c r="QK41" s="464"/>
      <c r="QL41" s="464"/>
      <c r="QM41" s="464"/>
      <c r="QN41" s="464"/>
      <c r="QO41" s="464"/>
      <c r="QP41" s="464"/>
      <c r="QQ41" s="464"/>
      <c r="QR41" s="464"/>
      <c r="QS41" s="464"/>
      <c r="QT41" s="464"/>
      <c r="QU41" s="464"/>
      <c r="QV41" s="464"/>
      <c r="QW41" s="464"/>
      <c r="QX41" s="464"/>
      <c r="QY41" s="464"/>
      <c r="QZ41" s="464"/>
      <c r="RA41" s="464"/>
      <c r="RB41" s="464"/>
      <c r="RC41" s="464"/>
      <c r="RD41" s="464"/>
      <c r="RE41" s="464"/>
      <c r="RF41" s="464"/>
      <c r="RG41" s="464"/>
      <c r="RH41" s="464"/>
      <c r="RI41" s="464"/>
    </row>
    <row r="42" spans="1:477" s="221" customFormat="1" ht="24" customHeight="1" x14ac:dyDescent="0.25">
      <c r="A42" s="142"/>
      <c r="B42" s="279"/>
      <c r="C42" s="280"/>
      <c r="D42" s="143"/>
      <c r="E42" s="143"/>
      <c r="F42" s="493"/>
      <c r="G42" s="494"/>
      <c r="H42" s="495"/>
      <c r="I42" s="397"/>
      <c r="J42" s="166"/>
      <c r="K42" s="342"/>
      <c r="L42" s="397"/>
      <c r="M42" s="166"/>
      <c r="N42" s="103"/>
      <c r="O42" s="397"/>
      <c r="P42" s="166"/>
      <c r="Q42" s="103"/>
      <c r="R42" s="389"/>
      <c r="S42" s="165"/>
      <c r="T42" s="342"/>
      <c r="U42" s="397"/>
      <c r="V42" s="166"/>
      <c r="W42" s="360"/>
      <c r="X42" s="397"/>
      <c r="Y42" s="166"/>
      <c r="Z42" s="342"/>
      <c r="AA42" s="397"/>
      <c r="AB42" s="166"/>
      <c r="AC42" s="103"/>
      <c r="AD42" s="397"/>
      <c r="AE42" s="166"/>
      <c r="AF42" s="360"/>
      <c r="AG42" s="467"/>
      <c r="AH42" s="467"/>
      <c r="AI42" s="467"/>
      <c r="AJ42" s="467"/>
      <c r="AK42" s="467"/>
      <c r="AL42" s="467"/>
      <c r="AM42" s="467"/>
      <c r="AN42" s="467"/>
      <c r="AO42" s="467"/>
      <c r="AP42" s="467"/>
      <c r="AQ42" s="467"/>
      <c r="AR42" s="467"/>
      <c r="AS42" s="467"/>
      <c r="AT42" s="467"/>
      <c r="AU42" s="467"/>
      <c r="AV42" s="467"/>
      <c r="AW42" s="467"/>
      <c r="AX42" s="467"/>
      <c r="AY42" s="467"/>
      <c r="AZ42" s="467"/>
      <c r="BA42" s="467"/>
      <c r="BB42" s="467"/>
      <c r="BC42" s="467"/>
      <c r="BD42" s="467"/>
      <c r="BE42" s="467"/>
      <c r="BF42" s="467"/>
      <c r="BG42" s="467"/>
      <c r="BH42" s="467"/>
      <c r="BI42" s="467"/>
      <c r="BJ42" s="467"/>
      <c r="BK42" s="467"/>
      <c r="BL42" s="467"/>
      <c r="BM42" s="467"/>
      <c r="BN42" s="467"/>
      <c r="BO42" s="467"/>
      <c r="BP42" s="467"/>
      <c r="BQ42" s="467"/>
      <c r="BR42" s="467"/>
      <c r="BS42" s="467"/>
      <c r="BT42" s="467"/>
      <c r="BU42" s="467"/>
      <c r="BV42" s="467"/>
      <c r="BW42" s="467"/>
      <c r="BX42" s="467"/>
      <c r="BY42" s="467"/>
      <c r="BZ42" s="467"/>
      <c r="CA42" s="467"/>
      <c r="CB42" s="467"/>
      <c r="CC42" s="467"/>
      <c r="CD42" s="467"/>
      <c r="CE42" s="467"/>
      <c r="CF42" s="467"/>
      <c r="CG42" s="467"/>
      <c r="CH42" s="467"/>
      <c r="CI42" s="467"/>
      <c r="CJ42" s="467"/>
      <c r="CK42" s="467"/>
      <c r="CL42" s="467"/>
      <c r="CM42" s="467"/>
      <c r="CN42" s="467"/>
      <c r="CO42" s="467"/>
      <c r="CP42" s="467"/>
      <c r="CQ42" s="467"/>
      <c r="CR42" s="467"/>
      <c r="CS42" s="467"/>
      <c r="CT42" s="467"/>
      <c r="CU42" s="467"/>
      <c r="CV42" s="467"/>
      <c r="CW42" s="467"/>
      <c r="CX42" s="467"/>
      <c r="CY42" s="467"/>
      <c r="CZ42" s="467"/>
      <c r="DA42" s="467"/>
      <c r="DB42" s="467"/>
      <c r="DC42" s="467"/>
      <c r="DD42" s="467"/>
      <c r="DE42" s="467"/>
      <c r="DF42" s="467"/>
      <c r="DG42" s="467"/>
      <c r="DH42" s="467"/>
      <c r="DI42" s="467"/>
      <c r="DJ42" s="467"/>
      <c r="DK42" s="467"/>
      <c r="DL42" s="467"/>
      <c r="DM42" s="467"/>
      <c r="DN42" s="467"/>
      <c r="DO42" s="467"/>
      <c r="DP42" s="467"/>
      <c r="DQ42" s="467"/>
      <c r="DR42" s="467"/>
      <c r="DS42" s="467"/>
      <c r="DT42" s="467"/>
      <c r="DU42" s="467"/>
      <c r="DV42" s="467"/>
      <c r="DW42" s="467"/>
      <c r="DX42" s="467"/>
      <c r="DY42" s="467"/>
      <c r="DZ42" s="467"/>
      <c r="EA42" s="467"/>
      <c r="EB42" s="467"/>
      <c r="EC42" s="467"/>
      <c r="ED42" s="467"/>
      <c r="EE42" s="467"/>
      <c r="EF42" s="467"/>
      <c r="EG42" s="467"/>
      <c r="EH42" s="467"/>
      <c r="EI42" s="467"/>
      <c r="EJ42" s="467"/>
      <c r="EK42" s="467"/>
      <c r="EL42" s="467"/>
      <c r="EM42" s="467"/>
      <c r="EN42" s="467"/>
      <c r="EO42" s="467"/>
      <c r="EP42" s="467"/>
      <c r="EQ42" s="467"/>
      <c r="ER42" s="467"/>
      <c r="ES42" s="467"/>
      <c r="ET42" s="467"/>
      <c r="EU42" s="467"/>
      <c r="EV42" s="467"/>
      <c r="EW42" s="467"/>
      <c r="EX42" s="467"/>
      <c r="EY42" s="467"/>
      <c r="EZ42" s="467"/>
      <c r="FA42" s="467"/>
      <c r="FB42" s="467"/>
      <c r="FC42" s="467"/>
      <c r="FD42" s="467"/>
      <c r="FE42" s="467"/>
      <c r="FF42" s="467"/>
      <c r="FG42" s="467"/>
      <c r="FH42" s="467"/>
      <c r="FI42" s="467"/>
      <c r="FJ42" s="467"/>
      <c r="FK42" s="467"/>
      <c r="FL42" s="467"/>
      <c r="FM42" s="467"/>
      <c r="FN42" s="467"/>
      <c r="FO42" s="467"/>
      <c r="FP42" s="467"/>
      <c r="FQ42" s="467"/>
      <c r="FR42" s="467"/>
      <c r="FS42" s="467"/>
      <c r="FT42" s="467"/>
      <c r="FU42" s="467"/>
      <c r="FV42" s="467"/>
      <c r="FW42" s="467"/>
      <c r="FX42" s="467"/>
      <c r="FY42" s="467"/>
      <c r="FZ42" s="467"/>
      <c r="GA42" s="467"/>
      <c r="GB42" s="467"/>
      <c r="GC42" s="467"/>
      <c r="GD42" s="467"/>
      <c r="GE42" s="467"/>
      <c r="GF42" s="467"/>
      <c r="GG42" s="467"/>
      <c r="GH42" s="467"/>
      <c r="GI42" s="467"/>
      <c r="GJ42" s="467"/>
      <c r="GK42" s="467"/>
      <c r="GL42" s="467"/>
      <c r="GM42" s="467"/>
      <c r="GN42" s="467"/>
      <c r="GO42" s="467"/>
      <c r="GP42" s="467"/>
      <c r="GQ42" s="467"/>
      <c r="GR42" s="467"/>
      <c r="GS42" s="467"/>
      <c r="GT42" s="467"/>
      <c r="GU42" s="467"/>
      <c r="GV42" s="467"/>
      <c r="GW42" s="467"/>
      <c r="GX42" s="467"/>
      <c r="GY42" s="467"/>
      <c r="GZ42" s="467"/>
      <c r="HA42" s="467"/>
      <c r="HB42" s="467"/>
      <c r="HC42" s="467"/>
      <c r="HD42" s="467"/>
      <c r="HE42" s="467"/>
      <c r="HF42" s="467"/>
      <c r="HG42" s="467"/>
      <c r="HH42" s="467"/>
      <c r="HI42" s="467"/>
      <c r="HJ42" s="467"/>
      <c r="HK42" s="467"/>
      <c r="HL42" s="467"/>
      <c r="HM42" s="467"/>
      <c r="HN42" s="467"/>
      <c r="HO42" s="467"/>
      <c r="HP42" s="467"/>
      <c r="HQ42" s="467"/>
      <c r="HR42" s="467"/>
      <c r="HS42" s="467"/>
      <c r="HT42" s="467"/>
      <c r="HU42" s="467"/>
      <c r="HV42" s="467"/>
      <c r="HW42" s="467"/>
      <c r="HX42" s="467"/>
      <c r="HY42" s="467"/>
      <c r="HZ42" s="467"/>
      <c r="IA42" s="467"/>
      <c r="IB42" s="467"/>
      <c r="IC42" s="467"/>
      <c r="ID42" s="467"/>
      <c r="IE42" s="467"/>
      <c r="IF42" s="467"/>
      <c r="IG42" s="467"/>
      <c r="IH42" s="467"/>
      <c r="II42" s="467"/>
      <c r="IJ42" s="467"/>
      <c r="IK42" s="467"/>
      <c r="IL42" s="467"/>
      <c r="IM42" s="467"/>
      <c r="IN42" s="467"/>
      <c r="IO42" s="467"/>
      <c r="IP42" s="467"/>
      <c r="IQ42" s="467"/>
      <c r="IR42" s="467"/>
      <c r="IS42" s="467"/>
      <c r="IT42" s="467"/>
      <c r="IU42" s="467"/>
      <c r="IV42" s="467"/>
      <c r="IW42" s="467"/>
      <c r="IX42" s="467"/>
      <c r="IY42" s="467"/>
      <c r="IZ42" s="467"/>
      <c r="JA42" s="467"/>
      <c r="JB42" s="467"/>
      <c r="JC42" s="467"/>
      <c r="JD42" s="467"/>
      <c r="JE42" s="467"/>
      <c r="JF42" s="467"/>
      <c r="JG42" s="467"/>
      <c r="JH42" s="467"/>
      <c r="JI42" s="467"/>
      <c r="JJ42" s="467"/>
      <c r="JK42" s="467"/>
      <c r="JL42" s="467"/>
      <c r="JM42" s="467"/>
      <c r="JN42" s="467"/>
      <c r="JO42" s="467"/>
      <c r="JP42" s="467"/>
      <c r="JQ42" s="467"/>
      <c r="JR42" s="467"/>
      <c r="JS42" s="467"/>
      <c r="JT42" s="467"/>
      <c r="JU42" s="467"/>
      <c r="JV42" s="467"/>
      <c r="JW42" s="467"/>
      <c r="JX42" s="467"/>
      <c r="JY42" s="467"/>
      <c r="JZ42" s="467"/>
      <c r="KA42" s="467"/>
      <c r="KB42" s="467"/>
      <c r="KC42" s="467"/>
      <c r="KD42" s="467"/>
      <c r="KE42" s="467"/>
      <c r="KF42" s="467"/>
      <c r="KG42" s="467"/>
      <c r="KH42" s="467"/>
      <c r="KI42" s="467"/>
      <c r="KJ42" s="467"/>
      <c r="KK42" s="467"/>
      <c r="KL42" s="467"/>
      <c r="KM42" s="467"/>
      <c r="KN42" s="467"/>
      <c r="KO42" s="467"/>
      <c r="KP42" s="467"/>
      <c r="KQ42" s="467"/>
      <c r="KR42" s="467"/>
      <c r="KS42" s="467"/>
      <c r="KT42" s="467"/>
      <c r="KU42" s="467"/>
      <c r="KV42" s="467"/>
      <c r="KW42" s="467"/>
      <c r="KX42" s="467"/>
      <c r="KY42" s="467"/>
      <c r="KZ42" s="467"/>
      <c r="LA42" s="467"/>
      <c r="LB42" s="467"/>
      <c r="LC42" s="467"/>
      <c r="LD42" s="467"/>
      <c r="LE42" s="467"/>
      <c r="LF42" s="467"/>
      <c r="LG42" s="467"/>
      <c r="LH42" s="467"/>
      <c r="LI42" s="467"/>
      <c r="LJ42" s="467"/>
      <c r="LK42" s="467"/>
      <c r="LL42" s="467"/>
      <c r="LM42" s="467"/>
      <c r="LN42" s="467"/>
      <c r="LO42" s="467"/>
      <c r="LP42" s="467"/>
      <c r="LQ42" s="467"/>
      <c r="LR42" s="467"/>
      <c r="LS42" s="467"/>
      <c r="LT42" s="467"/>
      <c r="LU42" s="467"/>
      <c r="LV42" s="467"/>
      <c r="LW42" s="467"/>
      <c r="LX42" s="467"/>
      <c r="LY42" s="467"/>
      <c r="LZ42" s="467"/>
      <c r="MA42" s="467"/>
      <c r="MB42" s="467"/>
      <c r="MC42" s="467"/>
      <c r="MD42" s="467"/>
      <c r="ME42" s="467"/>
      <c r="MF42" s="467"/>
      <c r="MG42" s="467"/>
      <c r="MH42" s="467"/>
      <c r="MI42" s="467"/>
      <c r="MJ42" s="467"/>
      <c r="MK42" s="467"/>
      <c r="ML42" s="467"/>
      <c r="MM42" s="467"/>
      <c r="MN42" s="467"/>
      <c r="MO42" s="467"/>
      <c r="MP42" s="467"/>
      <c r="MQ42" s="467"/>
      <c r="MR42" s="467"/>
      <c r="MS42" s="467"/>
      <c r="MT42" s="467"/>
      <c r="MU42" s="467"/>
      <c r="MV42" s="467"/>
      <c r="MW42" s="467"/>
      <c r="MX42" s="467"/>
      <c r="MY42" s="467"/>
      <c r="MZ42" s="467"/>
      <c r="NA42" s="467"/>
      <c r="NB42" s="467"/>
      <c r="NC42" s="467"/>
      <c r="ND42" s="467"/>
      <c r="NE42" s="467"/>
      <c r="NF42" s="467"/>
      <c r="NG42" s="467"/>
      <c r="NH42" s="467"/>
      <c r="NI42" s="467"/>
      <c r="NJ42" s="467"/>
      <c r="NK42" s="467"/>
      <c r="NL42" s="467"/>
      <c r="NM42" s="467"/>
      <c r="NN42" s="467"/>
      <c r="NO42" s="467"/>
      <c r="NP42" s="467"/>
      <c r="NQ42" s="467"/>
      <c r="NR42" s="467"/>
      <c r="NS42" s="467"/>
      <c r="NT42" s="467"/>
      <c r="NU42" s="467"/>
      <c r="NV42" s="467"/>
      <c r="NW42" s="467"/>
      <c r="NX42" s="467"/>
      <c r="NY42" s="467"/>
      <c r="NZ42" s="467"/>
      <c r="OA42" s="467"/>
      <c r="OB42" s="467"/>
      <c r="OC42" s="467"/>
      <c r="OD42" s="467"/>
      <c r="OE42" s="467"/>
      <c r="OF42" s="467"/>
      <c r="OG42" s="467"/>
      <c r="OH42" s="467"/>
      <c r="OI42" s="467"/>
      <c r="OJ42" s="467"/>
      <c r="OK42" s="467"/>
      <c r="OL42" s="467"/>
      <c r="OM42" s="467"/>
      <c r="ON42" s="467"/>
      <c r="OO42" s="467"/>
      <c r="OP42" s="467"/>
      <c r="OQ42" s="467"/>
      <c r="OR42" s="467"/>
      <c r="OS42" s="467"/>
      <c r="OT42" s="467"/>
      <c r="OU42" s="467"/>
      <c r="OV42" s="467"/>
      <c r="OW42" s="467"/>
      <c r="OX42" s="467"/>
      <c r="OY42" s="467"/>
      <c r="OZ42" s="467"/>
      <c r="PA42" s="467"/>
      <c r="PB42" s="467"/>
      <c r="PC42" s="467"/>
      <c r="PD42" s="467"/>
      <c r="PE42" s="467"/>
      <c r="PF42" s="467"/>
      <c r="PG42" s="467"/>
      <c r="PH42" s="467"/>
      <c r="PI42" s="467"/>
      <c r="PJ42" s="467"/>
      <c r="PK42" s="467"/>
      <c r="PL42" s="467"/>
      <c r="PM42" s="467"/>
      <c r="PN42" s="467"/>
      <c r="PO42" s="467"/>
      <c r="PP42" s="467"/>
      <c r="PQ42" s="467"/>
      <c r="PR42" s="467"/>
      <c r="PS42" s="467"/>
      <c r="PT42" s="467"/>
      <c r="PU42" s="467"/>
      <c r="PV42" s="467"/>
      <c r="PW42" s="467"/>
      <c r="PX42" s="467"/>
      <c r="PY42" s="467"/>
      <c r="PZ42" s="467"/>
      <c r="QA42" s="467"/>
      <c r="QB42" s="467"/>
      <c r="QC42" s="467"/>
      <c r="QD42" s="467"/>
      <c r="QE42" s="467"/>
      <c r="QF42" s="467"/>
      <c r="QG42" s="467"/>
      <c r="QH42" s="467"/>
      <c r="QI42" s="467"/>
      <c r="QJ42" s="467"/>
      <c r="QK42" s="467"/>
      <c r="QL42" s="467"/>
      <c r="QM42" s="467"/>
      <c r="QN42" s="467"/>
      <c r="QO42" s="467"/>
      <c r="QP42" s="467"/>
      <c r="QQ42" s="467"/>
      <c r="QR42" s="467"/>
      <c r="QS42" s="467"/>
      <c r="QT42" s="467"/>
      <c r="QU42" s="467"/>
      <c r="QV42" s="467"/>
      <c r="QW42" s="467"/>
      <c r="QX42" s="467"/>
      <c r="QY42" s="467"/>
      <c r="QZ42" s="467"/>
      <c r="RA42" s="467"/>
      <c r="RB42" s="467"/>
      <c r="RC42" s="467"/>
      <c r="RD42" s="467"/>
      <c r="RE42" s="467"/>
      <c r="RF42" s="467"/>
      <c r="RG42" s="467"/>
      <c r="RH42" s="467"/>
      <c r="RI42" s="467"/>
    </row>
    <row r="43" spans="1:477" s="221" customFormat="1" ht="24" customHeight="1" x14ac:dyDescent="0.25">
      <c r="A43" s="345"/>
      <c r="B43" s="344" t="s">
        <v>167</v>
      </c>
      <c r="C43" s="346"/>
      <c r="D43" s="143">
        <f>IF(ISBLANK('Item List'!E36),0,'Item List'!E36)</f>
        <v>0</v>
      </c>
      <c r="E43" s="143">
        <f t="shared" si="25"/>
        <v>0</v>
      </c>
      <c r="F43" s="493"/>
      <c r="G43" s="494" t="s">
        <v>205</v>
      </c>
      <c r="H43" s="495"/>
      <c r="I43" s="397"/>
      <c r="J43" s="409" t="s">
        <v>205</v>
      </c>
      <c r="K43" s="342"/>
      <c r="L43" s="397"/>
      <c r="M43" s="409" t="s">
        <v>205</v>
      </c>
      <c r="N43" s="103"/>
      <c r="O43" s="397"/>
      <c r="P43" s="409" t="s">
        <v>205</v>
      </c>
      <c r="Q43" s="103"/>
      <c r="R43" s="389"/>
      <c r="S43" s="409" t="s">
        <v>205</v>
      </c>
      <c r="T43" s="342"/>
      <c r="U43" s="397"/>
      <c r="V43" s="409" t="s">
        <v>205</v>
      </c>
      <c r="W43" s="360"/>
      <c r="X43" s="397"/>
      <c r="Y43" s="409" t="s">
        <v>205</v>
      </c>
      <c r="Z43" s="342"/>
      <c r="AA43" s="397"/>
      <c r="AB43" s="409" t="s">
        <v>205</v>
      </c>
      <c r="AC43" s="103"/>
      <c r="AD43" s="397"/>
      <c r="AE43" s="409" t="s">
        <v>205</v>
      </c>
      <c r="AF43" s="360"/>
      <c r="AG43" s="467"/>
      <c r="AH43" s="467"/>
      <c r="AI43" s="467"/>
      <c r="AJ43" s="467"/>
      <c r="AK43" s="467"/>
      <c r="AL43" s="467"/>
      <c r="AM43" s="467"/>
      <c r="AN43" s="467"/>
      <c r="AO43" s="467"/>
      <c r="AP43" s="467"/>
      <c r="AQ43" s="467"/>
      <c r="AR43" s="467"/>
      <c r="AS43" s="467"/>
      <c r="AT43" s="467"/>
      <c r="AU43" s="467"/>
      <c r="AV43" s="467"/>
      <c r="AW43" s="467"/>
      <c r="AX43" s="467"/>
      <c r="AY43" s="467"/>
      <c r="AZ43" s="467"/>
      <c r="BA43" s="467"/>
      <c r="BB43" s="467"/>
      <c r="BC43" s="467"/>
      <c r="BD43" s="467"/>
      <c r="BE43" s="467"/>
      <c r="BF43" s="467"/>
      <c r="BG43" s="467"/>
      <c r="BH43" s="467"/>
      <c r="BI43" s="467"/>
      <c r="BJ43" s="467"/>
      <c r="BK43" s="467"/>
      <c r="BL43" s="467"/>
      <c r="BM43" s="467"/>
      <c r="BN43" s="467"/>
      <c r="BO43" s="467"/>
      <c r="BP43" s="467"/>
      <c r="BQ43" s="467"/>
      <c r="BR43" s="467"/>
      <c r="BS43" s="467"/>
      <c r="BT43" s="467"/>
      <c r="BU43" s="467"/>
      <c r="BV43" s="467"/>
      <c r="BW43" s="467"/>
      <c r="BX43" s="467"/>
      <c r="BY43" s="467"/>
      <c r="BZ43" s="467"/>
      <c r="CA43" s="467"/>
      <c r="CB43" s="467"/>
      <c r="CC43" s="467"/>
      <c r="CD43" s="467"/>
      <c r="CE43" s="467"/>
      <c r="CF43" s="467"/>
      <c r="CG43" s="467"/>
      <c r="CH43" s="467"/>
      <c r="CI43" s="467"/>
      <c r="CJ43" s="467"/>
      <c r="CK43" s="467"/>
      <c r="CL43" s="467"/>
      <c r="CM43" s="467"/>
      <c r="CN43" s="467"/>
      <c r="CO43" s="467"/>
      <c r="CP43" s="467"/>
      <c r="CQ43" s="467"/>
      <c r="CR43" s="467"/>
      <c r="CS43" s="467"/>
      <c r="CT43" s="467"/>
      <c r="CU43" s="467"/>
      <c r="CV43" s="467"/>
      <c r="CW43" s="467"/>
      <c r="CX43" s="467"/>
      <c r="CY43" s="467"/>
      <c r="CZ43" s="467"/>
      <c r="DA43" s="467"/>
      <c r="DB43" s="467"/>
      <c r="DC43" s="467"/>
      <c r="DD43" s="467"/>
      <c r="DE43" s="467"/>
      <c r="DF43" s="467"/>
      <c r="DG43" s="467"/>
      <c r="DH43" s="467"/>
      <c r="DI43" s="467"/>
      <c r="DJ43" s="467"/>
      <c r="DK43" s="467"/>
      <c r="DL43" s="467"/>
      <c r="DM43" s="467"/>
      <c r="DN43" s="467"/>
      <c r="DO43" s="467"/>
      <c r="DP43" s="467"/>
      <c r="DQ43" s="467"/>
      <c r="DR43" s="467"/>
      <c r="DS43" s="467"/>
      <c r="DT43" s="467"/>
      <c r="DU43" s="467"/>
      <c r="DV43" s="467"/>
      <c r="DW43" s="467"/>
      <c r="DX43" s="467"/>
      <c r="DY43" s="467"/>
      <c r="DZ43" s="467"/>
      <c r="EA43" s="467"/>
      <c r="EB43" s="467"/>
      <c r="EC43" s="467"/>
      <c r="ED43" s="467"/>
      <c r="EE43" s="467"/>
      <c r="EF43" s="467"/>
      <c r="EG43" s="467"/>
      <c r="EH43" s="467"/>
      <c r="EI43" s="467"/>
      <c r="EJ43" s="467"/>
      <c r="EK43" s="467"/>
      <c r="EL43" s="467"/>
      <c r="EM43" s="467"/>
      <c r="EN43" s="467"/>
      <c r="EO43" s="467"/>
      <c r="EP43" s="467"/>
      <c r="EQ43" s="467"/>
      <c r="ER43" s="467"/>
      <c r="ES43" s="467"/>
      <c r="ET43" s="467"/>
      <c r="EU43" s="467"/>
      <c r="EV43" s="467"/>
      <c r="EW43" s="467"/>
      <c r="EX43" s="467"/>
      <c r="EY43" s="467"/>
      <c r="EZ43" s="467"/>
      <c r="FA43" s="467"/>
      <c r="FB43" s="467"/>
      <c r="FC43" s="467"/>
      <c r="FD43" s="467"/>
      <c r="FE43" s="467"/>
      <c r="FF43" s="467"/>
      <c r="FG43" s="467"/>
      <c r="FH43" s="467"/>
      <c r="FI43" s="467"/>
      <c r="FJ43" s="467"/>
      <c r="FK43" s="467"/>
      <c r="FL43" s="467"/>
      <c r="FM43" s="467"/>
      <c r="FN43" s="467"/>
      <c r="FO43" s="467"/>
      <c r="FP43" s="467"/>
      <c r="FQ43" s="467"/>
      <c r="FR43" s="467"/>
      <c r="FS43" s="467"/>
      <c r="FT43" s="467"/>
      <c r="FU43" s="467"/>
      <c r="FV43" s="467"/>
      <c r="FW43" s="467"/>
      <c r="FX43" s="467"/>
      <c r="FY43" s="467"/>
      <c r="FZ43" s="467"/>
      <c r="GA43" s="467"/>
      <c r="GB43" s="467"/>
      <c r="GC43" s="467"/>
      <c r="GD43" s="467"/>
      <c r="GE43" s="467"/>
      <c r="GF43" s="467"/>
      <c r="GG43" s="467"/>
      <c r="GH43" s="467"/>
      <c r="GI43" s="467"/>
      <c r="GJ43" s="467"/>
      <c r="GK43" s="467"/>
      <c r="GL43" s="467"/>
      <c r="GM43" s="467"/>
      <c r="GN43" s="467"/>
      <c r="GO43" s="467"/>
      <c r="GP43" s="467"/>
      <c r="GQ43" s="467"/>
      <c r="GR43" s="467"/>
      <c r="GS43" s="467"/>
      <c r="GT43" s="467"/>
      <c r="GU43" s="467"/>
      <c r="GV43" s="467"/>
      <c r="GW43" s="467"/>
      <c r="GX43" s="467"/>
      <c r="GY43" s="467"/>
      <c r="GZ43" s="467"/>
      <c r="HA43" s="467"/>
      <c r="HB43" s="467"/>
      <c r="HC43" s="467"/>
      <c r="HD43" s="467"/>
      <c r="HE43" s="467"/>
      <c r="HF43" s="467"/>
      <c r="HG43" s="467"/>
      <c r="HH43" s="467"/>
      <c r="HI43" s="467"/>
      <c r="HJ43" s="467"/>
      <c r="HK43" s="467"/>
      <c r="HL43" s="467"/>
      <c r="HM43" s="467"/>
      <c r="HN43" s="467"/>
      <c r="HO43" s="467"/>
      <c r="HP43" s="467"/>
      <c r="HQ43" s="467"/>
      <c r="HR43" s="467"/>
      <c r="HS43" s="467"/>
      <c r="HT43" s="467"/>
      <c r="HU43" s="467"/>
      <c r="HV43" s="467"/>
      <c r="HW43" s="467"/>
      <c r="HX43" s="467"/>
      <c r="HY43" s="467"/>
      <c r="HZ43" s="467"/>
      <c r="IA43" s="467"/>
      <c r="IB43" s="467"/>
      <c r="IC43" s="467"/>
      <c r="ID43" s="467"/>
      <c r="IE43" s="467"/>
      <c r="IF43" s="467"/>
      <c r="IG43" s="467"/>
      <c r="IH43" s="467"/>
      <c r="II43" s="467"/>
      <c r="IJ43" s="467"/>
      <c r="IK43" s="467"/>
      <c r="IL43" s="467"/>
      <c r="IM43" s="467"/>
      <c r="IN43" s="467"/>
      <c r="IO43" s="467"/>
      <c r="IP43" s="467"/>
      <c r="IQ43" s="467"/>
      <c r="IR43" s="467"/>
      <c r="IS43" s="467"/>
      <c r="IT43" s="467"/>
      <c r="IU43" s="467"/>
      <c r="IV43" s="467"/>
      <c r="IW43" s="467"/>
      <c r="IX43" s="467"/>
      <c r="IY43" s="467"/>
      <c r="IZ43" s="467"/>
      <c r="JA43" s="467"/>
      <c r="JB43" s="467"/>
      <c r="JC43" s="467"/>
      <c r="JD43" s="467"/>
      <c r="JE43" s="467"/>
      <c r="JF43" s="467"/>
      <c r="JG43" s="467"/>
      <c r="JH43" s="467"/>
      <c r="JI43" s="467"/>
      <c r="JJ43" s="467"/>
      <c r="JK43" s="467"/>
      <c r="JL43" s="467"/>
      <c r="JM43" s="467"/>
      <c r="JN43" s="467"/>
      <c r="JO43" s="467"/>
      <c r="JP43" s="467"/>
      <c r="JQ43" s="467"/>
      <c r="JR43" s="467"/>
      <c r="JS43" s="467"/>
      <c r="JT43" s="467"/>
      <c r="JU43" s="467"/>
      <c r="JV43" s="467"/>
      <c r="JW43" s="467"/>
      <c r="JX43" s="467"/>
      <c r="JY43" s="467"/>
      <c r="JZ43" s="467"/>
      <c r="KA43" s="467"/>
      <c r="KB43" s="467"/>
      <c r="KC43" s="467"/>
      <c r="KD43" s="467"/>
      <c r="KE43" s="467"/>
      <c r="KF43" s="467"/>
      <c r="KG43" s="467"/>
      <c r="KH43" s="467"/>
      <c r="KI43" s="467"/>
      <c r="KJ43" s="467"/>
      <c r="KK43" s="467"/>
      <c r="KL43" s="467"/>
      <c r="KM43" s="467"/>
      <c r="KN43" s="467"/>
      <c r="KO43" s="467"/>
      <c r="KP43" s="467"/>
      <c r="KQ43" s="467"/>
      <c r="KR43" s="467"/>
      <c r="KS43" s="467"/>
      <c r="KT43" s="467"/>
      <c r="KU43" s="467"/>
      <c r="KV43" s="467"/>
      <c r="KW43" s="467"/>
      <c r="KX43" s="467"/>
      <c r="KY43" s="467"/>
      <c r="KZ43" s="467"/>
      <c r="LA43" s="467"/>
      <c r="LB43" s="467"/>
      <c r="LC43" s="467"/>
      <c r="LD43" s="467"/>
      <c r="LE43" s="467"/>
      <c r="LF43" s="467"/>
      <c r="LG43" s="467"/>
      <c r="LH43" s="467"/>
      <c r="LI43" s="467"/>
      <c r="LJ43" s="467"/>
      <c r="LK43" s="467"/>
      <c r="LL43" s="467"/>
      <c r="LM43" s="467"/>
      <c r="LN43" s="467"/>
      <c r="LO43" s="467"/>
      <c r="LP43" s="467"/>
      <c r="LQ43" s="467"/>
      <c r="LR43" s="467"/>
      <c r="LS43" s="467"/>
      <c r="LT43" s="467"/>
      <c r="LU43" s="467"/>
      <c r="LV43" s="467"/>
      <c r="LW43" s="467"/>
      <c r="LX43" s="467"/>
      <c r="LY43" s="467"/>
      <c r="LZ43" s="467"/>
      <c r="MA43" s="467"/>
      <c r="MB43" s="467"/>
      <c r="MC43" s="467"/>
      <c r="MD43" s="467"/>
      <c r="ME43" s="467"/>
      <c r="MF43" s="467"/>
      <c r="MG43" s="467"/>
      <c r="MH43" s="467"/>
      <c r="MI43" s="467"/>
      <c r="MJ43" s="467"/>
      <c r="MK43" s="467"/>
      <c r="ML43" s="467"/>
      <c r="MM43" s="467"/>
      <c r="MN43" s="467"/>
      <c r="MO43" s="467"/>
      <c r="MP43" s="467"/>
      <c r="MQ43" s="467"/>
      <c r="MR43" s="467"/>
      <c r="MS43" s="467"/>
      <c r="MT43" s="467"/>
      <c r="MU43" s="467"/>
      <c r="MV43" s="467"/>
      <c r="MW43" s="467"/>
      <c r="MX43" s="467"/>
      <c r="MY43" s="467"/>
      <c r="MZ43" s="467"/>
      <c r="NA43" s="467"/>
      <c r="NB43" s="467"/>
      <c r="NC43" s="467"/>
      <c r="ND43" s="467"/>
      <c r="NE43" s="467"/>
      <c r="NF43" s="467"/>
      <c r="NG43" s="467"/>
      <c r="NH43" s="467"/>
      <c r="NI43" s="467"/>
      <c r="NJ43" s="467"/>
      <c r="NK43" s="467"/>
      <c r="NL43" s="467"/>
      <c r="NM43" s="467"/>
      <c r="NN43" s="467"/>
      <c r="NO43" s="467"/>
      <c r="NP43" s="467"/>
      <c r="NQ43" s="467"/>
      <c r="NR43" s="467"/>
      <c r="NS43" s="467"/>
      <c r="NT43" s="467"/>
      <c r="NU43" s="467"/>
      <c r="NV43" s="467"/>
      <c r="NW43" s="467"/>
      <c r="NX43" s="467"/>
      <c r="NY43" s="467"/>
      <c r="NZ43" s="467"/>
      <c r="OA43" s="467"/>
      <c r="OB43" s="467"/>
      <c r="OC43" s="467"/>
      <c r="OD43" s="467"/>
      <c r="OE43" s="467"/>
      <c r="OF43" s="467"/>
      <c r="OG43" s="467"/>
      <c r="OH43" s="467"/>
      <c r="OI43" s="467"/>
      <c r="OJ43" s="467"/>
      <c r="OK43" s="467"/>
      <c r="OL43" s="467"/>
      <c r="OM43" s="467"/>
      <c r="ON43" s="467"/>
      <c r="OO43" s="467"/>
      <c r="OP43" s="467"/>
      <c r="OQ43" s="467"/>
      <c r="OR43" s="467"/>
      <c r="OS43" s="467"/>
      <c r="OT43" s="467"/>
      <c r="OU43" s="467"/>
      <c r="OV43" s="467"/>
      <c r="OW43" s="467"/>
      <c r="OX43" s="467"/>
      <c r="OY43" s="467"/>
      <c r="OZ43" s="467"/>
      <c r="PA43" s="467"/>
      <c r="PB43" s="467"/>
      <c r="PC43" s="467"/>
      <c r="PD43" s="467"/>
      <c r="PE43" s="467"/>
      <c r="PF43" s="467"/>
      <c r="PG43" s="467"/>
      <c r="PH43" s="467"/>
      <c r="PI43" s="467"/>
      <c r="PJ43" s="467"/>
      <c r="PK43" s="467"/>
      <c r="PL43" s="467"/>
      <c r="PM43" s="467"/>
      <c r="PN43" s="467"/>
      <c r="PO43" s="467"/>
      <c r="PP43" s="467"/>
      <c r="PQ43" s="467"/>
      <c r="PR43" s="467"/>
      <c r="PS43" s="467"/>
      <c r="PT43" s="467"/>
      <c r="PU43" s="467"/>
      <c r="PV43" s="467"/>
      <c r="PW43" s="467"/>
      <c r="PX43" s="467"/>
      <c r="PY43" s="467"/>
      <c r="PZ43" s="467"/>
      <c r="QA43" s="467"/>
      <c r="QB43" s="467"/>
      <c r="QC43" s="467"/>
      <c r="QD43" s="467"/>
      <c r="QE43" s="467"/>
      <c r="QF43" s="467"/>
      <c r="QG43" s="467"/>
      <c r="QH43" s="467"/>
      <c r="QI43" s="467"/>
      <c r="QJ43" s="467"/>
      <c r="QK43" s="467"/>
      <c r="QL43" s="467"/>
      <c r="QM43" s="467"/>
      <c r="QN43" s="467"/>
      <c r="QO43" s="467"/>
      <c r="QP43" s="467"/>
      <c r="QQ43" s="467"/>
      <c r="QR43" s="467"/>
      <c r="QS43" s="467"/>
      <c r="QT43" s="467"/>
      <c r="QU43" s="467"/>
      <c r="QV43" s="467"/>
      <c r="QW43" s="467"/>
      <c r="QX43" s="467"/>
      <c r="QY43" s="467"/>
      <c r="QZ43" s="467"/>
      <c r="RA43" s="467"/>
      <c r="RB43" s="467"/>
      <c r="RC43" s="467"/>
      <c r="RD43" s="467"/>
      <c r="RE43" s="467"/>
      <c r="RF43" s="467"/>
      <c r="RG43" s="467"/>
      <c r="RH43" s="467"/>
      <c r="RI43" s="467"/>
    </row>
    <row r="44" spans="1:477" s="221" customFormat="1" ht="24" customHeight="1" x14ac:dyDescent="0.25">
      <c r="A44" s="142">
        <f>IF(B44="","",A41+1)</f>
        <v>28</v>
      </c>
      <c r="B44" s="279" t="s">
        <v>175</v>
      </c>
      <c r="C44" s="280"/>
      <c r="D44" s="143">
        <f>IF(ISBLANK('Item List'!E37),0,'Item List'!E37)</f>
        <v>0</v>
      </c>
      <c r="E44" s="143">
        <f t="shared" si="25"/>
        <v>0</v>
      </c>
      <c r="F44" s="493">
        <v>2</v>
      </c>
      <c r="G44" s="506" t="s">
        <v>235</v>
      </c>
      <c r="H44" s="495">
        <v>15</v>
      </c>
      <c r="I44" s="397"/>
      <c r="J44" s="410" t="s">
        <v>235</v>
      </c>
      <c r="K44" s="342">
        <v>45</v>
      </c>
      <c r="L44" s="397">
        <v>2</v>
      </c>
      <c r="M44" s="410" t="s">
        <v>235</v>
      </c>
      <c r="N44" s="103">
        <v>119</v>
      </c>
      <c r="O44" s="397">
        <v>3</v>
      </c>
      <c r="P44" s="410" t="s">
        <v>235</v>
      </c>
      <c r="Q44" s="103">
        <v>150</v>
      </c>
      <c r="R44" s="389">
        <v>0</v>
      </c>
      <c r="S44" s="410" t="s">
        <v>235</v>
      </c>
      <c r="T44" s="360">
        <v>125</v>
      </c>
      <c r="U44" s="397"/>
      <c r="V44" s="410" t="s">
        <v>235</v>
      </c>
      <c r="W44" s="360" t="s">
        <v>220</v>
      </c>
      <c r="X44" s="397">
        <v>4</v>
      </c>
      <c r="Y44" s="410" t="s">
        <v>235</v>
      </c>
      <c r="Z44" s="360">
        <v>180</v>
      </c>
      <c r="AA44" s="397">
        <v>1.5</v>
      </c>
      <c r="AB44" s="410" t="s">
        <v>235</v>
      </c>
      <c r="AC44" s="103">
        <v>100</v>
      </c>
      <c r="AD44" s="397"/>
      <c r="AE44" s="410" t="s">
        <v>235</v>
      </c>
      <c r="AF44" s="360" t="s">
        <v>220</v>
      </c>
      <c r="AG44" s="467"/>
      <c r="AH44" s="467"/>
      <c r="AI44" s="467"/>
      <c r="AJ44" s="467"/>
      <c r="AK44" s="467"/>
      <c r="AL44" s="467"/>
      <c r="AM44" s="467"/>
      <c r="AN44" s="467"/>
      <c r="AO44" s="467"/>
      <c r="AP44" s="467"/>
      <c r="AQ44" s="467"/>
      <c r="AR44" s="467"/>
      <c r="AS44" s="467"/>
      <c r="AT44" s="467"/>
      <c r="AU44" s="467"/>
      <c r="AV44" s="467"/>
      <c r="AW44" s="467"/>
      <c r="AX44" s="467"/>
      <c r="AY44" s="467"/>
      <c r="AZ44" s="467"/>
      <c r="BA44" s="467"/>
      <c r="BB44" s="467"/>
      <c r="BC44" s="467"/>
      <c r="BD44" s="467"/>
      <c r="BE44" s="467"/>
      <c r="BF44" s="467"/>
      <c r="BG44" s="467"/>
      <c r="BH44" s="467"/>
      <c r="BI44" s="467"/>
      <c r="BJ44" s="467"/>
      <c r="BK44" s="467"/>
      <c r="BL44" s="467"/>
      <c r="BM44" s="467"/>
      <c r="BN44" s="467"/>
      <c r="BO44" s="467"/>
      <c r="BP44" s="467"/>
      <c r="BQ44" s="467"/>
      <c r="BR44" s="467"/>
      <c r="BS44" s="467"/>
      <c r="BT44" s="467"/>
      <c r="BU44" s="467"/>
      <c r="BV44" s="467"/>
      <c r="BW44" s="467"/>
      <c r="BX44" s="467"/>
      <c r="BY44" s="467"/>
      <c r="BZ44" s="467"/>
      <c r="CA44" s="467"/>
      <c r="CB44" s="467"/>
      <c r="CC44" s="467"/>
      <c r="CD44" s="467"/>
      <c r="CE44" s="467"/>
      <c r="CF44" s="467"/>
      <c r="CG44" s="467"/>
      <c r="CH44" s="467"/>
      <c r="CI44" s="467"/>
      <c r="CJ44" s="467"/>
      <c r="CK44" s="467"/>
      <c r="CL44" s="467"/>
      <c r="CM44" s="467"/>
      <c r="CN44" s="467"/>
      <c r="CO44" s="467"/>
      <c r="CP44" s="467"/>
      <c r="CQ44" s="467"/>
      <c r="CR44" s="467"/>
      <c r="CS44" s="467"/>
      <c r="CT44" s="467"/>
      <c r="CU44" s="467"/>
      <c r="CV44" s="467"/>
      <c r="CW44" s="467"/>
      <c r="CX44" s="467"/>
      <c r="CY44" s="467"/>
      <c r="CZ44" s="467"/>
      <c r="DA44" s="467"/>
      <c r="DB44" s="467"/>
      <c r="DC44" s="467"/>
      <c r="DD44" s="467"/>
      <c r="DE44" s="467"/>
      <c r="DF44" s="467"/>
      <c r="DG44" s="467"/>
      <c r="DH44" s="467"/>
      <c r="DI44" s="467"/>
      <c r="DJ44" s="467"/>
      <c r="DK44" s="467"/>
      <c r="DL44" s="467"/>
      <c r="DM44" s="467"/>
      <c r="DN44" s="467"/>
      <c r="DO44" s="467"/>
      <c r="DP44" s="467"/>
      <c r="DQ44" s="467"/>
      <c r="DR44" s="467"/>
      <c r="DS44" s="467"/>
      <c r="DT44" s="467"/>
      <c r="DU44" s="467"/>
      <c r="DV44" s="467"/>
      <c r="DW44" s="467"/>
      <c r="DX44" s="467"/>
      <c r="DY44" s="467"/>
      <c r="DZ44" s="467"/>
      <c r="EA44" s="467"/>
      <c r="EB44" s="467"/>
      <c r="EC44" s="467"/>
      <c r="ED44" s="467"/>
      <c r="EE44" s="467"/>
      <c r="EF44" s="467"/>
      <c r="EG44" s="467"/>
      <c r="EH44" s="467"/>
      <c r="EI44" s="467"/>
      <c r="EJ44" s="467"/>
      <c r="EK44" s="467"/>
      <c r="EL44" s="467"/>
      <c r="EM44" s="467"/>
      <c r="EN44" s="467"/>
      <c r="EO44" s="467"/>
      <c r="EP44" s="467"/>
      <c r="EQ44" s="467"/>
      <c r="ER44" s="467"/>
      <c r="ES44" s="467"/>
      <c r="ET44" s="467"/>
      <c r="EU44" s="467"/>
      <c r="EV44" s="467"/>
      <c r="EW44" s="467"/>
      <c r="EX44" s="467"/>
      <c r="EY44" s="467"/>
      <c r="EZ44" s="467"/>
      <c r="FA44" s="467"/>
      <c r="FB44" s="467"/>
      <c r="FC44" s="467"/>
      <c r="FD44" s="467"/>
      <c r="FE44" s="467"/>
      <c r="FF44" s="467"/>
      <c r="FG44" s="467"/>
      <c r="FH44" s="467"/>
      <c r="FI44" s="467"/>
      <c r="FJ44" s="467"/>
      <c r="FK44" s="467"/>
      <c r="FL44" s="467"/>
      <c r="FM44" s="467"/>
      <c r="FN44" s="467"/>
      <c r="FO44" s="467"/>
      <c r="FP44" s="467"/>
      <c r="FQ44" s="467"/>
      <c r="FR44" s="467"/>
      <c r="FS44" s="467"/>
      <c r="FT44" s="467"/>
      <c r="FU44" s="467"/>
      <c r="FV44" s="467"/>
      <c r="FW44" s="467"/>
      <c r="FX44" s="467"/>
      <c r="FY44" s="467"/>
      <c r="FZ44" s="467"/>
      <c r="GA44" s="467"/>
      <c r="GB44" s="467"/>
      <c r="GC44" s="467"/>
      <c r="GD44" s="467"/>
      <c r="GE44" s="467"/>
      <c r="GF44" s="467"/>
      <c r="GG44" s="467"/>
      <c r="GH44" s="467"/>
      <c r="GI44" s="467"/>
      <c r="GJ44" s="467"/>
      <c r="GK44" s="467"/>
      <c r="GL44" s="467"/>
      <c r="GM44" s="467"/>
      <c r="GN44" s="467"/>
      <c r="GO44" s="467"/>
      <c r="GP44" s="467"/>
      <c r="GQ44" s="467"/>
      <c r="GR44" s="467"/>
      <c r="GS44" s="467"/>
      <c r="GT44" s="467"/>
      <c r="GU44" s="467"/>
      <c r="GV44" s="467"/>
      <c r="GW44" s="467"/>
      <c r="GX44" s="467"/>
      <c r="GY44" s="467"/>
      <c r="GZ44" s="467"/>
      <c r="HA44" s="467"/>
      <c r="HB44" s="467"/>
      <c r="HC44" s="467"/>
      <c r="HD44" s="467"/>
      <c r="HE44" s="467"/>
      <c r="HF44" s="467"/>
      <c r="HG44" s="467"/>
      <c r="HH44" s="467"/>
      <c r="HI44" s="467"/>
      <c r="HJ44" s="467"/>
      <c r="HK44" s="467"/>
      <c r="HL44" s="467"/>
      <c r="HM44" s="467"/>
      <c r="HN44" s="467"/>
      <c r="HO44" s="467"/>
      <c r="HP44" s="467"/>
      <c r="HQ44" s="467"/>
      <c r="HR44" s="467"/>
      <c r="HS44" s="467"/>
      <c r="HT44" s="467"/>
      <c r="HU44" s="467"/>
      <c r="HV44" s="467"/>
      <c r="HW44" s="467"/>
      <c r="HX44" s="467"/>
      <c r="HY44" s="467"/>
      <c r="HZ44" s="467"/>
      <c r="IA44" s="467"/>
      <c r="IB44" s="467"/>
      <c r="IC44" s="467"/>
      <c r="ID44" s="467"/>
      <c r="IE44" s="467"/>
      <c r="IF44" s="467"/>
      <c r="IG44" s="467"/>
      <c r="IH44" s="467"/>
      <c r="II44" s="467"/>
      <c r="IJ44" s="467"/>
      <c r="IK44" s="467"/>
      <c r="IL44" s="467"/>
      <c r="IM44" s="467"/>
      <c r="IN44" s="467"/>
      <c r="IO44" s="467"/>
      <c r="IP44" s="467"/>
      <c r="IQ44" s="467"/>
      <c r="IR44" s="467"/>
      <c r="IS44" s="467"/>
      <c r="IT44" s="467"/>
      <c r="IU44" s="467"/>
      <c r="IV44" s="467"/>
      <c r="IW44" s="467"/>
      <c r="IX44" s="467"/>
      <c r="IY44" s="467"/>
      <c r="IZ44" s="467"/>
      <c r="JA44" s="467"/>
      <c r="JB44" s="467"/>
      <c r="JC44" s="467"/>
      <c r="JD44" s="467"/>
      <c r="JE44" s="467"/>
      <c r="JF44" s="467"/>
      <c r="JG44" s="467"/>
      <c r="JH44" s="467"/>
      <c r="JI44" s="467"/>
      <c r="JJ44" s="467"/>
      <c r="JK44" s="467"/>
      <c r="JL44" s="467"/>
      <c r="JM44" s="467"/>
      <c r="JN44" s="467"/>
      <c r="JO44" s="467"/>
      <c r="JP44" s="467"/>
      <c r="JQ44" s="467"/>
      <c r="JR44" s="467"/>
      <c r="JS44" s="467"/>
      <c r="JT44" s="467"/>
      <c r="JU44" s="467"/>
      <c r="JV44" s="467"/>
      <c r="JW44" s="467"/>
      <c r="JX44" s="467"/>
      <c r="JY44" s="467"/>
      <c r="JZ44" s="467"/>
      <c r="KA44" s="467"/>
      <c r="KB44" s="467"/>
      <c r="KC44" s="467"/>
      <c r="KD44" s="467"/>
      <c r="KE44" s="467"/>
      <c r="KF44" s="467"/>
      <c r="KG44" s="467"/>
      <c r="KH44" s="467"/>
      <c r="KI44" s="467"/>
      <c r="KJ44" s="467"/>
      <c r="KK44" s="467"/>
      <c r="KL44" s="467"/>
      <c r="KM44" s="467"/>
      <c r="KN44" s="467"/>
      <c r="KO44" s="467"/>
      <c r="KP44" s="467"/>
      <c r="KQ44" s="467"/>
      <c r="KR44" s="467"/>
      <c r="KS44" s="467"/>
      <c r="KT44" s="467"/>
      <c r="KU44" s="467"/>
      <c r="KV44" s="467"/>
      <c r="KW44" s="467"/>
      <c r="KX44" s="467"/>
      <c r="KY44" s="467"/>
      <c r="KZ44" s="467"/>
      <c r="LA44" s="467"/>
      <c r="LB44" s="467"/>
      <c r="LC44" s="467"/>
      <c r="LD44" s="467"/>
      <c r="LE44" s="467"/>
      <c r="LF44" s="467"/>
      <c r="LG44" s="467"/>
      <c r="LH44" s="467"/>
      <c r="LI44" s="467"/>
      <c r="LJ44" s="467"/>
      <c r="LK44" s="467"/>
      <c r="LL44" s="467"/>
      <c r="LM44" s="467"/>
      <c r="LN44" s="467"/>
      <c r="LO44" s="467"/>
      <c r="LP44" s="467"/>
      <c r="LQ44" s="467"/>
      <c r="LR44" s="467"/>
      <c r="LS44" s="467"/>
      <c r="LT44" s="467"/>
      <c r="LU44" s="467"/>
      <c r="LV44" s="467"/>
      <c r="LW44" s="467"/>
      <c r="LX44" s="467"/>
      <c r="LY44" s="467"/>
      <c r="LZ44" s="467"/>
      <c r="MA44" s="467"/>
      <c r="MB44" s="467"/>
      <c r="MC44" s="467"/>
      <c r="MD44" s="467"/>
      <c r="ME44" s="467"/>
      <c r="MF44" s="467"/>
      <c r="MG44" s="467"/>
      <c r="MH44" s="467"/>
      <c r="MI44" s="467"/>
      <c r="MJ44" s="467"/>
      <c r="MK44" s="467"/>
      <c r="ML44" s="467"/>
      <c r="MM44" s="467"/>
      <c r="MN44" s="467"/>
      <c r="MO44" s="467"/>
      <c r="MP44" s="467"/>
      <c r="MQ44" s="467"/>
      <c r="MR44" s="467"/>
      <c r="MS44" s="467"/>
      <c r="MT44" s="467"/>
      <c r="MU44" s="467"/>
      <c r="MV44" s="467"/>
      <c r="MW44" s="467"/>
      <c r="MX44" s="467"/>
      <c r="MY44" s="467"/>
      <c r="MZ44" s="467"/>
      <c r="NA44" s="467"/>
      <c r="NB44" s="467"/>
      <c r="NC44" s="467"/>
      <c r="ND44" s="467"/>
      <c r="NE44" s="467"/>
      <c r="NF44" s="467"/>
      <c r="NG44" s="467"/>
      <c r="NH44" s="467"/>
      <c r="NI44" s="467"/>
      <c r="NJ44" s="467"/>
      <c r="NK44" s="467"/>
      <c r="NL44" s="467"/>
      <c r="NM44" s="467"/>
      <c r="NN44" s="467"/>
      <c r="NO44" s="467"/>
      <c r="NP44" s="467"/>
      <c r="NQ44" s="467"/>
      <c r="NR44" s="467"/>
      <c r="NS44" s="467"/>
      <c r="NT44" s="467"/>
      <c r="NU44" s="467"/>
      <c r="NV44" s="467"/>
      <c r="NW44" s="467"/>
      <c r="NX44" s="467"/>
      <c r="NY44" s="467"/>
      <c r="NZ44" s="467"/>
      <c r="OA44" s="467"/>
      <c r="OB44" s="467"/>
      <c r="OC44" s="467"/>
      <c r="OD44" s="467"/>
      <c r="OE44" s="467"/>
      <c r="OF44" s="467"/>
      <c r="OG44" s="467"/>
      <c r="OH44" s="467"/>
      <c r="OI44" s="467"/>
      <c r="OJ44" s="467"/>
      <c r="OK44" s="467"/>
      <c r="OL44" s="467"/>
      <c r="OM44" s="467"/>
      <c r="ON44" s="467"/>
      <c r="OO44" s="467"/>
      <c r="OP44" s="467"/>
      <c r="OQ44" s="467"/>
      <c r="OR44" s="467"/>
      <c r="OS44" s="467"/>
      <c r="OT44" s="467"/>
      <c r="OU44" s="467"/>
      <c r="OV44" s="467"/>
      <c r="OW44" s="467"/>
      <c r="OX44" s="467"/>
      <c r="OY44" s="467"/>
      <c r="OZ44" s="467"/>
      <c r="PA44" s="467"/>
      <c r="PB44" s="467"/>
      <c r="PC44" s="467"/>
      <c r="PD44" s="467"/>
      <c r="PE44" s="467"/>
      <c r="PF44" s="467"/>
      <c r="PG44" s="467"/>
      <c r="PH44" s="467"/>
      <c r="PI44" s="467"/>
      <c r="PJ44" s="467"/>
      <c r="PK44" s="467"/>
      <c r="PL44" s="467"/>
      <c r="PM44" s="467"/>
      <c r="PN44" s="467"/>
      <c r="PO44" s="467"/>
      <c r="PP44" s="467"/>
      <c r="PQ44" s="467"/>
      <c r="PR44" s="467"/>
      <c r="PS44" s="467"/>
      <c r="PT44" s="467"/>
      <c r="PU44" s="467"/>
      <c r="PV44" s="467"/>
      <c r="PW44" s="467"/>
      <c r="PX44" s="467"/>
      <c r="PY44" s="467"/>
      <c r="PZ44" s="467"/>
      <c r="QA44" s="467"/>
      <c r="QB44" s="467"/>
      <c r="QC44" s="467"/>
      <c r="QD44" s="467"/>
      <c r="QE44" s="467"/>
      <c r="QF44" s="467"/>
      <c r="QG44" s="467"/>
      <c r="QH44" s="467"/>
      <c r="QI44" s="467"/>
      <c r="QJ44" s="467"/>
      <c r="QK44" s="467"/>
      <c r="QL44" s="467"/>
      <c r="QM44" s="467"/>
      <c r="QN44" s="467"/>
      <c r="QO44" s="467"/>
      <c r="QP44" s="467"/>
      <c r="QQ44" s="467"/>
      <c r="QR44" s="467"/>
      <c r="QS44" s="467"/>
      <c r="QT44" s="467"/>
      <c r="QU44" s="467"/>
      <c r="QV44" s="467"/>
      <c r="QW44" s="467"/>
      <c r="QX44" s="467"/>
      <c r="QY44" s="467"/>
      <c r="QZ44" s="467"/>
      <c r="RA44" s="467"/>
      <c r="RB44" s="467"/>
      <c r="RC44" s="467"/>
      <c r="RD44" s="467"/>
      <c r="RE44" s="467"/>
      <c r="RF44" s="467"/>
      <c r="RG44" s="467"/>
      <c r="RH44" s="467"/>
      <c r="RI44" s="467"/>
    </row>
    <row r="45" spans="1:477" ht="24" customHeight="1" x14ac:dyDescent="0.25">
      <c r="A45" s="142">
        <f>IF(B45="","",A44+1)</f>
        <v>29</v>
      </c>
      <c r="B45" s="279" t="s">
        <v>176</v>
      </c>
      <c r="C45" s="280"/>
      <c r="D45" s="143">
        <f>IF(ISBLANK('Item List'!E38),0,'Item List'!E38)</f>
        <v>0</v>
      </c>
      <c r="E45" s="143">
        <f t="shared" si="25"/>
        <v>0</v>
      </c>
      <c r="F45" s="493">
        <v>2</v>
      </c>
      <c r="G45" s="506" t="s">
        <v>235</v>
      </c>
      <c r="H45" s="495">
        <v>15</v>
      </c>
      <c r="I45" s="398"/>
      <c r="J45" s="410" t="s">
        <v>235</v>
      </c>
      <c r="K45" s="342">
        <v>35</v>
      </c>
      <c r="L45" s="397">
        <v>2</v>
      </c>
      <c r="M45" s="410" t="s">
        <v>235</v>
      </c>
      <c r="N45" s="103">
        <v>119</v>
      </c>
      <c r="O45" s="398">
        <v>3</v>
      </c>
      <c r="P45" s="410" t="s">
        <v>235</v>
      </c>
      <c r="Q45" s="103">
        <v>150</v>
      </c>
      <c r="R45" s="389">
        <v>0</v>
      </c>
      <c r="S45" s="410" t="s">
        <v>235</v>
      </c>
      <c r="T45" s="360">
        <v>45</v>
      </c>
      <c r="U45" s="398"/>
      <c r="V45" s="410" t="s">
        <v>235</v>
      </c>
      <c r="W45" s="360" t="s">
        <v>220</v>
      </c>
      <c r="X45" s="398">
        <v>1</v>
      </c>
      <c r="Y45" s="410" t="s">
        <v>235</v>
      </c>
      <c r="Z45" s="360">
        <v>45</v>
      </c>
      <c r="AA45" s="398">
        <v>0.5</v>
      </c>
      <c r="AB45" s="410" t="s">
        <v>235</v>
      </c>
      <c r="AC45" s="103">
        <v>100</v>
      </c>
      <c r="AD45" s="398"/>
      <c r="AE45" s="410" t="s">
        <v>235</v>
      </c>
      <c r="AF45" s="360" t="s">
        <v>220</v>
      </c>
    </row>
    <row r="46" spans="1:477" ht="24" customHeight="1" x14ac:dyDescent="0.25">
      <c r="A46" s="142">
        <f t="shared" ref="A46:A59" si="26">IF(B46="","",A45+1)</f>
        <v>30</v>
      </c>
      <c r="B46" s="279" t="s">
        <v>177</v>
      </c>
      <c r="C46" s="280"/>
      <c r="D46" s="143">
        <f>IF(ISBLANK('Item List'!E39),0,'Item List'!E39)</f>
        <v>0</v>
      </c>
      <c r="E46" s="143">
        <f t="shared" si="25"/>
        <v>0</v>
      </c>
      <c r="F46" s="493">
        <v>2</v>
      </c>
      <c r="G46" s="506" t="s">
        <v>235</v>
      </c>
      <c r="H46" s="495">
        <v>15</v>
      </c>
      <c r="I46" s="398"/>
      <c r="J46" s="410" t="s">
        <v>235</v>
      </c>
      <c r="K46" s="342">
        <v>45</v>
      </c>
      <c r="L46" s="397">
        <v>2</v>
      </c>
      <c r="M46" s="410" t="s">
        <v>235</v>
      </c>
      <c r="N46" s="103">
        <v>119</v>
      </c>
      <c r="O46" s="398">
        <v>3</v>
      </c>
      <c r="P46" s="410" t="s">
        <v>235</v>
      </c>
      <c r="Q46" s="103">
        <v>150</v>
      </c>
      <c r="R46" s="389">
        <v>0</v>
      </c>
      <c r="S46" s="410" t="s">
        <v>235</v>
      </c>
      <c r="T46" s="360">
        <v>100</v>
      </c>
      <c r="U46" s="398"/>
      <c r="V46" s="410" t="s">
        <v>235</v>
      </c>
      <c r="W46" s="360" t="s">
        <v>220</v>
      </c>
      <c r="X46" s="398">
        <v>7.5</v>
      </c>
      <c r="Y46" s="410" t="s">
        <v>235</v>
      </c>
      <c r="Z46" s="360">
        <v>337.5</v>
      </c>
      <c r="AA46" s="398">
        <v>1.5</v>
      </c>
      <c r="AB46" s="410" t="s">
        <v>235</v>
      </c>
      <c r="AC46" s="103">
        <v>100</v>
      </c>
      <c r="AD46" s="398"/>
      <c r="AE46" s="410" t="s">
        <v>235</v>
      </c>
      <c r="AF46" s="360" t="s">
        <v>220</v>
      </c>
    </row>
    <row r="47" spans="1:477" ht="24" customHeight="1" x14ac:dyDescent="0.25">
      <c r="A47" s="142">
        <f t="shared" si="26"/>
        <v>31</v>
      </c>
      <c r="B47" s="279" t="s">
        <v>178</v>
      </c>
      <c r="C47" s="280"/>
      <c r="D47" s="143">
        <f>IF(ISBLANK('Item List'!E40),0,'Item List'!E40)</f>
        <v>0</v>
      </c>
      <c r="E47" s="143">
        <f t="shared" si="25"/>
        <v>0</v>
      </c>
      <c r="F47" s="493">
        <v>3</v>
      </c>
      <c r="G47" s="506" t="s">
        <v>235</v>
      </c>
      <c r="H47" s="495">
        <v>15</v>
      </c>
      <c r="I47" s="398"/>
      <c r="J47" s="410" t="s">
        <v>235</v>
      </c>
      <c r="K47" s="342">
        <v>140</v>
      </c>
      <c r="L47" s="397">
        <v>3</v>
      </c>
      <c r="M47" s="410" t="s">
        <v>235</v>
      </c>
      <c r="N47" s="103">
        <v>178.5</v>
      </c>
      <c r="O47" s="398">
        <v>3</v>
      </c>
      <c r="P47" s="410" t="s">
        <v>235</v>
      </c>
      <c r="Q47" s="103">
        <v>150</v>
      </c>
      <c r="R47" s="389">
        <v>0</v>
      </c>
      <c r="S47" s="410" t="s">
        <v>235</v>
      </c>
      <c r="T47" s="360">
        <v>180</v>
      </c>
      <c r="U47" s="398"/>
      <c r="V47" s="410" t="s">
        <v>235</v>
      </c>
      <c r="W47" s="360" t="s">
        <v>220</v>
      </c>
      <c r="X47" s="398">
        <v>2.5</v>
      </c>
      <c r="Y47" s="410" t="s">
        <v>235</v>
      </c>
      <c r="Z47" s="360">
        <v>112.5</v>
      </c>
      <c r="AA47" s="398">
        <v>1</v>
      </c>
      <c r="AB47" s="410" t="s">
        <v>235</v>
      </c>
      <c r="AC47" s="103">
        <v>100</v>
      </c>
      <c r="AD47" s="398"/>
      <c r="AE47" s="410" t="s">
        <v>235</v>
      </c>
      <c r="AF47" s="360" t="s">
        <v>220</v>
      </c>
    </row>
    <row r="48" spans="1:477" ht="24" customHeight="1" x14ac:dyDescent="0.25">
      <c r="A48" s="142">
        <f t="shared" si="26"/>
        <v>32</v>
      </c>
      <c r="B48" s="279" t="s">
        <v>179</v>
      </c>
      <c r="C48" s="280"/>
      <c r="D48" s="143">
        <f>IF(ISBLANK('Item List'!E41),0,'Item List'!E41)</f>
        <v>0</v>
      </c>
      <c r="E48" s="143">
        <f t="shared" si="25"/>
        <v>0</v>
      </c>
      <c r="F48" s="493">
        <v>1</v>
      </c>
      <c r="G48" s="506" t="s">
        <v>235</v>
      </c>
      <c r="H48" s="495">
        <v>15</v>
      </c>
      <c r="I48" s="398"/>
      <c r="J48" s="410" t="s">
        <v>235</v>
      </c>
      <c r="K48" s="342">
        <v>35</v>
      </c>
      <c r="L48" s="397">
        <v>2</v>
      </c>
      <c r="M48" s="410" t="s">
        <v>235</v>
      </c>
      <c r="N48" s="103">
        <v>119</v>
      </c>
      <c r="O48" s="398">
        <v>3</v>
      </c>
      <c r="P48" s="410" t="s">
        <v>235</v>
      </c>
      <c r="Q48" s="103">
        <v>150</v>
      </c>
      <c r="R48" s="389">
        <v>0</v>
      </c>
      <c r="S48" s="410" t="s">
        <v>235</v>
      </c>
      <c r="T48" s="360">
        <v>65</v>
      </c>
      <c r="U48" s="398"/>
      <c r="V48" s="410" t="s">
        <v>235</v>
      </c>
      <c r="W48" s="360" t="s">
        <v>220</v>
      </c>
      <c r="X48" s="398"/>
      <c r="Y48" s="410" t="s">
        <v>235</v>
      </c>
      <c r="Z48" s="360" t="s">
        <v>216</v>
      </c>
      <c r="AA48" s="398">
        <v>1</v>
      </c>
      <c r="AB48" s="410" t="s">
        <v>235</v>
      </c>
      <c r="AC48" s="103">
        <v>45</v>
      </c>
      <c r="AD48" s="398"/>
      <c r="AE48" s="410" t="s">
        <v>235</v>
      </c>
      <c r="AF48" s="360" t="s">
        <v>220</v>
      </c>
    </row>
    <row r="49" spans="1:477" ht="24" customHeight="1" x14ac:dyDescent="0.25">
      <c r="A49" s="142">
        <f t="shared" si="26"/>
        <v>33</v>
      </c>
      <c r="B49" s="279" t="s">
        <v>180</v>
      </c>
      <c r="C49" s="280"/>
      <c r="D49" s="143">
        <f>IF(ISBLANK('Item List'!E42),0,'Item List'!E42)</f>
        <v>0</v>
      </c>
      <c r="E49" s="143">
        <f t="shared" si="25"/>
        <v>0</v>
      </c>
      <c r="F49" s="493">
        <v>1</v>
      </c>
      <c r="G49" s="506" t="s">
        <v>235</v>
      </c>
      <c r="H49" s="495">
        <v>15</v>
      </c>
      <c r="I49" s="398"/>
      <c r="J49" s="410" t="s">
        <v>235</v>
      </c>
      <c r="K49" s="342" t="s">
        <v>216</v>
      </c>
      <c r="L49" s="397">
        <v>2</v>
      </c>
      <c r="M49" s="410" t="s">
        <v>235</v>
      </c>
      <c r="N49" s="103">
        <v>119</v>
      </c>
      <c r="O49" s="398">
        <v>3</v>
      </c>
      <c r="P49" s="410" t="s">
        <v>235</v>
      </c>
      <c r="Q49" s="103">
        <v>150</v>
      </c>
      <c r="R49" s="389">
        <v>0</v>
      </c>
      <c r="S49" s="410" t="s">
        <v>235</v>
      </c>
      <c r="T49" s="360">
        <v>45</v>
      </c>
      <c r="U49" s="398"/>
      <c r="V49" s="410" t="s">
        <v>235</v>
      </c>
      <c r="W49" s="360" t="s">
        <v>220</v>
      </c>
      <c r="X49" s="398"/>
      <c r="Y49" s="410" t="s">
        <v>235</v>
      </c>
      <c r="Z49" s="360" t="s">
        <v>216</v>
      </c>
      <c r="AA49" s="398">
        <v>1</v>
      </c>
      <c r="AB49" s="410" t="s">
        <v>235</v>
      </c>
      <c r="AC49" s="103">
        <v>45</v>
      </c>
      <c r="AD49" s="398"/>
      <c r="AE49" s="410" t="s">
        <v>235</v>
      </c>
      <c r="AF49" s="360" t="s">
        <v>220</v>
      </c>
    </row>
    <row r="50" spans="1:477" ht="24" customHeight="1" x14ac:dyDescent="0.25">
      <c r="A50" s="142">
        <f t="shared" si="26"/>
        <v>34</v>
      </c>
      <c r="B50" s="279" t="s">
        <v>112</v>
      </c>
      <c r="C50" s="280"/>
      <c r="D50" s="143">
        <f>IF(ISBLANK('Item List'!E43),0,'Item List'!E43)</f>
        <v>0</v>
      </c>
      <c r="E50" s="143">
        <f t="shared" si="25"/>
        <v>0</v>
      </c>
      <c r="F50" s="493">
        <v>4</v>
      </c>
      <c r="G50" s="506" t="s">
        <v>235</v>
      </c>
      <c r="H50" s="495">
        <v>15</v>
      </c>
      <c r="I50" s="398"/>
      <c r="J50" s="410" t="s">
        <v>235</v>
      </c>
      <c r="K50" s="342">
        <v>140</v>
      </c>
      <c r="L50" s="397">
        <v>2</v>
      </c>
      <c r="M50" s="410" t="s">
        <v>235</v>
      </c>
      <c r="N50" s="103">
        <v>119</v>
      </c>
      <c r="O50" s="398">
        <v>3</v>
      </c>
      <c r="P50" s="410" t="s">
        <v>235</v>
      </c>
      <c r="Q50" s="103">
        <v>150</v>
      </c>
      <c r="R50" s="389">
        <v>0</v>
      </c>
      <c r="S50" s="410" t="s">
        <v>235</v>
      </c>
      <c r="T50" s="360">
        <v>170</v>
      </c>
      <c r="U50" s="398"/>
      <c r="V50" s="410" t="s">
        <v>235</v>
      </c>
      <c r="W50" s="360" t="s">
        <v>220</v>
      </c>
      <c r="X50" s="398">
        <v>4</v>
      </c>
      <c r="Y50" s="410" t="s">
        <v>235</v>
      </c>
      <c r="Z50" s="360">
        <v>180</v>
      </c>
      <c r="AA50" s="398">
        <v>1.5</v>
      </c>
      <c r="AB50" s="410" t="s">
        <v>235</v>
      </c>
      <c r="AC50" s="103">
        <v>100</v>
      </c>
      <c r="AD50" s="398"/>
      <c r="AE50" s="410" t="s">
        <v>235</v>
      </c>
      <c r="AF50" s="360" t="s">
        <v>220</v>
      </c>
    </row>
    <row r="51" spans="1:477" ht="24" customHeight="1" x14ac:dyDescent="0.25">
      <c r="A51" s="142">
        <f t="shared" si="26"/>
        <v>35</v>
      </c>
      <c r="B51" s="279" t="s">
        <v>181</v>
      </c>
      <c r="C51" s="280"/>
      <c r="D51" s="143">
        <f>IF(ISBLANK('Item List'!E44),0,'Item List'!E44)</f>
        <v>0</v>
      </c>
      <c r="E51" s="143">
        <f t="shared" si="25"/>
        <v>0</v>
      </c>
      <c r="F51" s="493">
        <v>1</v>
      </c>
      <c r="G51" s="506" t="s">
        <v>235</v>
      </c>
      <c r="H51" s="495">
        <v>15</v>
      </c>
      <c r="I51" s="398"/>
      <c r="J51" s="410" t="s">
        <v>235</v>
      </c>
      <c r="K51" s="342">
        <v>35</v>
      </c>
      <c r="L51" s="397">
        <v>2</v>
      </c>
      <c r="M51" s="410" t="s">
        <v>235</v>
      </c>
      <c r="N51" s="103">
        <v>119</v>
      </c>
      <c r="O51" s="398">
        <v>3</v>
      </c>
      <c r="P51" s="410" t="s">
        <v>235</v>
      </c>
      <c r="Q51" s="103">
        <v>150</v>
      </c>
      <c r="R51" s="389">
        <v>0</v>
      </c>
      <c r="S51" s="410" t="s">
        <v>235</v>
      </c>
      <c r="T51" s="360">
        <v>120</v>
      </c>
      <c r="U51" s="398"/>
      <c r="V51" s="410" t="s">
        <v>235</v>
      </c>
      <c r="W51" s="360" t="s">
        <v>220</v>
      </c>
      <c r="X51" s="398">
        <v>1</v>
      </c>
      <c r="Y51" s="410" t="s">
        <v>235</v>
      </c>
      <c r="Z51" s="360">
        <v>45</v>
      </c>
      <c r="AA51" s="398">
        <v>1</v>
      </c>
      <c r="AB51" s="410" t="s">
        <v>235</v>
      </c>
      <c r="AC51" s="103">
        <v>50</v>
      </c>
      <c r="AD51" s="398"/>
      <c r="AE51" s="410" t="s">
        <v>235</v>
      </c>
      <c r="AF51" s="360" t="s">
        <v>220</v>
      </c>
    </row>
    <row r="52" spans="1:477" ht="24" customHeight="1" x14ac:dyDescent="0.25">
      <c r="A52" s="142">
        <f t="shared" si="26"/>
        <v>36</v>
      </c>
      <c r="B52" s="279" t="s">
        <v>182</v>
      </c>
      <c r="C52" s="280"/>
      <c r="D52" s="143">
        <f>IF(ISBLANK('Item List'!E45),0,'Item List'!E45)</f>
        <v>0</v>
      </c>
      <c r="E52" s="143">
        <f t="shared" si="25"/>
        <v>0</v>
      </c>
      <c r="F52" s="493">
        <v>8</v>
      </c>
      <c r="G52" s="506" t="s">
        <v>235</v>
      </c>
      <c r="H52" s="495">
        <v>15</v>
      </c>
      <c r="I52" s="398"/>
      <c r="J52" s="410" t="s">
        <v>235</v>
      </c>
      <c r="K52" s="342">
        <v>175</v>
      </c>
      <c r="L52" s="397">
        <v>2</v>
      </c>
      <c r="M52" s="410" t="s">
        <v>235</v>
      </c>
      <c r="N52" s="103">
        <v>119</v>
      </c>
      <c r="O52" s="398">
        <v>3</v>
      </c>
      <c r="P52" s="410" t="s">
        <v>235</v>
      </c>
      <c r="Q52" s="103">
        <v>150</v>
      </c>
      <c r="R52" s="389">
        <v>0</v>
      </c>
      <c r="S52" s="410" t="s">
        <v>235</v>
      </c>
      <c r="T52" s="360">
        <v>200</v>
      </c>
      <c r="U52" s="398"/>
      <c r="V52" s="410" t="s">
        <v>235</v>
      </c>
      <c r="W52" s="360" t="s">
        <v>220</v>
      </c>
      <c r="X52" s="398">
        <v>3</v>
      </c>
      <c r="Y52" s="410" t="s">
        <v>235</v>
      </c>
      <c r="Z52" s="360">
        <v>135</v>
      </c>
      <c r="AA52" s="398">
        <v>2</v>
      </c>
      <c r="AB52" s="410" t="s">
        <v>235</v>
      </c>
      <c r="AC52" s="103">
        <v>150</v>
      </c>
      <c r="AD52" s="398"/>
      <c r="AE52" s="410" t="s">
        <v>235</v>
      </c>
      <c r="AF52" s="360" t="s">
        <v>220</v>
      </c>
    </row>
    <row r="53" spans="1:477" ht="24" customHeight="1" x14ac:dyDescent="0.25">
      <c r="A53" s="142">
        <f t="shared" si="26"/>
        <v>37</v>
      </c>
      <c r="B53" s="279" t="s">
        <v>183</v>
      </c>
      <c r="C53" s="280"/>
      <c r="D53" s="143">
        <f>IF(ISBLANK('Item List'!E46),0,'Item List'!E46)</f>
        <v>0</v>
      </c>
      <c r="E53" s="143">
        <f t="shared" si="25"/>
        <v>0</v>
      </c>
      <c r="F53" s="493">
        <v>1.5</v>
      </c>
      <c r="G53" s="506" t="s">
        <v>235</v>
      </c>
      <c r="H53" s="495">
        <v>15</v>
      </c>
      <c r="I53" s="398"/>
      <c r="J53" s="410" t="s">
        <v>235</v>
      </c>
      <c r="K53" s="342">
        <v>35</v>
      </c>
      <c r="L53" s="397">
        <v>2</v>
      </c>
      <c r="M53" s="410" t="s">
        <v>235</v>
      </c>
      <c r="N53" s="103">
        <v>119</v>
      </c>
      <c r="O53" s="398">
        <v>3</v>
      </c>
      <c r="P53" s="410" t="s">
        <v>235</v>
      </c>
      <c r="Q53" s="103">
        <v>150</v>
      </c>
      <c r="R53" s="389">
        <v>0</v>
      </c>
      <c r="S53" s="410" t="s">
        <v>235</v>
      </c>
      <c r="T53" s="360">
        <v>55</v>
      </c>
      <c r="U53" s="398"/>
      <c r="V53" s="410" t="s">
        <v>235</v>
      </c>
      <c r="W53" s="360" t="s">
        <v>220</v>
      </c>
      <c r="X53" s="398">
        <v>1</v>
      </c>
      <c r="Y53" s="410" t="s">
        <v>235</v>
      </c>
      <c r="Z53" s="360">
        <v>45</v>
      </c>
      <c r="AA53" s="398">
        <v>1</v>
      </c>
      <c r="AB53" s="410" t="s">
        <v>235</v>
      </c>
      <c r="AC53" s="103">
        <v>50</v>
      </c>
      <c r="AD53" s="398"/>
      <c r="AE53" s="410" t="s">
        <v>235</v>
      </c>
      <c r="AF53" s="360" t="s">
        <v>220</v>
      </c>
    </row>
    <row r="54" spans="1:477" ht="24" customHeight="1" x14ac:dyDescent="0.25">
      <c r="A54" s="142">
        <f t="shared" si="26"/>
        <v>38</v>
      </c>
      <c r="B54" s="279" t="s">
        <v>121</v>
      </c>
      <c r="C54" s="280"/>
      <c r="D54" s="143">
        <f>IF(ISBLANK('Item List'!E47),0,'Item List'!E47)</f>
        <v>0</v>
      </c>
      <c r="E54" s="143">
        <f t="shared" si="25"/>
        <v>0</v>
      </c>
      <c r="F54" s="493">
        <v>1</v>
      </c>
      <c r="G54" s="506" t="s">
        <v>235</v>
      </c>
      <c r="H54" s="495">
        <v>15</v>
      </c>
      <c r="I54" s="398"/>
      <c r="J54" s="410" t="s">
        <v>235</v>
      </c>
      <c r="K54" s="342">
        <v>35</v>
      </c>
      <c r="L54" s="397">
        <v>2</v>
      </c>
      <c r="M54" s="410" t="s">
        <v>235</v>
      </c>
      <c r="N54" s="103">
        <v>119</v>
      </c>
      <c r="O54" s="398">
        <v>3</v>
      </c>
      <c r="P54" s="410" t="s">
        <v>235</v>
      </c>
      <c r="Q54" s="103">
        <v>150</v>
      </c>
      <c r="R54" s="389">
        <v>0</v>
      </c>
      <c r="S54" s="410" t="s">
        <v>235</v>
      </c>
      <c r="T54" s="360">
        <v>45</v>
      </c>
      <c r="U54" s="398"/>
      <c r="V54" s="410" t="s">
        <v>235</v>
      </c>
      <c r="W54" s="360" t="s">
        <v>220</v>
      </c>
      <c r="X54" s="398"/>
      <c r="Y54" s="410" t="s">
        <v>235</v>
      </c>
      <c r="Z54" s="360" t="s">
        <v>216</v>
      </c>
      <c r="AA54" s="398">
        <v>1</v>
      </c>
      <c r="AB54" s="410" t="s">
        <v>235</v>
      </c>
      <c r="AC54" s="103">
        <v>65</v>
      </c>
      <c r="AD54" s="398"/>
      <c r="AE54" s="410" t="s">
        <v>235</v>
      </c>
      <c r="AF54" s="360" t="s">
        <v>220</v>
      </c>
    </row>
    <row r="55" spans="1:477" ht="24" customHeight="1" x14ac:dyDescent="0.25">
      <c r="A55" s="142">
        <f t="shared" si="26"/>
        <v>39</v>
      </c>
      <c r="B55" s="279" t="s">
        <v>122</v>
      </c>
      <c r="C55" s="280"/>
      <c r="D55" s="143">
        <f>IF(ISBLANK('Item List'!E48),0,'Item List'!E48)</f>
        <v>0</v>
      </c>
      <c r="E55" s="143">
        <f t="shared" si="25"/>
        <v>0</v>
      </c>
      <c r="F55" s="493">
        <v>3</v>
      </c>
      <c r="G55" s="506" t="s">
        <v>235</v>
      </c>
      <c r="H55" s="495">
        <v>15</v>
      </c>
      <c r="I55" s="398"/>
      <c r="J55" s="410" t="s">
        <v>235</v>
      </c>
      <c r="K55" s="342">
        <v>45</v>
      </c>
      <c r="L55" s="397">
        <v>2</v>
      </c>
      <c r="M55" s="410" t="s">
        <v>235</v>
      </c>
      <c r="N55" s="103">
        <v>119</v>
      </c>
      <c r="O55" s="398">
        <v>3</v>
      </c>
      <c r="P55" s="410" t="s">
        <v>235</v>
      </c>
      <c r="Q55" s="103">
        <v>150</v>
      </c>
      <c r="R55" s="389">
        <v>0</v>
      </c>
      <c r="S55" s="410" t="s">
        <v>235</v>
      </c>
      <c r="T55" s="360">
        <v>80</v>
      </c>
      <c r="U55" s="398"/>
      <c r="V55" s="410" t="s">
        <v>235</v>
      </c>
      <c r="W55" s="360" t="s">
        <v>220</v>
      </c>
      <c r="X55" s="398">
        <v>3</v>
      </c>
      <c r="Y55" s="410" t="s">
        <v>235</v>
      </c>
      <c r="Z55" s="360">
        <v>135</v>
      </c>
      <c r="AA55" s="398">
        <v>1</v>
      </c>
      <c r="AB55" s="410" t="s">
        <v>235</v>
      </c>
      <c r="AC55" s="103">
        <v>75</v>
      </c>
      <c r="AD55" s="398"/>
      <c r="AE55" s="410" t="s">
        <v>235</v>
      </c>
      <c r="AF55" s="360" t="s">
        <v>220</v>
      </c>
    </row>
    <row r="56" spans="1:477" ht="24" customHeight="1" x14ac:dyDescent="0.25">
      <c r="A56" s="142">
        <f t="shared" si="26"/>
        <v>40</v>
      </c>
      <c r="B56" s="279" t="s">
        <v>123</v>
      </c>
      <c r="C56" s="280"/>
      <c r="D56" s="143">
        <f>IF(ISBLANK('Item List'!E49),0,'Item List'!E49)</f>
        <v>0</v>
      </c>
      <c r="E56" s="143">
        <f t="shared" si="25"/>
        <v>0</v>
      </c>
      <c r="F56" s="493">
        <v>1</v>
      </c>
      <c r="G56" s="506" t="s">
        <v>235</v>
      </c>
      <c r="H56" s="495">
        <v>15</v>
      </c>
      <c r="I56" s="398"/>
      <c r="J56" s="410" t="s">
        <v>235</v>
      </c>
      <c r="K56" s="342">
        <v>45</v>
      </c>
      <c r="L56" s="397">
        <v>2</v>
      </c>
      <c r="M56" s="410" t="s">
        <v>235</v>
      </c>
      <c r="N56" s="103">
        <v>119</v>
      </c>
      <c r="O56" s="398">
        <v>3</v>
      </c>
      <c r="P56" s="410" t="s">
        <v>235</v>
      </c>
      <c r="Q56" s="103">
        <v>150</v>
      </c>
      <c r="R56" s="389">
        <v>0</v>
      </c>
      <c r="S56" s="410" t="s">
        <v>235</v>
      </c>
      <c r="T56" s="360">
        <v>45</v>
      </c>
      <c r="U56" s="398"/>
      <c r="V56" s="410" t="s">
        <v>235</v>
      </c>
      <c r="W56" s="360" t="s">
        <v>220</v>
      </c>
      <c r="X56" s="398">
        <v>0.75</v>
      </c>
      <c r="Y56" s="410" t="s">
        <v>235</v>
      </c>
      <c r="Z56" s="360">
        <v>33.75</v>
      </c>
      <c r="AA56" s="398">
        <v>0.5</v>
      </c>
      <c r="AB56" s="410" t="s">
        <v>235</v>
      </c>
      <c r="AC56" s="103">
        <v>45</v>
      </c>
      <c r="AD56" s="398"/>
      <c r="AE56" s="410" t="s">
        <v>235</v>
      </c>
      <c r="AF56" s="360" t="s">
        <v>220</v>
      </c>
    </row>
    <row r="57" spans="1:477" ht="24" customHeight="1" x14ac:dyDescent="0.25">
      <c r="A57" s="142">
        <f t="shared" si="26"/>
        <v>41</v>
      </c>
      <c r="B57" s="279" t="s">
        <v>124</v>
      </c>
      <c r="C57" s="280"/>
      <c r="D57" s="143">
        <f>IF(ISBLANK('Item List'!E50),0,'Item List'!E50)</f>
        <v>0</v>
      </c>
      <c r="E57" s="143">
        <f t="shared" si="25"/>
        <v>0</v>
      </c>
      <c r="F57" s="493">
        <v>2</v>
      </c>
      <c r="G57" s="506" t="s">
        <v>235</v>
      </c>
      <c r="H57" s="495">
        <v>15</v>
      </c>
      <c r="I57" s="398"/>
      <c r="J57" s="410" t="s">
        <v>235</v>
      </c>
      <c r="K57" s="342">
        <v>35</v>
      </c>
      <c r="L57" s="397">
        <v>2</v>
      </c>
      <c r="M57" s="410" t="s">
        <v>235</v>
      </c>
      <c r="N57" s="103">
        <v>119</v>
      </c>
      <c r="O57" s="398">
        <v>3</v>
      </c>
      <c r="P57" s="410" t="s">
        <v>235</v>
      </c>
      <c r="Q57" s="103">
        <v>150</v>
      </c>
      <c r="R57" s="389">
        <v>0</v>
      </c>
      <c r="S57" s="410" t="s">
        <v>235</v>
      </c>
      <c r="T57" s="360">
        <v>65</v>
      </c>
      <c r="U57" s="398"/>
      <c r="V57" s="410" t="s">
        <v>235</v>
      </c>
      <c r="W57" s="360" t="s">
        <v>220</v>
      </c>
      <c r="X57" s="398"/>
      <c r="Y57" s="410" t="s">
        <v>235</v>
      </c>
      <c r="Z57" s="360" t="s">
        <v>216</v>
      </c>
      <c r="AA57" s="398">
        <v>0.5</v>
      </c>
      <c r="AB57" s="410" t="s">
        <v>235</v>
      </c>
      <c r="AC57" s="103">
        <v>30</v>
      </c>
      <c r="AD57" s="398"/>
      <c r="AE57" s="410" t="s">
        <v>235</v>
      </c>
      <c r="AF57" s="360" t="s">
        <v>220</v>
      </c>
    </row>
    <row r="58" spans="1:477" ht="24" customHeight="1" x14ac:dyDescent="0.25">
      <c r="A58" s="142">
        <f t="shared" si="26"/>
        <v>42</v>
      </c>
      <c r="B58" s="279" t="s">
        <v>113</v>
      </c>
      <c r="C58" s="334"/>
      <c r="D58" s="198">
        <f>IF(ISBLANK('Item List'!E51),0,'Item List'!E51)</f>
        <v>0</v>
      </c>
      <c r="E58" s="143">
        <f t="shared" si="25"/>
        <v>0</v>
      </c>
      <c r="F58" s="507">
        <v>3</v>
      </c>
      <c r="G58" s="506" t="s">
        <v>235</v>
      </c>
      <c r="H58" s="495">
        <v>15</v>
      </c>
      <c r="I58" s="400"/>
      <c r="J58" s="410" t="s">
        <v>235</v>
      </c>
      <c r="K58" s="342">
        <v>45</v>
      </c>
      <c r="L58" s="397">
        <v>2</v>
      </c>
      <c r="M58" s="410" t="s">
        <v>235</v>
      </c>
      <c r="N58" s="103">
        <v>119</v>
      </c>
      <c r="O58" s="400">
        <v>3</v>
      </c>
      <c r="P58" s="410" t="s">
        <v>235</v>
      </c>
      <c r="Q58" s="103">
        <v>150</v>
      </c>
      <c r="R58" s="389">
        <v>0</v>
      </c>
      <c r="S58" s="410" t="s">
        <v>235</v>
      </c>
      <c r="T58" s="360">
        <v>65</v>
      </c>
      <c r="U58" s="400"/>
      <c r="V58" s="410" t="s">
        <v>235</v>
      </c>
      <c r="W58" s="360" t="s">
        <v>220</v>
      </c>
      <c r="X58" s="400">
        <v>1.5</v>
      </c>
      <c r="Y58" s="410" t="s">
        <v>235</v>
      </c>
      <c r="Z58" s="360">
        <v>67.5</v>
      </c>
      <c r="AA58" s="400">
        <v>0.5</v>
      </c>
      <c r="AB58" s="410" t="s">
        <v>235</v>
      </c>
      <c r="AC58" s="333">
        <v>50</v>
      </c>
      <c r="AD58" s="400"/>
      <c r="AE58" s="410" t="s">
        <v>235</v>
      </c>
      <c r="AF58" s="360" t="s">
        <v>220</v>
      </c>
    </row>
    <row r="59" spans="1:477" s="221" customFormat="1" ht="24.75" customHeight="1" thickBot="1" x14ac:dyDescent="0.3">
      <c r="A59" s="142">
        <f t="shared" si="26"/>
        <v>43</v>
      </c>
      <c r="B59" s="279" t="s">
        <v>125</v>
      </c>
      <c r="C59" s="335"/>
      <c r="D59" s="336"/>
      <c r="E59" s="337" t="str">
        <f>IF(SUM(E35:E58)=0,"",SUM(E35:E58)+E33)</f>
        <v/>
      </c>
      <c r="F59" s="507">
        <v>1</v>
      </c>
      <c r="G59" s="506" t="s">
        <v>235</v>
      </c>
      <c r="H59" s="495">
        <v>15</v>
      </c>
      <c r="I59" s="401"/>
      <c r="J59" s="410" t="s">
        <v>235</v>
      </c>
      <c r="K59" s="342">
        <v>35</v>
      </c>
      <c r="L59" s="397">
        <v>2</v>
      </c>
      <c r="M59" s="410" t="s">
        <v>235</v>
      </c>
      <c r="N59" s="103">
        <v>119</v>
      </c>
      <c r="O59" s="404">
        <v>3</v>
      </c>
      <c r="P59" s="410" t="s">
        <v>235</v>
      </c>
      <c r="Q59" s="103">
        <v>150</v>
      </c>
      <c r="R59" s="389">
        <v>0</v>
      </c>
      <c r="S59" s="410" t="s">
        <v>235</v>
      </c>
      <c r="T59" s="360">
        <v>80</v>
      </c>
      <c r="U59" s="408"/>
      <c r="V59" s="410" t="s">
        <v>235</v>
      </c>
      <c r="W59" s="360" t="s">
        <v>220</v>
      </c>
      <c r="X59" s="404">
        <v>2</v>
      </c>
      <c r="Y59" s="410" t="s">
        <v>235</v>
      </c>
      <c r="Z59" s="360">
        <v>90</v>
      </c>
      <c r="AA59" s="404">
        <v>0.5</v>
      </c>
      <c r="AB59" s="410" t="s">
        <v>235</v>
      </c>
      <c r="AC59" s="332">
        <v>50</v>
      </c>
      <c r="AD59" s="408"/>
      <c r="AE59" s="410" t="s">
        <v>235</v>
      </c>
      <c r="AF59" s="360" t="s">
        <v>220</v>
      </c>
      <c r="AG59" s="467"/>
      <c r="AH59" s="467"/>
      <c r="AI59" s="467"/>
      <c r="AJ59" s="467"/>
      <c r="AK59" s="467"/>
      <c r="AL59" s="467"/>
      <c r="AM59" s="467"/>
      <c r="AN59" s="467"/>
      <c r="AO59" s="467"/>
      <c r="AP59" s="467"/>
      <c r="AQ59" s="467"/>
      <c r="AR59" s="467"/>
      <c r="AS59" s="467"/>
      <c r="AT59" s="467"/>
      <c r="AU59" s="467"/>
      <c r="AV59" s="467"/>
      <c r="AW59" s="467"/>
      <c r="AX59" s="467"/>
      <c r="AY59" s="467"/>
      <c r="AZ59" s="467"/>
      <c r="BA59" s="467"/>
      <c r="BB59" s="467"/>
      <c r="BC59" s="467"/>
      <c r="BD59" s="467"/>
      <c r="BE59" s="467"/>
      <c r="BF59" s="467"/>
      <c r="BG59" s="467"/>
      <c r="BH59" s="467"/>
      <c r="BI59" s="467"/>
      <c r="BJ59" s="467"/>
      <c r="BK59" s="467"/>
      <c r="BL59" s="467"/>
      <c r="BM59" s="467"/>
      <c r="BN59" s="467"/>
      <c r="BO59" s="467"/>
      <c r="BP59" s="467"/>
      <c r="BQ59" s="467"/>
      <c r="BR59" s="467"/>
      <c r="BS59" s="467"/>
      <c r="BT59" s="467"/>
      <c r="BU59" s="467"/>
      <c r="BV59" s="467"/>
      <c r="BW59" s="467"/>
      <c r="BX59" s="467"/>
      <c r="BY59" s="467"/>
      <c r="BZ59" s="467"/>
      <c r="CA59" s="467"/>
      <c r="CB59" s="467"/>
      <c r="CC59" s="467"/>
      <c r="CD59" s="467"/>
      <c r="CE59" s="467"/>
      <c r="CF59" s="467"/>
      <c r="CG59" s="467"/>
      <c r="CH59" s="467"/>
      <c r="CI59" s="467"/>
      <c r="CJ59" s="467"/>
      <c r="CK59" s="467"/>
      <c r="CL59" s="467"/>
      <c r="CM59" s="467"/>
      <c r="CN59" s="467"/>
      <c r="CO59" s="467"/>
      <c r="CP59" s="467"/>
      <c r="CQ59" s="467"/>
      <c r="CR59" s="467"/>
      <c r="CS59" s="467"/>
      <c r="CT59" s="467"/>
      <c r="CU59" s="467"/>
      <c r="CV59" s="467"/>
      <c r="CW59" s="467"/>
      <c r="CX59" s="467"/>
      <c r="CY59" s="467"/>
      <c r="CZ59" s="467"/>
      <c r="DA59" s="467"/>
      <c r="DB59" s="467"/>
      <c r="DC59" s="467"/>
      <c r="DD59" s="467"/>
      <c r="DE59" s="467"/>
      <c r="DF59" s="467"/>
      <c r="DG59" s="467"/>
      <c r="DH59" s="467"/>
      <c r="DI59" s="467"/>
      <c r="DJ59" s="467"/>
      <c r="DK59" s="467"/>
      <c r="DL59" s="467"/>
      <c r="DM59" s="467"/>
      <c r="DN59" s="467"/>
      <c r="DO59" s="467"/>
      <c r="DP59" s="467"/>
      <c r="DQ59" s="467"/>
      <c r="DR59" s="467"/>
      <c r="DS59" s="467"/>
      <c r="DT59" s="467"/>
      <c r="DU59" s="467"/>
      <c r="DV59" s="467"/>
      <c r="DW59" s="467"/>
      <c r="DX59" s="467"/>
      <c r="DY59" s="467"/>
      <c r="DZ59" s="467"/>
      <c r="EA59" s="467"/>
      <c r="EB59" s="467"/>
      <c r="EC59" s="467"/>
      <c r="ED59" s="467"/>
      <c r="EE59" s="467"/>
      <c r="EF59" s="467"/>
      <c r="EG59" s="467"/>
      <c r="EH59" s="467"/>
      <c r="EI59" s="467"/>
      <c r="EJ59" s="467"/>
      <c r="EK59" s="467"/>
      <c r="EL59" s="467"/>
      <c r="EM59" s="467"/>
      <c r="EN59" s="467"/>
      <c r="EO59" s="467"/>
      <c r="EP59" s="467"/>
      <c r="EQ59" s="467"/>
      <c r="ER59" s="467"/>
      <c r="ES59" s="467"/>
      <c r="ET59" s="467"/>
      <c r="EU59" s="467"/>
      <c r="EV59" s="467"/>
      <c r="EW59" s="467"/>
      <c r="EX59" s="467"/>
      <c r="EY59" s="467"/>
      <c r="EZ59" s="467"/>
      <c r="FA59" s="467"/>
      <c r="FB59" s="467"/>
      <c r="FC59" s="467"/>
      <c r="FD59" s="467"/>
      <c r="FE59" s="467"/>
      <c r="FF59" s="467"/>
      <c r="FG59" s="467"/>
      <c r="FH59" s="467"/>
      <c r="FI59" s="467"/>
      <c r="FJ59" s="467"/>
      <c r="FK59" s="467"/>
      <c r="FL59" s="467"/>
      <c r="FM59" s="467"/>
      <c r="FN59" s="467"/>
      <c r="FO59" s="467"/>
      <c r="FP59" s="467"/>
      <c r="FQ59" s="467"/>
      <c r="FR59" s="467"/>
      <c r="FS59" s="467"/>
      <c r="FT59" s="467"/>
      <c r="FU59" s="467"/>
      <c r="FV59" s="467"/>
      <c r="FW59" s="467"/>
      <c r="FX59" s="467"/>
      <c r="FY59" s="467"/>
      <c r="FZ59" s="467"/>
      <c r="GA59" s="467"/>
      <c r="GB59" s="467"/>
      <c r="GC59" s="467"/>
      <c r="GD59" s="467"/>
      <c r="GE59" s="467"/>
      <c r="GF59" s="467"/>
      <c r="GG59" s="467"/>
      <c r="GH59" s="467"/>
      <c r="GI59" s="467"/>
      <c r="GJ59" s="467"/>
      <c r="GK59" s="467"/>
      <c r="GL59" s="467"/>
      <c r="GM59" s="467"/>
      <c r="GN59" s="467"/>
      <c r="GO59" s="467"/>
      <c r="GP59" s="467"/>
      <c r="GQ59" s="467"/>
      <c r="GR59" s="467"/>
      <c r="GS59" s="467"/>
      <c r="GT59" s="467"/>
      <c r="GU59" s="467"/>
      <c r="GV59" s="467"/>
      <c r="GW59" s="467"/>
      <c r="GX59" s="467"/>
      <c r="GY59" s="467"/>
      <c r="GZ59" s="467"/>
      <c r="HA59" s="467"/>
      <c r="HB59" s="467"/>
      <c r="HC59" s="467"/>
      <c r="HD59" s="467"/>
      <c r="HE59" s="467"/>
      <c r="HF59" s="467"/>
      <c r="HG59" s="467"/>
      <c r="HH59" s="467"/>
      <c r="HI59" s="467"/>
      <c r="HJ59" s="467"/>
      <c r="HK59" s="467"/>
      <c r="HL59" s="467"/>
      <c r="HM59" s="467"/>
      <c r="HN59" s="467"/>
      <c r="HO59" s="467"/>
      <c r="HP59" s="467"/>
      <c r="HQ59" s="467"/>
      <c r="HR59" s="467"/>
      <c r="HS59" s="467"/>
      <c r="HT59" s="467"/>
      <c r="HU59" s="467"/>
      <c r="HV59" s="467"/>
      <c r="HW59" s="467"/>
      <c r="HX59" s="467"/>
      <c r="HY59" s="467"/>
      <c r="HZ59" s="467"/>
      <c r="IA59" s="467"/>
      <c r="IB59" s="467"/>
      <c r="IC59" s="467"/>
      <c r="ID59" s="467"/>
      <c r="IE59" s="467"/>
      <c r="IF59" s="467"/>
      <c r="IG59" s="467"/>
      <c r="IH59" s="467"/>
      <c r="II59" s="467"/>
      <c r="IJ59" s="467"/>
      <c r="IK59" s="467"/>
      <c r="IL59" s="467"/>
      <c r="IM59" s="467"/>
      <c r="IN59" s="467"/>
      <c r="IO59" s="467"/>
      <c r="IP59" s="467"/>
      <c r="IQ59" s="467"/>
      <c r="IR59" s="467"/>
      <c r="IS59" s="467"/>
      <c r="IT59" s="467"/>
      <c r="IU59" s="467"/>
      <c r="IV59" s="467"/>
      <c r="IW59" s="467"/>
      <c r="IX59" s="467"/>
      <c r="IY59" s="467"/>
      <c r="IZ59" s="467"/>
      <c r="JA59" s="467"/>
      <c r="JB59" s="467"/>
      <c r="JC59" s="467"/>
      <c r="JD59" s="467"/>
      <c r="JE59" s="467"/>
      <c r="JF59" s="467"/>
      <c r="JG59" s="467"/>
      <c r="JH59" s="467"/>
      <c r="JI59" s="467"/>
      <c r="JJ59" s="467"/>
      <c r="JK59" s="467"/>
      <c r="JL59" s="467"/>
      <c r="JM59" s="467"/>
      <c r="JN59" s="467"/>
      <c r="JO59" s="467"/>
      <c r="JP59" s="467"/>
      <c r="JQ59" s="467"/>
      <c r="JR59" s="467"/>
      <c r="JS59" s="467"/>
      <c r="JT59" s="467"/>
      <c r="JU59" s="467"/>
      <c r="JV59" s="467"/>
      <c r="JW59" s="467"/>
      <c r="JX59" s="467"/>
      <c r="JY59" s="467"/>
      <c r="JZ59" s="467"/>
      <c r="KA59" s="467"/>
      <c r="KB59" s="467"/>
      <c r="KC59" s="467"/>
      <c r="KD59" s="467"/>
      <c r="KE59" s="467"/>
      <c r="KF59" s="467"/>
      <c r="KG59" s="467"/>
      <c r="KH59" s="467"/>
      <c r="KI59" s="467"/>
      <c r="KJ59" s="467"/>
      <c r="KK59" s="467"/>
      <c r="KL59" s="467"/>
      <c r="KM59" s="467"/>
      <c r="KN59" s="467"/>
      <c r="KO59" s="467"/>
      <c r="KP59" s="467"/>
      <c r="KQ59" s="467"/>
      <c r="KR59" s="467"/>
      <c r="KS59" s="467"/>
      <c r="KT59" s="467"/>
      <c r="KU59" s="467"/>
      <c r="KV59" s="467"/>
      <c r="KW59" s="467"/>
      <c r="KX59" s="467"/>
      <c r="KY59" s="467"/>
      <c r="KZ59" s="467"/>
      <c r="LA59" s="467"/>
      <c r="LB59" s="467"/>
      <c r="LC59" s="467"/>
      <c r="LD59" s="467"/>
      <c r="LE59" s="467"/>
      <c r="LF59" s="467"/>
      <c r="LG59" s="467"/>
      <c r="LH59" s="467"/>
      <c r="LI59" s="467"/>
      <c r="LJ59" s="467"/>
      <c r="LK59" s="467"/>
      <c r="LL59" s="467"/>
      <c r="LM59" s="467"/>
      <c r="LN59" s="467"/>
      <c r="LO59" s="467"/>
      <c r="LP59" s="467"/>
      <c r="LQ59" s="467"/>
      <c r="LR59" s="467"/>
      <c r="LS59" s="467"/>
      <c r="LT59" s="467"/>
      <c r="LU59" s="467"/>
      <c r="LV59" s="467"/>
      <c r="LW59" s="467"/>
      <c r="LX59" s="467"/>
      <c r="LY59" s="467"/>
      <c r="LZ59" s="467"/>
      <c r="MA59" s="467"/>
      <c r="MB59" s="467"/>
      <c r="MC59" s="467"/>
      <c r="MD59" s="467"/>
      <c r="ME59" s="467"/>
      <c r="MF59" s="467"/>
      <c r="MG59" s="467"/>
      <c r="MH59" s="467"/>
      <c r="MI59" s="467"/>
      <c r="MJ59" s="467"/>
      <c r="MK59" s="467"/>
      <c r="ML59" s="467"/>
      <c r="MM59" s="467"/>
      <c r="MN59" s="467"/>
      <c r="MO59" s="467"/>
      <c r="MP59" s="467"/>
      <c r="MQ59" s="467"/>
      <c r="MR59" s="467"/>
      <c r="MS59" s="467"/>
      <c r="MT59" s="467"/>
      <c r="MU59" s="467"/>
      <c r="MV59" s="467"/>
      <c r="MW59" s="467"/>
      <c r="MX59" s="467"/>
      <c r="MY59" s="467"/>
      <c r="MZ59" s="467"/>
      <c r="NA59" s="467"/>
      <c r="NB59" s="467"/>
      <c r="NC59" s="467"/>
      <c r="ND59" s="467"/>
      <c r="NE59" s="467"/>
      <c r="NF59" s="467"/>
      <c r="NG59" s="467"/>
      <c r="NH59" s="467"/>
      <c r="NI59" s="467"/>
      <c r="NJ59" s="467"/>
      <c r="NK59" s="467"/>
      <c r="NL59" s="467"/>
      <c r="NM59" s="467"/>
      <c r="NN59" s="467"/>
      <c r="NO59" s="467"/>
      <c r="NP59" s="467"/>
      <c r="NQ59" s="467"/>
      <c r="NR59" s="467"/>
      <c r="NS59" s="467"/>
      <c r="NT59" s="467"/>
      <c r="NU59" s="467"/>
      <c r="NV59" s="467"/>
      <c r="NW59" s="467"/>
      <c r="NX59" s="467"/>
      <c r="NY59" s="467"/>
      <c r="NZ59" s="467"/>
      <c r="OA59" s="467"/>
      <c r="OB59" s="467"/>
      <c r="OC59" s="467"/>
      <c r="OD59" s="467"/>
      <c r="OE59" s="467"/>
      <c r="OF59" s="467"/>
      <c r="OG59" s="467"/>
      <c r="OH59" s="467"/>
      <c r="OI59" s="467"/>
      <c r="OJ59" s="467"/>
      <c r="OK59" s="467"/>
      <c r="OL59" s="467"/>
      <c r="OM59" s="467"/>
      <c r="ON59" s="467"/>
      <c r="OO59" s="467"/>
      <c r="OP59" s="467"/>
      <c r="OQ59" s="467"/>
      <c r="OR59" s="467"/>
      <c r="OS59" s="467"/>
      <c r="OT59" s="467"/>
      <c r="OU59" s="467"/>
      <c r="OV59" s="467"/>
      <c r="OW59" s="467"/>
      <c r="OX59" s="467"/>
      <c r="OY59" s="467"/>
      <c r="OZ59" s="467"/>
      <c r="PA59" s="467"/>
      <c r="PB59" s="467"/>
      <c r="PC59" s="467"/>
      <c r="PD59" s="467"/>
      <c r="PE59" s="467"/>
      <c r="PF59" s="467"/>
      <c r="PG59" s="467"/>
      <c r="PH59" s="467"/>
      <c r="PI59" s="467"/>
      <c r="PJ59" s="467"/>
      <c r="PK59" s="467"/>
      <c r="PL59" s="467"/>
      <c r="PM59" s="467"/>
      <c r="PN59" s="467"/>
      <c r="PO59" s="467"/>
      <c r="PP59" s="467"/>
      <c r="PQ59" s="467"/>
      <c r="PR59" s="467"/>
      <c r="PS59" s="467"/>
      <c r="PT59" s="467"/>
      <c r="PU59" s="467"/>
      <c r="PV59" s="467"/>
      <c r="PW59" s="467"/>
      <c r="PX59" s="467"/>
      <c r="PY59" s="467"/>
      <c r="PZ59" s="467"/>
      <c r="QA59" s="467"/>
      <c r="QB59" s="467"/>
      <c r="QC59" s="467"/>
      <c r="QD59" s="467"/>
      <c r="QE59" s="467"/>
      <c r="QF59" s="467"/>
      <c r="QG59" s="467"/>
      <c r="QH59" s="467"/>
      <c r="QI59" s="467"/>
      <c r="QJ59" s="467"/>
      <c r="QK59" s="467"/>
      <c r="QL59" s="467"/>
      <c r="QM59" s="467"/>
      <c r="QN59" s="467"/>
      <c r="QO59" s="467"/>
      <c r="QP59" s="467"/>
      <c r="QQ59" s="467"/>
      <c r="QR59" s="467"/>
      <c r="QS59" s="467"/>
      <c r="QT59" s="467"/>
      <c r="QU59" s="467"/>
      <c r="QV59" s="467"/>
      <c r="QW59" s="467"/>
      <c r="QX59" s="467"/>
      <c r="QY59" s="467"/>
      <c r="QZ59" s="467"/>
      <c r="RA59" s="467"/>
      <c r="RB59" s="467"/>
      <c r="RC59" s="467"/>
      <c r="RD59" s="467"/>
      <c r="RE59" s="467"/>
      <c r="RF59" s="467"/>
      <c r="RG59" s="467"/>
      <c r="RH59" s="467"/>
      <c r="RI59" s="467"/>
    </row>
    <row r="60" spans="1:477" s="221" customFormat="1" ht="10.5" customHeight="1" x14ac:dyDescent="0.2">
      <c r="A60" s="144"/>
      <c r="B60" s="154" t="s">
        <v>9</v>
      </c>
      <c r="C60" s="281"/>
      <c r="D60" s="146" t="s">
        <v>7</v>
      </c>
      <c r="E60" s="147" t="str">
        <f>IF(SUM(E36:E59)=0,"",SUM(E36:E59))</f>
        <v/>
      </c>
      <c r="F60" s="497"/>
      <c r="G60" s="498"/>
      <c r="H60" s="499"/>
      <c r="I60" s="391"/>
      <c r="J60" s="217"/>
      <c r="K60" s="348"/>
      <c r="L60" s="391"/>
      <c r="M60" s="217"/>
      <c r="N60" s="348"/>
      <c r="O60" s="391"/>
      <c r="P60" s="217"/>
      <c r="Q60" s="348"/>
      <c r="R60" s="391"/>
      <c r="S60" s="217"/>
      <c r="T60" s="348">
        <v>0</v>
      </c>
      <c r="U60" s="391"/>
      <c r="V60" s="217"/>
      <c r="W60" s="348"/>
      <c r="X60" s="391"/>
      <c r="Y60" s="217"/>
      <c r="Z60" s="348"/>
      <c r="AA60" s="391"/>
      <c r="AB60" s="217"/>
      <c r="AC60" s="348"/>
      <c r="AD60" s="391"/>
      <c r="AE60" s="217"/>
      <c r="AF60" s="348"/>
      <c r="AG60" s="467"/>
      <c r="AH60" s="467"/>
      <c r="AI60" s="467"/>
      <c r="AJ60" s="467"/>
      <c r="AK60" s="467"/>
      <c r="AL60" s="467"/>
      <c r="AM60" s="467"/>
      <c r="AN60" s="467"/>
      <c r="AO60" s="467"/>
      <c r="AP60" s="467"/>
      <c r="AQ60" s="467"/>
      <c r="AR60" s="467"/>
      <c r="AS60" s="467"/>
      <c r="AT60" s="467"/>
      <c r="AU60" s="467"/>
      <c r="AV60" s="467"/>
      <c r="AW60" s="467"/>
      <c r="AX60" s="467"/>
      <c r="AY60" s="467"/>
      <c r="AZ60" s="467"/>
      <c r="BA60" s="467"/>
      <c r="BB60" s="467"/>
      <c r="BC60" s="467"/>
      <c r="BD60" s="467"/>
      <c r="BE60" s="467"/>
      <c r="BF60" s="467"/>
      <c r="BG60" s="467"/>
      <c r="BH60" s="467"/>
      <c r="BI60" s="467"/>
      <c r="BJ60" s="467"/>
      <c r="BK60" s="467"/>
      <c r="BL60" s="467"/>
      <c r="BM60" s="467"/>
      <c r="BN60" s="467"/>
      <c r="BO60" s="467"/>
      <c r="BP60" s="467"/>
      <c r="BQ60" s="467"/>
      <c r="BR60" s="467"/>
      <c r="BS60" s="467"/>
      <c r="BT60" s="467"/>
      <c r="BU60" s="467"/>
      <c r="BV60" s="467"/>
      <c r="BW60" s="467"/>
      <c r="BX60" s="467"/>
      <c r="BY60" s="467"/>
      <c r="BZ60" s="467"/>
      <c r="CA60" s="467"/>
      <c r="CB60" s="467"/>
      <c r="CC60" s="467"/>
      <c r="CD60" s="467"/>
      <c r="CE60" s="467"/>
      <c r="CF60" s="467"/>
      <c r="CG60" s="467"/>
      <c r="CH60" s="467"/>
      <c r="CI60" s="467"/>
      <c r="CJ60" s="467"/>
      <c r="CK60" s="467"/>
      <c r="CL60" s="467"/>
      <c r="CM60" s="467"/>
      <c r="CN60" s="467"/>
      <c r="CO60" s="467"/>
      <c r="CP60" s="467"/>
      <c r="CQ60" s="467"/>
      <c r="CR60" s="467"/>
      <c r="CS60" s="467"/>
      <c r="CT60" s="467"/>
      <c r="CU60" s="467"/>
      <c r="CV60" s="467"/>
      <c r="CW60" s="467"/>
      <c r="CX60" s="467"/>
      <c r="CY60" s="467"/>
      <c r="CZ60" s="467"/>
      <c r="DA60" s="467"/>
      <c r="DB60" s="467"/>
      <c r="DC60" s="467"/>
      <c r="DD60" s="467"/>
      <c r="DE60" s="467"/>
      <c r="DF60" s="467"/>
      <c r="DG60" s="467"/>
      <c r="DH60" s="467"/>
      <c r="DI60" s="467"/>
      <c r="DJ60" s="467"/>
      <c r="DK60" s="467"/>
      <c r="DL60" s="467"/>
      <c r="DM60" s="467"/>
      <c r="DN60" s="467"/>
      <c r="DO60" s="467"/>
      <c r="DP60" s="467"/>
      <c r="DQ60" s="467"/>
      <c r="DR60" s="467"/>
      <c r="DS60" s="467"/>
      <c r="DT60" s="467"/>
      <c r="DU60" s="467"/>
      <c r="DV60" s="467"/>
      <c r="DW60" s="467"/>
      <c r="DX60" s="467"/>
      <c r="DY60" s="467"/>
      <c r="DZ60" s="467"/>
      <c r="EA60" s="467"/>
      <c r="EB60" s="467"/>
      <c r="EC60" s="467"/>
      <c r="ED60" s="467"/>
      <c r="EE60" s="467"/>
      <c r="EF60" s="467"/>
      <c r="EG60" s="467"/>
      <c r="EH60" s="467"/>
      <c r="EI60" s="467"/>
      <c r="EJ60" s="467"/>
      <c r="EK60" s="467"/>
      <c r="EL60" s="467"/>
      <c r="EM60" s="467"/>
      <c r="EN60" s="467"/>
      <c r="EO60" s="467"/>
      <c r="EP60" s="467"/>
      <c r="EQ60" s="467"/>
      <c r="ER60" s="467"/>
      <c r="ES60" s="467"/>
      <c r="ET60" s="467"/>
      <c r="EU60" s="467"/>
      <c r="EV60" s="467"/>
      <c r="EW60" s="467"/>
      <c r="EX60" s="467"/>
      <c r="EY60" s="467"/>
      <c r="EZ60" s="467"/>
      <c r="FA60" s="467"/>
      <c r="FB60" s="467"/>
      <c r="FC60" s="467"/>
      <c r="FD60" s="467"/>
      <c r="FE60" s="467"/>
      <c r="FF60" s="467"/>
      <c r="FG60" s="467"/>
      <c r="FH60" s="467"/>
      <c r="FI60" s="467"/>
      <c r="FJ60" s="467"/>
      <c r="FK60" s="467"/>
      <c r="FL60" s="467"/>
      <c r="FM60" s="467"/>
      <c r="FN60" s="467"/>
      <c r="FO60" s="467"/>
      <c r="FP60" s="467"/>
      <c r="FQ60" s="467"/>
      <c r="FR60" s="467"/>
      <c r="FS60" s="467"/>
      <c r="FT60" s="467"/>
      <c r="FU60" s="467"/>
      <c r="FV60" s="467"/>
      <c r="FW60" s="467"/>
      <c r="FX60" s="467"/>
      <c r="FY60" s="467"/>
      <c r="FZ60" s="467"/>
      <c r="GA60" s="467"/>
      <c r="GB60" s="467"/>
      <c r="GC60" s="467"/>
      <c r="GD60" s="467"/>
      <c r="GE60" s="467"/>
      <c r="GF60" s="467"/>
      <c r="GG60" s="467"/>
      <c r="GH60" s="467"/>
      <c r="GI60" s="467"/>
      <c r="GJ60" s="467"/>
      <c r="GK60" s="467"/>
      <c r="GL60" s="467"/>
      <c r="GM60" s="467"/>
      <c r="GN60" s="467"/>
      <c r="GO60" s="467"/>
      <c r="GP60" s="467"/>
      <c r="GQ60" s="467"/>
      <c r="GR60" s="467"/>
      <c r="GS60" s="467"/>
      <c r="GT60" s="467"/>
      <c r="GU60" s="467"/>
      <c r="GV60" s="467"/>
      <c r="GW60" s="467"/>
      <c r="GX60" s="467"/>
      <c r="GY60" s="467"/>
      <c r="GZ60" s="467"/>
      <c r="HA60" s="467"/>
      <c r="HB60" s="467"/>
      <c r="HC60" s="467"/>
      <c r="HD60" s="467"/>
      <c r="HE60" s="467"/>
      <c r="HF60" s="467"/>
      <c r="HG60" s="467"/>
      <c r="HH60" s="467"/>
      <c r="HI60" s="467"/>
      <c r="HJ60" s="467"/>
      <c r="HK60" s="467"/>
      <c r="HL60" s="467"/>
      <c r="HM60" s="467"/>
      <c r="HN60" s="467"/>
      <c r="HO60" s="467"/>
      <c r="HP60" s="467"/>
      <c r="HQ60" s="467"/>
      <c r="HR60" s="467"/>
      <c r="HS60" s="467"/>
      <c r="HT60" s="467"/>
      <c r="HU60" s="467"/>
      <c r="HV60" s="467"/>
      <c r="HW60" s="467"/>
      <c r="HX60" s="467"/>
      <c r="HY60" s="467"/>
      <c r="HZ60" s="467"/>
      <c r="IA60" s="467"/>
      <c r="IB60" s="467"/>
      <c r="IC60" s="467"/>
      <c r="ID60" s="467"/>
      <c r="IE60" s="467"/>
      <c r="IF60" s="467"/>
      <c r="IG60" s="467"/>
      <c r="IH60" s="467"/>
      <c r="II60" s="467"/>
      <c r="IJ60" s="467"/>
      <c r="IK60" s="467"/>
      <c r="IL60" s="467"/>
      <c r="IM60" s="467"/>
      <c r="IN60" s="467"/>
      <c r="IO60" s="467"/>
      <c r="IP60" s="467"/>
      <c r="IQ60" s="467"/>
      <c r="IR60" s="467"/>
      <c r="IS60" s="467"/>
      <c r="IT60" s="467"/>
      <c r="IU60" s="467"/>
      <c r="IV60" s="467"/>
      <c r="IW60" s="467"/>
      <c r="IX60" s="467"/>
      <c r="IY60" s="467"/>
      <c r="IZ60" s="467"/>
      <c r="JA60" s="467"/>
      <c r="JB60" s="467"/>
      <c r="JC60" s="467"/>
      <c r="JD60" s="467"/>
      <c r="JE60" s="467"/>
      <c r="JF60" s="467"/>
      <c r="JG60" s="467"/>
      <c r="JH60" s="467"/>
      <c r="JI60" s="467"/>
      <c r="JJ60" s="467"/>
      <c r="JK60" s="467"/>
      <c r="JL60" s="467"/>
      <c r="JM60" s="467"/>
      <c r="JN60" s="467"/>
      <c r="JO60" s="467"/>
      <c r="JP60" s="467"/>
      <c r="JQ60" s="467"/>
      <c r="JR60" s="467"/>
      <c r="JS60" s="467"/>
      <c r="JT60" s="467"/>
      <c r="JU60" s="467"/>
      <c r="JV60" s="467"/>
      <c r="JW60" s="467"/>
      <c r="JX60" s="467"/>
      <c r="JY60" s="467"/>
      <c r="JZ60" s="467"/>
      <c r="KA60" s="467"/>
      <c r="KB60" s="467"/>
      <c r="KC60" s="467"/>
      <c r="KD60" s="467"/>
      <c r="KE60" s="467"/>
      <c r="KF60" s="467"/>
      <c r="KG60" s="467"/>
      <c r="KH60" s="467"/>
      <c r="KI60" s="467"/>
      <c r="KJ60" s="467"/>
      <c r="KK60" s="467"/>
      <c r="KL60" s="467"/>
      <c r="KM60" s="467"/>
      <c r="KN60" s="467"/>
      <c r="KO60" s="467"/>
      <c r="KP60" s="467"/>
      <c r="KQ60" s="467"/>
      <c r="KR60" s="467"/>
      <c r="KS60" s="467"/>
      <c r="KT60" s="467"/>
      <c r="KU60" s="467"/>
      <c r="KV60" s="467"/>
      <c r="KW60" s="467"/>
      <c r="KX60" s="467"/>
      <c r="KY60" s="467"/>
      <c r="KZ60" s="467"/>
      <c r="LA60" s="467"/>
      <c r="LB60" s="467"/>
      <c r="LC60" s="467"/>
      <c r="LD60" s="467"/>
      <c r="LE60" s="467"/>
      <c r="LF60" s="467"/>
      <c r="LG60" s="467"/>
      <c r="LH60" s="467"/>
      <c r="LI60" s="467"/>
      <c r="LJ60" s="467"/>
      <c r="LK60" s="467"/>
      <c r="LL60" s="467"/>
      <c r="LM60" s="467"/>
      <c r="LN60" s="467"/>
      <c r="LO60" s="467"/>
      <c r="LP60" s="467"/>
      <c r="LQ60" s="467"/>
      <c r="LR60" s="467"/>
      <c r="LS60" s="467"/>
      <c r="LT60" s="467"/>
      <c r="LU60" s="467"/>
      <c r="LV60" s="467"/>
      <c r="LW60" s="467"/>
      <c r="LX60" s="467"/>
      <c r="LY60" s="467"/>
      <c r="LZ60" s="467"/>
      <c r="MA60" s="467"/>
      <c r="MB60" s="467"/>
      <c r="MC60" s="467"/>
      <c r="MD60" s="467"/>
      <c r="ME60" s="467"/>
      <c r="MF60" s="467"/>
      <c r="MG60" s="467"/>
      <c r="MH60" s="467"/>
      <c r="MI60" s="467"/>
      <c r="MJ60" s="467"/>
      <c r="MK60" s="467"/>
      <c r="ML60" s="467"/>
      <c r="MM60" s="467"/>
      <c r="MN60" s="467"/>
      <c r="MO60" s="467"/>
      <c r="MP60" s="467"/>
      <c r="MQ60" s="467"/>
      <c r="MR60" s="467"/>
      <c r="MS60" s="467"/>
      <c r="MT60" s="467"/>
      <c r="MU60" s="467"/>
      <c r="MV60" s="467"/>
      <c r="MW60" s="467"/>
      <c r="MX60" s="467"/>
      <c r="MY60" s="467"/>
      <c r="MZ60" s="467"/>
      <c r="NA60" s="467"/>
      <c r="NB60" s="467"/>
      <c r="NC60" s="467"/>
      <c r="ND60" s="467"/>
      <c r="NE60" s="467"/>
      <c r="NF60" s="467"/>
      <c r="NG60" s="467"/>
      <c r="NH60" s="467"/>
      <c r="NI60" s="467"/>
      <c r="NJ60" s="467"/>
      <c r="NK60" s="467"/>
      <c r="NL60" s="467"/>
      <c r="NM60" s="467"/>
      <c r="NN60" s="467"/>
      <c r="NO60" s="467"/>
      <c r="NP60" s="467"/>
      <c r="NQ60" s="467"/>
      <c r="NR60" s="467"/>
      <c r="NS60" s="467"/>
      <c r="NT60" s="467"/>
      <c r="NU60" s="467"/>
      <c r="NV60" s="467"/>
      <c r="NW60" s="467"/>
      <c r="NX60" s="467"/>
      <c r="NY60" s="467"/>
      <c r="NZ60" s="467"/>
      <c r="OA60" s="467"/>
      <c r="OB60" s="467"/>
      <c r="OC60" s="467"/>
      <c r="OD60" s="467"/>
      <c r="OE60" s="467"/>
      <c r="OF60" s="467"/>
      <c r="OG60" s="467"/>
      <c r="OH60" s="467"/>
      <c r="OI60" s="467"/>
      <c r="OJ60" s="467"/>
      <c r="OK60" s="467"/>
      <c r="OL60" s="467"/>
      <c r="OM60" s="467"/>
      <c r="ON60" s="467"/>
      <c r="OO60" s="467"/>
      <c r="OP60" s="467"/>
      <c r="OQ60" s="467"/>
      <c r="OR60" s="467"/>
      <c r="OS60" s="467"/>
      <c r="OT60" s="467"/>
      <c r="OU60" s="467"/>
      <c r="OV60" s="467"/>
      <c r="OW60" s="467"/>
      <c r="OX60" s="467"/>
      <c r="OY60" s="467"/>
      <c r="OZ60" s="467"/>
      <c r="PA60" s="467"/>
      <c r="PB60" s="467"/>
      <c r="PC60" s="467"/>
      <c r="PD60" s="467"/>
      <c r="PE60" s="467"/>
      <c r="PF60" s="467"/>
      <c r="PG60" s="467"/>
      <c r="PH60" s="467"/>
      <c r="PI60" s="467"/>
      <c r="PJ60" s="467"/>
      <c r="PK60" s="467"/>
      <c r="PL60" s="467"/>
      <c r="PM60" s="467"/>
      <c r="PN60" s="467"/>
      <c r="PO60" s="467"/>
      <c r="PP60" s="467"/>
      <c r="PQ60" s="467"/>
      <c r="PR60" s="467"/>
      <c r="PS60" s="467"/>
      <c r="PT60" s="467"/>
      <c r="PU60" s="467"/>
      <c r="PV60" s="467"/>
      <c r="PW60" s="467"/>
      <c r="PX60" s="467"/>
      <c r="PY60" s="467"/>
      <c r="PZ60" s="467"/>
      <c r="QA60" s="467"/>
      <c r="QB60" s="467"/>
      <c r="QC60" s="467"/>
      <c r="QD60" s="467"/>
      <c r="QE60" s="467"/>
      <c r="QF60" s="467"/>
      <c r="QG60" s="467"/>
      <c r="QH60" s="467"/>
      <c r="QI60" s="467"/>
      <c r="QJ60" s="467"/>
      <c r="QK60" s="467"/>
      <c r="QL60" s="467"/>
      <c r="QM60" s="467"/>
      <c r="QN60" s="467"/>
      <c r="QO60" s="467"/>
      <c r="QP60" s="467"/>
      <c r="QQ60" s="467"/>
      <c r="QR60" s="467"/>
      <c r="QS60" s="467"/>
      <c r="QT60" s="467"/>
      <c r="QU60" s="467"/>
      <c r="QV60" s="467"/>
      <c r="QW60" s="467"/>
      <c r="QX60" s="467"/>
      <c r="QY60" s="467"/>
      <c r="QZ60" s="467"/>
      <c r="RA60" s="467"/>
      <c r="RB60" s="467"/>
      <c r="RC60" s="467"/>
      <c r="RD60" s="467"/>
      <c r="RE60" s="467"/>
      <c r="RF60" s="467"/>
      <c r="RG60" s="467"/>
      <c r="RH60" s="467"/>
      <c r="RI60" s="467"/>
    </row>
    <row r="61" spans="1:477" s="221" customFormat="1" ht="10.5" customHeight="1" thickBot="1" x14ac:dyDescent="0.25">
      <c r="A61" s="148"/>
      <c r="B61" s="149"/>
      <c r="C61" s="151"/>
      <c r="D61" s="152" t="s">
        <v>8</v>
      </c>
      <c r="E61" s="153" t="str">
        <f>IF(SUM(E36:E59)=0,"",SUM($C36*D36,$C37*D37,$C38*D38,$C39*D39,$C40*D40,$C41*D41,$C42*D42,$C43*D43,$C44*D44,$C45*D45,$C46*D46,$C47*D47,$C48*D48,$C49*D49,$C50*D50,$C51*D51,$C52*D52,$C53*D53,$C54*D54,$C55*D55,$C56*D56,$C57*D57,$C58*D58,$C59*D59))</f>
        <v/>
      </c>
      <c r="F61" s="500"/>
      <c r="G61" s="501"/>
      <c r="H61" s="502"/>
      <c r="I61" s="392"/>
      <c r="J61" s="218"/>
      <c r="K61" s="104"/>
      <c r="L61" s="392"/>
      <c r="M61" s="218"/>
      <c r="N61" s="104"/>
      <c r="O61" s="392"/>
      <c r="P61" s="218"/>
      <c r="Q61" s="104"/>
      <c r="R61" s="392"/>
      <c r="S61" s="218"/>
      <c r="T61" s="104">
        <v>0</v>
      </c>
      <c r="U61" s="392"/>
      <c r="V61" s="218"/>
      <c r="W61" s="104"/>
      <c r="X61" s="392"/>
      <c r="Y61" s="218"/>
      <c r="Z61" s="104"/>
      <c r="AA61" s="392"/>
      <c r="AB61" s="218"/>
      <c r="AC61" s="104"/>
      <c r="AD61" s="392"/>
      <c r="AE61" s="218"/>
      <c r="AF61" s="104"/>
      <c r="AG61" s="467"/>
      <c r="AH61" s="467"/>
      <c r="AI61" s="467"/>
      <c r="AJ61" s="467"/>
      <c r="AK61" s="467"/>
      <c r="AL61" s="467"/>
      <c r="AM61" s="467"/>
      <c r="AN61" s="467"/>
      <c r="AO61" s="467"/>
      <c r="AP61" s="467"/>
      <c r="AQ61" s="467"/>
      <c r="AR61" s="467"/>
      <c r="AS61" s="467"/>
      <c r="AT61" s="467"/>
      <c r="AU61" s="467"/>
      <c r="AV61" s="467"/>
      <c r="AW61" s="467"/>
      <c r="AX61" s="467"/>
      <c r="AY61" s="467"/>
      <c r="AZ61" s="467"/>
      <c r="BA61" s="467"/>
      <c r="BB61" s="467"/>
      <c r="BC61" s="467"/>
      <c r="BD61" s="467"/>
      <c r="BE61" s="467"/>
      <c r="BF61" s="467"/>
      <c r="BG61" s="467"/>
      <c r="BH61" s="467"/>
      <c r="BI61" s="467"/>
      <c r="BJ61" s="467"/>
      <c r="BK61" s="467"/>
      <c r="BL61" s="467"/>
      <c r="BM61" s="467"/>
      <c r="BN61" s="467"/>
      <c r="BO61" s="467"/>
      <c r="BP61" s="467"/>
      <c r="BQ61" s="467"/>
      <c r="BR61" s="467"/>
      <c r="BS61" s="467"/>
      <c r="BT61" s="467"/>
      <c r="BU61" s="467"/>
      <c r="BV61" s="467"/>
      <c r="BW61" s="467"/>
      <c r="BX61" s="467"/>
      <c r="BY61" s="467"/>
      <c r="BZ61" s="467"/>
      <c r="CA61" s="467"/>
      <c r="CB61" s="467"/>
      <c r="CC61" s="467"/>
      <c r="CD61" s="467"/>
      <c r="CE61" s="467"/>
      <c r="CF61" s="467"/>
      <c r="CG61" s="467"/>
      <c r="CH61" s="467"/>
      <c r="CI61" s="467"/>
      <c r="CJ61" s="467"/>
      <c r="CK61" s="467"/>
      <c r="CL61" s="467"/>
      <c r="CM61" s="467"/>
      <c r="CN61" s="467"/>
      <c r="CO61" s="467"/>
      <c r="CP61" s="467"/>
      <c r="CQ61" s="467"/>
      <c r="CR61" s="467"/>
      <c r="CS61" s="467"/>
      <c r="CT61" s="467"/>
      <c r="CU61" s="467"/>
      <c r="CV61" s="467"/>
      <c r="CW61" s="467"/>
      <c r="CX61" s="467"/>
      <c r="CY61" s="467"/>
      <c r="CZ61" s="467"/>
      <c r="DA61" s="467"/>
      <c r="DB61" s="467"/>
      <c r="DC61" s="467"/>
      <c r="DD61" s="467"/>
      <c r="DE61" s="467"/>
      <c r="DF61" s="467"/>
      <c r="DG61" s="467"/>
      <c r="DH61" s="467"/>
      <c r="DI61" s="467"/>
      <c r="DJ61" s="467"/>
      <c r="DK61" s="467"/>
      <c r="DL61" s="467"/>
      <c r="DM61" s="467"/>
      <c r="DN61" s="467"/>
      <c r="DO61" s="467"/>
      <c r="DP61" s="467"/>
      <c r="DQ61" s="467"/>
      <c r="DR61" s="467"/>
      <c r="DS61" s="467"/>
      <c r="DT61" s="467"/>
      <c r="DU61" s="467"/>
      <c r="DV61" s="467"/>
      <c r="DW61" s="467"/>
      <c r="DX61" s="467"/>
      <c r="DY61" s="467"/>
      <c r="DZ61" s="467"/>
      <c r="EA61" s="467"/>
      <c r="EB61" s="467"/>
      <c r="EC61" s="467"/>
      <c r="ED61" s="467"/>
      <c r="EE61" s="467"/>
      <c r="EF61" s="467"/>
      <c r="EG61" s="467"/>
      <c r="EH61" s="467"/>
      <c r="EI61" s="467"/>
      <c r="EJ61" s="467"/>
      <c r="EK61" s="467"/>
      <c r="EL61" s="467"/>
      <c r="EM61" s="467"/>
      <c r="EN61" s="467"/>
      <c r="EO61" s="467"/>
      <c r="EP61" s="467"/>
      <c r="EQ61" s="467"/>
      <c r="ER61" s="467"/>
      <c r="ES61" s="467"/>
      <c r="ET61" s="467"/>
      <c r="EU61" s="467"/>
      <c r="EV61" s="467"/>
      <c r="EW61" s="467"/>
      <c r="EX61" s="467"/>
      <c r="EY61" s="467"/>
      <c r="EZ61" s="467"/>
      <c r="FA61" s="467"/>
      <c r="FB61" s="467"/>
      <c r="FC61" s="467"/>
      <c r="FD61" s="467"/>
      <c r="FE61" s="467"/>
      <c r="FF61" s="467"/>
      <c r="FG61" s="467"/>
      <c r="FH61" s="467"/>
      <c r="FI61" s="467"/>
      <c r="FJ61" s="467"/>
      <c r="FK61" s="467"/>
      <c r="FL61" s="467"/>
      <c r="FM61" s="467"/>
      <c r="FN61" s="467"/>
      <c r="FO61" s="467"/>
      <c r="FP61" s="467"/>
      <c r="FQ61" s="467"/>
      <c r="FR61" s="467"/>
      <c r="FS61" s="467"/>
      <c r="FT61" s="467"/>
      <c r="FU61" s="467"/>
      <c r="FV61" s="467"/>
      <c r="FW61" s="467"/>
      <c r="FX61" s="467"/>
      <c r="FY61" s="467"/>
      <c r="FZ61" s="467"/>
      <c r="GA61" s="467"/>
      <c r="GB61" s="467"/>
      <c r="GC61" s="467"/>
      <c r="GD61" s="467"/>
      <c r="GE61" s="467"/>
      <c r="GF61" s="467"/>
      <c r="GG61" s="467"/>
      <c r="GH61" s="467"/>
      <c r="GI61" s="467"/>
      <c r="GJ61" s="467"/>
      <c r="GK61" s="467"/>
      <c r="GL61" s="467"/>
      <c r="GM61" s="467"/>
      <c r="GN61" s="467"/>
      <c r="GO61" s="467"/>
      <c r="GP61" s="467"/>
      <c r="GQ61" s="467"/>
      <c r="GR61" s="467"/>
      <c r="GS61" s="467"/>
      <c r="GT61" s="467"/>
      <c r="GU61" s="467"/>
      <c r="GV61" s="467"/>
      <c r="GW61" s="467"/>
      <c r="GX61" s="467"/>
      <c r="GY61" s="467"/>
      <c r="GZ61" s="467"/>
      <c r="HA61" s="467"/>
      <c r="HB61" s="467"/>
      <c r="HC61" s="467"/>
      <c r="HD61" s="467"/>
      <c r="HE61" s="467"/>
      <c r="HF61" s="467"/>
      <c r="HG61" s="467"/>
      <c r="HH61" s="467"/>
      <c r="HI61" s="467"/>
      <c r="HJ61" s="467"/>
      <c r="HK61" s="467"/>
      <c r="HL61" s="467"/>
      <c r="HM61" s="467"/>
      <c r="HN61" s="467"/>
      <c r="HO61" s="467"/>
      <c r="HP61" s="467"/>
      <c r="HQ61" s="467"/>
      <c r="HR61" s="467"/>
      <c r="HS61" s="467"/>
      <c r="HT61" s="467"/>
      <c r="HU61" s="467"/>
      <c r="HV61" s="467"/>
      <c r="HW61" s="467"/>
      <c r="HX61" s="467"/>
      <c r="HY61" s="467"/>
      <c r="HZ61" s="467"/>
      <c r="IA61" s="467"/>
      <c r="IB61" s="467"/>
      <c r="IC61" s="467"/>
      <c r="ID61" s="467"/>
      <c r="IE61" s="467"/>
      <c r="IF61" s="467"/>
      <c r="IG61" s="467"/>
      <c r="IH61" s="467"/>
      <c r="II61" s="467"/>
      <c r="IJ61" s="467"/>
      <c r="IK61" s="467"/>
      <c r="IL61" s="467"/>
      <c r="IM61" s="467"/>
      <c r="IN61" s="467"/>
      <c r="IO61" s="467"/>
      <c r="IP61" s="467"/>
      <c r="IQ61" s="467"/>
      <c r="IR61" s="467"/>
      <c r="IS61" s="467"/>
      <c r="IT61" s="467"/>
      <c r="IU61" s="467"/>
      <c r="IV61" s="467"/>
      <c r="IW61" s="467"/>
      <c r="IX61" s="467"/>
      <c r="IY61" s="467"/>
      <c r="IZ61" s="467"/>
      <c r="JA61" s="467"/>
      <c r="JB61" s="467"/>
      <c r="JC61" s="467"/>
      <c r="JD61" s="467"/>
      <c r="JE61" s="467"/>
      <c r="JF61" s="467"/>
      <c r="JG61" s="467"/>
      <c r="JH61" s="467"/>
      <c r="JI61" s="467"/>
      <c r="JJ61" s="467"/>
      <c r="JK61" s="467"/>
      <c r="JL61" s="467"/>
      <c r="JM61" s="467"/>
      <c r="JN61" s="467"/>
      <c r="JO61" s="467"/>
      <c r="JP61" s="467"/>
      <c r="JQ61" s="467"/>
      <c r="JR61" s="467"/>
      <c r="JS61" s="467"/>
      <c r="JT61" s="467"/>
      <c r="JU61" s="467"/>
      <c r="JV61" s="467"/>
      <c r="JW61" s="467"/>
      <c r="JX61" s="467"/>
      <c r="JY61" s="467"/>
      <c r="JZ61" s="467"/>
      <c r="KA61" s="467"/>
      <c r="KB61" s="467"/>
      <c r="KC61" s="467"/>
      <c r="KD61" s="467"/>
      <c r="KE61" s="467"/>
      <c r="KF61" s="467"/>
      <c r="KG61" s="467"/>
      <c r="KH61" s="467"/>
      <c r="KI61" s="467"/>
      <c r="KJ61" s="467"/>
      <c r="KK61" s="467"/>
      <c r="KL61" s="467"/>
      <c r="KM61" s="467"/>
      <c r="KN61" s="467"/>
      <c r="KO61" s="467"/>
      <c r="KP61" s="467"/>
      <c r="KQ61" s="467"/>
      <c r="KR61" s="467"/>
      <c r="KS61" s="467"/>
      <c r="KT61" s="467"/>
      <c r="KU61" s="467"/>
      <c r="KV61" s="467"/>
      <c r="KW61" s="467"/>
      <c r="KX61" s="467"/>
      <c r="KY61" s="467"/>
      <c r="KZ61" s="467"/>
      <c r="LA61" s="467"/>
      <c r="LB61" s="467"/>
      <c r="LC61" s="467"/>
      <c r="LD61" s="467"/>
      <c r="LE61" s="467"/>
      <c r="LF61" s="467"/>
      <c r="LG61" s="467"/>
      <c r="LH61" s="467"/>
      <c r="LI61" s="467"/>
      <c r="LJ61" s="467"/>
      <c r="LK61" s="467"/>
      <c r="LL61" s="467"/>
      <c r="LM61" s="467"/>
      <c r="LN61" s="467"/>
      <c r="LO61" s="467"/>
      <c r="LP61" s="467"/>
      <c r="LQ61" s="467"/>
      <c r="LR61" s="467"/>
      <c r="LS61" s="467"/>
      <c r="LT61" s="467"/>
      <c r="LU61" s="467"/>
      <c r="LV61" s="467"/>
      <c r="LW61" s="467"/>
      <c r="LX61" s="467"/>
      <c r="LY61" s="467"/>
      <c r="LZ61" s="467"/>
      <c r="MA61" s="467"/>
      <c r="MB61" s="467"/>
      <c r="MC61" s="467"/>
      <c r="MD61" s="467"/>
      <c r="ME61" s="467"/>
      <c r="MF61" s="467"/>
      <c r="MG61" s="467"/>
      <c r="MH61" s="467"/>
      <c r="MI61" s="467"/>
      <c r="MJ61" s="467"/>
      <c r="MK61" s="467"/>
      <c r="ML61" s="467"/>
      <c r="MM61" s="467"/>
      <c r="MN61" s="467"/>
      <c r="MO61" s="467"/>
      <c r="MP61" s="467"/>
      <c r="MQ61" s="467"/>
      <c r="MR61" s="467"/>
      <c r="MS61" s="467"/>
      <c r="MT61" s="467"/>
      <c r="MU61" s="467"/>
      <c r="MV61" s="467"/>
      <c r="MW61" s="467"/>
      <c r="MX61" s="467"/>
      <c r="MY61" s="467"/>
      <c r="MZ61" s="467"/>
      <c r="NA61" s="467"/>
      <c r="NB61" s="467"/>
      <c r="NC61" s="467"/>
      <c r="ND61" s="467"/>
      <c r="NE61" s="467"/>
      <c r="NF61" s="467"/>
      <c r="NG61" s="467"/>
      <c r="NH61" s="467"/>
      <c r="NI61" s="467"/>
      <c r="NJ61" s="467"/>
      <c r="NK61" s="467"/>
      <c r="NL61" s="467"/>
      <c r="NM61" s="467"/>
      <c r="NN61" s="467"/>
      <c r="NO61" s="467"/>
      <c r="NP61" s="467"/>
      <c r="NQ61" s="467"/>
      <c r="NR61" s="467"/>
      <c r="NS61" s="467"/>
      <c r="NT61" s="467"/>
      <c r="NU61" s="467"/>
      <c r="NV61" s="467"/>
      <c r="NW61" s="467"/>
      <c r="NX61" s="467"/>
      <c r="NY61" s="467"/>
      <c r="NZ61" s="467"/>
      <c r="OA61" s="467"/>
      <c r="OB61" s="467"/>
      <c r="OC61" s="467"/>
      <c r="OD61" s="467"/>
      <c r="OE61" s="467"/>
      <c r="OF61" s="467"/>
      <c r="OG61" s="467"/>
      <c r="OH61" s="467"/>
      <c r="OI61" s="467"/>
      <c r="OJ61" s="467"/>
      <c r="OK61" s="467"/>
      <c r="OL61" s="467"/>
      <c r="OM61" s="467"/>
      <c r="ON61" s="467"/>
      <c r="OO61" s="467"/>
      <c r="OP61" s="467"/>
      <c r="OQ61" s="467"/>
      <c r="OR61" s="467"/>
      <c r="OS61" s="467"/>
      <c r="OT61" s="467"/>
      <c r="OU61" s="467"/>
      <c r="OV61" s="467"/>
      <c r="OW61" s="467"/>
      <c r="OX61" s="467"/>
      <c r="OY61" s="467"/>
      <c r="OZ61" s="467"/>
      <c r="PA61" s="467"/>
      <c r="PB61" s="467"/>
      <c r="PC61" s="467"/>
      <c r="PD61" s="467"/>
      <c r="PE61" s="467"/>
      <c r="PF61" s="467"/>
      <c r="PG61" s="467"/>
      <c r="PH61" s="467"/>
      <c r="PI61" s="467"/>
      <c r="PJ61" s="467"/>
      <c r="PK61" s="467"/>
      <c r="PL61" s="467"/>
      <c r="PM61" s="467"/>
      <c r="PN61" s="467"/>
      <c r="PO61" s="467"/>
      <c r="PP61" s="467"/>
      <c r="PQ61" s="467"/>
      <c r="PR61" s="467"/>
      <c r="PS61" s="467"/>
      <c r="PT61" s="467"/>
      <c r="PU61" s="467"/>
      <c r="PV61" s="467"/>
      <c r="PW61" s="467"/>
      <c r="PX61" s="467"/>
      <c r="PY61" s="467"/>
      <c r="PZ61" s="467"/>
      <c r="QA61" s="467"/>
      <c r="QB61" s="467"/>
      <c r="QC61" s="467"/>
      <c r="QD61" s="467"/>
      <c r="QE61" s="467"/>
      <c r="QF61" s="467"/>
      <c r="QG61" s="467"/>
      <c r="QH61" s="467"/>
      <c r="QI61" s="467"/>
      <c r="QJ61" s="467"/>
      <c r="QK61" s="467"/>
      <c r="QL61" s="467"/>
      <c r="QM61" s="467"/>
      <c r="QN61" s="467"/>
      <c r="QO61" s="467"/>
      <c r="QP61" s="467"/>
      <c r="QQ61" s="467"/>
      <c r="QR61" s="467"/>
      <c r="QS61" s="467"/>
      <c r="QT61" s="467"/>
      <c r="QU61" s="467"/>
      <c r="QV61" s="467"/>
      <c r="QW61" s="467"/>
      <c r="QX61" s="467"/>
      <c r="QY61" s="467"/>
      <c r="QZ61" s="467"/>
      <c r="RA61" s="467"/>
      <c r="RB61" s="467"/>
      <c r="RC61" s="467"/>
      <c r="RD61" s="467"/>
      <c r="RE61" s="467"/>
      <c r="RF61" s="467"/>
      <c r="RG61" s="467"/>
      <c r="RH61" s="467"/>
      <c r="RI61" s="467"/>
    </row>
    <row r="62" spans="1:477" ht="24" customHeight="1" x14ac:dyDescent="0.25">
      <c r="A62" s="142">
        <f>IF(B62="","",A59+1)</f>
        <v>44</v>
      </c>
      <c r="B62" s="279" t="s">
        <v>126</v>
      </c>
      <c r="C62" s="280"/>
      <c r="D62" s="143">
        <f>IF(ISBLANK('Item List'!E53),0,'Item List'!E53)</f>
        <v>0</v>
      </c>
      <c r="E62" s="143">
        <f t="shared" ref="E62:E83" si="27">IF(AND(ISNUMBER($C62),ISNUMBER(D62)),$C62*D62,0)</f>
        <v>0</v>
      </c>
      <c r="F62" s="493">
        <v>1</v>
      </c>
      <c r="G62" s="506" t="s">
        <v>235</v>
      </c>
      <c r="H62" s="495">
        <v>15</v>
      </c>
      <c r="I62" s="397"/>
      <c r="J62" s="410" t="s">
        <v>235</v>
      </c>
      <c r="K62" s="342" t="s">
        <v>216</v>
      </c>
      <c r="L62" s="397">
        <v>2</v>
      </c>
      <c r="M62" s="410" t="s">
        <v>235</v>
      </c>
      <c r="N62" s="360">
        <v>119</v>
      </c>
      <c r="O62" s="397">
        <v>3</v>
      </c>
      <c r="P62" s="410" t="s">
        <v>235</v>
      </c>
      <c r="Q62" s="360">
        <v>150</v>
      </c>
      <c r="R62" s="389">
        <v>0</v>
      </c>
      <c r="S62" s="410" t="s">
        <v>235</v>
      </c>
      <c r="T62" s="360">
        <v>65</v>
      </c>
      <c r="U62" s="397"/>
      <c r="V62" s="410" t="s">
        <v>235</v>
      </c>
      <c r="W62" s="360" t="s">
        <v>220</v>
      </c>
      <c r="X62" s="397">
        <v>0</v>
      </c>
      <c r="Y62" s="410" t="s">
        <v>235</v>
      </c>
      <c r="Z62" s="360" t="s">
        <v>216</v>
      </c>
      <c r="AA62" s="397">
        <v>0.5</v>
      </c>
      <c r="AB62" s="410" t="s">
        <v>235</v>
      </c>
      <c r="AC62" s="360">
        <v>30</v>
      </c>
      <c r="AD62" s="397"/>
      <c r="AE62" s="410" t="s">
        <v>235</v>
      </c>
      <c r="AF62" s="360" t="s">
        <v>220</v>
      </c>
    </row>
    <row r="63" spans="1:477" ht="24" customHeight="1" x14ac:dyDescent="0.25">
      <c r="A63" s="142">
        <f>IF(B63="","",A62+1)</f>
        <v>45</v>
      </c>
      <c r="B63" s="279" t="s">
        <v>114</v>
      </c>
      <c r="C63" s="280"/>
      <c r="D63" s="143">
        <f>IF(ISBLANK('Item List'!E54),0,'Item List'!E54)</f>
        <v>0</v>
      </c>
      <c r="E63" s="143">
        <f t="shared" si="27"/>
        <v>0</v>
      </c>
      <c r="F63" s="493">
        <v>3</v>
      </c>
      <c r="G63" s="506" t="s">
        <v>235</v>
      </c>
      <c r="H63" s="495">
        <v>15</v>
      </c>
      <c r="I63" s="397"/>
      <c r="J63" s="410" t="s">
        <v>235</v>
      </c>
      <c r="K63" s="342">
        <v>45</v>
      </c>
      <c r="L63" s="397">
        <v>2</v>
      </c>
      <c r="M63" s="410" t="s">
        <v>235</v>
      </c>
      <c r="N63" s="360">
        <v>119</v>
      </c>
      <c r="O63" s="397">
        <v>3</v>
      </c>
      <c r="P63" s="410" t="s">
        <v>235</v>
      </c>
      <c r="Q63" s="360">
        <v>150</v>
      </c>
      <c r="R63" s="389">
        <v>0</v>
      </c>
      <c r="S63" s="410" t="s">
        <v>235</v>
      </c>
      <c r="T63" s="360">
        <v>65</v>
      </c>
      <c r="U63" s="397"/>
      <c r="V63" s="410" t="s">
        <v>235</v>
      </c>
      <c r="W63" s="360" t="s">
        <v>220</v>
      </c>
      <c r="X63" s="397">
        <v>1.5</v>
      </c>
      <c r="Y63" s="410" t="s">
        <v>235</v>
      </c>
      <c r="Z63" s="360">
        <v>67.5</v>
      </c>
      <c r="AA63" s="397">
        <v>1</v>
      </c>
      <c r="AB63" s="410" t="s">
        <v>235</v>
      </c>
      <c r="AC63" s="360">
        <v>50</v>
      </c>
      <c r="AD63" s="397"/>
      <c r="AE63" s="410" t="s">
        <v>235</v>
      </c>
      <c r="AF63" s="360" t="s">
        <v>220</v>
      </c>
    </row>
    <row r="64" spans="1:477" ht="24" customHeight="1" x14ac:dyDescent="0.25">
      <c r="A64" s="142">
        <f t="shared" ref="A64:A85" si="28">IF(B64="","",A63+1)</f>
        <v>46</v>
      </c>
      <c r="B64" s="330" t="s">
        <v>115</v>
      </c>
      <c r="C64" s="280"/>
      <c r="D64" s="143">
        <f>IF(ISBLANK('Item List'!E55),0,'Item List'!E55)</f>
        <v>0</v>
      </c>
      <c r="E64" s="143">
        <f t="shared" si="27"/>
        <v>0</v>
      </c>
      <c r="F64" s="493">
        <v>3</v>
      </c>
      <c r="G64" s="506" t="s">
        <v>235</v>
      </c>
      <c r="H64" s="495">
        <v>15</v>
      </c>
      <c r="I64" s="397"/>
      <c r="J64" s="410" t="s">
        <v>235</v>
      </c>
      <c r="K64" s="342">
        <v>175</v>
      </c>
      <c r="L64" s="397">
        <v>2</v>
      </c>
      <c r="M64" s="410" t="s">
        <v>235</v>
      </c>
      <c r="N64" s="360">
        <v>119</v>
      </c>
      <c r="O64" s="397">
        <v>3</v>
      </c>
      <c r="P64" s="410" t="s">
        <v>235</v>
      </c>
      <c r="Q64" s="360">
        <v>150</v>
      </c>
      <c r="R64" s="389">
        <v>0</v>
      </c>
      <c r="S64" s="410" t="s">
        <v>235</v>
      </c>
      <c r="T64" s="360">
        <v>80</v>
      </c>
      <c r="U64" s="397"/>
      <c r="V64" s="410" t="s">
        <v>235</v>
      </c>
      <c r="W64" s="360" t="s">
        <v>220</v>
      </c>
      <c r="X64" s="397">
        <v>1.5</v>
      </c>
      <c r="Y64" s="410" t="s">
        <v>235</v>
      </c>
      <c r="Z64" s="360">
        <v>67.5</v>
      </c>
      <c r="AA64" s="397">
        <v>1</v>
      </c>
      <c r="AB64" s="410" t="s">
        <v>235</v>
      </c>
      <c r="AC64" s="360">
        <v>100</v>
      </c>
      <c r="AD64" s="397"/>
      <c r="AE64" s="410" t="s">
        <v>235</v>
      </c>
      <c r="AF64" s="360" t="s">
        <v>220</v>
      </c>
    </row>
    <row r="65" spans="1:32" ht="24" customHeight="1" x14ac:dyDescent="0.25">
      <c r="A65" s="142">
        <f t="shared" si="28"/>
        <v>47</v>
      </c>
      <c r="B65" s="338" t="s">
        <v>116</v>
      </c>
      <c r="C65" s="280"/>
      <c r="D65" s="143">
        <f>IF(ISBLANK('Item List'!E56),0,'Item List'!E56)</f>
        <v>0</v>
      </c>
      <c r="E65" s="143">
        <f t="shared" si="27"/>
        <v>0</v>
      </c>
      <c r="F65" s="493">
        <v>3</v>
      </c>
      <c r="G65" s="506" t="s">
        <v>235</v>
      </c>
      <c r="H65" s="495">
        <v>15</v>
      </c>
      <c r="I65" s="397"/>
      <c r="J65" s="410" t="s">
        <v>235</v>
      </c>
      <c r="K65" s="342">
        <v>140</v>
      </c>
      <c r="L65" s="397">
        <v>2</v>
      </c>
      <c r="M65" s="410" t="s">
        <v>235</v>
      </c>
      <c r="N65" s="360">
        <v>119</v>
      </c>
      <c r="O65" s="397">
        <v>3</v>
      </c>
      <c r="P65" s="410" t="s">
        <v>235</v>
      </c>
      <c r="Q65" s="360">
        <v>150</v>
      </c>
      <c r="R65" s="389">
        <v>0</v>
      </c>
      <c r="S65" s="410" t="s">
        <v>235</v>
      </c>
      <c r="T65" s="360">
        <v>80</v>
      </c>
      <c r="U65" s="397"/>
      <c r="V65" s="410" t="s">
        <v>235</v>
      </c>
      <c r="W65" s="360" t="s">
        <v>220</v>
      </c>
      <c r="X65" s="397">
        <v>0.75</v>
      </c>
      <c r="Y65" s="410" t="s">
        <v>235</v>
      </c>
      <c r="Z65" s="360">
        <v>33.75</v>
      </c>
      <c r="AA65" s="397">
        <v>1</v>
      </c>
      <c r="AB65" s="410" t="s">
        <v>235</v>
      </c>
      <c r="AC65" s="360">
        <v>100</v>
      </c>
      <c r="AD65" s="397"/>
      <c r="AE65" s="410" t="s">
        <v>235</v>
      </c>
      <c r="AF65" s="360" t="s">
        <v>220</v>
      </c>
    </row>
    <row r="66" spans="1:32" ht="24" customHeight="1" x14ac:dyDescent="0.25">
      <c r="A66" s="142">
        <f t="shared" si="28"/>
        <v>48</v>
      </c>
      <c r="B66" s="339" t="s">
        <v>127</v>
      </c>
      <c r="C66" s="280"/>
      <c r="D66" s="143">
        <f>IF(ISBLANK('Item List'!E57),0,'Item List'!E57)</f>
        <v>0</v>
      </c>
      <c r="E66" s="143">
        <f t="shared" si="27"/>
        <v>0</v>
      </c>
      <c r="F66" s="493">
        <v>2</v>
      </c>
      <c r="G66" s="506" t="s">
        <v>235</v>
      </c>
      <c r="H66" s="495">
        <v>15</v>
      </c>
      <c r="I66" s="397"/>
      <c r="J66" s="410" t="s">
        <v>235</v>
      </c>
      <c r="K66" s="342">
        <v>35</v>
      </c>
      <c r="L66" s="397">
        <v>2</v>
      </c>
      <c r="M66" s="410" t="s">
        <v>235</v>
      </c>
      <c r="N66" s="360">
        <v>119</v>
      </c>
      <c r="O66" s="397">
        <v>3</v>
      </c>
      <c r="P66" s="410" t="s">
        <v>235</v>
      </c>
      <c r="Q66" s="360">
        <v>150</v>
      </c>
      <c r="R66" s="389">
        <v>0</v>
      </c>
      <c r="S66" s="410" t="s">
        <v>235</v>
      </c>
      <c r="T66" s="360">
        <v>150</v>
      </c>
      <c r="U66" s="397"/>
      <c r="V66" s="410" t="s">
        <v>235</v>
      </c>
      <c r="W66" s="360" t="s">
        <v>220</v>
      </c>
      <c r="X66" s="397">
        <v>0.5</v>
      </c>
      <c r="Y66" s="410" t="s">
        <v>235</v>
      </c>
      <c r="Z66" s="360">
        <v>22.5</v>
      </c>
      <c r="AA66" s="397">
        <v>1</v>
      </c>
      <c r="AB66" s="410" t="s">
        <v>235</v>
      </c>
      <c r="AC66" s="360">
        <v>75</v>
      </c>
      <c r="AD66" s="397"/>
      <c r="AE66" s="410" t="s">
        <v>235</v>
      </c>
      <c r="AF66" s="360" t="s">
        <v>220</v>
      </c>
    </row>
    <row r="67" spans="1:32" ht="24" customHeight="1" x14ac:dyDescent="0.25">
      <c r="A67" s="142">
        <f t="shared" si="28"/>
        <v>49</v>
      </c>
      <c r="B67" s="339" t="s">
        <v>117</v>
      </c>
      <c r="C67" s="280"/>
      <c r="D67" s="143">
        <f>IF(ISBLANK('Item List'!E58),0,'Item List'!E58)</f>
        <v>0</v>
      </c>
      <c r="E67" s="143">
        <f t="shared" si="27"/>
        <v>0</v>
      </c>
      <c r="F67" s="493">
        <v>1</v>
      </c>
      <c r="G67" s="506" t="s">
        <v>235</v>
      </c>
      <c r="H67" s="495">
        <v>15</v>
      </c>
      <c r="I67" s="397"/>
      <c r="J67" s="410" t="s">
        <v>235</v>
      </c>
      <c r="K67" s="342">
        <v>35</v>
      </c>
      <c r="L67" s="397">
        <v>2</v>
      </c>
      <c r="M67" s="410" t="s">
        <v>235</v>
      </c>
      <c r="N67" s="360">
        <v>119</v>
      </c>
      <c r="O67" s="397">
        <v>3</v>
      </c>
      <c r="P67" s="410" t="s">
        <v>235</v>
      </c>
      <c r="Q67" s="360">
        <v>150</v>
      </c>
      <c r="R67" s="389">
        <v>0</v>
      </c>
      <c r="S67" s="410" t="s">
        <v>235</v>
      </c>
      <c r="T67" s="360">
        <v>60</v>
      </c>
      <c r="U67" s="397"/>
      <c r="V67" s="410" t="s">
        <v>235</v>
      </c>
      <c r="W67" s="360" t="s">
        <v>220</v>
      </c>
      <c r="X67" s="397"/>
      <c r="Y67" s="410" t="s">
        <v>235</v>
      </c>
      <c r="Z67" s="360" t="s">
        <v>216</v>
      </c>
      <c r="AA67" s="397">
        <v>1</v>
      </c>
      <c r="AB67" s="410" t="s">
        <v>235</v>
      </c>
      <c r="AC67" s="360">
        <v>45</v>
      </c>
      <c r="AD67" s="397"/>
      <c r="AE67" s="410" t="s">
        <v>235</v>
      </c>
      <c r="AF67" s="360" t="s">
        <v>220</v>
      </c>
    </row>
    <row r="68" spans="1:32" ht="24" customHeight="1" x14ac:dyDescent="0.25">
      <c r="A68" s="142">
        <f t="shared" si="28"/>
        <v>50</v>
      </c>
      <c r="B68" s="339" t="s">
        <v>128</v>
      </c>
      <c r="C68" s="280"/>
      <c r="D68" s="143">
        <f>IF(ISBLANK('Item List'!E59),0,'Item List'!E59)</f>
        <v>0</v>
      </c>
      <c r="E68" s="143">
        <f t="shared" si="27"/>
        <v>0</v>
      </c>
      <c r="F68" s="493">
        <v>1</v>
      </c>
      <c r="G68" s="506" t="s">
        <v>235</v>
      </c>
      <c r="H68" s="495">
        <v>15</v>
      </c>
      <c r="I68" s="397"/>
      <c r="J68" s="410" t="s">
        <v>235</v>
      </c>
      <c r="K68" s="342">
        <v>35</v>
      </c>
      <c r="L68" s="397">
        <v>2</v>
      </c>
      <c r="M68" s="410" t="s">
        <v>235</v>
      </c>
      <c r="N68" s="360">
        <v>119</v>
      </c>
      <c r="O68" s="397">
        <v>3</v>
      </c>
      <c r="P68" s="410" t="s">
        <v>235</v>
      </c>
      <c r="Q68" s="360">
        <v>150</v>
      </c>
      <c r="R68" s="389">
        <v>0</v>
      </c>
      <c r="S68" s="410" t="s">
        <v>235</v>
      </c>
      <c r="T68" s="360">
        <v>45</v>
      </c>
      <c r="U68" s="397"/>
      <c r="V68" s="410" t="s">
        <v>235</v>
      </c>
      <c r="W68" s="360" t="s">
        <v>220</v>
      </c>
      <c r="X68" s="397">
        <v>1</v>
      </c>
      <c r="Y68" s="410" t="s">
        <v>235</v>
      </c>
      <c r="Z68" s="360">
        <v>45</v>
      </c>
      <c r="AA68" s="397">
        <v>1</v>
      </c>
      <c r="AB68" s="410" t="s">
        <v>235</v>
      </c>
      <c r="AC68" s="360">
        <v>75</v>
      </c>
      <c r="AD68" s="397"/>
      <c r="AE68" s="410" t="s">
        <v>235</v>
      </c>
      <c r="AF68" s="360" t="s">
        <v>220</v>
      </c>
    </row>
    <row r="69" spans="1:32" ht="24" customHeight="1" x14ac:dyDescent="0.25">
      <c r="A69" s="142">
        <f t="shared" si="28"/>
        <v>51</v>
      </c>
      <c r="B69" s="279" t="s">
        <v>129</v>
      </c>
      <c r="C69" s="280"/>
      <c r="D69" s="143">
        <f>IF(ISBLANK('Item List'!E60),0,'Item List'!E60)</f>
        <v>0</v>
      </c>
      <c r="E69" s="143">
        <f t="shared" si="27"/>
        <v>0</v>
      </c>
      <c r="F69" s="493">
        <v>2</v>
      </c>
      <c r="G69" s="506" t="s">
        <v>235</v>
      </c>
      <c r="H69" s="495">
        <v>15</v>
      </c>
      <c r="I69" s="397"/>
      <c r="J69" s="410" t="s">
        <v>235</v>
      </c>
      <c r="K69" s="342">
        <v>45</v>
      </c>
      <c r="L69" s="397">
        <v>2</v>
      </c>
      <c r="M69" s="410" t="s">
        <v>235</v>
      </c>
      <c r="N69" s="360">
        <v>119</v>
      </c>
      <c r="O69" s="397">
        <v>3</v>
      </c>
      <c r="P69" s="410" t="s">
        <v>235</v>
      </c>
      <c r="Q69" s="360">
        <v>150</v>
      </c>
      <c r="R69" s="389">
        <v>0</v>
      </c>
      <c r="S69" s="410" t="s">
        <v>235</v>
      </c>
      <c r="T69" s="360">
        <v>45</v>
      </c>
      <c r="U69" s="397"/>
      <c r="V69" s="410" t="s">
        <v>235</v>
      </c>
      <c r="W69" s="360" t="s">
        <v>220</v>
      </c>
      <c r="X69" s="397">
        <v>1</v>
      </c>
      <c r="Y69" s="410" t="s">
        <v>235</v>
      </c>
      <c r="Z69" s="360">
        <v>45</v>
      </c>
      <c r="AA69" s="397">
        <v>1</v>
      </c>
      <c r="AB69" s="410" t="s">
        <v>235</v>
      </c>
      <c r="AC69" s="360">
        <v>65</v>
      </c>
      <c r="AD69" s="397"/>
      <c r="AE69" s="410" t="s">
        <v>235</v>
      </c>
      <c r="AF69" s="360" t="s">
        <v>220</v>
      </c>
    </row>
    <row r="70" spans="1:32" ht="24" customHeight="1" x14ac:dyDescent="0.25">
      <c r="A70" s="142">
        <f t="shared" si="28"/>
        <v>52</v>
      </c>
      <c r="B70" s="279" t="s">
        <v>130</v>
      </c>
      <c r="C70" s="280"/>
      <c r="D70" s="143">
        <f>IF(ISBLANK('Item List'!E61),0,'Item List'!E61)</f>
        <v>0</v>
      </c>
      <c r="E70" s="143">
        <f t="shared" si="27"/>
        <v>0</v>
      </c>
      <c r="F70" s="493">
        <v>1</v>
      </c>
      <c r="G70" s="506" t="s">
        <v>235</v>
      </c>
      <c r="H70" s="495">
        <v>15</v>
      </c>
      <c r="I70" s="397"/>
      <c r="J70" s="410" t="s">
        <v>235</v>
      </c>
      <c r="K70" s="342">
        <v>35</v>
      </c>
      <c r="L70" s="397">
        <v>2</v>
      </c>
      <c r="M70" s="410" t="s">
        <v>235</v>
      </c>
      <c r="N70" s="360">
        <v>119</v>
      </c>
      <c r="O70" s="397">
        <v>3</v>
      </c>
      <c r="P70" s="410" t="s">
        <v>235</v>
      </c>
      <c r="Q70" s="360">
        <v>150</v>
      </c>
      <c r="R70" s="389">
        <v>0</v>
      </c>
      <c r="S70" s="410" t="s">
        <v>235</v>
      </c>
      <c r="T70" s="360">
        <v>45</v>
      </c>
      <c r="U70" s="397"/>
      <c r="V70" s="410" t="s">
        <v>235</v>
      </c>
      <c r="W70" s="360" t="s">
        <v>220</v>
      </c>
      <c r="X70" s="397">
        <v>0</v>
      </c>
      <c r="Y70" s="410" t="s">
        <v>235</v>
      </c>
      <c r="Z70" s="360" t="s">
        <v>216</v>
      </c>
      <c r="AA70" s="397">
        <v>0.5</v>
      </c>
      <c r="AB70" s="410" t="s">
        <v>235</v>
      </c>
      <c r="AC70" s="360">
        <v>20</v>
      </c>
      <c r="AD70" s="397"/>
      <c r="AE70" s="410" t="s">
        <v>235</v>
      </c>
      <c r="AF70" s="360" t="s">
        <v>220</v>
      </c>
    </row>
    <row r="71" spans="1:32" ht="24" customHeight="1" x14ac:dyDescent="0.25">
      <c r="A71" s="142">
        <f t="shared" si="28"/>
        <v>53</v>
      </c>
      <c r="B71" s="279" t="s">
        <v>118</v>
      </c>
      <c r="C71" s="280"/>
      <c r="D71" s="143">
        <f>IF(ISBLANK('Item List'!E62),0,'Item List'!E62)</f>
        <v>0</v>
      </c>
      <c r="E71" s="143">
        <f t="shared" si="27"/>
        <v>0</v>
      </c>
      <c r="F71" s="493">
        <v>1</v>
      </c>
      <c r="G71" s="506" t="s">
        <v>235</v>
      </c>
      <c r="H71" s="495">
        <v>15</v>
      </c>
      <c r="I71" s="398"/>
      <c r="J71" s="410" t="s">
        <v>235</v>
      </c>
      <c r="K71" s="342">
        <v>45</v>
      </c>
      <c r="L71" s="397">
        <v>2</v>
      </c>
      <c r="M71" s="410" t="s">
        <v>235</v>
      </c>
      <c r="N71" s="360">
        <v>119</v>
      </c>
      <c r="O71" s="398">
        <v>3</v>
      </c>
      <c r="P71" s="410" t="s">
        <v>235</v>
      </c>
      <c r="Q71" s="360">
        <v>150</v>
      </c>
      <c r="R71" s="389">
        <v>0</v>
      </c>
      <c r="S71" s="410" t="s">
        <v>235</v>
      </c>
      <c r="T71" s="360">
        <v>40</v>
      </c>
      <c r="U71" s="398"/>
      <c r="V71" s="410" t="s">
        <v>235</v>
      </c>
      <c r="W71" s="360" t="s">
        <v>220</v>
      </c>
      <c r="X71" s="398">
        <v>1</v>
      </c>
      <c r="Y71" s="410" t="s">
        <v>235</v>
      </c>
      <c r="Z71" s="360">
        <v>45</v>
      </c>
      <c r="AA71" s="398">
        <v>1</v>
      </c>
      <c r="AB71" s="410" t="s">
        <v>235</v>
      </c>
      <c r="AC71" s="360">
        <v>50</v>
      </c>
      <c r="AD71" s="398"/>
      <c r="AE71" s="410" t="s">
        <v>235</v>
      </c>
      <c r="AF71" s="360" t="s">
        <v>220</v>
      </c>
    </row>
    <row r="72" spans="1:32" ht="24" customHeight="1" x14ac:dyDescent="0.25">
      <c r="A72" s="142">
        <f t="shared" si="28"/>
        <v>54</v>
      </c>
      <c r="B72" s="279" t="s">
        <v>131</v>
      </c>
      <c r="C72" s="280"/>
      <c r="D72" s="143">
        <f>IF(ISBLANK('Item List'!E63),0,'Item List'!E63)</f>
        <v>0</v>
      </c>
      <c r="E72" s="143">
        <f t="shared" si="27"/>
        <v>0</v>
      </c>
      <c r="F72" s="493">
        <v>3</v>
      </c>
      <c r="G72" s="506" t="s">
        <v>235</v>
      </c>
      <c r="H72" s="495">
        <v>15</v>
      </c>
      <c r="I72" s="398"/>
      <c r="J72" s="410" t="s">
        <v>235</v>
      </c>
      <c r="K72" s="342">
        <v>45</v>
      </c>
      <c r="L72" s="397">
        <v>2</v>
      </c>
      <c r="M72" s="410" t="s">
        <v>235</v>
      </c>
      <c r="N72" s="360">
        <v>119</v>
      </c>
      <c r="O72" s="398">
        <v>3</v>
      </c>
      <c r="P72" s="410" t="s">
        <v>235</v>
      </c>
      <c r="Q72" s="360">
        <v>150</v>
      </c>
      <c r="R72" s="389">
        <v>0</v>
      </c>
      <c r="S72" s="410" t="s">
        <v>235</v>
      </c>
      <c r="T72" s="360">
        <v>60</v>
      </c>
      <c r="U72" s="398"/>
      <c r="V72" s="410" t="s">
        <v>235</v>
      </c>
      <c r="W72" s="360" t="s">
        <v>220</v>
      </c>
      <c r="X72" s="398">
        <v>0</v>
      </c>
      <c r="Y72" s="410" t="s">
        <v>235</v>
      </c>
      <c r="Z72" s="360" t="s">
        <v>216</v>
      </c>
      <c r="AA72" s="398">
        <v>1</v>
      </c>
      <c r="AB72" s="410" t="s">
        <v>235</v>
      </c>
      <c r="AC72" s="360">
        <v>50</v>
      </c>
      <c r="AD72" s="398"/>
      <c r="AE72" s="410" t="s">
        <v>235</v>
      </c>
      <c r="AF72" s="360" t="s">
        <v>220</v>
      </c>
    </row>
    <row r="73" spans="1:32" ht="24" customHeight="1" x14ac:dyDescent="0.25">
      <c r="A73" s="142">
        <f t="shared" si="28"/>
        <v>55</v>
      </c>
      <c r="B73" s="279" t="s">
        <v>132</v>
      </c>
      <c r="C73" s="280"/>
      <c r="D73" s="143">
        <f>IF(ISBLANK('Item List'!E64),0,'Item List'!E64)</f>
        <v>0</v>
      </c>
      <c r="E73" s="143">
        <f t="shared" si="27"/>
        <v>0</v>
      </c>
      <c r="F73" s="493">
        <v>3</v>
      </c>
      <c r="G73" s="506" t="s">
        <v>235</v>
      </c>
      <c r="H73" s="495">
        <v>15</v>
      </c>
      <c r="I73" s="398"/>
      <c r="J73" s="410" t="s">
        <v>235</v>
      </c>
      <c r="K73" s="342">
        <v>45</v>
      </c>
      <c r="L73" s="397">
        <v>2</v>
      </c>
      <c r="M73" s="410" t="s">
        <v>235</v>
      </c>
      <c r="N73" s="360">
        <v>119</v>
      </c>
      <c r="O73" s="398">
        <v>3</v>
      </c>
      <c r="P73" s="410" t="s">
        <v>235</v>
      </c>
      <c r="Q73" s="360">
        <v>150</v>
      </c>
      <c r="R73" s="389">
        <v>0</v>
      </c>
      <c r="S73" s="410" t="s">
        <v>235</v>
      </c>
      <c r="T73" s="360">
        <v>40</v>
      </c>
      <c r="U73" s="398"/>
      <c r="V73" s="410" t="s">
        <v>235</v>
      </c>
      <c r="W73" s="360" t="s">
        <v>220</v>
      </c>
      <c r="X73" s="398">
        <v>2</v>
      </c>
      <c r="Y73" s="410" t="s">
        <v>235</v>
      </c>
      <c r="Z73" s="360">
        <v>90</v>
      </c>
      <c r="AA73" s="398">
        <v>1</v>
      </c>
      <c r="AB73" s="410" t="s">
        <v>235</v>
      </c>
      <c r="AC73" s="360">
        <v>50</v>
      </c>
      <c r="AD73" s="398"/>
      <c r="AE73" s="410" t="s">
        <v>235</v>
      </c>
      <c r="AF73" s="360" t="s">
        <v>220</v>
      </c>
    </row>
    <row r="74" spans="1:32" ht="24" customHeight="1" x14ac:dyDescent="0.25">
      <c r="A74" s="142">
        <f t="shared" si="28"/>
        <v>56</v>
      </c>
      <c r="B74" s="279" t="s">
        <v>133</v>
      </c>
      <c r="C74" s="280"/>
      <c r="D74" s="143">
        <f>IF(ISBLANK('Item List'!E65),0,'Item List'!E65)</f>
        <v>0</v>
      </c>
      <c r="E74" s="143">
        <f t="shared" si="27"/>
        <v>0</v>
      </c>
      <c r="F74" s="493">
        <v>3</v>
      </c>
      <c r="G74" s="506" t="s">
        <v>235</v>
      </c>
      <c r="H74" s="495">
        <v>15</v>
      </c>
      <c r="I74" s="398"/>
      <c r="J74" s="410" t="s">
        <v>235</v>
      </c>
      <c r="K74" s="342">
        <v>140</v>
      </c>
      <c r="L74" s="397">
        <v>2</v>
      </c>
      <c r="M74" s="410" t="s">
        <v>235</v>
      </c>
      <c r="N74" s="360">
        <v>119</v>
      </c>
      <c r="O74" s="398">
        <v>3</v>
      </c>
      <c r="P74" s="410" t="s">
        <v>235</v>
      </c>
      <c r="Q74" s="360">
        <v>150</v>
      </c>
      <c r="R74" s="389">
        <v>0</v>
      </c>
      <c r="S74" s="410" t="s">
        <v>235</v>
      </c>
      <c r="T74" s="360">
        <v>135</v>
      </c>
      <c r="U74" s="398"/>
      <c r="V74" s="410" t="s">
        <v>235</v>
      </c>
      <c r="W74" s="360" t="s">
        <v>220</v>
      </c>
      <c r="X74" s="398">
        <v>3</v>
      </c>
      <c r="Y74" s="410" t="s">
        <v>235</v>
      </c>
      <c r="Z74" s="360">
        <v>135</v>
      </c>
      <c r="AA74" s="398">
        <v>1</v>
      </c>
      <c r="AB74" s="410" t="s">
        <v>235</v>
      </c>
      <c r="AC74" s="360">
        <v>50</v>
      </c>
      <c r="AD74" s="398"/>
      <c r="AE74" s="410" t="s">
        <v>235</v>
      </c>
      <c r="AF74" s="360" t="s">
        <v>220</v>
      </c>
    </row>
    <row r="75" spans="1:32" ht="24" customHeight="1" x14ac:dyDescent="0.25">
      <c r="A75" s="142">
        <f t="shared" si="28"/>
        <v>57</v>
      </c>
      <c r="B75" s="279" t="s">
        <v>134</v>
      </c>
      <c r="C75" s="280"/>
      <c r="D75" s="143">
        <f>IF(ISBLANK('Item List'!E66),0,'Item List'!E66)</f>
        <v>0</v>
      </c>
      <c r="E75" s="143">
        <f t="shared" si="27"/>
        <v>0</v>
      </c>
      <c r="F75" s="493">
        <v>2</v>
      </c>
      <c r="G75" s="506" t="s">
        <v>235</v>
      </c>
      <c r="H75" s="495">
        <v>15</v>
      </c>
      <c r="I75" s="398"/>
      <c r="J75" s="410" t="s">
        <v>235</v>
      </c>
      <c r="K75" s="342">
        <v>45</v>
      </c>
      <c r="L75" s="397">
        <v>2</v>
      </c>
      <c r="M75" s="410" t="s">
        <v>235</v>
      </c>
      <c r="N75" s="360">
        <v>119</v>
      </c>
      <c r="O75" s="398">
        <v>3</v>
      </c>
      <c r="P75" s="410" t="s">
        <v>235</v>
      </c>
      <c r="Q75" s="360">
        <v>150</v>
      </c>
      <c r="R75" s="389">
        <v>0</v>
      </c>
      <c r="S75" s="410" t="s">
        <v>235</v>
      </c>
      <c r="T75" s="360">
        <v>45</v>
      </c>
      <c r="U75" s="398"/>
      <c r="V75" s="410" t="s">
        <v>235</v>
      </c>
      <c r="W75" s="360" t="s">
        <v>220</v>
      </c>
      <c r="X75" s="398">
        <v>0.5</v>
      </c>
      <c r="Y75" s="410" t="s">
        <v>235</v>
      </c>
      <c r="Z75" s="360">
        <v>22.5</v>
      </c>
      <c r="AA75" s="398">
        <v>1</v>
      </c>
      <c r="AB75" s="410" t="s">
        <v>235</v>
      </c>
      <c r="AC75" s="360">
        <v>50</v>
      </c>
      <c r="AD75" s="398"/>
      <c r="AE75" s="410" t="s">
        <v>235</v>
      </c>
      <c r="AF75" s="360" t="s">
        <v>220</v>
      </c>
    </row>
    <row r="76" spans="1:32" ht="24" customHeight="1" x14ac:dyDescent="0.25">
      <c r="A76" s="142">
        <f t="shared" si="28"/>
        <v>58</v>
      </c>
      <c r="B76" s="279" t="s">
        <v>119</v>
      </c>
      <c r="C76" s="280"/>
      <c r="D76" s="143">
        <f>IF(ISBLANK('Item List'!E67),0,'Item List'!E67)</f>
        <v>0</v>
      </c>
      <c r="E76" s="143">
        <f t="shared" si="27"/>
        <v>0</v>
      </c>
      <c r="F76" s="493">
        <v>1</v>
      </c>
      <c r="G76" s="506" t="s">
        <v>235</v>
      </c>
      <c r="H76" s="495">
        <v>15</v>
      </c>
      <c r="I76" s="398"/>
      <c r="J76" s="410" t="s">
        <v>235</v>
      </c>
      <c r="K76" s="342">
        <v>35</v>
      </c>
      <c r="L76" s="397">
        <v>2</v>
      </c>
      <c r="M76" s="410" t="s">
        <v>235</v>
      </c>
      <c r="N76" s="360">
        <v>119</v>
      </c>
      <c r="O76" s="398">
        <v>3</v>
      </c>
      <c r="P76" s="410" t="s">
        <v>235</v>
      </c>
      <c r="Q76" s="360">
        <v>150</v>
      </c>
      <c r="R76" s="389">
        <v>0</v>
      </c>
      <c r="S76" s="410" t="s">
        <v>235</v>
      </c>
      <c r="T76" s="360">
        <v>45</v>
      </c>
      <c r="U76" s="398"/>
      <c r="V76" s="410" t="s">
        <v>235</v>
      </c>
      <c r="W76" s="360" t="s">
        <v>220</v>
      </c>
      <c r="X76" s="398">
        <v>1</v>
      </c>
      <c r="Y76" s="410" t="s">
        <v>235</v>
      </c>
      <c r="Z76" s="360">
        <v>45</v>
      </c>
      <c r="AA76" s="398">
        <v>0.5</v>
      </c>
      <c r="AB76" s="410" t="s">
        <v>235</v>
      </c>
      <c r="AC76" s="360">
        <v>20</v>
      </c>
      <c r="AD76" s="398"/>
      <c r="AE76" s="410" t="s">
        <v>235</v>
      </c>
      <c r="AF76" s="360" t="s">
        <v>220</v>
      </c>
    </row>
    <row r="77" spans="1:32" ht="24" customHeight="1" x14ac:dyDescent="0.25">
      <c r="A77" s="142">
        <f t="shared" si="28"/>
        <v>59</v>
      </c>
      <c r="B77" s="279" t="s">
        <v>135</v>
      </c>
      <c r="C77" s="280"/>
      <c r="D77" s="143">
        <f>IF(ISBLANK('Item List'!E68),0,'Item List'!E68)</f>
        <v>0</v>
      </c>
      <c r="E77" s="143">
        <f t="shared" si="27"/>
        <v>0</v>
      </c>
      <c r="F77" s="493">
        <v>2</v>
      </c>
      <c r="G77" s="506" t="s">
        <v>235</v>
      </c>
      <c r="H77" s="495">
        <v>15</v>
      </c>
      <c r="I77" s="398"/>
      <c r="J77" s="410" t="s">
        <v>235</v>
      </c>
      <c r="K77" s="342">
        <v>120</v>
      </c>
      <c r="L77" s="397">
        <v>2</v>
      </c>
      <c r="M77" s="410" t="s">
        <v>235</v>
      </c>
      <c r="N77" s="360">
        <v>119</v>
      </c>
      <c r="O77" s="398">
        <v>3</v>
      </c>
      <c r="P77" s="410" t="s">
        <v>235</v>
      </c>
      <c r="Q77" s="360">
        <v>150</v>
      </c>
      <c r="R77" s="389">
        <v>0</v>
      </c>
      <c r="S77" s="410" t="s">
        <v>235</v>
      </c>
      <c r="T77" s="360">
        <v>125</v>
      </c>
      <c r="U77" s="398"/>
      <c r="V77" s="410" t="s">
        <v>235</v>
      </c>
      <c r="W77" s="360" t="s">
        <v>220</v>
      </c>
      <c r="X77" s="398">
        <v>1.5</v>
      </c>
      <c r="Y77" s="410" t="s">
        <v>235</v>
      </c>
      <c r="Z77" s="360">
        <v>67.5</v>
      </c>
      <c r="AA77" s="398">
        <v>0.5</v>
      </c>
      <c r="AB77" s="410" t="s">
        <v>235</v>
      </c>
      <c r="AC77" s="360">
        <v>25</v>
      </c>
      <c r="AD77" s="398"/>
      <c r="AE77" s="410" t="s">
        <v>235</v>
      </c>
      <c r="AF77" s="360" t="s">
        <v>220</v>
      </c>
    </row>
    <row r="78" spans="1:32" ht="24" customHeight="1" x14ac:dyDescent="0.25">
      <c r="A78" s="142">
        <f t="shared" si="28"/>
        <v>60</v>
      </c>
      <c r="B78" s="279" t="s">
        <v>136</v>
      </c>
      <c r="C78" s="280"/>
      <c r="D78" s="143">
        <f>IF(ISBLANK('Item List'!E69),0,'Item List'!E69)</f>
        <v>0</v>
      </c>
      <c r="E78" s="143">
        <f t="shared" si="27"/>
        <v>0</v>
      </c>
      <c r="F78" s="493">
        <v>2</v>
      </c>
      <c r="G78" s="506" t="s">
        <v>235</v>
      </c>
      <c r="H78" s="495">
        <v>15</v>
      </c>
      <c r="I78" s="398"/>
      <c r="J78" s="410" t="s">
        <v>235</v>
      </c>
      <c r="K78" s="342">
        <v>70</v>
      </c>
      <c r="L78" s="397">
        <v>2</v>
      </c>
      <c r="M78" s="410" t="s">
        <v>235</v>
      </c>
      <c r="N78" s="360">
        <v>119</v>
      </c>
      <c r="O78" s="398">
        <v>3</v>
      </c>
      <c r="P78" s="410" t="s">
        <v>235</v>
      </c>
      <c r="Q78" s="360">
        <v>150</v>
      </c>
      <c r="R78" s="389">
        <v>0</v>
      </c>
      <c r="S78" s="410" t="s">
        <v>235</v>
      </c>
      <c r="T78" s="360">
        <v>125</v>
      </c>
      <c r="U78" s="398"/>
      <c r="V78" s="410" t="s">
        <v>235</v>
      </c>
      <c r="W78" s="360" t="s">
        <v>220</v>
      </c>
      <c r="X78" s="398">
        <v>5</v>
      </c>
      <c r="Y78" s="410" t="s">
        <v>235</v>
      </c>
      <c r="Z78" s="360">
        <v>225</v>
      </c>
      <c r="AA78" s="398">
        <v>1</v>
      </c>
      <c r="AB78" s="410" t="s">
        <v>235</v>
      </c>
      <c r="AC78" s="360">
        <v>50</v>
      </c>
      <c r="AD78" s="398"/>
      <c r="AE78" s="410" t="s">
        <v>235</v>
      </c>
      <c r="AF78" s="360" t="s">
        <v>220</v>
      </c>
    </row>
    <row r="79" spans="1:32" ht="24" customHeight="1" x14ac:dyDescent="0.25">
      <c r="A79" s="142">
        <f t="shared" si="28"/>
        <v>61</v>
      </c>
      <c r="B79" s="279" t="s">
        <v>137</v>
      </c>
      <c r="C79" s="280"/>
      <c r="D79" s="143">
        <f>IF(ISBLANK('Item List'!E70),0,'Item List'!E70)</f>
        <v>0</v>
      </c>
      <c r="E79" s="143">
        <f t="shared" si="27"/>
        <v>0</v>
      </c>
      <c r="F79" s="493">
        <v>2</v>
      </c>
      <c r="G79" s="506" t="s">
        <v>235</v>
      </c>
      <c r="H79" s="495">
        <v>15</v>
      </c>
      <c r="I79" s="398"/>
      <c r="J79" s="410" t="s">
        <v>235</v>
      </c>
      <c r="K79" s="342">
        <v>105</v>
      </c>
      <c r="L79" s="397">
        <v>2</v>
      </c>
      <c r="M79" s="410" t="s">
        <v>235</v>
      </c>
      <c r="N79" s="360">
        <v>119</v>
      </c>
      <c r="O79" s="398">
        <v>3</v>
      </c>
      <c r="P79" s="410" t="s">
        <v>235</v>
      </c>
      <c r="Q79" s="360">
        <v>150</v>
      </c>
      <c r="R79" s="389">
        <v>0</v>
      </c>
      <c r="S79" s="410" t="s">
        <v>235</v>
      </c>
      <c r="T79" s="360">
        <v>140</v>
      </c>
      <c r="U79" s="398"/>
      <c r="V79" s="410" t="s">
        <v>235</v>
      </c>
      <c r="W79" s="360" t="s">
        <v>220</v>
      </c>
      <c r="X79" s="398">
        <v>1</v>
      </c>
      <c r="Y79" s="410" t="s">
        <v>235</v>
      </c>
      <c r="Z79" s="360">
        <v>45</v>
      </c>
      <c r="AA79" s="398">
        <v>1</v>
      </c>
      <c r="AB79" s="410" t="s">
        <v>235</v>
      </c>
      <c r="AC79" s="360">
        <v>50</v>
      </c>
      <c r="AD79" s="398"/>
      <c r="AE79" s="410" t="s">
        <v>235</v>
      </c>
      <c r="AF79" s="360" t="s">
        <v>220</v>
      </c>
    </row>
    <row r="80" spans="1:32" ht="24" customHeight="1" x14ac:dyDescent="0.25">
      <c r="A80" s="142">
        <f t="shared" si="28"/>
        <v>62</v>
      </c>
      <c r="B80" s="279" t="s">
        <v>171</v>
      </c>
      <c r="C80" s="280"/>
      <c r="D80" s="143">
        <f>IF(ISBLANK('Item List'!E71),0,'Item List'!E71)</f>
        <v>0</v>
      </c>
      <c r="E80" s="143">
        <f t="shared" si="27"/>
        <v>0</v>
      </c>
      <c r="F80" s="493">
        <v>3</v>
      </c>
      <c r="G80" s="506" t="s">
        <v>235</v>
      </c>
      <c r="H80" s="495">
        <v>15</v>
      </c>
      <c r="I80" s="398"/>
      <c r="J80" s="410" t="s">
        <v>235</v>
      </c>
      <c r="K80" s="342" t="s">
        <v>216</v>
      </c>
      <c r="L80" s="397">
        <v>2</v>
      </c>
      <c r="M80" s="410" t="s">
        <v>235</v>
      </c>
      <c r="N80" s="360">
        <v>119</v>
      </c>
      <c r="O80" s="398">
        <v>3</v>
      </c>
      <c r="P80" s="410" t="s">
        <v>235</v>
      </c>
      <c r="Q80" s="360">
        <v>150</v>
      </c>
      <c r="R80" s="389">
        <v>0</v>
      </c>
      <c r="S80" s="410" t="s">
        <v>235</v>
      </c>
      <c r="T80" s="360">
        <v>180</v>
      </c>
      <c r="U80" s="398"/>
      <c r="V80" s="410" t="s">
        <v>235</v>
      </c>
      <c r="W80" s="360" t="s">
        <v>220</v>
      </c>
      <c r="X80" s="398"/>
      <c r="Y80" s="410" t="s">
        <v>235</v>
      </c>
      <c r="Z80" s="360" t="s">
        <v>216</v>
      </c>
      <c r="AA80" s="398">
        <v>1</v>
      </c>
      <c r="AB80" s="410" t="s">
        <v>235</v>
      </c>
      <c r="AC80" s="360">
        <v>50</v>
      </c>
      <c r="AD80" s="398"/>
      <c r="AE80" s="410" t="s">
        <v>235</v>
      </c>
      <c r="AF80" s="360" t="s">
        <v>220</v>
      </c>
    </row>
    <row r="81" spans="1:477" ht="24" customHeight="1" x14ac:dyDescent="0.25">
      <c r="A81" s="142">
        <f t="shared" si="28"/>
        <v>63</v>
      </c>
      <c r="B81" s="279" t="s">
        <v>172</v>
      </c>
      <c r="C81" s="280"/>
      <c r="D81" s="143">
        <f>IF(ISBLANK('Item List'!E72),0,'Item List'!E72)</f>
        <v>0</v>
      </c>
      <c r="E81" s="143">
        <f t="shared" si="27"/>
        <v>0</v>
      </c>
      <c r="F81" s="493">
        <v>1</v>
      </c>
      <c r="G81" s="506" t="s">
        <v>235</v>
      </c>
      <c r="H81" s="495">
        <v>15</v>
      </c>
      <c r="I81" s="398"/>
      <c r="J81" s="410" t="s">
        <v>235</v>
      </c>
      <c r="K81" s="342" t="s">
        <v>216</v>
      </c>
      <c r="L81" s="397">
        <v>2</v>
      </c>
      <c r="M81" s="410" t="s">
        <v>235</v>
      </c>
      <c r="N81" s="360">
        <v>119</v>
      </c>
      <c r="O81" s="398">
        <v>3</v>
      </c>
      <c r="P81" s="410" t="s">
        <v>235</v>
      </c>
      <c r="Q81" s="360">
        <v>150</v>
      </c>
      <c r="R81" s="389">
        <v>0</v>
      </c>
      <c r="S81" s="410" t="s">
        <v>235</v>
      </c>
      <c r="T81" s="360">
        <v>40</v>
      </c>
      <c r="U81" s="398"/>
      <c r="V81" s="410" t="s">
        <v>235</v>
      </c>
      <c r="W81" s="360" t="s">
        <v>220</v>
      </c>
      <c r="X81" s="398"/>
      <c r="Y81" s="410" t="s">
        <v>235</v>
      </c>
      <c r="Z81" s="360" t="s">
        <v>216</v>
      </c>
      <c r="AA81" s="398">
        <v>0.5</v>
      </c>
      <c r="AB81" s="410" t="s">
        <v>235</v>
      </c>
      <c r="AC81" s="360">
        <v>20</v>
      </c>
      <c r="AD81" s="398"/>
      <c r="AE81" s="410" t="s">
        <v>235</v>
      </c>
      <c r="AF81" s="360" t="s">
        <v>220</v>
      </c>
    </row>
    <row r="82" spans="1:477" ht="24" customHeight="1" x14ac:dyDescent="0.25">
      <c r="A82" s="142">
        <f t="shared" si="28"/>
        <v>64</v>
      </c>
      <c r="B82" s="279" t="s">
        <v>174</v>
      </c>
      <c r="C82" s="280"/>
      <c r="D82" s="143">
        <f>IF(ISBLANK('Item List'!E73),0,'Item List'!E73)</f>
        <v>0</v>
      </c>
      <c r="E82" s="143">
        <f t="shared" si="27"/>
        <v>0</v>
      </c>
      <c r="F82" s="493">
        <v>3</v>
      </c>
      <c r="G82" s="506" t="s">
        <v>235</v>
      </c>
      <c r="H82" s="495">
        <v>15</v>
      </c>
      <c r="I82" s="398"/>
      <c r="J82" s="410" t="s">
        <v>235</v>
      </c>
      <c r="K82" s="342">
        <v>100</v>
      </c>
      <c r="L82" s="397">
        <v>2</v>
      </c>
      <c r="M82" s="410" t="s">
        <v>235</v>
      </c>
      <c r="N82" s="360">
        <v>119</v>
      </c>
      <c r="O82" s="398">
        <v>3</v>
      </c>
      <c r="P82" s="410" t="s">
        <v>235</v>
      </c>
      <c r="Q82" s="360">
        <v>150</v>
      </c>
      <c r="R82" s="389">
        <v>0</v>
      </c>
      <c r="S82" s="410" t="s">
        <v>235</v>
      </c>
      <c r="T82" s="360">
        <v>40</v>
      </c>
      <c r="U82" s="398"/>
      <c r="V82" s="410" t="s">
        <v>235</v>
      </c>
      <c r="W82" s="360" t="s">
        <v>220</v>
      </c>
      <c r="X82" s="398">
        <v>2</v>
      </c>
      <c r="Y82" s="410" t="s">
        <v>235</v>
      </c>
      <c r="Z82" s="360">
        <v>90</v>
      </c>
      <c r="AA82" s="398">
        <v>1</v>
      </c>
      <c r="AB82" s="410" t="s">
        <v>235</v>
      </c>
      <c r="AC82" s="360">
        <v>100</v>
      </c>
      <c r="AD82" s="398"/>
      <c r="AE82" s="410" t="s">
        <v>235</v>
      </c>
      <c r="AF82" s="360" t="s">
        <v>220</v>
      </c>
    </row>
    <row r="83" spans="1:477" ht="24" customHeight="1" x14ac:dyDescent="0.25">
      <c r="A83" s="142">
        <f t="shared" si="28"/>
        <v>65</v>
      </c>
      <c r="B83" s="279" t="s">
        <v>138</v>
      </c>
      <c r="C83" s="280"/>
      <c r="D83" s="143">
        <f>IF(ISBLANK('Item List'!E74),0,'Item List'!E74)</f>
        <v>0</v>
      </c>
      <c r="E83" s="143">
        <f t="shared" si="27"/>
        <v>0</v>
      </c>
      <c r="F83" s="493">
        <v>2</v>
      </c>
      <c r="G83" s="506" t="s">
        <v>235</v>
      </c>
      <c r="H83" s="495">
        <v>15</v>
      </c>
      <c r="I83" s="398"/>
      <c r="J83" s="410" t="s">
        <v>235</v>
      </c>
      <c r="K83" s="342">
        <v>100</v>
      </c>
      <c r="L83" s="397">
        <v>2</v>
      </c>
      <c r="M83" s="410" t="s">
        <v>235</v>
      </c>
      <c r="N83" s="360">
        <v>119</v>
      </c>
      <c r="O83" s="398">
        <v>3</v>
      </c>
      <c r="P83" s="410" t="s">
        <v>235</v>
      </c>
      <c r="Q83" s="360">
        <v>150</v>
      </c>
      <c r="R83" s="389">
        <v>0</v>
      </c>
      <c r="S83" s="410" t="s">
        <v>235</v>
      </c>
      <c r="T83" s="360">
        <v>40</v>
      </c>
      <c r="U83" s="398"/>
      <c r="V83" s="410" t="s">
        <v>235</v>
      </c>
      <c r="W83" s="360" t="s">
        <v>220</v>
      </c>
      <c r="X83" s="398"/>
      <c r="Y83" s="410" t="s">
        <v>235</v>
      </c>
      <c r="Z83" s="360" t="s">
        <v>216</v>
      </c>
      <c r="AA83" s="398">
        <v>0.5</v>
      </c>
      <c r="AB83" s="410" t="s">
        <v>235</v>
      </c>
      <c r="AC83" s="360">
        <v>50</v>
      </c>
      <c r="AD83" s="398"/>
      <c r="AE83" s="410" t="s">
        <v>235</v>
      </c>
      <c r="AF83" s="360" t="s">
        <v>220</v>
      </c>
    </row>
    <row r="84" spans="1:477" ht="24" customHeight="1" x14ac:dyDescent="0.25">
      <c r="A84" s="142">
        <f t="shared" si="28"/>
        <v>66</v>
      </c>
      <c r="B84" s="279" t="s">
        <v>173</v>
      </c>
      <c r="C84" s="280"/>
      <c r="D84" s="143">
        <f>IF(ISBLANK('Item List'!E73),0,'Item List'!E73)</f>
        <v>0</v>
      </c>
      <c r="E84" s="143">
        <f t="shared" ref="E84" si="29">IF(AND(ISNUMBER($C84),ISNUMBER(D84)),$C84*D84,0)</f>
        <v>0</v>
      </c>
      <c r="F84" s="493">
        <v>1</v>
      </c>
      <c r="G84" s="506" t="s">
        <v>235</v>
      </c>
      <c r="H84" s="495">
        <v>15</v>
      </c>
      <c r="I84" s="398"/>
      <c r="J84" s="410" t="s">
        <v>235</v>
      </c>
      <c r="K84" s="342">
        <v>100</v>
      </c>
      <c r="L84" s="397">
        <v>2</v>
      </c>
      <c r="M84" s="410" t="s">
        <v>235</v>
      </c>
      <c r="N84" s="360">
        <v>119</v>
      </c>
      <c r="O84" s="398">
        <v>3</v>
      </c>
      <c r="P84" s="410" t="s">
        <v>235</v>
      </c>
      <c r="Q84" s="360">
        <v>150</v>
      </c>
      <c r="R84" s="389">
        <v>0</v>
      </c>
      <c r="S84" s="410" t="s">
        <v>235</v>
      </c>
      <c r="T84" s="360">
        <v>40</v>
      </c>
      <c r="U84" s="398"/>
      <c r="V84" s="410" t="s">
        <v>235</v>
      </c>
      <c r="W84" s="360" t="s">
        <v>220</v>
      </c>
      <c r="X84" s="398"/>
      <c r="Y84" s="410" t="s">
        <v>235</v>
      </c>
      <c r="Z84" s="360" t="s">
        <v>216</v>
      </c>
      <c r="AA84" s="398">
        <v>1</v>
      </c>
      <c r="AB84" s="410" t="s">
        <v>235</v>
      </c>
      <c r="AC84" s="360">
        <v>50</v>
      </c>
      <c r="AD84" s="398"/>
      <c r="AE84" s="410" t="s">
        <v>235</v>
      </c>
      <c r="AF84" s="360" t="s">
        <v>220</v>
      </c>
    </row>
    <row r="85" spans="1:477" s="433" customFormat="1" ht="24" customHeight="1" x14ac:dyDescent="0.25">
      <c r="A85" s="514">
        <f t="shared" si="28"/>
        <v>67</v>
      </c>
      <c r="B85" s="515" t="s">
        <v>184</v>
      </c>
      <c r="C85" s="516"/>
      <c r="D85" s="517"/>
      <c r="E85" s="517"/>
      <c r="F85" s="526"/>
      <c r="G85" s="527"/>
      <c r="H85" s="520">
        <f>SUM(H44:H59,H62:H84)</f>
        <v>585</v>
      </c>
      <c r="I85" s="521"/>
      <c r="J85" s="522"/>
      <c r="K85" s="523">
        <f>SUM(K44:K59,K62:K84)</f>
        <v>2420</v>
      </c>
      <c r="L85" s="521"/>
      <c r="M85" s="522"/>
      <c r="N85" s="523">
        <f>SUM(N44:N59,N62:N84)</f>
        <v>4700.5</v>
      </c>
      <c r="O85" s="521"/>
      <c r="P85" s="522"/>
      <c r="Q85" s="523">
        <f>SUM(Q44:Q59,Q62:Q84)</f>
        <v>5850</v>
      </c>
      <c r="R85" s="528">
        <v>0</v>
      </c>
      <c r="S85" s="525"/>
      <c r="T85" s="523">
        <f>SUM(T44:T59,T62:T84)</f>
        <v>3215</v>
      </c>
      <c r="U85" s="521"/>
      <c r="V85" s="522"/>
      <c r="W85" s="523" t="s">
        <v>220</v>
      </c>
      <c r="X85" s="521"/>
      <c r="Y85" s="522"/>
      <c r="Z85" s="523">
        <f>SUM(Z44:Z59,Z62:Z84)</f>
        <v>2452.5</v>
      </c>
      <c r="AA85" s="521"/>
      <c r="AB85" s="522"/>
      <c r="AC85" s="523">
        <f>SUM(AC44:AC59,AC62:AC84)</f>
        <v>2380</v>
      </c>
      <c r="AD85" s="521"/>
      <c r="AE85" s="522"/>
      <c r="AF85" s="523" t="s">
        <v>220</v>
      </c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464"/>
      <c r="AT85" s="464"/>
      <c r="AU85" s="464"/>
      <c r="AV85" s="464"/>
      <c r="AW85" s="464"/>
      <c r="AX85" s="464"/>
      <c r="AY85" s="464"/>
      <c r="AZ85" s="464"/>
      <c r="BA85" s="464"/>
      <c r="BB85" s="464"/>
      <c r="BC85" s="464"/>
      <c r="BD85" s="464"/>
      <c r="BE85" s="464"/>
      <c r="BF85" s="464"/>
      <c r="BG85" s="464"/>
      <c r="BH85" s="464"/>
      <c r="BI85" s="464"/>
      <c r="BJ85" s="464"/>
      <c r="BK85" s="464"/>
      <c r="BL85" s="464"/>
      <c r="BM85" s="464"/>
      <c r="BN85" s="464"/>
      <c r="BO85" s="464"/>
      <c r="BP85" s="464"/>
      <c r="BQ85" s="464"/>
      <c r="BR85" s="464"/>
      <c r="BS85" s="464"/>
      <c r="BT85" s="464"/>
      <c r="BU85" s="464"/>
      <c r="BV85" s="464"/>
      <c r="BW85" s="464"/>
      <c r="BX85" s="464"/>
      <c r="BY85" s="464"/>
      <c r="BZ85" s="464"/>
      <c r="CA85" s="464"/>
      <c r="CB85" s="464"/>
      <c r="CC85" s="464"/>
      <c r="CD85" s="464"/>
      <c r="CE85" s="464"/>
      <c r="CF85" s="464"/>
      <c r="CG85" s="464"/>
      <c r="CH85" s="464"/>
      <c r="CI85" s="464"/>
      <c r="CJ85" s="464"/>
      <c r="CK85" s="464"/>
      <c r="CL85" s="464"/>
      <c r="CM85" s="464"/>
      <c r="CN85" s="464"/>
      <c r="CO85" s="464"/>
      <c r="CP85" s="464"/>
      <c r="CQ85" s="464"/>
      <c r="CR85" s="464"/>
      <c r="CS85" s="464"/>
      <c r="CT85" s="464"/>
      <c r="CU85" s="464"/>
      <c r="CV85" s="464"/>
      <c r="CW85" s="464"/>
      <c r="CX85" s="464"/>
      <c r="CY85" s="464"/>
      <c r="CZ85" s="464"/>
      <c r="DA85" s="464"/>
      <c r="DB85" s="464"/>
      <c r="DC85" s="464"/>
      <c r="DD85" s="464"/>
      <c r="DE85" s="464"/>
      <c r="DF85" s="464"/>
      <c r="DG85" s="464"/>
      <c r="DH85" s="464"/>
      <c r="DI85" s="464"/>
      <c r="DJ85" s="464"/>
      <c r="DK85" s="464"/>
      <c r="DL85" s="464"/>
      <c r="DM85" s="464"/>
      <c r="DN85" s="464"/>
      <c r="DO85" s="464"/>
      <c r="DP85" s="464"/>
      <c r="DQ85" s="464"/>
      <c r="DR85" s="464"/>
      <c r="DS85" s="464"/>
      <c r="DT85" s="464"/>
      <c r="DU85" s="464"/>
      <c r="DV85" s="464"/>
      <c r="DW85" s="464"/>
      <c r="DX85" s="464"/>
      <c r="DY85" s="464"/>
      <c r="DZ85" s="464"/>
      <c r="EA85" s="464"/>
      <c r="EB85" s="464"/>
      <c r="EC85" s="464"/>
      <c r="ED85" s="464"/>
      <c r="EE85" s="464"/>
      <c r="EF85" s="464"/>
      <c r="EG85" s="464"/>
      <c r="EH85" s="464"/>
      <c r="EI85" s="464"/>
      <c r="EJ85" s="464"/>
      <c r="EK85" s="464"/>
      <c r="EL85" s="464"/>
      <c r="EM85" s="464"/>
      <c r="EN85" s="464"/>
      <c r="EO85" s="464"/>
      <c r="EP85" s="464"/>
      <c r="EQ85" s="464"/>
      <c r="ER85" s="464"/>
      <c r="ES85" s="464"/>
      <c r="ET85" s="464"/>
      <c r="EU85" s="464"/>
      <c r="EV85" s="464"/>
      <c r="EW85" s="464"/>
      <c r="EX85" s="464"/>
      <c r="EY85" s="464"/>
      <c r="EZ85" s="464"/>
      <c r="FA85" s="464"/>
      <c r="FB85" s="464"/>
      <c r="FC85" s="464"/>
      <c r="FD85" s="464"/>
      <c r="FE85" s="464"/>
      <c r="FF85" s="464"/>
      <c r="FG85" s="464"/>
      <c r="FH85" s="464"/>
      <c r="FI85" s="464"/>
      <c r="FJ85" s="464"/>
      <c r="FK85" s="464"/>
      <c r="FL85" s="464"/>
      <c r="FM85" s="464"/>
      <c r="FN85" s="464"/>
      <c r="FO85" s="464"/>
      <c r="FP85" s="464"/>
      <c r="FQ85" s="464"/>
      <c r="FR85" s="464"/>
      <c r="FS85" s="464"/>
      <c r="FT85" s="464"/>
      <c r="FU85" s="464"/>
      <c r="FV85" s="464"/>
      <c r="FW85" s="464"/>
      <c r="FX85" s="464"/>
      <c r="FY85" s="464"/>
      <c r="FZ85" s="464"/>
      <c r="GA85" s="464"/>
      <c r="GB85" s="464"/>
      <c r="GC85" s="464"/>
      <c r="GD85" s="464"/>
      <c r="GE85" s="464"/>
      <c r="GF85" s="464"/>
      <c r="GG85" s="464"/>
      <c r="GH85" s="464"/>
      <c r="GI85" s="464"/>
      <c r="GJ85" s="464"/>
      <c r="GK85" s="464"/>
      <c r="GL85" s="464"/>
      <c r="GM85" s="464"/>
      <c r="GN85" s="464"/>
      <c r="GO85" s="464"/>
      <c r="GP85" s="464"/>
      <c r="GQ85" s="464"/>
      <c r="GR85" s="464"/>
      <c r="GS85" s="464"/>
      <c r="GT85" s="464"/>
      <c r="GU85" s="464"/>
      <c r="GV85" s="464"/>
      <c r="GW85" s="464"/>
      <c r="GX85" s="464"/>
      <c r="GY85" s="464"/>
      <c r="GZ85" s="464"/>
      <c r="HA85" s="464"/>
      <c r="HB85" s="464"/>
      <c r="HC85" s="464"/>
      <c r="HD85" s="464"/>
      <c r="HE85" s="464"/>
      <c r="HF85" s="464"/>
      <c r="HG85" s="464"/>
      <c r="HH85" s="464"/>
      <c r="HI85" s="464"/>
      <c r="HJ85" s="464"/>
      <c r="HK85" s="464"/>
      <c r="HL85" s="464"/>
      <c r="HM85" s="464"/>
      <c r="HN85" s="464"/>
      <c r="HO85" s="464"/>
      <c r="HP85" s="464"/>
      <c r="HQ85" s="464"/>
      <c r="HR85" s="464"/>
      <c r="HS85" s="464"/>
      <c r="HT85" s="464"/>
      <c r="HU85" s="464"/>
      <c r="HV85" s="464"/>
      <c r="HW85" s="464"/>
      <c r="HX85" s="464"/>
      <c r="HY85" s="464"/>
      <c r="HZ85" s="464"/>
      <c r="IA85" s="464"/>
      <c r="IB85" s="464"/>
      <c r="IC85" s="464"/>
      <c r="ID85" s="464"/>
      <c r="IE85" s="464"/>
      <c r="IF85" s="464"/>
      <c r="IG85" s="464"/>
      <c r="IH85" s="464"/>
      <c r="II85" s="464"/>
      <c r="IJ85" s="464"/>
      <c r="IK85" s="464"/>
      <c r="IL85" s="464"/>
      <c r="IM85" s="464"/>
      <c r="IN85" s="464"/>
      <c r="IO85" s="464"/>
      <c r="IP85" s="464"/>
      <c r="IQ85" s="464"/>
      <c r="IR85" s="464"/>
      <c r="IS85" s="464"/>
      <c r="IT85" s="464"/>
      <c r="IU85" s="464"/>
      <c r="IV85" s="464"/>
      <c r="IW85" s="464"/>
      <c r="IX85" s="464"/>
      <c r="IY85" s="464"/>
      <c r="IZ85" s="464"/>
      <c r="JA85" s="464"/>
      <c r="JB85" s="464"/>
      <c r="JC85" s="464"/>
      <c r="JD85" s="464"/>
      <c r="JE85" s="464"/>
      <c r="JF85" s="464"/>
      <c r="JG85" s="464"/>
      <c r="JH85" s="464"/>
      <c r="JI85" s="464"/>
      <c r="JJ85" s="464"/>
      <c r="JK85" s="464"/>
      <c r="JL85" s="464"/>
      <c r="JM85" s="464"/>
      <c r="JN85" s="464"/>
      <c r="JO85" s="464"/>
      <c r="JP85" s="464"/>
      <c r="JQ85" s="464"/>
      <c r="JR85" s="464"/>
      <c r="JS85" s="464"/>
      <c r="JT85" s="464"/>
      <c r="JU85" s="464"/>
      <c r="JV85" s="464"/>
      <c r="JW85" s="464"/>
      <c r="JX85" s="464"/>
      <c r="JY85" s="464"/>
      <c r="JZ85" s="464"/>
      <c r="KA85" s="464"/>
      <c r="KB85" s="464"/>
      <c r="KC85" s="464"/>
      <c r="KD85" s="464"/>
      <c r="KE85" s="464"/>
      <c r="KF85" s="464"/>
      <c r="KG85" s="464"/>
      <c r="KH85" s="464"/>
      <c r="KI85" s="464"/>
      <c r="KJ85" s="464"/>
      <c r="KK85" s="464"/>
      <c r="KL85" s="464"/>
      <c r="KM85" s="464"/>
      <c r="KN85" s="464"/>
      <c r="KO85" s="464"/>
      <c r="KP85" s="464"/>
      <c r="KQ85" s="464"/>
      <c r="KR85" s="464"/>
      <c r="KS85" s="464"/>
      <c r="KT85" s="464"/>
      <c r="KU85" s="464"/>
      <c r="KV85" s="464"/>
      <c r="KW85" s="464"/>
      <c r="KX85" s="464"/>
      <c r="KY85" s="464"/>
      <c r="KZ85" s="464"/>
      <c r="LA85" s="464"/>
      <c r="LB85" s="464"/>
      <c r="LC85" s="464"/>
      <c r="LD85" s="464"/>
      <c r="LE85" s="464"/>
      <c r="LF85" s="464"/>
      <c r="LG85" s="464"/>
      <c r="LH85" s="464"/>
      <c r="LI85" s="464"/>
      <c r="LJ85" s="464"/>
      <c r="LK85" s="464"/>
      <c r="LL85" s="464"/>
      <c r="LM85" s="464"/>
      <c r="LN85" s="464"/>
      <c r="LO85" s="464"/>
      <c r="LP85" s="464"/>
      <c r="LQ85" s="464"/>
      <c r="LR85" s="464"/>
      <c r="LS85" s="464"/>
      <c r="LT85" s="464"/>
      <c r="LU85" s="464"/>
      <c r="LV85" s="464"/>
      <c r="LW85" s="464"/>
      <c r="LX85" s="464"/>
      <c r="LY85" s="464"/>
      <c r="LZ85" s="464"/>
      <c r="MA85" s="464"/>
      <c r="MB85" s="464"/>
      <c r="MC85" s="464"/>
      <c r="MD85" s="464"/>
      <c r="ME85" s="464"/>
      <c r="MF85" s="464"/>
      <c r="MG85" s="464"/>
      <c r="MH85" s="464"/>
      <c r="MI85" s="464"/>
      <c r="MJ85" s="464"/>
      <c r="MK85" s="464"/>
      <c r="ML85" s="464"/>
      <c r="MM85" s="464"/>
      <c r="MN85" s="464"/>
      <c r="MO85" s="464"/>
      <c r="MP85" s="464"/>
      <c r="MQ85" s="464"/>
      <c r="MR85" s="464"/>
      <c r="MS85" s="464"/>
      <c r="MT85" s="464"/>
      <c r="MU85" s="464"/>
      <c r="MV85" s="464"/>
      <c r="MW85" s="464"/>
      <c r="MX85" s="464"/>
      <c r="MY85" s="464"/>
      <c r="MZ85" s="464"/>
      <c r="NA85" s="464"/>
      <c r="NB85" s="464"/>
      <c r="NC85" s="464"/>
      <c r="ND85" s="464"/>
      <c r="NE85" s="464"/>
      <c r="NF85" s="464"/>
      <c r="NG85" s="464"/>
      <c r="NH85" s="464"/>
      <c r="NI85" s="464"/>
      <c r="NJ85" s="464"/>
      <c r="NK85" s="464"/>
      <c r="NL85" s="464"/>
      <c r="NM85" s="464"/>
      <c r="NN85" s="464"/>
      <c r="NO85" s="464"/>
      <c r="NP85" s="464"/>
      <c r="NQ85" s="464"/>
      <c r="NR85" s="464"/>
      <c r="NS85" s="464"/>
      <c r="NT85" s="464"/>
      <c r="NU85" s="464"/>
      <c r="NV85" s="464"/>
      <c r="NW85" s="464"/>
      <c r="NX85" s="464"/>
      <c r="NY85" s="464"/>
      <c r="NZ85" s="464"/>
      <c r="OA85" s="464"/>
      <c r="OB85" s="464"/>
      <c r="OC85" s="464"/>
      <c r="OD85" s="464"/>
      <c r="OE85" s="464"/>
      <c r="OF85" s="464"/>
      <c r="OG85" s="464"/>
      <c r="OH85" s="464"/>
      <c r="OI85" s="464"/>
      <c r="OJ85" s="464"/>
      <c r="OK85" s="464"/>
      <c r="OL85" s="464"/>
      <c r="OM85" s="464"/>
      <c r="ON85" s="464"/>
      <c r="OO85" s="464"/>
      <c r="OP85" s="464"/>
      <c r="OQ85" s="464"/>
      <c r="OR85" s="464"/>
      <c r="OS85" s="464"/>
      <c r="OT85" s="464"/>
      <c r="OU85" s="464"/>
      <c r="OV85" s="464"/>
      <c r="OW85" s="464"/>
      <c r="OX85" s="464"/>
      <c r="OY85" s="464"/>
      <c r="OZ85" s="464"/>
      <c r="PA85" s="464"/>
      <c r="PB85" s="464"/>
      <c r="PC85" s="464"/>
      <c r="PD85" s="464"/>
      <c r="PE85" s="464"/>
      <c r="PF85" s="464"/>
      <c r="PG85" s="464"/>
      <c r="PH85" s="464"/>
      <c r="PI85" s="464"/>
      <c r="PJ85" s="464"/>
      <c r="PK85" s="464"/>
      <c r="PL85" s="464"/>
      <c r="PM85" s="464"/>
      <c r="PN85" s="464"/>
      <c r="PO85" s="464"/>
      <c r="PP85" s="464"/>
      <c r="PQ85" s="464"/>
      <c r="PR85" s="464"/>
      <c r="PS85" s="464"/>
      <c r="PT85" s="464"/>
      <c r="PU85" s="464"/>
      <c r="PV85" s="464"/>
      <c r="PW85" s="464"/>
      <c r="PX85" s="464"/>
      <c r="PY85" s="464"/>
      <c r="PZ85" s="464"/>
      <c r="QA85" s="464"/>
      <c r="QB85" s="464"/>
      <c r="QC85" s="464"/>
      <c r="QD85" s="464"/>
      <c r="QE85" s="464"/>
      <c r="QF85" s="464"/>
      <c r="QG85" s="464"/>
      <c r="QH85" s="464"/>
      <c r="QI85" s="464"/>
      <c r="QJ85" s="464"/>
      <c r="QK85" s="464"/>
      <c r="QL85" s="464"/>
      <c r="QM85" s="464"/>
      <c r="QN85" s="464"/>
      <c r="QO85" s="464"/>
      <c r="QP85" s="464"/>
      <c r="QQ85" s="464"/>
      <c r="QR85" s="464"/>
      <c r="QS85" s="464"/>
      <c r="QT85" s="464"/>
      <c r="QU85" s="464"/>
      <c r="QV85" s="464"/>
      <c r="QW85" s="464"/>
      <c r="QX85" s="464"/>
      <c r="QY85" s="464"/>
      <c r="QZ85" s="464"/>
      <c r="RA85" s="464"/>
      <c r="RB85" s="464"/>
      <c r="RC85" s="464"/>
      <c r="RD85" s="464"/>
      <c r="RE85" s="464"/>
      <c r="RF85" s="464"/>
      <c r="RG85" s="464"/>
      <c r="RH85" s="464"/>
      <c r="RI85" s="464"/>
    </row>
    <row r="86" spans="1:477" ht="24" customHeight="1" thickBot="1" x14ac:dyDescent="0.3">
      <c r="A86" s="142"/>
      <c r="B86" s="279"/>
      <c r="C86" s="280"/>
      <c r="D86" s="143"/>
      <c r="E86" s="143"/>
      <c r="F86" s="493"/>
      <c r="G86" s="494"/>
      <c r="H86" s="496"/>
      <c r="I86" s="397"/>
      <c r="J86" s="166"/>
      <c r="K86" s="382" t="s">
        <v>226</v>
      </c>
      <c r="L86" s="397"/>
      <c r="M86" s="166"/>
      <c r="N86" s="103"/>
      <c r="O86" s="397"/>
      <c r="P86" s="166"/>
      <c r="Q86" s="103"/>
      <c r="R86" s="389">
        <v>0</v>
      </c>
      <c r="S86" s="165"/>
      <c r="T86" s="342">
        <v>0</v>
      </c>
      <c r="U86" s="397"/>
      <c r="V86" s="166"/>
      <c r="W86" s="360"/>
      <c r="X86" s="397"/>
      <c r="Y86" s="166"/>
      <c r="Z86" s="360"/>
      <c r="AA86" s="397"/>
      <c r="AB86" s="166"/>
      <c r="AC86" s="341"/>
      <c r="AD86" s="397"/>
      <c r="AE86" s="166"/>
      <c r="AF86" s="360"/>
    </row>
    <row r="87" spans="1:477" s="221" customFormat="1" ht="10.5" customHeight="1" x14ac:dyDescent="0.2">
      <c r="A87" s="144"/>
      <c r="B87" s="154" t="s">
        <v>88</v>
      </c>
      <c r="C87" s="281"/>
      <c r="D87" s="146" t="s">
        <v>7</v>
      </c>
      <c r="E87" s="147" t="str">
        <f>IF(SUM(E61:E86)=0,"",SUM(E61:E86))</f>
        <v/>
      </c>
      <c r="F87" s="497"/>
      <c r="G87" s="498"/>
      <c r="H87" s="499"/>
      <c r="I87" s="391"/>
      <c r="J87" s="217"/>
      <c r="K87" s="348"/>
      <c r="L87" s="391"/>
      <c r="M87" s="217"/>
      <c r="N87" s="348"/>
      <c r="O87" s="391"/>
      <c r="P87" s="217"/>
      <c r="Q87" s="348"/>
      <c r="R87" s="391">
        <v>0</v>
      </c>
      <c r="S87" s="217"/>
      <c r="T87" s="348">
        <v>0</v>
      </c>
      <c r="U87" s="391"/>
      <c r="V87" s="217"/>
      <c r="W87" s="348"/>
      <c r="X87" s="391"/>
      <c r="Y87" s="217"/>
      <c r="Z87" s="348"/>
      <c r="AA87" s="391"/>
      <c r="AB87" s="217"/>
      <c r="AC87" s="348"/>
      <c r="AD87" s="391"/>
      <c r="AE87" s="217"/>
      <c r="AF87" s="348"/>
      <c r="AG87" s="467"/>
      <c r="AH87" s="467"/>
      <c r="AI87" s="467"/>
      <c r="AJ87" s="467"/>
      <c r="AK87" s="467"/>
      <c r="AL87" s="467"/>
      <c r="AM87" s="467"/>
      <c r="AN87" s="467"/>
      <c r="AO87" s="467"/>
      <c r="AP87" s="467"/>
      <c r="AQ87" s="467"/>
      <c r="AR87" s="467"/>
      <c r="AS87" s="467"/>
      <c r="AT87" s="467"/>
      <c r="AU87" s="467"/>
      <c r="AV87" s="467"/>
      <c r="AW87" s="467"/>
      <c r="AX87" s="467"/>
      <c r="AY87" s="467"/>
      <c r="AZ87" s="467"/>
      <c r="BA87" s="467"/>
      <c r="BB87" s="467"/>
      <c r="BC87" s="467"/>
      <c r="BD87" s="467"/>
      <c r="BE87" s="467"/>
      <c r="BF87" s="467"/>
      <c r="BG87" s="467"/>
      <c r="BH87" s="467"/>
      <c r="BI87" s="467"/>
      <c r="BJ87" s="467"/>
      <c r="BK87" s="467"/>
      <c r="BL87" s="467"/>
      <c r="BM87" s="467"/>
      <c r="BN87" s="467"/>
      <c r="BO87" s="467"/>
      <c r="BP87" s="467"/>
      <c r="BQ87" s="467"/>
      <c r="BR87" s="467"/>
      <c r="BS87" s="467"/>
      <c r="BT87" s="467"/>
      <c r="BU87" s="467"/>
      <c r="BV87" s="467"/>
      <c r="BW87" s="467"/>
      <c r="BX87" s="467"/>
      <c r="BY87" s="467"/>
      <c r="BZ87" s="467"/>
      <c r="CA87" s="467"/>
      <c r="CB87" s="467"/>
      <c r="CC87" s="467"/>
      <c r="CD87" s="467"/>
      <c r="CE87" s="467"/>
      <c r="CF87" s="467"/>
      <c r="CG87" s="467"/>
      <c r="CH87" s="467"/>
      <c r="CI87" s="467"/>
      <c r="CJ87" s="467"/>
      <c r="CK87" s="467"/>
      <c r="CL87" s="467"/>
      <c r="CM87" s="467"/>
      <c r="CN87" s="467"/>
      <c r="CO87" s="467"/>
      <c r="CP87" s="467"/>
      <c r="CQ87" s="467"/>
      <c r="CR87" s="467"/>
      <c r="CS87" s="467"/>
      <c r="CT87" s="467"/>
      <c r="CU87" s="467"/>
      <c r="CV87" s="467"/>
      <c r="CW87" s="467"/>
      <c r="CX87" s="467"/>
      <c r="CY87" s="467"/>
      <c r="CZ87" s="467"/>
      <c r="DA87" s="467"/>
      <c r="DB87" s="467"/>
      <c r="DC87" s="467"/>
      <c r="DD87" s="467"/>
      <c r="DE87" s="467"/>
      <c r="DF87" s="467"/>
      <c r="DG87" s="467"/>
      <c r="DH87" s="467"/>
      <c r="DI87" s="467"/>
      <c r="DJ87" s="467"/>
      <c r="DK87" s="467"/>
      <c r="DL87" s="467"/>
      <c r="DM87" s="467"/>
      <c r="DN87" s="467"/>
      <c r="DO87" s="467"/>
      <c r="DP87" s="467"/>
      <c r="DQ87" s="467"/>
      <c r="DR87" s="467"/>
      <c r="DS87" s="467"/>
      <c r="DT87" s="467"/>
      <c r="DU87" s="467"/>
      <c r="DV87" s="467"/>
      <c r="DW87" s="467"/>
      <c r="DX87" s="467"/>
      <c r="DY87" s="467"/>
      <c r="DZ87" s="467"/>
      <c r="EA87" s="467"/>
      <c r="EB87" s="467"/>
      <c r="EC87" s="467"/>
      <c r="ED87" s="467"/>
      <c r="EE87" s="467"/>
      <c r="EF87" s="467"/>
      <c r="EG87" s="467"/>
      <c r="EH87" s="467"/>
      <c r="EI87" s="467"/>
      <c r="EJ87" s="467"/>
      <c r="EK87" s="467"/>
      <c r="EL87" s="467"/>
      <c r="EM87" s="467"/>
      <c r="EN87" s="467"/>
      <c r="EO87" s="467"/>
      <c r="EP87" s="467"/>
      <c r="EQ87" s="467"/>
      <c r="ER87" s="467"/>
      <c r="ES87" s="467"/>
      <c r="ET87" s="467"/>
      <c r="EU87" s="467"/>
      <c r="EV87" s="467"/>
      <c r="EW87" s="467"/>
      <c r="EX87" s="467"/>
      <c r="EY87" s="467"/>
      <c r="EZ87" s="467"/>
      <c r="FA87" s="467"/>
      <c r="FB87" s="467"/>
      <c r="FC87" s="467"/>
      <c r="FD87" s="467"/>
      <c r="FE87" s="467"/>
      <c r="FF87" s="467"/>
      <c r="FG87" s="467"/>
      <c r="FH87" s="467"/>
      <c r="FI87" s="467"/>
      <c r="FJ87" s="467"/>
      <c r="FK87" s="467"/>
      <c r="FL87" s="467"/>
      <c r="FM87" s="467"/>
      <c r="FN87" s="467"/>
      <c r="FO87" s="467"/>
      <c r="FP87" s="467"/>
      <c r="FQ87" s="467"/>
      <c r="FR87" s="467"/>
      <c r="FS87" s="467"/>
      <c r="FT87" s="467"/>
      <c r="FU87" s="467"/>
      <c r="FV87" s="467"/>
      <c r="FW87" s="467"/>
      <c r="FX87" s="467"/>
      <c r="FY87" s="467"/>
      <c r="FZ87" s="467"/>
      <c r="GA87" s="467"/>
      <c r="GB87" s="467"/>
      <c r="GC87" s="467"/>
      <c r="GD87" s="467"/>
      <c r="GE87" s="467"/>
      <c r="GF87" s="467"/>
      <c r="GG87" s="467"/>
      <c r="GH87" s="467"/>
      <c r="GI87" s="467"/>
      <c r="GJ87" s="467"/>
      <c r="GK87" s="467"/>
      <c r="GL87" s="467"/>
      <c r="GM87" s="467"/>
      <c r="GN87" s="467"/>
      <c r="GO87" s="467"/>
      <c r="GP87" s="467"/>
      <c r="GQ87" s="467"/>
      <c r="GR87" s="467"/>
      <c r="GS87" s="467"/>
      <c r="GT87" s="467"/>
      <c r="GU87" s="467"/>
      <c r="GV87" s="467"/>
      <c r="GW87" s="467"/>
      <c r="GX87" s="467"/>
      <c r="GY87" s="467"/>
      <c r="GZ87" s="467"/>
      <c r="HA87" s="467"/>
      <c r="HB87" s="467"/>
      <c r="HC87" s="467"/>
      <c r="HD87" s="467"/>
      <c r="HE87" s="467"/>
      <c r="HF87" s="467"/>
      <c r="HG87" s="467"/>
      <c r="HH87" s="467"/>
      <c r="HI87" s="467"/>
      <c r="HJ87" s="467"/>
      <c r="HK87" s="467"/>
      <c r="HL87" s="467"/>
      <c r="HM87" s="467"/>
      <c r="HN87" s="467"/>
      <c r="HO87" s="467"/>
      <c r="HP87" s="467"/>
      <c r="HQ87" s="467"/>
      <c r="HR87" s="467"/>
      <c r="HS87" s="467"/>
      <c r="HT87" s="467"/>
      <c r="HU87" s="467"/>
      <c r="HV87" s="467"/>
      <c r="HW87" s="467"/>
      <c r="HX87" s="467"/>
      <c r="HY87" s="467"/>
      <c r="HZ87" s="467"/>
      <c r="IA87" s="467"/>
      <c r="IB87" s="467"/>
      <c r="IC87" s="467"/>
      <c r="ID87" s="467"/>
      <c r="IE87" s="467"/>
      <c r="IF87" s="467"/>
      <c r="IG87" s="467"/>
      <c r="IH87" s="467"/>
      <c r="II87" s="467"/>
      <c r="IJ87" s="467"/>
      <c r="IK87" s="467"/>
      <c r="IL87" s="467"/>
      <c r="IM87" s="467"/>
      <c r="IN87" s="467"/>
      <c r="IO87" s="467"/>
      <c r="IP87" s="467"/>
      <c r="IQ87" s="467"/>
      <c r="IR87" s="467"/>
      <c r="IS87" s="467"/>
      <c r="IT87" s="467"/>
      <c r="IU87" s="467"/>
      <c r="IV87" s="467"/>
      <c r="IW87" s="467"/>
      <c r="IX87" s="467"/>
      <c r="IY87" s="467"/>
      <c r="IZ87" s="467"/>
      <c r="JA87" s="467"/>
      <c r="JB87" s="467"/>
      <c r="JC87" s="467"/>
      <c r="JD87" s="467"/>
      <c r="JE87" s="467"/>
      <c r="JF87" s="467"/>
      <c r="JG87" s="467"/>
      <c r="JH87" s="467"/>
      <c r="JI87" s="467"/>
      <c r="JJ87" s="467"/>
      <c r="JK87" s="467"/>
      <c r="JL87" s="467"/>
      <c r="JM87" s="467"/>
      <c r="JN87" s="467"/>
      <c r="JO87" s="467"/>
      <c r="JP87" s="467"/>
      <c r="JQ87" s="467"/>
      <c r="JR87" s="467"/>
      <c r="JS87" s="467"/>
      <c r="JT87" s="467"/>
      <c r="JU87" s="467"/>
      <c r="JV87" s="467"/>
      <c r="JW87" s="467"/>
      <c r="JX87" s="467"/>
      <c r="JY87" s="467"/>
      <c r="JZ87" s="467"/>
      <c r="KA87" s="467"/>
      <c r="KB87" s="467"/>
      <c r="KC87" s="467"/>
      <c r="KD87" s="467"/>
      <c r="KE87" s="467"/>
      <c r="KF87" s="467"/>
      <c r="KG87" s="467"/>
      <c r="KH87" s="467"/>
      <c r="KI87" s="467"/>
      <c r="KJ87" s="467"/>
      <c r="KK87" s="467"/>
      <c r="KL87" s="467"/>
      <c r="KM87" s="467"/>
      <c r="KN87" s="467"/>
      <c r="KO87" s="467"/>
      <c r="KP87" s="467"/>
      <c r="KQ87" s="467"/>
      <c r="KR87" s="467"/>
      <c r="KS87" s="467"/>
      <c r="KT87" s="467"/>
      <c r="KU87" s="467"/>
      <c r="KV87" s="467"/>
      <c r="KW87" s="467"/>
      <c r="KX87" s="467"/>
      <c r="KY87" s="467"/>
      <c r="KZ87" s="467"/>
      <c r="LA87" s="467"/>
      <c r="LB87" s="467"/>
      <c r="LC87" s="467"/>
      <c r="LD87" s="467"/>
      <c r="LE87" s="467"/>
      <c r="LF87" s="467"/>
      <c r="LG87" s="467"/>
      <c r="LH87" s="467"/>
      <c r="LI87" s="467"/>
      <c r="LJ87" s="467"/>
      <c r="LK87" s="467"/>
      <c r="LL87" s="467"/>
      <c r="LM87" s="467"/>
      <c r="LN87" s="467"/>
      <c r="LO87" s="467"/>
      <c r="LP87" s="467"/>
      <c r="LQ87" s="467"/>
      <c r="LR87" s="467"/>
      <c r="LS87" s="467"/>
      <c r="LT87" s="467"/>
      <c r="LU87" s="467"/>
      <c r="LV87" s="467"/>
      <c r="LW87" s="467"/>
      <c r="LX87" s="467"/>
      <c r="LY87" s="467"/>
      <c r="LZ87" s="467"/>
      <c r="MA87" s="467"/>
      <c r="MB87" s="467"/>
      <c r="MC87" s="467"/>
      <c r="MD87" s="467"/>
      <c r="ME87" s="467"/>
      <c r="MF87" s="467"/>
      <c r="MG87" s="467"/>
      <c r="MH87" s="467"/>
      <c r="MI87" s="467"/>
      <c r="MJ87" s="467"/>
      <c r="MK87" s="467"/>
      <c r="ML87" s="467"/>
      <c r="MM87" s="467"/>
      <c r="MN87" s="467"/>
      <c r="MO87" s="467"/>
      <c r="MP87" s="467"/>
      <c r="MQ87" s="467"/>
      <c r="MR87" s="467"/>
      <c r="MS87" s="467"/>
      <c r="MT87" s="467"/>
      <c r="MU87" s="467"/>
      <c r="MV87" s="467"/>
      <c r="MW87" s="467"/>
      <c r="MX87" s="467"/>
      <c r="MY87" s="467"/>
      <c r="MZ87" s="467"/>
      <c r="NA87" s="467"/>
      <c r="NB87" s="467"/>
      <c r="NC87" s="467"/>
      <c r="ND87" s="467"/>
      <c r="NE87" s="467"/>
      <c r="NF87" s="467"/>
      <c r="NG87" s="467"/>
      <c r="NH87" s="467"/>
      <c r="NI87" s="467"/>
      <c r="NJ87" s="467"/>
      <c r="NK87" s="467"/>
      <c r="NL87" s="467"/>
      <c r="NM87" s="467"/>
      <c r="NN87" s="467"/>
      <c r="NO87" s="467"/>
      <c r="NP87" s="467"/>
      <c r="NQ87" s="467"/>
      <c r="NR87" s="467"/>
      <c r="NS87" s="467"/>
      <c r="NT87" s="467"/>
      <c r="NU87" s="467"/>
      <c r="NV87" s="467"/>
      <c r="NW87" s="467"/>
      <c r="NX87" s="467"/>
      <c r="NY87" s="467"/>
      <c r="NZ87" s="467"/>
      <c r="OA87" s="467"/>
      <c r="OB87" s="467"/>
      <c r="OC87" s="467"/>
      <c r="OD87" s="467"/>
      <c r="OE87" s="467"/>
      <c r="OF87" s="467"/>
      <c r="OG87" s="467"/>
      <c r="OH87" s="467"/>
      <c r="OI87" s="467"/>
      <c r="OJ87" s="467"/>
      <c r="OK87" s="467"/>
      <c r="OL87" s="467"/>
      <c r="OM87" s="467"/>
      <c r="ON87" s="467"/>
      <c r="OO87" s="467"/>
      <c r="OP87" s="467"/>
      <c r="OQ87" s="467"/>
      <c r="OR87" s="467"/>
      <c r="OS87" s="467"/>
      <c r="OT87" s="467"/>
      <c r="OU87" s="467"/>
      <c r="OV87" s="467"/>
      <c r="OW87" s="467"/>
      <c r="OX87" s="467"/>
      <c r="OY87" s="467"/>
      <c r="OZ87" s="467"/>
      <c r="PA87" s="467"/>
      <c r="PB87" s="467"/>
      <c r="PC87" s="467"/>
      <c r="PD87" s="467"/>
      <c r="PE87" s="467"/>
      <c r="PF87" s="467"/>
      <c r="PG87" s="467"/>
      <c r="PH87" s="467"/>
      <c r="PI87" s="467"/>
      <c r="PJ87" s="467"/>
      <c r="PK87" s="467"/>
      <c r="PL87" s="467"/>
      <c r="PM87" s="467"/>
      <c r="PN87" s="467"/>
      <c r="PO87" s="467"/>
      <c r="PP87" s="467"/>
      <c r="PQ87" s="467"/>
      <c r="PR87" s="467"/>
      <c r="PS87" s="467"/>
      <c r="PT87" s="467"/>
      <c r="PU87" s="467"/>
      <c r="PV87" s="467"/>
      <c r="PW87" s="467"/>
      <c r="PX87" s="467"/>
      <c r="PY87" s="467"/>
      <c r="PZ87" s="467"/>
      <c r="QA87" s="467"/>
      <c r="QB87" s="467"/>
      <c r="QC87" s="467"/>
      <c r="QD87" s="467"/>
      <c r="QE87" s="467"/>
      <c r="QF87" s="467"/>
      <c r="QG87" s="467"/>
      <c r="QH87" s="467"/>
      <c r="QI87" s="467"/>
      <c r="QJ87" s="467"/>
      <c r="QK87" s="467"/>
      <c r="QL87" s="467"/>
      <c r="QM87" s="467"/>
      <c r="QN87" s="467"/>
      <c r="QO87" s="467"/>
      <c r="QP87" s="467"/>
      <c r="QQ87" s="467"/>
      <c r="QR87" s="467"/>
      <c r="QS87" s="467"/>
      <c r="QT87" s="467"/>
      <c r="QU87" s="467"/>
      <c r="QV87" s="467"/>
      <c r="QW87" s="467"/>
      <c r="QX87" s="467"/>
      <c r="QY87" s="467"/>
      <c r="QZ87" s="467"/>
      <c r="RA87" s="467"/>
      <c r="RB87" s="467"/>
      <c r="RC87" s="467"/>
      <c r="RD87" s="467"/>
      <c r="RE87" s="467"/>
      <c r="RF87" s="467"/>
      <c r="RG87" s="467"/>
      <c r="RH87" s="467"/>
      <c r="RI87" s="467"/>
    </row>
    <row r="88" spans="1:477" s="221" customFormat="1" ht="10.5" customHeight="1" thickBot="1" x14ac:dyDescent="0.25">
      <c r="A88" s="148"/>
      <c r="B88" s="149"/>
      <c r="C88" s="151"/>
      <c r="D88" s="152" t="s">
        <v>8</v>
      </c>
      <c r="E88" s="153" t="str">
        <f>IF(SUM(E61:E86)=0,"",SUM($C61*D61,$C62*D62,$C63*D63,$C64*D64,$C65*D65,$C66*D66,$C67*D67,$C68*D68,$C69*D69,$C70*D70,$C71*D71,$C72*D72,$C73*D73,$C74*D74,$C75*D75,$C76*D76,$C77*D77,$C78*D78,$C79*D79,$C80*D80,$C81*D81,$C82*D82,$C83*D83,$C86*D86))</f>
        <v/>
      </c>
      <c r="F88" s="500"/>
      <c r="G88" s="501"/>
      <c r="H88" s="502"/>
      <c r="I88" s="392"/>
      <c r="J88" s="218"/>
      <c r="K88" s="104"/>
      <c r="L88" s="392"/>
      <c r="M88" s="218"/>
      <c r="N88" s="104"/>
      <c r="O88" s="392"/>
      <c r="P88" s="218"/>
      <c r="Q88" s="104"/>
      <c r="R88" s="392">
        <v>0</v>
      </c>
      <c r="S88" s="218"/>
      <c r="T88" s="104">
        <v>0</v>
      </c>
      <c r="U88" s="392"/>
      <c r="V88" s="218"/>
      <c r="W88" s="104"/>
      <c r="X88" s="392"/>
      <c r="Y88" s="218"/>
      <c r="Z88" s="104"/>
      <c r="AA88" s="392"/>
      <c r="AB88" s="218"/>
      <c r="AC88" s="104"/>
      <c r="AD88" s="392"/>
      <c r="AE88" s="218"/>
      <c r="AF88" s="104"/>
      <c r="AG88" s="467"/>
      <c r="AH88" s="467"/>
      <c r="AI88" s="467"/>
      <c r="AJ88" s="467"/>
      <c r="AK88" s="467"/>
      <c r="AL88" s="467"/>
      <c r="AM88" s="467"/>
      <c r="AN88" s="467"/>
      <c r="AO88" s="467"/>
      <c r="AP88" s="467"/>
      <c r="AQ88" s="467"/>
      <c r="AR88" s="467"/>
      <c r="AS88" s="467"/>
      <c r="AT88" s="467"/>
      <c r="AU88" s="467"/>
      <c r="AV88" s="467"/>
      <c r="AW88" s="467"/>
      <c r="AX88" s="467"/>
      <c r="AY88" s="467"/>
      <c r="AZ88" s="467"/>
      <c r="BA88" s="467"/>
      <c r="BB88" s="467"/>
      <c r="BC88" s="467"/>
      <c r="BD88" s="467"/>
      <c r="BE88" s="467"/>
      <c r="BF88" s="467"/>
      <c r="BG88" s="467"/>
      <c r="BH88" s="467"/>
      <c r="BI88" s="467"/>
      <c r="BJ88" s="467"/>
      <c r="BK88" s="467"/>
      <c r="BL88" s="467"/>
      <c r="BM88" s="467"/>
      <c r="BN88" s="467"/>
      <c r="BO88" s="467"/>
      <c r="BP88" s="467"/>
      <c r="BQ88" s="467"/>
      <c r="BR88" s="467"/>
      <c r="BS88" s="467"/>
      <c r="BT88" s="467"/>
      <c r="BU88" s="467"/>
      <c r="BV88" s="467"/>
      <c r="BW88" s="467"/>
      <c r="BX88" s="467"/>
      <c r="BY88" s="467"/>
      <c r="BZ88" s="467"/>
      <c r="CA88" s="467"/>
      <c r="CB88" s="467"/>
      <c r="CC88" s="467"/>
      <c r="CD88" s="467"/>
      <c r="CE88" s="467"/>
      <c r="CF88" s="467"/>
      <c r="CG88" s="467"/>
      <c r="CH88" s="467"/>
      <c r="CI88" s="467"/>
      <c r="CJ88" s="467"/>
      <c r="CK88" s="467"/>
      <c r="CL88" s="467"/>
      <c r="CM88" s="467"/>
      <c r="CN88" s="467"/>
      <c r="CO88" s="467"/>
      <c r="CP88" s="467"/>
      <c r="CQ88" s="467"/>
      <c r="CR88" s="467"/>
      <c r="CS88" s="467"/>
      <c r="CT88" s="467"/>
      <c r="CU88" s="467"/>
      <c r="CV88" s="467"/>
      <c r="CW88" s="467"/>
      <c r="CX88" s="467"/>
      <c r="CY88" s="467"/>
      <c r="CZ88" s="467"/>
      <c r="DA88" s="467"/>
      <c r="DB88" s="467"/>
      <c r="DC88" s="467"/>
      <c r="DD88" s="467"/>
      <c r="DE88" s="467"/>
      <c r="DF88" s="467"/>
      <c r="DG88" s="467"/>
      <c r="DH88" s="467"/>
      <c r="DI88" s="467"/>
      <c r="DJ88" s="467"/>
      <c r="DK88" s="467"/>
      <c r="DL88" s="467"/>
      <c r="DM88" s="467"/>
      <c r="DN88" s="467"/>
      <c r="DO88" s="467"/>
      <c r="DP88" s="467"/>
      <c r="DQ88" s="467"/>
      <c r="DR88" s="467"/>
      <c r="DS88" s="467"/>
      <c r="DT88" s="467"/>
      <c r="DU88" s="467"/>
      <c r="DV88" s="467"/>
      <c r="DW88" s="467"/>
      <c r="DX88" s="467"/>
      <c r="DY88" s="467"/>
      <c r="DZ88" s="467"/>
      <c r="EA88" s="467"/>
      <c r="EB88" s="467"/>
      <c r="EC88" s="467"/>
      <c r="ED88" s="467"/>
      <c r="EE88" s="467"/>
      <c r="EF88" s="467"/>
      <c r="EG88" s="467"/>
      <c r="EH88" s="467"/>
      <c r="EI88" s="467"/>
      <c r="EJ88" s="467"/>
      <c r="EK88" s="467"/>
      <c r="EL88" s="467"/>
      <c r="EM88" s="467"/>
      <c r="EN88" s="467"/>
      <c r="EO88" s="467"/>
      <c r="EP88" s="467"/>
      <c r="EQ88" s="467"/>
      <c r="ER88" s="467"/>
      <c r="ES88" s="467"/>
      <c r="ET88" s="467"/>
      <c r="EU88" s="467"/>
      <c r="EV88" s="467"/>
      <c r="EW88" s="467"/>
      <c r="EX88" s="467"/>
      <c r="EY88" s="467"/>
      <c r="EZ88" s="467"/>
      <c r="FA88" s="467"/>
      <c r="FB88" s="467"/>
      <c r="FC88" s="467"/>
      <c r="FD88" s="467"/>
      <c r="FE88" s="467"/>
      <c r="FF88" s="467"/>
      <c r="FG88" s="467"/>
      <c r="FH88" s="467"/>
      <c r="FI88" s="467"/>
      <c r="FJ88" s="467"/>
      <c r="FK88" s="467"/>
      <c r="FL88" s="467"/>
      <c r="FM88" s="467"/>
      <c r="FN88" s="467"/>
      <c r="FO88" s="467"/>
      <c r="FP88" s="467"/>
      <c r="FQ88" s="467"/>
      <c r="FR88" s="467"/>
      <c r="FS88" s="467"/>
      <c r="FT88" s="467"/>
      <c r="FU88" s="467"/>
      <c r="FV88" s="467"/>
      <c r="FW88" s="467"/>
      <c r="FX88" s="467"/>
      <c r="FY88" s="467"/>
      <c r="FZ88" s="467"/>
      <c r="GA88" s="467"/>
      <c r="GB88" s="467"/>
      <c r="GC88" s="467"/>
      <c r="GD88" s="467"/>
      <c r="GE88" s="467"/>
      <c r="GF88" s="467"/>
      <c r="GG88" s="467"/>
      <c r="GH88" s="467"/>
      <c r="GI88" s="467"/>
      <c r="GJ88" s="467"/>
      <c r="GK88" s="467"/>
      <c r="GL88" s="467"/>
      <c r="GM88" s="467"/>
      <c r="GN88" s="467"/>
      <c r="GO88" s="467"/>
      <c r="GP88" s="467"/>
      <c r="GQ88" s="467"/>
      <c r="GR88" s="467"/>
      <c r="GS88" s="467"/>
      <c r="GT88" s="467"/>
      <c r="GU88" s="467"/>
      <c r="GV88" s="467"/>
      <c r="GW88" s="467"/>
      <c r="GX88" s="467"/>
      <c r="GY88" s="467"/>
      <c r="GZ88" s="467"/>
      <c r="HA88" s="467"/>
      <c r="HB88" s="467"/>
      <c r="HC88" s="467"/>
      <c r="HD88" s="467"/>
      <c r="HE88" s="467"/>
      <c r="HF88" s="467"/>
      <c r="HG88" s="467"/>
      <c r="HH88" s="467"/>
      <c r="HI88" s="467"/>
      <c r="HJ88" s="467"/>
      <c r="HK88" s="467"/>
      <c r="HL88" s="467"/>
      <c r="HM88" s="467"/>
      <c r="HN88" s="467"/>
      <c r="HO88" s="467"/>
      <c r="HP88" s="467"/>
      <c r="HQ88" s="467"/>
      <c r="HR88" s="467"/>
      <c r="HS88" s="467"/>
      <c r="HT88" s="467"/>
      <c r="HU88" s="467"/>
      <c r="HV88" s="467"/>
      <c r="HW88" s="467"/>
      <c r="HX88" s="467"/>
      <c r="HY88" s="467"/>
      <c r="HZ88" s="467"/>
      <c r="IA88" s="467"/>
      <c r="IB88" s="467"/>
      <c r="IC88" s="467"/>
      <c r="ID88" s="467"/>
      <c r="IE88" s="467"/>
      <c r="IF88" s="467"/>
      <c r="IG88" s="467"/>
      <c r="IH88" s="467"/>
      <c r="II88" s="467"/>
      <c r="IJ88" s="467"/>
      <c r="IK88" s="467"/>
      <c r="IL88" s="467"/>
      <c r="IM88" s="467"/>
      <c r="IN88" s="467"/>
      <c r="IO88" s="467"/>
      <c r="IP88" s="467"/>
      <c r="IQ88" s="467"/>
      <c r="IR88" s="467"/>
      <c r="IS88" s="467"/>
      <c r="IT88" s="467"/>
      <c r="IU88" s="467"/>
      <c r="IV88" s="467"/>
      <c r="IW88" s="467"/>
      <c r="IX88" s="467"/>
      <c r="IY88" s="467"/>
      <c r="IZ88" s="467"/>
      <c r="JA88" s="467"/>
      <c r="JB88" s="467"/>
      <c r="JC88" s="467"/>
      <c r="JD88" s="467"/>
      <c r="JE88" s="467"/>
      <c r="JF88" s="467"/>
      <c r="JG88" s="467"/>
      <c r="JH88" s="467"/>
      <c r="JI88" s="467"/>
      <c r="JJ88" s="467"/>
      <c r="JK88" s="467"/>
      <c r="JL88" s="467"/>
      <c r="JM88" s="467"/>
      <c r="JN88" s="467"/>
      <c r="JO88" s="467"/>
      <c r="JP88" s="467"/>
      <c r="JQ88" s="467"/>
      <c r="JR88" s="467"/>
      <c r="JS88" s="467"/>
      <c r="JT88" s="467"/>
      <c r="JU88" s="467"/>
      <c r="JV88" s="467"/>
      <c r="JW88" s="467"/>
      <c r="JX88" s="467"/>
      <c r="JY88" s="467"/>
      <c r="JZ88" s="467"/>
      <c r="KA88" s="467"/>
      <c r="KB88" s="467"/>
      <c r="KC88" s="467"/>
      <c r="KD88" s="467"/>
      <c r="KE88" s="467"/>
      <c r="KF88" s="467"/>
      <c r="KG88" s="467"/>
      <c r="KH88" s="467"/>
      <c r="KI88" s="467"/>
      <c r="KJ88" s="467"/>
      <c r="KK88" s="467"/>
      <c r="KL88" s="467"/>
      <c r="KM88" s="467"/>
      <c r="KN88" s="467"/>
      <c r="KO88" s="467"/>
      <c r="KP88" s="467"/>
      <c r="KQ88" s="467"/>
      <c r="KR88" s="467"/>
      <c r="KS88" s="467"/>
      <c r="KT88" s="467"/>
      <c r="KU88" s="467"/>
      <c r="KV88" s="467"/>
      <c r="KW88" s="467"/>
      <c r="KX88" s="467"/>
      <c r="KY88" s="467"/>
      <c r="KZ88" s="467"/>
      <c r="LA88" s="467"/>
      <c r="LB88" s="467"/>
      <c r="LC88" s="467"/>
      <c r="LD88" s="467"/>
      <c r="LE88" s="467"/>
      <c r="LF88" s="467"/>
      <c r="LG88" s="467"/>
      <c r="LH88" s="467"/>
      <c r="LI88" s="467"/>
      <c r="LJ88" s="467"/>
      <c r="LK88" s="467"/>
      <c r="LL88" s="467"/>
      <c r="LM88" s="467"/>
      <c r="LN88" s="467"/>
      <c r="LO88" s="467"/>
      <c r="LP88" s="467"/>
      <c r="LQ88" s="467"/>
      <c r="LR88" s="467"/>
      <c r="LS88" s="467"/>
      <c r="LT88" s="467"/>
      <c r="LU88" s="467"/>
      <c r="LV88" s="467"/>
      <c r="LW88" s="467"/>
      <c r="LX88" s="467"/>
      <c r="LY88" s="467"/>
      <c r="LZ88" s="467"/>
      <c r="MA88" s="467"/>
      <c r="MB88" s="467"/>
      <c r="MC88" s="467"/>
      <c r="MD88" s="467"/>
      <c r="ME88" s="467"/>
      <c r="MF88" s="467"/>
      <c r="MG88" s="467"/>
      <c r="MH88" s="467"/>
      <c r="MI88" s="467"/>
      <c r="MJ88" s="467"/>
      <c r="MK88" s="467"/>
      <c r="ML88" s="467"/>
      <c r="MM88" s="467"/>
      <c r="MN88" s="467"/>
      <c r="MO88" s="467"/>
      <c r="MP88" s="467"/>
      <c r="MQ88" s="467"/>
      <c r="MR88" s="467"/>
      <c r="MS88" s="467"/>
      <c r="MT88" s="467"/>
      <c r="MU88" s="467"/>
      <c r="MV88" s="467"/>
      <c r="MW88" s="467"/>
      <c r="MX88" s="467"/>
      <c r="MY88" s="467"/>
      <c r="MZ88" s="467"/>
      <c r="NA88" s="467"/>
      <c r="NB88" s="467"/>
      <c r="NC88" s="467"/>
      <c r="ND88" s="467"/>
      <c r="NE88" s="467"/>
      <c r="NF88" s="467"/>
      <c r="NG88" s="467"/>
      <c r="NH88" s="467"/>
      <c r="NI88" s="467"/>
      <c r="NJ88" s="467"/>
      <c r="NK88" s="467"/>
      <c r="NL88" s="467"/>
      <c r="NM88" s="467"/>
      <c r="NN88" s="467"/>
      <c r="NO88" s="467"/>
      <c r="NP88" s="467"/>
      <c r="NQ88" s="467"/>
      <c r="NR88" s="467"/>
      <c r="NS88" s="467"/>
      <c r="NT88" s="467"/>
      <c r="NU88" s="467"/>
      <c r="NV88" s="467"/>
      <c r="NW88" s="467"/>
      <c r="NX88" s="467"/>
      <c r="NY88" s="467"/>
      <c r="NZ88" s="467"/>
      <c r="OA88" s="467"/>
      <c r="OB88" s="467"/>
      <c r="OC88" s="467"/>
      <c r="OD88" s="467"/>
      <c r="OE88" s="467"/>
      <c r="OF88" s="467"/>
      <c r="OG88" s="467"/>
      <c r="OH88" s="467"/>
      <c r="OI88" s="467"/>
      <c r="OJ88" s="467"/>
      <c r="OK88" s="467"/>
      <c r="OL88" s="467"/>
      <c r="OM88" s="467"/>
      <c r="ON88" s="467"/>
      <c r="OO88" s="467"/>
      <c r="OP88" s="467"/>
      <c r="OQ88" s="467"/>
      <c r="OR88" s="467"/>
      <c r="OS88" s="467"/>
      <c r="OT88" s="467"/>
      <c r="OU88" s="467"/>
      <c r="OV88" s="467"/>
      <c r="OW88" s="467"/>
      <c r="OX88" s="467"/>
      <c r="OY88" s="467"/>
      <c r="OZ88" s="467"/>
      <c r="PA88" s="467"/>
      <c r="PB88" s="467"/>
      <c r="PC88" s="467"/>
      <c r="PD88" s="467"/>
      <c r="PE88" s="467"/>
      <c r="PF88" s="467"/>
      <c r="PG88" s="467"/>
      <c r="PH88" s="467"/>
      <c r="PI88" s="467"/>
      <c r="PJ88" s="467"/>
      <c r="PK88" s="467"/>
      <c r="PL88" s="467"/>
      <c r="PM88" s="467"/>
      <c r="PN88" s="467"/>
      <c r="PO88" s="467"/>
      <c r="PP88" s="467"/>
      <c r="PQ88" s="467"/>
      <c r="PR88" s="467"/>
      <c r="PS88" s="467"/>
      <c r="PT88" s="467"/>
      <c r="PU88" s="467"/>
      <c r="PV88" s="467"/>
      <c r="PW88" s="467"/>
      <c r="PX88" s="467"/>
      <c r="PY88" s="467"/>
      <c r="PZ88" s="467"/>
      <c r="QA88" s="467"/>
      <c r="QB88" s="467"/>
      <c r="QC88" s="467"/>
      <c r="QD88" s="467"/>
      <c r="QE88" s="467"/>
      <c r="QF88" s="467"/>
      <c r="QG88" s="467"/>
      <c r="QH88" s="467"/>
      <c r="QI88" s="467"/>
      <c r="QJ88" s="467"/>
      <c r="QK88" s="467"/>
      <c r="QL88" s="467"/>
      <c r="QM88" s="467"/>
      <c r="QN88" s="467"/>
      <c r="QO88" s="467"/>
      <c r="QP88" s="467"/>
      <c r="QQ88" s="467"/>
      <c r="QR88" s="467"/>
      <c r="QS88" s="467"/>
      <c r="QT88" s="467"/>
      <c r="QU88" s="467"/>
      <c r="QV88" s="467"/>
      <c r="QW88" s="467"/>
      <c r="QX88" s="467"/>
      <c r="QY88" s="467"/>
      <c r="QZ88" s="467"/>
      <c r="RA88" s="467"/>
      <c r="RB88" s="467"/>
      <c r="RC88" s="467"/>
      <c r="RD88" s="467"/>
      <c r="RE88" s="467"/>
      <c r="RF88" s="467"/>
      <c r="RG88" s="467"/>
      <c r="RH88" s="467"/>
      <c r="RI88" s="467"/>
    </row>
    <row r="89" spans="1:477" ht="24" hidden="1" customHeight="1" x14ac:dyDescent="0.25">
      <c r="A89" s="142">
        <f>IF(B89="","",A86+1)</f>
        <v>1</v>
      </c>
      <c r="B89" s="614" t="s">
        <v>143</v>
      </c>
      <c r="C89" s="280"/>
      <c r="D89" s="143">
        <f>IF(ISBLANK('Item List'!E76),0,'Item List'!E76)</f>
        <v>0</v>
      </c>
      <c r="E89" s="143">
        <f t="shared" ref="E89:E139" si="30">IF(AND(ISNUMBER($C89),ISNUMBER(D89)),$C89*D89,0)</f>
        <v>0</v>
      </c>
      <c r="F89" s="493"/>
      <c r="G89" s="494"/>
      <c r="H89" s="496"/>
      <c r="I89" s="397"/>
      <c r="J89" s="166"/>
      <c r="K89" s="103"/>
      <c r="L89" s="397"/>
      <c r="M89" s="166"/>
      <c r="N89" s="103"/>
      <c r="O89" s="397"/>
      <c r="P89" s="166"/>
      <c r="Q89" s="103"/>
      <c r="R89" s="389">
        <v>0</v>
      </c>
      <c r="S89" s="165"/>
      <c r="T89" s="342">
        <v>0</v>
      </c>
      <c r="U89" s="397"/>
      <c r="V89" s="166"/>
      <c r="W89" s="360" t="s">
        <v>220</v>
      </c>
      <c r="X89" s="397"/>
      <c r="Y89" s="166"/>
      <c r="Z89" s="360"/>
      <c r="AA89" s="397"/>
      <c r="AB89" s="166"/>
      <c r="AC89" s="103"/>
      <c r="AD89" s="397"/>
      <c r="AE89" s="166"/>
      <c r="AF89" s="360" t="s">
        <v>220</v>
      </c>
    </row>
    <row r="90" spans="1:477" ht="24" hidden="1" customHeight="1" x14ac:dyDescent="0.25">
      <c r="A90" s="142" t="str">
        <f>IF(B90="","",A89+1)</f>
        <v/>
      </c>
      <c r="B90" s="615"/>
      <c r="C90" s="280"/>
      <c r="D90" s="143">
        <f>IF(ISBLANK('Item List'!E77),0,'Item List'!E77)</f>
        <v>0</v>
      </c>
      <c r="E90" s="143">
        <f t="shared" si="30"/>
        <v>0</v>
      </c>
      <c r="F90" s="493"/>
      <c r="G90" s="494"/>
      <c r="H90" s="496"/>
      <c r="I90" s="397"/>
      <c r="J90" s="166"/>
      <c r="K90" s="103"/>
      <c r="L90" s="397"/>
      <c r="M90" s="166"/>
      <c r="N90" s="103"/>
      <c r="O90" s="397"/>
      <c r="P90" s="166"/>
      <c r="Q90" s="103"/>
      <c r="R90" s="389">
        <v>0</v>
      </c>
      <c r="S90" s="165"/>
      <c r="T90" s="342">
        <v>0</v>
      </c>
      <c r="U90" s="397"/>
      <c r="V90" s="166"/>
      <c r="W90" s="360" t="s">
        <v>220</v>
      </c>
      <c r="X90" s="397"/>
      <c r="Y90" s="166"/>
      <c r="Z90" s="360"/>
      <c r="AA90" s="397"/>
      <c r="AB90" s="166"/>
      <c r="AC90" s="103"/>
      <c r="AD90" s="397"/>
      <c r="AE90" s="166"/>
      <c r="AF90" s="360" t="s">
        <v>220</v>
      </c>
    </row>
    <row r="91" spans="1:477" ht="24" customHeight="1" x14ac:dyDescent="0.25">
      <c r="A91" s="345"/>
      <c r="B91" s="344" t="s">
        <v>185</v>
      </c>
      <c r="C91" s="346"/>
      <c r="D91" s="143">
        <f>IF(ISBLANK('Item List'!E78),0,'Item List'!E78)</f>
        <v>0</v>
      </c>
      <c r="E91" s="143">
        <f t="shared" si="30"/>
        <v>0</v>
      </c>
      <c r="F91" s="493"/>
      <c r="G91" s="506" t="s">
        <v>205</v>
      </c>
      <c r="H91" s="496"/>
      <c r="I91" s="397"/>
      <c r="J91" s="410" t="s">
        <v>205</v>
      </c>
      <c r="K91" s="103"/>
      <c r="L91" s="397"/>
      <c r="M91" s="410" t="s">
        <v>205</v>
      </c>
      <c r="N91" s="103"/>
      <c r="O91" s="397"/>
      <c r="P91" s="410" t="s">
        <v>205</v>
      </c>
      <c r="Q91" s="103"/>
      <c r="R91" s="389">
        <v>0</v>
      </c>
      <c r="S91" s="410" t="s">
        <v>205</v>
      </c>
      <c r="T91" s="342"/>
      <c r="U91" s="397"/>
      <c r="V91" s="410" t="s">
        <v>205</v>
      </c>
      <c r="W91" s="360" t="s">
        <v>220</v>
      </c>
      <c r="X91" s="397"/>
      <c r="Y91" s="410" t="s">
        <v>205</v>
      </c>
      <c r="Z91" s="360"/>
      <c r="AA91" s="397"/>
      <c r="AB91" s="410" t="s">
        <v>205</v>
      </c>
      <c r="AC91" s="103"/>
      <c r="AD91" s="397"/>
      <c r="AE91" s="410" t="s">
        <v>205</v>
      </c>
      <c r="AF91" s="360"/>
    </row>
    <row r="92" spans="1:477" ht="24" customHeight="1" x14ac:dyDescent="0.25">
      <c r="A92" s="142">
        <f>IF(B92="","",A85+1)</f>
        <v>68</v>
      </c>
      <c r="B92" s="279" t="s">
        <v>152</v>
      </c>
      <c r="C92" s="280"/>
      <c r="D92" s="143">
        <f>IF(ISBLANK('Item List'!E79),0,'Item List'!E79)</f>
        <v>0</v>
      </c>
      <c r="E92" s="143">
        <f t="shared" si="30"/>
        <v>0</v>
      </c>
      <c r="F92" s="493">
        <v>2</v>
      </c>
      <c r="G92" s="506" t="s">
        <v>235</v>
      </c>
      <c r="H92" s="496">
        <v>15</v>
      </c>
      <c r="I92" s="397"/>
      <c r="J92" s="410" t="s">
        <v>235</v>
      </c>
      <c r="K92" s="342" t="s">
        <v>216</v>
      </c>
      <c r="L92" s="397">
        <v>2</v>
      </c>
      <c r="M92" s="410" t="s">
        <v>235</v>
      </c>
      <c r="N92" s="103">
        <v>119</v>
      </c>
      <c r="O92" s="397">
        <v>3</v>
      </c>
      <c r="P92" s="410" t="s">
        <v>235</v>
      </c>
      <c r="Q92" s="103">
        <v>150</v>
      </c>
      <c r="R92" s="389">
        <v>0</v>
      </c>
      <c r="S92" s="410" t="s">
        <v>235</v>
      </c>
      <c r="T92" s="360">
        <v>150</v>
      </c>
      <c r="U92" s="397"/>
      <c r="V92" s="410" t="s">
        <v>235</v>
      </c>
      <c r="W92" s="360" t="s">
        <v>220</v>
      </c>
      <c r="X92" s="397">
        <v>1.5</v>
      </c>
      <c r="Y92" s="410" t="s">
        <v>235</v>
      </c>
      <c r="Z92" s="360">
        <v>67.5</v>
      </c>
      <c r="AA92" s="397">
        <v>2</v>
      </c>
      <c r="AB92" s="410" t="s">
        <v>235</v>
      </c>
      <c r="AC92" s="103">
        <v>150</v>
      </c>
      <c r="AD92" s="397"/>
      <c r="AE92" s="410" t="s">
        <v>235</v>
      </c>
      <c r="AF92" s="360" t="s">
        <v>220</v>
      </c>
    </row>
    <row r="93" spans="1:477" ht="24" customHeight="1" x14ac:dyDescent="0.25">
      <c r="A93" s="142">
        <f t="shared" ref="A93:A142" si="31">IF(B93="","",A92+1)</f>
        <v>69</v>
      </c>
      <c r="B93" s="279" t="s">
        <v>153</v>
      </c>
      <c r="C93" s="280"/>
      <c r="D93" s="143">
        <f>IF(ISBLANK('Item List'!E80),0,'Item List'!E80)</f>
        <v>0</v>
      </c>
      <c r="E93" s="143">
        <f t="shared" si="30"/>
        <v>0</v>
      </c>
      <c r="F93" s="493">
        <v>3</v>
      </c>
      <c r="G93" s="506" t="s">
        <v>235</v>
      </c>
      <c r="H93" s="496">
        <v>15</v>
      </c>
      <c r="I93" s="397"/>
      <c r="J93" s="410" t="s">
        <v>235</v>
      </c>
      <c r="K93" s="342" t="s">
        <v>216</v>
      </c>
      <c r="L93" s="397">
        <v>2</v>
      </c>
      <c r="M93" s="410" t="s">
        <v>235</v>
      </c>
      <c r="N93" s="103">
        <v>119</v>
      </c>
      <c r="O93" s="397">
        <v>3</v>
      </c>
      <c r="P93" s="410" t="s">
        <v>235</v>
      </c>
      <c r="Q93" s="103">
        <v>150</v>
      </c>
      <c r="R93" s="389">
        <v>0</v>
      </c>
      <c r="S93" s="410" t="s">
        <v>235</v>
      </c>
      <c r="T93" s="360">
        <v>150</v>
      </c>
      <c r="U93" s="397"/>
      <c r="V93" s="410" t="s">
        <v>235</v>
      </c>
      <c r="W93" s="360" t="s">
        <v>220</v>
      </c>
      <c r="X93" s="397">
        <v>2</v>
      </c>
      <c r="Y93" s="410" t="s">
        <v>235</v>
      </c>
      <c r="Z93" s="360">
        <v>90</v>
      </c>
      <c r="AA93" s="397">
        <v>3</v>
      </c>
      <c r="AB93" s="410" t="s">
        <v>235</v>
      </c>
      <c r="AC93" s="103">
        <v>225</v>
      </c>
      <c r="AD93" s="397"/>
      <c r="AE93" s="410" t="s">
        <v>235</v>
      </c>
      <c r="AF93" s="360" t="s">
        <v>220</v>
      </c>
    </row>
    <row r="94" spans="1:477" ht="24" customHeight="1" x14ac:dyDescent="0.25">
      <c r="A94" s="142">
        <f t="shared" si="31"/>
        <v>70</v>
      </c>
      <c r="B94" s="279" t="s">
        <v>154</v>
      </c>
      <c r="C94" s="280"/>
      <c r="D94" s="143">
        <f>IF(ISBLANK('Item List'!E81),0,'Item List'!E81)</f>
        <v>0</v>
      </c>
      <c r="E94" s="143">
        <f t="shared" si="30"/>
        <v>0</v>
      </c>
      <c r="F94" s="493">
        <v>7</v>
      </c>
      <c r="G94" s="506" t="s">
        <v>235</v>
      </c>
      <c r="H94" s="496">
        <v>15</v>
      </c>
      <c r="I94" s="397"/>
      <c r="J94" s="410" t="s">
        <v>235</v>
      </c>
      <c r="K94" s="342" t="s">
        <v>216</v>
      </c>
      <c r="L94" s="397">
        <v>8</v>
      </c>
      <c r="M94" s="410" t="s">
        <v>235</v>
      </c>
      <c r="N94" s="103">
        <v>476</v>
      </c>
      <c r="O94" s="397">
        <v>3</v>
      </c>
      <c r="P94" s="410" t="s">
        <v>235</v>
      </c>
      <c r="Q94" s="103">
        <v>150</v>
      </c>
      <c r="R94" s="389">
        <v>0</v>
      </c>
      <c r="S94" s="410" t="s">
        <v>235</v>
      </c>
      <c r="T94" s="360">
        <v>900</v>
      </c>
      <c r="U94" s="397"/>
      <c r="V94" s="410" t="s">
        <v>235</v>
      </c>
      <c r="W94" s="360" t="s">
        <v>220</v>
      </c>
      <c r="X94" s="397">
        <v>2.5</v>
      </c>
      <c r="Y94" s="410" t="s">
        <v>235</v>
      </c>
      <c r="Z94" s="360">
        <v>112.5</v>
      </c>
      <c r="AA94" s="397">
        <v>4</v>
      </c>
      <c r="AB94" s="410" t="s">
        <v>235</v>
      </c>
      <c r="AC94" s="103">
        <v>285</v>
      </c>
      <c r="AD94" s="397"/>
      <c r="AE94" s="410" t="s">
        <v>235</v>
      </c>
      <c r="AF94" s="360" t="s">
        <v>220</v>
      </c>
    </row>
    <row r="95" spans="1:477" ht="24" customHeight="1" x14ac:dyDescent="0.25">
      <c r="A95" s="142">
        <f t="shared" si="31"/>
        <v>71</v>
      </c>
      <c r="B95" s="279" t="s">
        <v>155</v>
      </c>
      <c r="C95" s="280"/>
      <c r="D95" s="143">
        <f>IF(ISBLANK('Item List'!E82),0,'Item List'!E82)</f>
        <v>0</v>
      </c>
      <c r="E95" s="143">
        <f t="shared" si="30"/>
        <v>0</v>
      </c>
      <c r="F95" s="493">
        <v>7</v>
      </c>
      <c r="G95" s="506" t="s">
        <v>235</v>
      </c>
      <c r="H95" s="496">
        <v>15</v>
      </c>
      <c r="I95" s="397"/>
      <c r="J95" s="410" t="s">
        <v>235</v>
      </c>
      <c r="K95" s="342" t="s">
        <v>216</v>
      </c>
      <c r="L95" s="397">
        <v>8</v>
      </c>
      <c r="M95" s="410" t="s">
        <v>235</v>
      </c>
      <c r="N95" s="103">
        <v>476</v>
      </c>
      <c r="O95" s="397">
        <v>3</v>
      </c>
      <c r="P95" s="410" t="s">
        <v>235</v>
      </c>
      <c r="Q95" s="103">
        <v>150</v>
      </c>
      <c r="R95" s="389">
        <v>0</v>
      </c>
      <c r="S95" s="410" t="s">
        <v>235</v>
      </c>
      <c r="T95" s="360">
        <v>900</v>
      </c>
      <c r="U95" s="397"/>
      <c r="V95" s="410" t="s">
        <v>235</v>
      </c>
      <c r="W95" s="360" t="s">
        <v>220</v>
      </c>
      <c r="X95" s="397">
        <v>7.5</v>
      </c>
      <c r="Y95" s="410" t="s">
        <v>235</v>
      </c>
      <c r="Z95" s="360">
        <v>337.5</v>
      </c>
      <c r="AA95" s="397">
        <v>4</v>
      </c>
      <c r="AB95" s="410" t="s">
        <v>235</v>
      </c>
      <c r="AC95" s="103">
        <v>285</v>
      </c>
      <c r="AD95" s="397"/>
      <c r="AE95" s="410" t="s">
        <v>235</v>
      </c>
      <c r="AF95" s="360" t="s">
        <v>220</v>
      </c>
    </row>
    <row r="96" spans="1:477" ht="24" customHeight="1" x14ac:dyDescent="0.25">
      <c r="A96" s="142">
        <f t="shared" si="31"/>
        <v>72</v>
      </c>
      <c r="B96" s="279" t="s">
        <v>156</v>
      </c>
      <c r="C96" s="280"/>
      <c r="D96" s="143"/>
      <c r="E96" s="143"/>
      <c r="F96" s="493">
        <v>3</v>
      </c>
      <c r="G96" s="506" t="s">
        <v>235</v>
      </c>
      <c r="H96" s="496">
        <v>15</v>
      </c>
      <c r="I96" s="397"/>
      <c r="J96" s="410" t="s">
        <v>235</v>
      </c>
      <c r="K96" s="342" t="s">
        <v>216</v>
      </c>
      <c r="L96" s="397">
        <v>3</v>
      </c>
      <c r="M96" s="410" t="s">
        <v>235</v>
      </c>
      <c r="N96" s="103">
        <v>178.5</v>
      </c>
      <c r="O96" s="397">
        <v>3</v>
      </c>
      <c r="P96" s="410" t="s">
        <v>235</v>
      </c>
      <c r="Q96" s="103">
        <v>150</v>
      </c>
      <c r="R96" s="389">
        <v>0</v>
      </c>
      <c r="S96" s="410" t="s">
        <v>235</v>
      </c>
      <c r="T96" s="360">
        <v>900</v>
      </c>
      <c r="U96" s="397"/>
      <c r="V96" s="410" t="s">
        <v>235</v>
      </c>
      <c r="W96" s="360" t="s">
        <v>220</v>
      </c>
      <c r="X96" s="397">
        <v>1.5</v>
      </c>
      <c r="Y96" s="410" t="s">
        <v>235</v>
      </c>
      <c r="Z96" s="360">
        <v>67.5</v>
      </c>
      <c r="AA96" s="397">
        <v>3</v>
      </c>
      <c r="AB96" s="410" t="s">
        <v>235</v>
      </c>
      <c r="AC96" s="103">
        <v>225</v>
      </c>
      <c r="AD96" s="397"/>
      <c r="AE96" s="410" t="s">
        <v>235</v>
      </c>
      <c r="AF96" s="360" t="s">
        <v>220</v>
      </c>
    </row>
    <row r="97" spans="1:477" ht="24" customHeight="1" x14ac:dyDescent="0.25">
      <c r="A97" s="142">
        <f t="shared" si="31"/>
        <v>73</v>
      </c>
      <c r="B97" s="279" t="s">
        <v>157</v>
      </c>
      <c r="C97" s="280"/>
      <c r="D97" s="143"/>
      <c r="E97" s="143"/>
      <c r="F97" s="493">
        <v>3</v>
      </c>
      <c r="G97" s="506" t="s">
        <v>235</v>
      </c>
      <c r="H97" s="496">
        <v>15</v>
      </c>
      <c r="I97" s="397"/>
      <c r="J97" s="410" t="s">
        <v>235</v>
      </c>
      <c r="K97" s="342" t="s">
        <v>216</v>
      </c>
      <c r="L97" s="397">
        <v>8</v>
      </c>
      <c r="M97" s="410" t="s">
        <v>235</v>
      </c>
      <c r="N97" s="103">
        <v>476</v>
      </c>
      <c r="O97" s="397">
        <v>3</v>
      </c>
      <c r="P97" s="410" t="s">
        <v>235</v>
      </c>
      <c r="Q97" s="103">
        <v>150</v>
      </c>
      <c r="R97" s="389">
        <v>0</v>
      </c>
      <c r="S97" s="410" t="s">
        <v>235</v>
      </c>
      <c r="T97" s="360">
        <v>900</v>
      </c>
      <c r="U97" s="397"/>
      <c r="V97" s="410" t="s">
        <v>235</v>
      </c>
      <c r="W97" s="360" t="s">
        <v>220</v>
      </c>
      <c r="X97" s="397">
        <v>0.5</v>
      </c>
      <c r="Y97" s="410" t="s">
        <v>235</v>
      </c>
      <c r="Z97" s="360">
        <v>22.5</v>
      </c>
      <c r="AA97" s="397">
        <v>4</v>
      </c>
      <c r="AB97" s="410" t="s">
        <v>235</v>
      </c>
      <c r="AC97" s="103">
        <v>285</v>
      </c>
      <c r="AD97" s="397"/>
      <c r="AE97" s="410" t="s">
        <v>235</v>
      </c>
      <c r="AF97" s="360" t="s">
        <v>220</v>
      </c>
    </row>
    <row r="98" spans="1:477" ht="24" customHeight="1" x14ac:dyDescent="0.25">
      <c r="A98" s="142">
        <f t="shared" si="31"/>
        <v>74</v>
      </c>
      <c r="B98" s="279" t="s">
        <v>158</v>
      </c>
      <c r="C98" s="280"/>
      <c r="D98" s="143"/>
      <c r="E98" s="143"/>
      <c r="F98" s="493">
        <v>5</v>
      </c>
      <c r="G98" s="506" t="s">
        <v>235</v>
      </c>
      <c r="H98" s="496">
        <v>15</v>
      </c>
      <c r="I98" s="397"/>
      <c r="J98" s="410" t="s">
        <v>235</v>
      </c>
      <c r="K98" s="342" t="s">
        <v>216</v>
      </c>
      <c r="L98" s="397">
        <v>8</v>
      </c>
      <c r="M98" s="410" t="s">
        <v>235</v>
      </c>
      <c r="N98" s="103">
        <v>476</v>
      </c>
      <c r="O98" s="397">
        <v>3</v>
      </c>
      <c r="P98" s="410" t="s">
        <v>235</v>
      </c>
      <c r="Q98" s="103">
        <v>150</v>
      </c>
      <c r="R98" s="389">
        <v>0</v>
      </c>
      <c r="S98" s="410" t="s">
        <v>235</v>
      </c>
      <c r="T98" s="360">
        <v>175</v>
      </c>
      <c r="U98" s="397"/>
      <c r="V98" s="410" t="s">
        <v>235</v>
      </c>
      <c r="W98" s="360" t="s">
        <v>220</v>
      </c>
      <c r="X98" s="397">
        <v>5</v>
      </c>
      <c r="Y98" s="410" t="s">
        <v>235</v>
      </c>
      <c r="Z98" s="360">
        <v>225</v>
      </c>
      <c r="AA98" s="397">
        <v>3</v>
      </c>
      <c r="AB98" s="410" t="s">
        <v>235</v>
      </c>
      <c r="AC98" s="103">
        <v>225</v>
      </c>
      <c r="AD98" s="397"/>
      <c r="AE98" s="410" t="s">
        <v>235</v>
      </c>
      <c r="AF98" s="360" t="s">
        <v>220</v>
      </c>
    </row>
    <row r="99" spans="1:477" ht="24" customHeight="1" x14ac:dyDescent="0.25">
      <c r="A99" s="142">
        <f t="shared" si="31"/>
        <v>75</v>
      </c>
      <c r="B99" s="279" t="s">
        <v>159</v>
      </c>
      <c r="C99" s="280"/>
      <c r="D99" s="143"/>
      <c r="E99" s="143"/>
      <c r="F99" s="493">
        <v>2</v>
      </c>
      <c r="G99" s="506" t="s">
        <v>235</v>
      </c>
      <c r="H99" s="496">
        <v>15</v>
      </c>
      <c r="I99" s="397"/>
      <c r="J99" s="410" t="s">
        <v>235</v>
      </c>
      <c r="K99" s="342" t="s">
        <v>216</v>
      </c>
      <c r="L99" s="397">
        <v>2</v>
      </c>
      <c r="M99" s="410" t="s">
        <v>235</v>
      </c>
      <c r="N99" s="103">
        <v>119</v>
      </c>
      <c r="O99" s="397">
        <v>3</v>
      </c>
      <c r="P99" s="410" t="s">
        <v>235</v>
      </c>
      <c r="Q99" s="103">
        <v>150</v>
      </c>
      <c r="R99" s="389">
        <v>0</v>
      </c>
      <c r="S99" s="410" t="s">
        <v>235</v>
      </c>
      <c r="T99" s="360">
        <v>75</v>
      </c>
      <c r="U99" s="397"/>
      <c r="V99" s="410" t="s">
        <v>235</v>
      </c>
      <c r="W99" s="360" t="s">
        <v>220</v>
      </c>
      <c r="X99" s="397">
        <v>2</v>
      </c>
      <c r="Y99" s="410" t="s">
        <v>235</v>
      </c>
      <c r="Z99" s="360">
        <v>90</v>
      </c>
      <c r="AA99" s="397">
        <v>1.5</v>
      </c>
      <c r="AB99" s="410" t="s">
        <v>235</v>
      </c>
      <c r="AC99" s="103">
        <v>125</v>
      </c>
      <c r="AD99" s="397"/>
      <c r="AE99" s="410" t="s">
        <v>235</v>
      </c>
      <c r="AF99" s="360" t="s">
        <v>220</v>
      </c>
    </row>
    <row r="100" spans="1:477" ht="24" customHeight="1" x14ac:dyDescent="0.25">
      <c r="A100" s="142">
        <f t="shared" si="31"/>
        <v>76</v>
      </c>
      <c r="B100" s="279" t="s">
        <v>160</v>
      </c>
      <c r="C100" s="280"/>
      <c r="D100" s="143"/>
      <c r="E100" s="143"/>
      <c r="F100" s="493">
        <v>3</v>
      </c>
      <c r="G100" s="506" t="s">
        <v>235</v>
      </c>
      <c r="H100" s="496">
        <v>15</v>
      </c>
      <c r="I100" s="397"/>
      <c r="J100" s="410" t="s">
        <v>235</v>
      </c>
      <c r="K100" s="342" t="s">
        <v>216</v>
      </c>
      <c r="L100" s="397">
        <v>3</v>
      </c>
      <c r="M100" s="410" t="s">
        <v>235</v>
      </c>
      <c r="N100" s="103">
        <v>178.5</v>
      </c>
      <c r="O100" s="397">
        <v>3</v>
      </c>
      <c r="P100" s="410" t="s">
        <v>235</v>
      </c>
      <c r="Q100" s="103">
        <v>150</v>
      </c>
      <c r="R100" s="389">
        <v>0</v>
      </c>
      <c r="S100" s="410" t="s">
        <v>235</v>
      </c>
      <c r="T100" s="360">
        <v>325</v>
      </c>
      <c r="U100" s="397"/>
      <c r="V100" s="410" t="s">
        <v>235</v>
      </c>
      <c r="W100" s="360" t="s">
        <v>220</v>
      </c>
      <c r="X100" s="397">
        <v>4</v>
      </c>
      <c r="Y100" s="410" t="s">
        <v>235</v>
      </c>
      <c r="Z100" s="360">
        <v>180</v>
      </c>
      <c r="AA100" s="397">
        <v>2</v>
      </c>
      <c r="AB100" s="410" t="s">
        <v>235</v>
      </c>
      <c r="AC100" s="103">
        <v>150</v>
      </c>
      <c r="AD100" s="397"/>
      <c r="AE100" s="410" t="s">
        <v>235</v>
      </c>
      <c r="AF100" s="360" t="s">
        <v>220</v>
      </c>
    </row>
    <row r="101" spans="1:477" ht="24" customHeight="1" x14ac:dyDescent="0.25">
      <c r="A101" s="142">
        <f t="shared" si="31"/>
        <v>77</v>
      </c>
      <c r="B101" s="279" t="s">
        <v>161</v>
      </c>
      <c r="C101" s="280"/>
      <c r="D101" s="143"/>
      <c r="E101" s="143"/>
      <c r="F101" s="493">
        <v>2</v>
      </c>
      <c r="G101" s="506" t="s">
        <v>235</v>
      </c>
      <c r="H101" s="496">
        <v>15</v>
      </c>
      <c r="I101" s="397"/>
      <c r="J101" s="410" t="s">
        <v>235</v>
      </c>
      <c r="K101" s="342" t="s">
        <v>216</v>
      </c>
      <c r="L101" s="397">
        <v>4</v>
      </c>
      <c r="M101" s="410" t="s">
        <v>235</v>
      </c>
      <c r="N101" s="103">
        <v>238</v>
      </c>
      <c r="O101" s="397">
        <v>3</v>
      </c>
      <c r="P101" s="410" t="s">
        <v>235</v>
      </c>
      <c r="Q101" s="103">
        <v>150</v>
      </c>
      <c r="R101" s="389">
        <v>0</v>
      </c>
      <c r="S101" s="410" t="s">
        <v>235</v>
      </c>
      <c r="T101" s="360">
        <v>175</v>
      </c>
      <c r="U101" s="397"/>
      <c r="V101" s="410" t="s">
        <v>235</v>
      </c>
      <c r="W101" s="360" t="s">
        <v>220</v>
      </c>
      <c r="X101" s="397">
        <v>0.5</v>
      </c>
      <c r="Y101" s="410" t="s">
        <v>235</v>
      </c>
      <c r="Z101" s="360">
        <v>22.5</v>
      </c>
      <c r="AA101" s="397">
        <v>3</v>
      </c>
      <c r="AB101" s="410" t="s">
        <v>235</v>
      </c>
      <c r="AC101" s="103">
        <v>225</v>
      </c>
      <c r="AD101" s="397"/>
      <c r="AE101" s="410" t="s">
        <v>235</v>
      </c>
      <c r="AF101" s="360" t="s">
        <v>220</v>
      </c>
    </row>
    <row r="102" spans="1:477" ht="24" customHeight="1" x14ac:dyDescent="0.25">
      <c r="A102" s="142">
        <f t="shared" si="31"/>
        <v>78</v>
      </c>
      <c r="B102" s="279" t="s">
        <v>162</v>
      </c>
      <c r="C102" s="280"/>
      <c r="D102" s="143"/>
      <c r="E102" s="143"/>
      <c r="F102" s="493">
        <v>3</v>
      </c>
      <c r="G102" s="506" t="s">
        <v>235</v>
      </c>
      <c r="H102" s="496">
        <v>15</v>
      </c>
      <c r="I102" s="397"/>
      <c r="J102" s="410" t="s">
        <v>235</v>
      </c>
      <c r="K102" s="342" t="s">
        <v>216</v>
      </c>
      <c r="L102" s="397">
        <v>3</v>
      </c>
      <c r="M102" s="410" t="s">
        <v>235</v>
      </c>
      <c r="N102" s="103">
        <v>178.5</v>
      </c>
      <c r="O102" s="397">
        <v>3</v>
      </c>
      <c r="P102" s="410" t="s">
        <v>235</v>
      </c>
      <c r="Q102" s="103">
        <v>150</v>
      </c>
      <c r="R102" s="389">
        <v>0</v>
      </c>
      <c r="S102" s="410" t="s">
        <v>235</v>
      </c>
      <c r="T102" s="360">
        <v>175</v>
      </c>
      <c r="U102" s="397"/>
      <c r="V102" s="410" t="s">
        <v>235</v>
      </c>
      <c r="W102" s="360" t="s">
        <v>220</v>
      </c>
      <c r="X102" s="397">
        <v>2.5</v>
      </c>
      <c r="Y102" s="410" t="s">
        <v>235</v>
      </c>
      <c r="Z102" s="360">
        <v>112.5</v>
      </c>
      <c r="AA102" s="397">
        <v>2</v>
      </c>
      <c r="AB102" s="410" t="s">
        <v>235</v>
      </c>
      <c r="AC102" s="103">
        <v>150</v>
      </c>
      <c r="AD102" s="397"/>
      <c r="AE102" s="410" t="s">
        <v>235</v>
      </c>
      <c r="AF102" s="360" t="s">
        <v>220</v>
      </c>
    </row>
    <row r="103" spans="1:477" ht="24" customHeight="1" x14ac:dyDescent="0.25">
      <c r="A103" s="142">
        <f t="shared" si="31"/>
        <v>79</v>
      </c>
      <c r="B103" s="279" t="s">
        <v>163</v>
      </c>
      <c r="C103" s="280"/>
      <c r="D103" s="143"/>
      <c r="E103" s="143"/>
      <c r="F103" s="493">
        <v>4</v>
      </c>
      <c r="G103" s="506" t="s">
        <v>235</v>
      </c>
      <c r="H103" s="496">
        <v>15</v>
      </c>
      <c r="I103" s="397"/>
      <c r="J103" s="410" t="s">
        <v>235</v>
      </c>
      <c r="K103" s="342" t="s">
        <v>216</v>
      </c>
      <c r="L103" s="397">
        <v>2</v>
      </c>
      <c r="M103" s="410" t="s">
        <v>235</v>
      </c>
      <c r="N103" s="103">
        <v>119</v>
      </c>
      <c r="O103" s="397">
        <v>3</v>
      </c>
      <c r="P103" s="410" t="s">
        <v>235</v>
      </c>
      <c r="Q103" s="103">
        <v>150</v>
      </c>
      <c r="R103" s="389">
        <v>0</v>
      </c>
      <c r="S103" s="410" t="s">
        <v>235</v>
      </c>
      <c r="T103" s="360">
        <v>175</v>
      </c>
      <c r="U103" s="397"/>
      <c r="V103" s="410" t="s">
        <v>235</v>
      </c>
      <c r="W103" s="360" t="s">
        <v>220</v>
      </c>
      <c r="X103" s="397">
        <v>1.5</v>
      </c>
      <c r="Y103" s="410" t="s">
        <v>235</v>
      </c>
      <c r="Z103" s="360">
        <v>67.5</v>
      </c>
      <c r="AA103" s="397">
        <v>3</v>
      </c>
      <c r="AB103" s="410" t="s">
        <v>235</v>
      </c>
      <c r="AC103" s="103">
        <v>225</v>
      </c>
      <c r="AD103" s="397"/>
      <c r="AE103" s="410" t="s">
        <v>235</v>
      </c>
      <c r="AF103" s="360" t="s">
        <v>220</v>
      </c>
    </row>
    <row r="104" spans="1:477" ht="24" customHeight="1" x14ac:dyDescent="0.25">
      <c r="A104" s="142">
        <f t="shared" si="31"/>
        <v>80</v>
      </c>
      <c r="B104" s="279" t="s">
        <v>164</v>
      </c>
      <c r="C104" s="280"/>
      <c r="D104" s="143"/>
      <c r="E104" s="143"/>
      <c r="F104" s="493">
        <v>4</v>
      </c>
      <c r="G104" s="506" t="s">
        <v>235</v>
      </c>
      <c r="H104" s="496">
        <v>15</v>
      </c>
      <c r="I104" s="397"/>
      <c r="J104" s="410" t="s">
        <v>235</v>
      </c>
      <c r="K104" s="342" t="s">
        <v>216</v>
      </c>
      <c r="L104" s="397">
        <v>2</v>
      </c>
      <c r="M104" s="410" t="s">
        <v>235</v>
      </c>
      <c r="N104" s="103">
        <v>119</v>
      </c>
      <c r="O104" s="397">
        <v>3</v>
      </c>
      <c r="P104" s="410" t="s">
        <v>235</v>
      </c>
      <c r="Q104" s="103">
        <v>150</v>
      </c>
      <c r="R104" s="389">
        <v>0</v>
      </c>
      <c r="S104" s="410" t="s">
        <v>235</v>
      </c>
      <c r="T104" s="360">
        <v>75</v>
      </c>
      <c r="U104" s="397"/>
      <c r="V104" s="410" t="s">
        <v>235</v>
      </c>
      <c r="W104" s="360" t="s">
        <v>220</v>
      </c>
      <c r="X104" s="397">
        <v>1</v>
      </c>
      <c r="Y104" s="410" t="s">
        <v>235</v>
      </c>
      <c r="Z104" s="360">
        <v>45</v>
      </c>
      <c r="AA104" s="397">
        <v>3</v>
      </c>
      <c r="AB104" s="410" t="s">
        <v>235</v>
      </c>
      <c r="AC104" s="103">
        <v>225</v>
      </c>
      <c r="AD104" s="397"/>
      <c r="AE104" s="410" t="s">
        <v>235</v>
      </c>
      <c r="AF104" s="360" t="s">
        <v>220</v>
      </c>
    </row>
    <row r="105" spans="1:477" s="466" customFormat="1" ht="24" customHeight="1" x14ac:dyDescent="0.25">
      <c r="A105" s="547">
        <f t="shared" si="31"/>
        <v>81</v>
      </c>
      <c r="B105" s="548" t="s">
        <v>186</v>
      </c>
      <c r="C105" s="549"/>
      <c r="D105" s="550"/>
      <c r="E105" s="550"/>
      <c r="F105" s="551"/>
      <c r="G105" s="552"/>
      <c r="H105" s="553">
        <f>SUM(H91:H104)</f>
        <v>195</v>
      </c>
      <c r="I105" s="554"/>
      <c r="J105" s="555"/>
      <c r="K105" s="556" t="s">
        <v>216</v>
      </c>
      <c r="L105" s="554"/>
      <c r="M105" s="555"/>
      <c r="N105" s="556">
        <f>SUM(N91:N104)</f>
        <v>3272.5</v>
      </c>
      <c r="O105" s="554"/>
      <c r="P105" s="555"/>
      <c r="Q105" s="556">
        <f>SUM(Q91:Q104)</f>
        <v>1950</v>
      </c>
      <c r="R105" s="557">
        <v>0</v>
      </c>
      <c r="S105" s="558"/>
      <c r="T105" s="556">
        <f>SUM(T91:T104)</f>
        <v>5075</v>
      </c>
      <c r="U105" s="554"/>
      <c r="V105" s="555"/>
      <c r="W105" s="556" t="s">
        <v>220</v>
      </c>
      <c r="X105" s="554"/>
      <c r="Y105" s="555"/>
      <c r="Z105" s="556">
        <f>SUM(Z91:Z104)</f>
        <v>1440</v>
      </c>
      <c r="AA105" s="554"/>
      <c r="AB105" s="555"/>
      <c r="AC105" s="556">
        <f>SUM(AC91:AC104)</f>
        <v>2780</v>
      </c>
      <c r="AD105" s="554"/>
      <c r="AE105" s="555"/>
      <c r="AF105" s="556" t="s">
        <v>220</v>
      </c>
      <c r="AG105" s="464"/>
      <c r="AH105" s="464"/>
      <c r="AI105" s="464"/>
      <c r="AJ105" s="464"/>
      <c r="AK105" s="464"/>
      <c r="AL105" s="464"/>
      <c r="AM105" s="464"/>
      <c r="AN105" s="464"/>
      <c r="AO105" s="464"/>
      <c r="AP105" s="464"/>
      <c r="AQ105" s="464"/>
      <c r="AR105" s="464"/>
      <c r="AS105" s="464"/>
      <c r="AT105" s="464"/>
      <c r="AU105" s="464"/>
      <c r="AV105" s="464"/>
      <c r="AW105" s="464"/>
      <c r="AX105" s="464"/>
      <c r="AY105" s="464"/>
      <c r="AZ105" s="464"/>
      <c r="BA105" s="464"/>
      <c r="BB105" s="464"/>
      <c r="BC105" s="464"/>
      <c r="BD105" s="464"/>
      <c r="BE105" s="464"/>
      <c r="BF105" s="464"/>
      <c r="BG105" s="464"/>
      <c r="BH105" s="464"/>
      <c r="BI105" s="464"/>
      <c r="BJ105" s="464"/>
      <c r="BK105" s="464"/>
      <c r="BL105" s="464"/>
      <c r="BM105" s="464"/>
      <c r="BN105" s="464"/>
      <c r="BO105" s="464"/>
      <c r="BP105" s="464"/>
      <c r="BQ105" s="464"/>
      <c r="BR105" s="464"/>
      <c r="BS105" s="464"/>
      <c r="BT105" s="464"/>
      <c r="BU105" s="464"/>
      <c r="BV105" s="464"/>
      <c r="BW105" s="464"/>
      <c r="BX105" s="464"/>
      <c r="BY105" s="464"/>
      <c r="BZ105" s="464"/>
      <c r="CA105" s="464"/>
      <c r="CB105" s="464"/>
      <c r="CC105" s="464"/>
      <c r="CD105" s="464"/>
      <c r="CE105" s="464"/>
      <c r="CF105" s="464"/>
      <c r="CG105" s="464"/>
      <c r="CH105" s="464"/>
      <c r="CI105" s="464"/>
      <c r="CJ105" s="464"/>
      <c r="CK105" s="464"/>
      <c r="CL105" s="464"/>
      <c r="CM105" s="464"/>
      <c r="CN105" s="464"/>
      <c r="CO105" s="464"/>
      <c r="CP105" s="464"/>
      <c r="CQ105" s="464"/>
      <c r="CR105" s="464"/>
      <c r="CS105" s="464"/>
      <c r="CT105" s="464"/>
      <c r="CU105" s="464"/>
      <c r="CV105" s="464"/>
      <c r="CW105" s="464"/>
      <c r="CX105" s="464"/>
      <c r="CY105" s="464"/>
      <c r="CZ105" s="464"/>
      <c r="DA105" s="464"/>
      <c r="DB105" s="464"/>
      <c r="DC105" s="464"/>
      <c r="DD105" s="464"/>
      <c r="DE105" s="464"/>
      <c r="DF105" s="464"/>
      <c r="DG105" s="464"/>
      <c r="DH105" s="464"/>
      <c r="DI105" s="464"/>
      <c r="DJ105" s="464"/>
      <c r="DK105" s="464"/>
      <c r="DL105" s="464"/>
      <c r="DM105" s="464"/>
      <c r="DN105" s="464"/>
      <c r="DO105" s="464"/>
      <c r="DP105" s="464"/>
      <c r="DQ105" s="464"/>
      <c r="DR105" s="464"/>
      <c r="DS105" s="464"/>
      <c r="DT105" s="464"/>
      <c r="DU105" s="464"/>
      <c r="DV105" s="464"/>
      <c r="DW105" s="464"/>
      <c r="DX105" s="464"/>
      <c r="DY105" s="464"/>
      <c r="DZ105" s="464"/>
      <c r="EA105" s="464"/>
      <c r="EB105" s="464"/>
      <c r="EC105" s="464"/>
      <c r="ED105" s="464"/>
      <c r="EE105" s="464"/>
      <c r="EF105" s="464"/>
      <c r="EG105" s="464"/>
      <c r="EH105" s="464"/>
      <c r="EI105" s="464"/>
      <c r="EJ105" s="464"/>
      <c r="EK105" s="464"/>
      <c r="EL105" s="464"/>
      <c r="EM105" s="464"/>
      <c r="EN105" s="464"/>
      <c r="EO105" s="464"/>
      <c r="EP105" s="464"/>
      <c r="EQ105" s="464"/>
      <c r="ER105" s="464"/>
      <c r="ES105" s="464"/>
      <c r="ET105" s="464"/>
      <c r="EU105" s="464"/>
      <c r="EV105" s="464"/>
      <c r="EW105" s="464"/>
      <c r="EX105" s="464"/>
      <c r="EY105" s="464"/>
      <c r="EZ105" s="464"/>
      <c r="FA105" s="464"/>
      <c r="FB105" s="464"/>
      <c r="FC105" s="464"/>
      <c r="FD105" s="464"/>
      <c r="FE105" s="464"/>
      <c r="FF105" s="464"/>
      <c r="FG105" s="464"/>
      <c r="FH105" s="464"/>
      <c r="FI105" s="464"/>
      <c r="FJ105" s="464"/>
      <c r="FK105" s="464"/>
      <c r="FL105" s="464"/>
      <c r="FM105" s="464"/>
      <c r="FN105" s="464"/>
      <c r="FO105" s="464"/>
      <c r="FP105" s="464"/>
      <c r="FQ105" s="464"/>
      <c r="FR105" s="464"/>
      <c r="FS105" s="464"/>
      <c r="FT105" s="464"/>
      <c r="FU105" s="464"/>
      <c r="FV105" s="464"/>
      <c r="FW105" s="464"/>
      <c r="FX105" s="464"/>
      <c r="FY105" s="464"/>
      <c r="FZ105" s="464"/>
      <c r="GA105" s="464"/>
      <c r="GB105" s="464"/>
      <c r="GC105" s="464"/>
      <c r="GD105" s="464"/>
      <c r="GE105" s="464"/>
      <c r="GF105" s="464"/>
      <c r="GG105" s="464"/>
      <c r="GH105" s="464"/>
      <c r="GI105" s="464"/>
      <c r="GJ105" s="464"/>
      <c r="GK105" s="464"/>
      <c r="GL105" s="464"/>
      <c r="GM105" s="464"/>
      <c r="GN105" s="464"/>
      <c r="GO105" s="464"/>
      <c r="GP105" s="464"/>
      <c r="GQ105" s="464"/>
      <c r="GR105" s="464"/>
      <c r="GS105" s="464"/>
      <c r="GT105" s="464"/>
      <c r="GU105" s="464"/>
      <c r="GV105" s="464"/>
      <c r="GW105" s="464"/>
      <c r="GX105" s="464"/>
      <c r="GY105" s="464"/>
      <c r="GZ105" s="464"/>
      <c r="HA105" s="464"/>
      <c r="HB105" s="464"/>
      <c r="HC105" s="464"/>
      <c r="HD105" s="464"/>
      <c r="HE105" s="464"/>
      <c r="HF105" s="464"/>
      <c r="HG105" s="464"/>
      <c r="HH105" s="464"/>
      <c r="HI105" s="464"/>
      <c r="HJ105" s="464"/>
      <c r="HK105" s="464"/>
      <c r="HL105" s="464"/>
      <c r="HM105" s="464"/>
      <c r="HN105" s="464"/>
      <c r="HO105" s="464"/>
      <c r="HP105" s="464"/>
      <c r="HQ105" s="464"/>
      <c r="HR105" s="464"/>
      <c r="HS105" s="464"/>
      <c r="HT105" s="464"/>
      <c r="HU105" s="464"/>
      <c r="HV105" s="464"/>
      <c r="HW105" s="464"/>
      <c r="HX105" s="464"/>
      <c r="HY105" s="464"/>
      <c r="HZ105" s="464"/>
      <c r="IA105" s="464"/>
      <c r="IB105" s="464"/>
      <c r="IC105" s="464"/>
      <c r="ID105" s="464"/>
      <c r="IE105" s="464"/>
      <c r="IF105" s="464"/>
      <c r="IG105" s="464"/>
      <c r="IH105" s="464"/>
      <c r="II105" s="464"/>
      <c r="IJ105" s="464"/>
      <c r="IK105" s="464"/>
      <c r="IL105" s="464"/>
      <c r="IM105" s="464"/>
      <c r="IN105" s="464"/>
      <c r="IO105" s="464"/>
      <c r="IP105" s="464"/>
      <c r="IQ105" s="464"/>
      <c r="IR105" s="464"/>
      <c r="IS105" s="464"/>
      <c r="IT105" s="464"/>
      <c r="IU105" s="464"/>
      <c r="IV105" s="464"/>
      <c r="IW105" s="464"/>
      <c r="IX105" s="464"/>
      <c r="IY105" s="464"/>
      <c r="IZ105" s="464"/>
      <c r="JA105" s="464"/>
      <c r="JB105" s="464"/>
      <c r="JC105" s="464"/>
      <c r="JD105" s="464"/>
      <c r="JE105" s="464"/>
      <c r="JF105" s="464"/>
      <c r="JG105" s="464"/>
      <c r="JH105" s="464"/>
      <c r="JI105" s="464"/>
      <c r="JJ105" s="464"/>
      <c r="JK105" s="464"/>
      <c r="JL105" s="464"/>
      <c r="JM105" s="464"/>
      <c r="JN105" s="464"/>
      <c r="JO105" s="464"/>
      <c r="JP105" s="464"/>
      <c r="JQ105" s="464"/>
      <c r="JR105" s="464"/>
      <c r="JS105" s="464"/>
      <c r="JT105" s="464"/>
      <c r="JU105" s="464"/>
      <c r="JV105" s="464"/>
      <c r="JW105" s="464"/>
      <c r="JX105" s="464"/>
      <c r="JY105" s="464"/>
      <c r="JZ105" s="464"/>
      <c r="KA105" s="464"/>
      <c r="KB105" s="464"/>
      <c r="KC105" s="464"/>
      <c r="KD105" s="464"/>
      <c r="KE105" s="464"/>
      <c r="KF105" s="464"/>
      <c r="KG105" s="464"/>
      <c r="KH105" s="464"/>
      <c r="KI105" s="464"/>
      <c r="KJ105" s="464"/>
      <c r="KK105" s="464"/>
      <c r="KL105" s="464"/>
      <c r="KM105" s="464"/>
      <c r="KN105" s="464"/>
      <c r="KO105" s="464"/>
      <c r="KP105" s="464"/>
      <c r="KQ105" s="464"/>
      <c r="KR105" s="464"/>
      <c r="KS105" s="464"/>
      <c r="KT105" s="464"/>
      <c r="KU105" s="464"/>
      <c r="KV105" s="464"/>
      <c r="KW105" s="464"/>
      <c r="KX105" s="464"/>
      <c r="KY105" s="464"/>
      <c r="KZ105" s="464"/>
      <c r="LA105" s="464"/>
      <c r="LB105" s="464"/>
      <c r="LC105" s="464"/>
      <c r="LD105" s="464"/>
      <c r="LE105" s="464"/>
      <c r="LF105" s="464"/>
      <c r="LG105" s="464"/>
      <c r="LH105" s="464"/>
      <c r="LI105" s="464"/>
      <c r="LJ105" s="464"/>
      <c r="LK105" s="464"/>
      <c r="LL105" s="464"/>
      <c r="LM105" s="464"/>
      <c r="LN105" s="464"/>
      <c r="LO105" s="464"/>
      <c r="LP105" s="464"/>
      <c r="LQ105" s="464"/>
      <c r="LR105" s="464"/>
      <c r="LS105" s="464"/>
      <c r="LT105" s="464"/>
      <c r="LU105" s="464"/>
      <c r="LV105" s="464"/>
      <c r="LW105" s="464"/>
      <c r="LX105" s="464"/>
      <c r="LY105" s="464"/>
      <c r="LZ105" s="464"/>
      <c r="MA105" s="464"/>
      <c r="MB105" s="464"/>
      <c r="MC105" s="464"/>
      <c r="MD105" s="464"/>
      <c r="ME105" s="464"/>
      <c r="MF105" s="464"/>
      <c r="MG105" s="464"/>
      <c r="MH105" s="464"/>
      <c r="MI105" s="464"/>
      <c r="MJ105" s="464"/>
      <c r="MK105" s="464"/>
      <c r="ML105" s="464"/>
      <c r="MM105" s="464"/>
      <c r="MN105" s="464"/>
      <c r="MO105" s="464"/>
      <c r="MP105" s="464"/>
      <c r="MQ105" s="464"/>
      <c r="MR105" s="464"/>
      <c r="MS105" s="464"/>
      <c r="MT105" s="464"/>
      <c r="MU105" s="464"/>
      <c r="MV105" s="464"/>
      <c r="MW105" s="464"/>
      <c r="MX105" s="464"/>
      <c r="MY105" s="464"/>
      <c r="MZ105" s="464"/>
      <c r="NA105" s="464"/>
      <c r="NB105" s="464"/>
      <c r="NC105" s="464"/>
      <c r="ND105" s="464"/>
      <c r="NE105" s="464"/>
      <c r="NF105" s="464"/>
      <c r="NG105" s="464"/>
      <c r="NH105" s="464"/>
      <c r="NI105" s="464"/>
      <c r="NJ105" s="464"/>
      <c r="NK105" s="464"/>
      <c r="NL105" s="464"/>
      <c r="NM105" s="464"/>
      <c r="NN105" s="464"/>
      <c r="NO105" s="464"/>
      <c r="NP105" s="464"/>
      <c r="NQ105" s="464"/>
      <c r="NR105" s="464"/>
      <c r="NS105" s="464"/>
      <c r="NT105" s="464"/>
      <c r="NU105" s="464"/>
      <c r="NV105" s="464"/>
      <c r="NW105" s="464"/>
      <c r="NX105" s="464"/>
      <c r="NY105" s="464"/>
      <c r="NZ105" s="464"/>
      <c r="OA105" s="464"/>
      <c r="OB105" s="464"/>
      <c r="OC105" s="464"/>
      <c r="OD105" s="464"/>
      <c r="OE105" s="464"/>
      <c r="OF105" s="464"/>
      <c r="OG105" s="464"/>
      <c r="OH105" s="464"/>
      <c r="OI105" s="464"/>
      <c r="OJ105" s="464"/>
      <c r="OK105" s="464"/>
      <c r="OL105" s="464"/>
      <c r="OM105" s="464"/>
      <c r="ON105" s="464"/>
      <c r="OO105" s="464"/>
      <c r="OP105" s="464"/>
      <c r="OQ105" s="464"/>
      <c r="OR105" s="464"/>
      <c r="OS105" s="464"/>
      <c r="OT105" s="464"/>
      <c r="OU105" s="464"/>
      <c r="OV105" s="464"/>
      <c r="OW105" s="464"/>
      <c r="OX105" s="464"/>
      <c r="OY105" s="464"/>
      <c r="OZ105" s="464"/>
      <c r="PA105" s="464"/>
      <c r="PB105" s="464"/>
      <c r="PC105" s="464"/>
      <c r="PD105" s="464"/>
      <c r="PE105" s="464"/>
      <c r="PF105" s="464"/>
      <c r="PG105" s="464"/>
      <c r="PH105" s="464"/>
      <c r="PI105" s="464"/>
      <c r="PJ105" s="464"/>
      <c r="PK105" s="464"/>
      <c r="PL105" s="464"/>
      <c r="PM105" s="464"/>
      <c r="PN105" s="464"/>
      <c r="PO105" s="464"/>
      <c r="PP105" s="464"/>
      <c r="PQ105" s="464"/>
      <c r="PR105" s="464"/>
      <c r="PS105" s="464"/>
      <c r="PT105" s="464"/>
      <c r="PU105" s="464"/>
      <c r="PV105" s="464"/>
      <c r="PW105" s="464"/>
      <c r="PX105" s="464"/>
      <c r="PY105" s="464"/>
      <c r="PZ105" s="464"/>
      <c r="QA105" s="464"/>
      <c r="QB105" s="464"/>
      <c r="QC105" s="464"/>
      <c r="QD105" s="464"/>
      <c r="QE105" s="464"/>
      <c r="QF105" s="464"/>
      <c r="QG105" s="464"/>
      <c r="QH105" s="464"/>
      <c r="QI105" s="464"/>
      <c r="QJ105" s="464"/>
      <c r="QK105" s="464"/>
      <c r="QL105" s="464"/>
      <c r="QM105" s="464"/>
      <c r="QN105" s="464"/>
      <c r="QO105" s="464"/>
      <c r="QP105" s="464"/>
      <c r="QQ105" s="464"/>
      <c r="QR105" s="464"/>
      <c r="QS105" s="464"/>
      <c r="QT105" s="464"/>
      <c r="QU105" s="464"/>
      <c r="QV105" s="464"/>
      <c r="QW105" s="464"/>
      <c r="QX105" s="464"/>
      <c r="QY105" s="464"/>
      <c r="QZ105" s="464"/>
      <c r="RA105" s="464"/>
      <c r="RB105" s="464"/>
      <c r="RC105" s="464"/>
      <c r="RD105" s="464"/>
      <c r="RE105" s="464"/>
      <c r="RF105" s="464"/>
      <c r="RG105" s="464"/>
      <c r="RH105" s="464"/>
      <c r="RI105" s="464"/>
    </row>
    <row r="106" spans="1:477" ht="24" customHeight="1" x14ac:dyDescent="0.25">
      <c r="A106" s="142"/>
      <c r="B106" s="279"/>
      <c r="C106" s="280"/>
      <c r="D106" s="143"/>
      <c r="E106" s="143"/>
      <c r="F106" s="493"/>
      <c r="G106" s="494"/>
      <c r="H106" s="496"/>
      <c r="I106" s="397"/>
      <c r="J106" s="166"/>
      <c r="K106" s="103"/>
      <c r="L106" s="397"/>
      <c r="M106" s="166"/>
      <c r="N106" s="103"/>
      <c r="O106" s="397"/>
      <c r="P106" s="166"/>
      <c r="Q106" s="103"/>
      <c r="R106" s="389">
        <v>0</v>
      </c>
      <c r="S106" s="165"/>
      <c r="T106" s="342">
        <v>0</v>
      </c>
      <c r="U106" s="397"/>
      <c r="V106" s="166"/>
      <c r="W106" s="360"/>
      <c r="X106" s="397"/>
      <c r="Y106" s="166"/>
      <c r="Z106" s="360"/>
      <c r="AA106" s="397"/>
      <c r="AB106" s="166"/>
      <c r="AC106" s="103"/>
      <c r="AD106" s="397"/>
      <c r="AE106" s="166"/>
      <c r="AF106" s="360"/>
    </row>
    <row r="107" spans="1:477" s="221" customFormat="1" ht="24" customHeight="1" x14ac:dyDescent="0.25">
      <c r="A107" s="345"/>
      <c r="B107" s="344" t="s">
        <v>187</v>
      </c>
      <c r="C107" s="346"/>
      <c r="D107" s="143">
        <f>IF(ISBLANK('Item List'!E100),0,'Item List'!E100)</f>
        <v>0</v>
      </c>
      <c r="E107" s="143">
        <f t="shared" ref="E107" si="32">IF(AND(ISNUMBER($C107),ISNUMBER(D107)),$C107*D107,0)</f>
        <v>0</v>
      </c>
      <c r="F107" s="493"/>
      <c r="G107" s="494" t="s">
        <v>205</v>
      </c>
      <c r="H107" s="495"/>
      <c r="I107" s="397"/>
      <c r="J107" s="409" t="s">
        <v>205</v>
      </c>
      <c r="K107" s="342"/>
      <c r="L107" s="397"/>
      <c r="M107" s="409" t="s">
        <v>205</v>
      </c>
      <c r="N107" s="103"/>
      <c r="O107" s="397"/>
      <c r="P107" s="409" t="s">
        <v>205</v>
      </c>
      <c r="Q107" s="103"/>
      <c r="R107" s="389">
        <v>0</v>
      </c>
      <c r="S107" s="409" t="s">
        <v>205</v>
      </c>
      <c r="T107" s="342">
        <v>0</v>
      </c>
      <c r="U107" s="397"/>
      <c r="V107" s="409" t="s">
        <v>205</v>
      </c>
      <c r="W107" s="360"/>
      <c r="X107" s="397"/>
      <c r="Y107" s="409" t="s">
        <v>205</v>
      </c>
      <c r="Z107" s="360"/>
      <c r="AA107" s="397"/>
      <c r="AB107" s="409" t="s">
        <v>205</v>
      </c>
      <c r="AC107" s="103"/>
      <c r="AD107" s="397"/>
      <c r="AE107" s="409" t="s">
        <v>205</v>
      </c>
      <c r="AF107" s="360"/>
      <c r="AG107" s="467"/>
      <c r="AH107" s="467"/>
      <c r="AI107" s="467"/>
      <c r="AJ107" s="467"/>
      <c r="AK107" s="467"/>
      <c r="AL107" s="467"/>
      <c r="AM107" s="467"/>
      <c r="AN107" s="467"/>
      <c r="AO107" s="467"/>
      <c r="AP107" s="467"/>
      <c r="AQ107" s="467"/>
      <c r="AR107" s="467"/>
      <c r="AS107" s="467"/>
      <c r="AT107" s="467"/>
      <c r="AU107" s="467"/>
      <c r="AV107" s="467"/>
      <c r="AW107" s="467"/>
      <c r="AX107" s="467"/>
      <c r="AY107" s="467"/>
      <c r="AZ107" s="467"/>
      <c r="BA107" s="467"/>
      <c r="BB107" s="467"/>
      <c r="BC107" s="467"/>
      <c r="BD107" s="467"/>
      <c r="BE107" s="467"/>
      <c r="BF107" s="467"/>
      <c r="BG107" s="467"/>
      <c r="BH107" s="467"/>
      <c r="BI107" s="467"/>
      <c r="BJ107" s="467"/>
      <c r="BK107" s="467"/>
      <c r="BL107" s="467"/>
      <c r="BM107" s="467"/>
      <c r="BN107" s="467"/>
      <c r="BO107" s="467"/>
      <c r="BP107" s="467"/>
      <c r="BQ107" s="467"/>
      <c r="BR107" s="467"/>
      <c r="BS107" s="467"/>
      <c r="BT107" s="467"/>
      <c r="BU107" s="467"/>
      <c r="BV107" s="467"/>
      <c r="BW107" s="467"/>
      <c r="BX107" s="467"/>
      <c r="BY107" s="467"/>
      <c r="BZ107" s="467"/>
      <c r="CA107" s="467"/>
      <c r="CB107" s="467"/>
      <c r="CC107" s="467"/>
      <c r="CD107" s="467"/>
      <c r="CE107" s="467"/>
      <c r="CF107" s="467"/>
      <c r="CG107" s="467"/>
      <c r="CH107" s="467"/>
      <c r="CI107" s="467"/>
      <c r="CJ107" s="467"/>
      <c r="CK107" s="467"/>
      <c r="CL107" s="467"/>
      <c r="CM107" s="467"/>
      <c r="CN107" s="467"/>
      <c r="CO107" s="467"/>
      <c r="CP107" s="467"/>
      <c r="CQ107" s="467"/>
      <c r="CR107" s="467"/>
      <c r="CS107" s="467"/>
      <c r="CT107" s="467"/>
      <c r="CU107" s="467"/>
      <c r="CV107" s="467"/>
      <c r="CW107" s="467"/>
      <c r="CX107" s="467"/>
      <c r="CY107" s="467"/>
      <c r="CZ107" s="467"/>
      <c r="DA107" s="467"/>
      <c r="DB107" s="467"/>
      <c r="DC107" s="467"/>
      <c r="DD107" s="467"/>
      <c r="DE107" s="467"/>
      <c r="DF107" s="467"/>
      <c r="DG107" s="467"/>
      <c r="DH107" s="467"/>
      <c r="DI107" s="467"/>
      <c r="DJ107" s="467"/>
      <c r="DK107" s="467"/>
      <c r="DL107" s="467"/>
      <c r="DM107" s="467"/>
      <c r="DN107" s="467"/>
      <c r="DO107" s="467"/>
      <c r="DP107" s="467"/>
      <c r="DQ107" s="467"/>
      <c r="DR107" s="467"/>
      <c r="DS107" s="467"/>
      <c r="DT107" s="467"/>
      <c r="DU107" s="467"/>
      <c r="DV107" s="467"/>
      <c r="DW107" s="467"/>
      <c r="DX107" s="467"/>
      <c r="DY107" s="467"/>
      <c r="DZ107" s="467"/>
      <c r="EA107" s="467"/>
      <c r="EB107" s="467"/>
      <c r="EC107" s="467"/>
      <c r="ED107" s="467"/>
      <c r="EE107" s="467"/>
      <c r="EF107" s="467"/>
      <c r="EG107" s="467"/>
      <c r="EH107" s="467"/>
      <c r="EI107" s="467"/>
      <c r="EJ107" s="467"/>
      <c r="EK107" s="467"/>
      <c r="EL107" s="467"/>
      <c r="EM107" s="467"/>
      <c r="EN107" s="467"/>
      <c r="EO107" s="467"/>
      <c r="EP107" s="467"/>
      <c r="EQ107" s="467"/>
      <c r="ER107" s="467"/>
      <c r="ES107" s="467"/>
      <c r="ET107" s="467"/>
      <c r="EU107" s="467"/>
      <c r="EV107" s="467"/>
      <c r="EW107" s="467"/>
      <c r="EX107" s="467"/>
      <c r="EY107" s="467"/>
      <c r="EZ107" s="467"/>
      <c r="FA107" s="467"/>
      <c r="FB107" s="467"/>
      <c r="FC107" s="467"/>
      <c r="FD107" s="467"/>
      <c r="FE107" s="467"/>
      <c r="FF107" s="467"/>
      <c r="FG107" s="467"/>
      <c r="FH107" s="467"/>
      <c r="FI107" s="467"/>
      <c r="FJ107" s="467"/>
      <c r="FK107" s="467"/>
      <c r="FL107" s="467"/>
      <c r="FM107" s="467"/>
      <c r="FN107" s="467"/>
      <c r="FO107" s="467"/>
      <c r="FP107" s="467"/>
      <c r="FQ107" s="467"/>
      <c r="FR107" s="467"/>
      <c r="FS107" s="467"/>
      <c r="FT107" s="467"/>
      <c r="FU107" s="467"/>
      <c r="FV107" s="467"/>
      <c r="FW107" s="467"/>
      <c r="FX107" s="467"/>
      <c r="FY107" s="467"/>
      <c r="FZ107" s="467"/>
      <c r="GA107" s="467"/>
      <c r="GB107" s="467"/>
      <c r="GC107" s="467"/>
      <c r="GD107" s="467"/>
      <c r="GE107" s="467"/>
      <c r="GF107" s="467"/>
      <c r="GG107" s="467"/>
      <c r="GH107" s="467"/>
      <c r="GI107" s="467"/>
      <c r="GJ107" s="467"/>
      <c r="GK107" s="467"/>
      <c r="GL107" s="467"/>
      <c r="GM107" s="467"/>
      <c r="GN107" s="467"/>
      <c r="GO107" s="467"/>
      <c r="GP107" s="467"/>
      <c r="GQ107" s="467"/>
      <c r="GR107" s="467"/>
      <c r="GS107" s="467"/>
      <c r="GT107" s="467"/>
      <c r="GU107" s="467"/>
      <c r="GV107" s="467"/>
      <c r="GW107" s="467"/>
      <c r="GX107" s="467"/>
      <c r="GY107" s="467"/>
      <c r="GZ107" s="467"/>
      <c r="HA107" s="467"/>
      <c r="HB107" s="467"/>
      <c r="HC107" s="467"/>
      <c r="HD107" s="467"/>
      <c r="HE107" s="467"/>
      <c r="HF107" s="467"/>
      <c r="HG107" s="467"/>
      <c r="HH107" s="467"/>
      <c r="HI107" s="467"/>
      <c r="HJ107" s="467"/>
      <c r="HK107" s="467"/>
      <c r="HL107" s="467"/>
      <c r="HM107" s="467"/>
      <c r="HN107" s="467"/>
      <c r="HO107" s="467"/>
      <c r="HP107" s="467"/>
      <c r="HQ107" s="467"/>
      <c r="HR107" s="467"/>
      <c r="HS107" s="467"/>
      <c r="HT107" s="467"/>
      <c r="HU107" s="467"/>
      <c r="HV107" s="467"/>
      <c r="HW107" s="467"/>
      <c r="HX107" s="467"/>
      <c r="HY107" s="467"/>
      <c r="HZ107" s="467"/>
      <c r="IA107" s="467"/>
      <c r="IB107" s="467"/>
      <c r="IC107" s="467"/>
      <c r="ID107" s="467"/>
      <c r="IE107" s="467"/>
      <c r="IF107" s="467"/>
      <c r="IG107" s="467"/>
      <c r="IH107" s="467"/>
      <c r="II107" s="467"/>
      <c r="IJ107" s="467"/>
      <c r="IK107" s="467"/>
      <c r="IL107" s="467"/>
      <c r="IM107" s="467"/>
      <c r="IN107" s="467"/>
      <c r="IO107" s="467"/>
      <c r="IP107" s="467"/>
      <c r="IQ107" s="467"/>
      <c r="IR107" s="467"/>
      <c r="IS107" s="467"/>
      <c r="IT107" s="467"/>
      <c r="IU107" s="467"/>
      <c r="IV107" s="467"/>
      <c r="IW107" s="467"/>
      <c r="IX107" s="467"/>
      <c r="IY107" s="467"/>
      <c r="IZ107" s="467"/>
      <c r="JA107" s="467"/>
      <c r="JB107" s="467"/>
      <c r="JC107" s="467"/>
      <c r="JD107" s="467"/>
      <c r="JE107" s="467"/>
      <c r="JF107" s="467"/>
      <c r="JG107" s="467"/>
      <c r="JH107" s="467"/>
      <c r="JI107" s="467"/>
      <c r="JJ107" s="467"/>
      <c r="JK107" s="467"/>
      <c r="JL107" s="467"/>
      <c r="JM107" s="467"/>
      <c r="JN107" s="467"/>
      <c r="JO107" s="467"/>
      <c r="JP107" s="467"/>
      <c r="JQ107" s="467"/>
      <c r="JR107" s="467"/>
      <c r="JS107" s="467"/>
      <c r="JT107" s="467"/>
      <c r="JU107" s="467"/>
      <c r="JV107" s="467"/>
      <c r="JW107" s="467"/>
      <c r="JX107" s="467"/>
      <c r="JY107" s="467"/>
      <c r="JZ107" s="467"/>
      <c r="KA107" s="467"/>
      <c r="KB107" s="467"/>
      <c r="KC107" s="467"/>
      <c r="KD107" s="467"/>
      <c r="KE107" s="467"/>
      <c r="KF107" s="467"/>
      <c r="KG107" s="467"/>
      <c r="KH107" s="467"/>
      <c r="KI107" s="467"/>
      <c r="KJ107" s="467"/>
      <c r="KK107" s="467"/>
      <c r="KL107" s="467"/>
      <c r="KM107" s="467"/>
      <c r="KN107" s="467"/>
      <c r="KO107" s="467"/>
      <c r="KP107" s="467"/>
      <c r="KQ107" s="467"/>
      <c r="KR107" s="467"/>
      <c r="KS107" s="467"/>
      <c r="KT107" s="467"/>
      <c r="KU107" s="467"/>
      <c r="KV107" s="467"/>
      <c r="KW107" s="467"/>
      <c r="KX107" s="467"/>
      <c r="KY107" s="467"/>
      <c r="KZ107" s="467"/>
      <c r="LA107" s="467"/>
      <c r="LB107" s="467"/>
      <c r="LC107" s="467"/>
      <c r="LD107" s="467"/>
      <c r="LE107" s="467"/>
      <c r="LF107" s="467"/>
      <c r="LG107" s="467"/>
      <c r="LH107" s="467"/>
      <c r="LI107" s="467"/>
      <c r="LJ107" s="467"/>
      <c r="LK107" s="467"/>
      <c r="LL107" s="467"/>
      <c r="LM107" s="467"/>
      <c r="LN107" s="467"/>
      <c r="LO107" s="467"/>
      <c r="LP107" s="467"/>
      <c r="LQ107" s="467"/>
      <c r="LR107" s="467"/>
      <c r="LS107" s="467"/>
      <c r="LT107" s="467"/>
      <c r="LU107" s="467"/>
      <c r="LV107" s="467"/>
      <c r="LW107" s="467"/>
      <c r="LX107" s="467"/>
      <c r="LY107" s="467"/>
      <c r="LZ107" s="467"/>
      <c r="MA107" s="467"/>
      <c r="MB107" s="467"/>
      <c r="MC107" s="467"/>
      <c r="MD107" s="467"/>
      <c r="ME107" s="467"/>
      <c r="MF107" s="467"/>
      <c r="MG107" s="467"/>
      <c r="MH107" s="467"/>
      <c r="MI107" s="467"/>
      <c r="MJ107" s="467"/>
      <c r="MK107" s="467"/>
      <c r="ML107" s="467"/>
      <c r="MM107" s="467"/>
      <c r="MN107" s="467"/>
      <c r="MO107" s="467"/>
      <c r="MP107" s="467"/>
      <c r="MQ107" s="467"/>
      <c r="MR107" s="467"/>
      <c r="MS107" s="467"/>
      <c r="MT107" s="467"/>
      <c r="MU107" s="467"/>
      <c r="MV107" s="467"/>
      <c r="MW107" s="467"/>
      <c r="MX107" s="467"/>
      <c r="MY107" s="467"/>
      <c r="MZ107" s="467"/>
      <c r="NA107" s="467"/>
      <c r="NB107" s="467"/>
      <c r="NC107" s="467"/>
      <c r="ND107" s="467"/>
      <c r="NE107" s="467"/>
      <c r="NF107" s="467"/>
      <c r="NG107" s="467"/>
      <c r="NH107" s="467"/>
      <c r="NI107" s="467"/>
      <c r="NJ107" s="467"/>
      <c r="NK107" s="467"/>
      <c r="NL107" s="467"/>
      <c r="NM107" s="467"/>
      <c r="NN107" s="467"/>
      <c r="NO107" s="467"/>
      <c r="NP107" s="467"/>
      <c r="NQ107" s="467"/>
      <c r="NR107" s="467"/>
      <c r="NS107" s="467"/>
      <c r="NT107" s="467"/>
      <c r="NU107" s="467"/>
      <c r="NV107" s="467"/>
      <c r="NW107" s="467"/>
      <c r="NX107" s="467"/>
      <c r="NY107" s="467"/>
      <c r="NZ107" s="467"/>
      <c r="OA107" s="467"/>
      <c r="OB107" s="467"/>
      <c r="OC107" s="467"/>
      <c r="OD107" s="467"/>
      <c r="OE107" s="467"/>
      <c r="OF107" s="467"/>
      <c r="OG107" s="467"/>
      <c r="OH107" s="467"/>
      <c r="OI107" s="467"/>
      <c r="OJ107" s="467"/>
      <c r="OK107" s="467"/>
      <c r="OL107" s="467"/>
      <c r="OM107" s="467"/>
      <c r="ON107" s="467"/>
      <c r="OO107" s="467"/>
      <c r="OP107" s="467"/>
      <c r="OQ107" s="467"/>
      <c r="OR107" s="467"/>
      <c r="OS107" s="467"/>
      <c r="OT107" s="467"/>
      <c r="OU107" s="467"/>
      <c r="OV107" s="467"/>
      <c r="OW107" s="467"/>
      <c r="OX107" s="467"/>
      <c r="OY107" s="467"/>
      <c r="OZ107" s="467"/>
      <c r="PA107" s="467"/>
      <c r="PB107" s="467"/>
      <c r="PC107" s="467"/>
      <c r="PD107" s="467"/>
      <c r="PE107" s="467"/>
      <c r="PF107" s="467"/>
      <c r="PG107" s="467"/>
      <c r="PH107" s="467"/>
      <c r="PI107" s="467"/>
      <c r="PJ107" s="467"/>
      <c r="PK107" s="467"/>
      <c r="PL107" s="467"/>
      <c r="PM107" s="467"/>
      <c r="PN107" s="467"/>
      <c r="PO107" s="467"/>
      <c r="PP107" s="467"/>
      <c r="PQ107" s="467"/>
      <c r="PR107" s="467"/>
      <c r="PS107" s="467"/>
      <c r="PT107" s="467"/>
      <c r="PU107" s="467"/>
      <c r="PV107" s="467"/>
      <c r="PW107" s="467"/>
      <c r="PX107" s="467"/>
      <c r="PY107" s="467"/>
      <c r="PZ107" s="467"/>
      <c r="QA107" s="467"/>
      <c r="QB107" s="467"/>
      <c r="QC107" s="467"/>
      <c r="QD107" s="467"/>
      <c r="QE107" s="467"/>
      <c r="QF107" s="467"/>
      <c r="QG107" s="467"/>
      <c r="QH107" s="467"/>
      <c r="QI107" s="467"/>
      <c r="QJ107" s="467"/>
      <c r="QK107" s="467"/>
      <c r="QL107" s="467"/>
      <c r="QM107" s="467"/>
      <c r="QN107" s="467"/>
      <c r="QO107" s="467"/>
      <c r="QP107" s="467"/>
      <c r="QQ107" s="467"/>
      <c r="QR107" s="467"/>
      <c r="QS107" s="467"/>
      <c r="QT107" s="467"/>
      <c r="QU107" s="467"/>
      <c r="QV107" s="467"/>
      <c r="QW107" s="467"/>
      <c r="QX107" s="467"/>
      <c r="QY107" s="467"/>
      <c r="QZ107" s="467"/>
      <c r="RA107" s="467"/>
      <c r="RB107" s="467"/>
      <c r="RC107" s="467"/>
      <c r="RD107" s="467"/>
      <c r="RE107" s="467"/>
      <c r="RF107" s="467"/>
      <c r="RG107" s="467"/>
      <c r="RH107" s="467"/>
      <c r="RI107" s="467"/>
    </row>
    <row r="108" spans="1:477" ht="24" customHeight="1" x14ac:dyDescent="0.25">
      <c r="A108" s="142">
        <f>IF(B108="","",A105+1)</f>
        <v>82</v>
      </c>
      <c r="B108" s="279" t="s">
        <v>175</v>
      </c>
      <c r="C108" s="280"/>
      <c r="D108" s="143"/>
      <c r="E108" s="143"/>
      <c r="F108" s="493">
        <v>2</v>
      </c>
      <c r="G108" s="506" t="s">
        <v>235</v>
      </c>
      <c r="H108" s="496">
        <v>10</v>
      </c>
      <c r="I108" s="397"/>
      <c r="J108" s="410" t="s">
        <v>235</v>
      </c>
      <c r="K108" s="342" t="s">
        <v>216</v>
      </c>
      <c r="L108" s="397">
        <v>2</v>
      </c>
      <c r="M108" s="410" t="s">
        <v>235</v>
      </c>
      <c r="N108" s="103">
        <v>119</v>
      </c>
      <c r="O108" s="397">
        <v>3</v>
      </c>
      <c r="P108" s="410" t="s">
        <v>235</v>
      </c>
      <c r="Q108" s="103">
        <v>150</v>
      </c>
      <c r="R108" s="389">
        <v>0</v>
      </c>
      <c r="S108" s="410" t="s">
        <v>235</v>
      </c>
      <c r="T108" s="360">
        <v>125</v>
      </c>
      <c r="U108" s="397"/>
      <c r="V108" s="410" t="s">
        <v>235</v>
      </c>
      <c r="W108" s="360" t="s">
        <v>220</v>
      </c>
      <c r="X108" s="397">
        <v>8</v>
      </c>
      <c r="Y108" s="410" t="s">
        <v>235</v>
      </c>
      <c r="Z108" s="360">
        <v>360</v>
      </c>
      <c r="AA108" s="397">
        <v>1.5</v>
      </c>
      <c r="AB108" s="410" t="s">
        <v>235</v>
      </c>
      <c r="AC108" s="103">
        <v>100</v>
      </c>
      <c r="AD108" s="397"/>
      <c r="AE108" s="410" t="s">
        <v>235</v>
      </c>
      <c r="AF108" s="360" t="s">
        <v>220</v>
      </c>
    </row>
    <row r="109" spans="1:477" ht="24" customHeight="1" x14ac:dyDescent="0.25">
      <c r="A109" s="142">
        <f t="shared" si="31"/>
        <v>83</v>
      </c>
      <c r="B109" s="279" t="s">
        <v>176</v>
      </c>
      <c r="C109" s="280"/>
      <c r="D109" s="143"/>
      <c r="E109" s="143"/>
      <c r="F109" s="493">
        <v>2</v>
      </c>
      <c r="G109" s="506" t="s">
        <v>235</v>
      </c>
      <c r="H109" s="496">
        <v>10</v>
      </c>
      <c r="I109" s="397"/>
      <c r="J109" s="410" t="s">
        <v>235</v>
      </c>
      <c r="K109" s="342" t="s">
        <v>216</v>
      </c>
      <c r="L109" s="397">
        <v>2</v>
      </c>
      <c r="M109" s="410" t="s">
        <v>235</v>
      </c>
      <c r="N109" s="103">
        <v>119</v>
      </c>
      <c r="O109" s="397">
        <v>3</v>
      </c>
      <c r="P109" s="410" t="s">
        <v>235</v>
      </c>
      <c r="Q109" s="103">
        <v>150</v>
      </c>
      <c r="R109" s="389">
        <v>0</v>
      </c>
      <c r="S109" s="410" t="s">
        <v>235</v>
      </c>
      <c r="T109" s="360">
        <v>45</v>
      </c>
      <c r="U109" s="397"/>
      <c r="V109" s="410" t="s">
        <v>235</v>
      </c>
      <c r="W109" s="360" t="s">
        <v>220</v>
      </c>
      <c r="X109" s="397">
        <v>2</v>
      </c>
      <c r="Y109" s="410" t="s">
        <v>235</v>
      </c>
      <c r="Z109" s="360">
        <v>90</v>
      </c>
      <c r="AA109" s="397">
        <v>0.5</v>
      </c>
      <c r="AB109" s="410" t="s">
        <v>235</v>
      </c>
      <c r="AC109" s="103">
        <v>100</v>
      </c>
      <c r="AD109" s="397"/>
      <c r="AE109" s="410" t="s">
        <v>235</v>
      </c>
      <c r="AF109" s="360" t="s">
        <v>220</v>
      </c>
    </row>
    <row r="110" spans="1:477" ht="24" customHeight="1" x14ac:dyDescent="0.25">
      <c r="A110" s="142">
        <f t="shared" si="31"/>
        <v>84</v>
      </c>
      <c r="B110" s="279" t="s">
        <v>177</v>
      </c>
      <c r="C110" s="280"/>
      <c r="D110" s="143"/>
      <c r="E110" s="143"/>
      <c r="F110" s="493">
        <v>2</v>
      </c>
      <c r="G110" s="506" t="s">
        <v>235</v>
      </c>
      <c r="H110" s="496">
        <v>10</v>
      </c>
      <c r="I110" s="397"/>
      <c r="J110" s="410" t="s">
        <v>235</v>
      </c>
      <c r="K110" s="342" t="s">
        <v>216</v>
      </c>
      <c r="L110" s="397">
        <v>2</v>
      </c>
      <c r="M110" s="410" t="s">
        <v>235</v>
      </c>
      <c r="N110" s="103">
        <v>119</v>
      </c>
      <c r="O110" s="397">
        <v>3</v>
      </c>
      <c r="P110" s="410" t="s">
        <v>235</v>
      </c>
      <c r="Q110" s="103">
        <v>150</v>
      </c>
      <c r="R110" s="389">
        <v>0</v>
      </c>
      <c r="S110" s="410" t="s">
        <v>235</v>
      </c>
      <c r="T110" s="360">
        <v>100</v>
      </c>
      <c r="U110" s="397"/>
      <c r="V110" s="410" t="s">
        <v>235</v>
      </c>
      <c r="W110" s="360" t="s">
        <v>220</v>
      </c>
      <c r="X110" s="397">
        <v>15</v>
      </c>
      <c r="Y110" s="410" t="s">
        <v>235</v>
      </c>
      <c r="Z110" s="360">
        <v>675</v>
      </c>
      <c r="AA110" s="397">
        <v>1.5</v>
      </c>
      <c r="AB110" s="410" t="s">
        <v>235</v>
      </c>
      <c r="AC110" s="103">
        <v>100</v>
      </c>
      <c r="AD110" s="397"/>
      <c r="AE110" s="410" t="s">
        <v>235</v>
      </c>
      <c r="AF110" s="360" t="s">
        <v>220</v>
      </c>
    </row>
    <row r="111" spans="1:477" ht="24" customHeight="1" x14ac:dyDescent="0.25">
      <c r="A111" s="142">
        <f t="shared" si="31"/>
        <v>85</v>
      </c>
      <c r="B111" s="279" t="s">
        <v>178</v>
      </c>
      <c r="C111" s="280"/>
      <c r="D111" s="143">
        <f>IF(ISBLANK('Item List'!E83),0,'Item List'!E83)</f>
        <v>0</v>
      </c>
      <c r="E111" s="143">
        <f t="shared" si="30"/>
        <v>0</v>
      </c>
      <c r="F111" s="493">
        <v>3</v>
      </c>
      <c r="G111" s="506" t="s">
        <v>235</v>
      </c>
      <c r="H111" s="496">
        <v>10</v>
      </c>
      <c r="I111" s="397"/>
      <c r="J111" s="410" t="s">
        <v>235</v>
      </c>
      <c r="K111" s="342" t="s">
        <v>216</v>
      </c>
      <c r="L111" s="397">
        <v>3</v>
      </c>
      <c r="M111" s="410" t="s">
        <v>235</v>
      </c>
      <c r="N111" s="103">
        <v>178.5</v>
      </c>
      <c r="O111" s="397">
        <v>3</v>
      </c>
      <c r="P111" s="410" t="s">
        <v>235</v>
      </c>
      <c r="Q111" s="103">
        <v>150</v>
      </c>
      <c r="R111" s="389">
        <v>0</v>
      </c>
      <c r="S111" s="410" t="s">
        <v>235</v>
      </c>
      <c r="T111" s="360">
        <v>180</v>
      </c>
      <c r="U111" s="397"/>
      <c r="V111" s="410" t="s">
        <v>235</v>
      </c>
      <c r="W111" s="360" t="s">
        <v>220</v>
      </c>
      <c r="X111" s="397">
        <v>5</v>
      </c>
      <c r="Y111" s="410" t="s">
        <v>235</v>
      </c>
      <c r="Z111" s="360">
        <v>225</v>
      </c>
      <c r="AA111" s="397">
        <v>1</v>
      </c>
      <c r="AB111" s="410" t="s">
        <v>235</v>
      </c>
      <c r="AC111" s="103">
        <v>100</v>
      </c>
      <c r="AD111" s="397"/>
      <c r="AE111" s="410" t="s">
        <v>235</v>
      </c>
      <c r="AF111" s="360" t="s">
        <v>220</v>
      </c>
    </row>
    <row r="112" spans="1:477" ht="24" customHeight="1" x14ac:dyDescent="0.25">
      <c r="A112" s="142">
        <f t="shared" si="31"/>
        <v>86</v>
      </c>
      <c r="B112" s="279" t="s">
        <v>179</v>
      </c>
      <c r="C112" s="280"/>
      <c r="D112" s="143">
        <f>IF(ISBLANK('Item List'!E84),0,'Item List'!E84)</f>
        <v>0</v>
      </c>
      <c r="E112" s="143">
        <f t="shared" si="30"/>
        <v>0</v>
      </c>
      <c r="F112" s="493">
        <v>1</v>
      </c>
      <c r="G112" s="506" t="s">
        <v>235</v>
      </c>
      <c r="H112" s="496">
        <v>10</v>
      </c>
      <c r="I112" s="397"/>
      <c r="J112" s="410" t="s">
        <v>235</v>
      </c>
      <c r="K112" s="342" t="s">
        <v>216</v>
      </c>
      <c r="L112" s="397">
        <v>2</v>
      </c>
      <c r="M112" s="410" t="s">
        <v>235</v>
      </c>
      <c r="N112" s="103">
        <v>119</v>
      </c>
      <c r="O112" s="397">
        <v>3</v>
      </c>
      <c r="P112" s="410" t="s">
        <v>235</v>
      </c>
      <c r="Q112" s="103">
        <v>150</v>
      </c>
      <c r="R112" s="389">
        <v>0</v>
      </c>
      <c r="S112" s="410" t="s">
        <v>235</v>
      </c>
      <c r="T112" s="360">
        <v>65</v>
      </c>
      <c r="U112" s="397"/>
      <c r="V112" s="410" t="s">
        <v>235</v>
      </c>
      <c r="W112" s="360" t="s">
        <v>220</v>
      </c>
      <c r="X112" s="397"/>
      <c r="Y112" s="410" t="s">
        <v>235</v>
      </c>
      <c r="Z112" s="360" t="s">
        <v>216</v>
      </c>
      <c r="AA112" s="397">
        <v>1</v>
      </c>
      <c r="AB112" s="410" t="s">
        <v>235</v>
      </c>
      <c r="AC112" s="103">
        <v>45</v>
      </c>
      <c r="AD112" s="397"/>
      <c r="AE112" s="410" t="s">
        <v>235</v>
      </c>
      <c r="AF112" s="360" t="s">
        <v>220</v>
      </c>
    </row>
    <row r="113" spans="1:477" ht="24" customHeight="1" x14ac:dyDescent="0.25">
      <c r="A113" s="142">
        <f t="shared" si="31"/>
        <v>87</v>
      </c>
      <c r="B113" s="279" t="s">
        <v>180</v>
      </c>
      <c r="C113" s="280"/>
      <c r="D113" s="143">
        <f>IF(ISBLANK('Item List'!E85),0,'Item List'!E85)</f>
        <v>0</v>
      </c>
      <c r="E113" s="143">
        <f t="shared" si="30"/>
        <v>0</v>
      </c>
      <c r="F113" s="493">
        <v>1</v>
      </c>
      <c r="G113" s="506" t="s">
        <v>235</v>
      </c>
      <c r="H113" s="496">
        <v>10</v>
      </c>
      <c r="I113" s="397"/>
      <c r="J113" s="410" t="s">
        <v>235</v>
      </c>
      <c r="K113" s="342" t="s">
        <v>216</v>
      </c>
      <c r="L113" s="397">
        <v>2</v>
      </c>
      <c r="M113" s="410" t="s">
        <v>235</v>
      </c>
      <c r="N113" s="103">
        <v>119</v>
      </c>
      <c r="O113" s="397">
        <v>3</v>
      </c>
      <c r="P113" s="410" t="s">
        <v>235</v>
      </c>
      <c r="Q113" s="103">
        <v>150</v>
      </c>
      <c r="R113" s="389">
        <v>0</v>
      </c>
      <c r="S113" s="410" t="s">
        <v>235</v>
      </c>
      <c r="T113" s="360">
        <v>45</v>
      </c>
      <c r="U113" s="397"/>
      <c r="V113" s="410" t="s">
        <v>235</v>
      </c>
      <c r="W113" s="360" t="s">
        <v>220</v>
      </c>
      <c r="X113" s="397"/>
      <c r="Y113" s="410" t="s">
        <v>235</v>
      </c>
      <c r="Z113" s="360" t="s">
        <v>216</v>
      </c>
      <c r="AA113" s="397">
        <v>1</v>
      </c>
      <c r="AB113" s="410" t="s">
        <v>235</v>
      </c>
      <c r="AC113" s="103">
        <v>45</v>
      </c>
      <c r="AD113" s="397"/>
      <c r="AE113" s="410" t="s">
        <v>235</v>
      </c>
      <c r="AF113" s="360" t="s">
        <v>220</v>
      </c>
    </row>
    <row r="114" spans="1:477" ht="24" customHeight="1" x14ac:dyDescent="0.25">
      <c r="A114" s="142">
        <f t="shared" si="31"/>
        <v>88</v>
      </c>
      <c r="B114" s="279" t="s">
        <v>112</v>
      </c>
      <c r="C114" s="280"/>
      <c r="D114" s="143">
        <f>IF(ISBLANK('Item List'!E86),0,'Item List'!E86)</f>
        <v>0</v>
      </c>
      <c r="E114" s="143">
        <f t="shared" si="30"/>
        <v>0</v>
      </c>
      <c r="F114" s="493">
        <v>4</v>
      </c>
      <c r="G114" s="506" t="s">
        <v>235</v>
      </c>
      <c r="H114" s="496">
        <v>10</v>
      </c>
      <c r="I114" s="398"/>
      <c r="J114" s="410" t="s">
        <v>235</v>
      </c>
      <c r="K114" s="342" t="s">
        <v>216</v>
      </c>
      <c r="L114" s="398">
        <v>2</v>
      </c>
      <c r="M114" s="410" t="s">
        <v>235</v>
      </c>
      <c r="N114" s="103">
        <v>119</v>
      </c>
      <c r="O114" s="397">
        <v>3</v>
      </c>
      <c r="P114" s="410" t="s">
        <v>235</v>
      </c>
      <c r="Q114" s="103">
        <v>150</v>
      </c>
      <c r="R114" s="389">
        <v>0</v>
      </c>
      <c r="S114" s="410" t="s">
        <v>235</v>
      </c>
      <c r="T114" s="360">
        <v>170</v>
      </c>
      <c r="U114" s="398"/>
      <c r="V114" s="410" t="s">
        <v>235</v>
      </c>
      <c r="W114" s="360" t="s">
        <v>220</v>
      </c>
      <c r="X114" s="398">
        <v>8</v>
      </c>
      <c r="Y114" s="410" t="s">
        <v>235</v>
      </c>
      <c r="Z114" s="360">
        <v>360</v>
      </c>
      <c r="AA114" s="398">
        <v>1.5</v>
      </c>
      <c r="AB114" s="410" t="s">
        <v>235</v>
      </c>
      <c r="AC114" s="103">
        <v>100</v>
      </c>
      <c r="AD114" s="398"/>
      <c r="AE114" s="410" t="s">
        <v>235</v>
      </c>
      <c r="AF114" s="360" t="s">
        <v>220</v>
      </c>
    </row>
    <row r="115" spans="1:477" ht="24" customHeight="1" thickBot="1" x14ac:dyDescent="0.3">
      <c r="A115" s="142">
        <f t="shared" si="31"/>
        <v>89</v>
      </c>
      <c r="B115" s="279" t="s">
        <v>181</v>
      </c>
      <c r="C115" s="280"/>
      <c r="D115" s="143">
        <f>IF(ISBLANK('Item List'!E87),0,'Item List'!E87)</f>
        <v>0</v>
      </c>
      <c r="E115" s="143">
        <f t="shared" si="30"/>
        <v>0</v>
      </c>
      <c r="F115" s="493">
        <v>1</v>
      </c>
      <c r="G115" s="506" t="s">
        <v>235</v>
      </c>
      <c r="H115" s="496">
        <v>10</v>
      </c>
      <c r="I115" s="398"/>
      <c r="J115" s="410" t="s">
        <v>235</v>
      </c>
      <c r="K115" s="342" t="s">
        <v>216</v>
      </c>
      <c r="L115" s="398">
        <v>2</v>
      </c>
      <c r="M115" s="410" t="s">
        <v>235</v>
      </c>
      <c r="N115" s="103">
        <v>119</v>
      </c>
      <c r="O115" s="397">
        <v>3</v>
      </c>
      <c r="P115" s="410" t="s">
        <v>235</v>
      </c>
      <c r="Q115" s="103">
        <v>150</v>
      </c>
      <c r="R115" s="389">
        <v>0</v>
      </c>
      <c r="S115" s="410" t="s">
        <v>235</v>
      </c>
      <c r="T115" s="360">
        <v>120</v>
      </c>
      <c r="U115" s="398"/>
      <c r="V115" s="410" t="s">
        <v>235</v>
      </c>
      <c r="W115" s="360" t="s">
        <v>220</v>
      </c>
      <c r="X115" s="398">
        <v>2</v>
      </c>
      <c r="Y115" s="410" t="s">
        <v>235</v>
      </c>
      <c r="Z115" s="360">
        <v>90</v>
      </c>
      <c r="AA115" s="398">
        <v>1</v>
      </c>
      <c r="AB115" s="410" t="s">
        <v>235</v>
      </c>
      <c r="AC115" s="103">
        <v>50</v>
      </c>
      <c r="AD115" s="398"/>
      <c r="AE115" s="410" t="s">
        <v>235</v>
      </c>
      <c r="AF115" s="360" t="s">
        <v>220</v>
      </c>
    </row>
    <row r="116" spans="1:477" s="221" customFormat="1" ht="10.5" customHeight="1" x14ac:dyDescent="0.2">
      <c r="A116" s="144"/>
      <c r="B116" s="154" t="s">
        <v>89</v>
      </c>
      <c r="C116" s="281"/>
      <c r="D116" s="146" t="s">
        <v>7</v>
      </c>
      <c r="E116" s="147" t="str">
        <f>IF(SUM(E92:E115)=0,"",SUM(E92:E115))</f>
        <v/>
      </c>
      <c r="F116" s="497"/>
      <c r="G116" s="498"/>
      <c r="H116" s="499"/>
      <c r="I116" s="391"/>
      <c r="J116" s="217"/>
      <c r="K116" s="348"/>
      <c r="L116" s="391"/>
      <c r="M116" s="217"/>
      <c r="N116" s="348"/>
      <c r="O116" s="391"/>
      <c r="P116" s="217"/>
      <c r="Q116" s="348"/>
      <c r="R116" s="391">
        <v>0</v>
      </c>
      <c r="S116" s="217"/>
      <c r="T116" s="348">
        <v>0</v>
      </c>
      <c r="U116" s="391"/>
      <c r="V116" s="217"/>
      <c r="W116" s="348"/>
      <c r="X116" s="391"/>
      <c r="Y116" s="217"/>
      <c r="Z116" s="348"/>
      <c r="AA116" s="391"/>
      <c r="AB116" s="217"/>
      <c r="AC116" s="348"/>
      <c r="AD116" s="391"/>
      <c r="AE116" s="217"/>
      <c r="AF116" s="348"/>
      <c r="AG116" s="467"/>
      <c r="AH116" s="467"/>
      <c r="AI116" s="467"/>
      <c r="AJ116" s="467"/>
      <c r="AK116" s="467"/>
      <c r="AL116" s="467"/>
      <c r="AM116" s="467"/>
      <c r="AN116" s="467"/>
      <c r="AO116" s="467"/>
      <c r="AP116" s="467"/>
      <c r="AQ116" s="467"/>
      <c r="AR116" s="467"/>
      <c r="AS116" s="467"/>
      <c r="AT116" s="467"/>
      <c r="AU116" s="467"/>
      <c r="AV116" s="467"/>
      <c r="AW116" s="467"/>
      <c r="AX116" s="467"/>
      <c r="AY116" s="467"/>
      <c r="AZ116" s="467"/>
      <c r="BA116" s="467"/>
      <c r="BB116" s="467"/>
      <c r="BC116" s="467"/>
      <c r="BD116" s="467"/>
      <c r="BE116" s="467"/>
      <c r="BF116" s="467"/>
      <c r="BG116" s="467"/>
      <c r="BH116" s="467"/>
      <c r="BI116" s="467"/>
      <c r="BJ116" s="467"/>
      <c r="BK116" s="467"/>
      <c r="BL116" s="467"/>
      <c r="BM116" s="467"/>
      <c r="BN116" s="467"/>
      <c r="BO116" s="467"/>
      <c r="BP116" s="467"/>
      <c r="BQ116" s="467"/>
      <c r="BR116" s="467"/>
      <c r="BS116" s="467"/>
      <c r="BT116" s="467"/>
      <c r="BU116" s="467"/>
      <c r="BV116" s="467"/>
      <c r="BW116" s="467"/>
      <c r="BX116" s="467"/>
      <c r="BY116" s="467"/>
      <c r="BZ116" s="467"/>
      <c r="CA116" s="467"/>
      <c r="CB116" s="467"/>
      <c r="CC116" s="467"/>
      <c r="CD116" s="467"/>
      <c r="CE116" s="467"/>
      <c r="CF116" s="467"/>
      <c r="CG116" s="467"/>
      <c r="CH116" s="467"/>
      <c r="CI116" s="467"/>
      <c r="CJ116" s="467"/>
      <c r="CK116" s="467"/>
      <c r="CL116" s="467"/>
      <c r="CM116" s="467"/>
      <c r="CN116" s="467"/>
      <c r="CO116" s="467"/>
      <c r="CP116" s="467"/>
      <c r="CQ116" s="467"/>
      <c r="CR116" s="467"/>
      <c r="CS116" s="467"/>
      <c r="CT116" s="467"/>
      <c r="CU116" s="467"/>
      <c r="CV116" s="467"/>
      <c r="CW116" s="467"/>
      <c r="CX116" s="467"/>
      <c r="CY116" s="467"/>
      <c r="CZ116" s="467"/>
      <c r="DA116" s="467"/>
      <c r="DB116" s="467"/>
      <c r="DC116" s="467"/>
      <c r="DD116" s="467"/>
      <c r="DE116" s="467"/>
      <c r="DF116" s="467"/>
      <c r="DG116" s="467"/>
      <c r="DH116" s="467"/>
      <c r="DI116" s="467"/>
      <c r="DJ116" s="467"/>
      <c r="DK116" s="467"/>
      <c r="DL116" s="467"/>
      <c r="DM116" s="467"/>
      <c r="DN116" s="467"/>
      <c r="DO116" s="467"/>
      <c r="DP116" s="467"/>
      <c r="DQ116" s="467"/>
      <c r="DR116" s="467"/>
      <c r="DS116" s="467"/>
      <c r="DT116" s="467"/>
      <c r="DU116" s="467"/>
      <c r="DV116" s="467"/>
      <c r="DW116" s="467"/>
      <c r="DX116" s="467"/>
      <c r="DY116" s="467"/>
      <c r="DZ116" s="467"/>
      <c r="EA116" s="467"/>
      <c r="EB116" s="467"/>
      <c r="EC116" s="467"/>
      <c r="ED116" s="467"/>
      <c r="EE116" s="467"/>
      <c r="EF116" s="467"/>
      <c r="EG116" s="467"/>
      <c r="EH116" s="467"/>
      <c r="EI116" s="467"/>
      <c r="EJ116" s="467"/>
      <c r="EK116" s="467"/>
      <c r="EL116" s="467"/>
      <c r="EM116" s="467"/>
      <c r="EN116" s="467"/>
      <c r="EO116" s="467"/>
      <c r="EP116" s="467"/>
      <c r="EQ116" s="467"/>
      <c r="ER116" s="467"/>
      <c r="ES116" s="467"/>
      <c r="ET116" s="467"/>
      <c r="EU116" s="467"/>
      <c r="EV116" s="467"/>
      <c r="EW116" s="467"/>
      <c r="EX116" s="467"/>
      <c r="EY116" s="467"/>
      <c r="EZ116" s="467"/>
      <c r="FA116" s="467"/>
      <c r="FB116" s="467"/>
      <c r="FC116" s="467"/>
      <c r="FD116" s="467"/>
      <c r="FE116" s="467"/>
      <c r="FF116" s="467"/>
      <c r="FG116" s="467"/>
      <c r="FH116" s="467"/>
      <c r="FI116" s="467"/>
      <c r="FJ116" s="467"/>
      <c r="FK116" s="467"/>
      <c r="FL116" s="467"/>
      <c r="FM116" s="467"/>
      <c r="FN116" s="467"/>
      <c r="FO116" s="467"/>
      <c r="FP116" s="467"/>
      <c r="FQ116" s="467"/>
      <c r="FR116" s="467"/>
      <c r="FS116" s="467"/>
      <c r="FT116" s="467"/>
      <c r="FU116" s="467"/>
      <c r="FV116" s="467"/>
      <c r="FW116" s="467"/>
      <c r="FX116" s="467"/>
      <c r="FY116" s="467"/>
      <c r="FZ116" s="467"/>
      <c r="GA116" s="467"/>
      <c r="GB116" s="467"/>
      <c r="GC116" s="467"/>
      <c r="GD116" s="467"/>
      <c r="GE116" s="467"/>
      <c r="GF116" s="467"/>
      <c r="GG116" s="467"/>
      <c r="GH116" s="467"/>
      <c r="GI116" s="467"/>
      <c r="GJ116" s="467"/>
      <c r="GK116" s="467"/>
      <c r="GL116" s="467"/>
      <c r="GM116" s="467"/>
      <c r="GN116" s="467"/>
      <c r="GO116" s="467"/>
      <c r="GP116" s="467"/>
      <c r="GQ116" s="467"/>
      <c r="GR116" s="467"/>
      <c r="GS116" s="467"/>
      <c r="GT116" s="467"/>
      <c r="GU116" s="467"/>
      <c r="GV116" s="467"/>
      <c r="GW116" s="467"/>
      <c r="GX116" s="467"/>
      <c r="GY116" s="467"/>
      <c r="GZ116" s="467"/>
      <c r="HA116" s="467"/>
      <c r="HB116" s="467"/>
      <c r="HC116" s="467"/>
      <c r="HD116" s="467"/>
      <c r="HE116" s="467"/>
      <c r="HF116" s="467"/>
      <c r="HG116" s="467"/>
      <c r="HH116" s="467"/>
      <c r="HI116" s="467"/>
      <c r="HJ116" s="467"/>
      <c r="HK116" s="467"/>
      <c r="HL116" s="467"/>
      <c r="HM116" s="467"/>
      <c r="HN116" s="467"/>
      <c r="HO116" s="467"/>
      <c r="HP116" s="467"/>
      <c r="HQ116" s="467"/>
      <c r="HR116" s="467"/>
      <c r="HS116" s="467"/>
      <c r="HT116" s="467"/>
      <c r="HU116" s="467"/>
      <c r="HV116" s="467"/>
      <c r="HW116" s="467"/>
      <c r="HX116" s="467"/>
      <c r="HY116" s="467"/>
      <c r="HZ116" s="467"/>
      <c r="IA116" s="467"/>
      <c r="IB116" s="467"/>
      <c r="IC116" s="467"/>
      <c r="ID116" s="467"/>
      <c r="IE116" s="467"/>
      <c r="IF116" s="467"/>
      <c r="IG116" s="467"/>
      <c r="IH116" s="467"/>
      <c r="II116" s="467"/>
      <c r="IJ116" s="467"/>
      <c r="IK116" s="467"/>
      <c r="IL116" s="467"/>
      <c r="IM116" s="467"/>
      <c r="IN116" s="467"/>
      <c r="IO116" s="467"/>
      <c r="IP116" s="467"/>
      <c r="IQ116" s="467"/>
      <c r="IR116" s="467"/>
      <c r="IS116" s="467"/>
      <c r="IT116" s="467"/>
      <c r="IU116" s="467"/>
      <c r="IV116" s="467"/>
      <c r="IW116" s="467"/>
      <c r="IX116" s="467"/>
      <c r="IY116" s="467"/>
      <c r="IZ116" s="467"/>
      <c r="JA116" s="467"/>
      <c r="JB116" s="467"/>
      <c r="JC116" s="467"/>
      <c r="JD116" s="467"/>
      <c r="JE116" s="467"/>
      <c r="JF116" s="467"/>
      <c r="JG116" s="467"/>
      <c r="JH116" s="467"/>
      <c r="JI116" s="467"/>
      <c r="JJ116" s="467"/>
      <c r="JK116" s="467"/>
      <c r="JL116" s="467"/>
      <c r="JM116" s="467"/>
      <c r="JN116" s="467"/>
      <c r="JO116" s="467"/>
      <c r="JP116" s="467"/>
      <c r="JQ116" s="467"/>
      <c r="JR116" s="467"/>
      <c r="JS116" s="467"/>
      <c r="JT116" s="467"/>
      <c r="JU116" s="467"/>
      <c r="JV116" s="467"/>
      <c r="JW116" s="467"/>
      <c r="JX116" s="467"/>
      <c r="JY116" s="467"/>
      <c r="JZ116" s="467"/>
      <c r="KA116" s="467"/>
      <c r="KB116" s="467"/>
      <c r="KC116" s="467"/>
      <c r="KD116" s="467"/>
      <c r="KE116" s="467"/>
      <c r="KF116" s="467"/>
      <c r="KG116" s="467"/>
      <c r="KH116" s="467"/>
      <c r="KI116" s="467"/>
      <c r="KJ116" s="467"/>
      <c r="KK116" s="467"/>
      <c r="KL116" s="467"/>
      <c r="KM116" s="467"/>
      <c r="KN116" s="467"/>
      <c r="KO116" s="467"/>
      <c r="KP116" s="467"/>
      <c r="KQ116" s="467"/>
      <c r="KR116" s="467"/>
      <c r="KS116" s="467"/>
      <c r="KT116" s="467"/>
      <c r="KU116" s="467"/>
      <c r="KV116" s="467"/>
      <c r="KW116" s="467"/>
      <c r="KX116" s="467"/>
      <c r="KY116" s="467"/>
      <c r="KZ116" s="467"/>
      <c r="LA116" s="467"/>
      <c r="LB116" s="467"/>
      <c r="LC116" s="467"/>
      <c r="LD116" s="467"/>
      <c r="LE116" s="467"/>
      <c r="LF116" s="467"/>
      <c r="LG116" s="467"/>
      <c r="LH116" s="467"/>
      <c r="LI116" s="467"/>
      <c r="LJ116" s="467"/>
      <c r="LK116" s="467"/>
      <c r="LL116" s="467"/>
      <c r="LM116" s="467"/>
      <c r="LN116" s="467"/>
      <c r="LO116" s="467"/>
      <c r="LP116" s="467"/>
      <c r="LQ116" s="467"/>
      <c r="LR116" s="467"/>
      <c r="LS116" s="467"/>
      <c r="LT116" s="467"/>
      <c r="LU116" s="467"/>
      <c r="LV116" s="467"/>
      <c r="LW116" s="467"/>
      <c r="LX116" s="467"/>
      <c r="LY116" s="467"/>
      <c r="LZ116" s="467"/>
      <c r="MA116" s="467"/>
      <c r="MB116" s="467"/>
      <c r="MC116" s="467"/>
      <c r="MD116" s="467"/>
      <c r="ME116" s="467"/>
      <c r="MF116" s="467"/>
      <c r="MG116" s="467"/>
      <c r="MH116" s="467"/>
      <c r="MI116" s="467"/>
      <c r="MJ116" s="467"/>
      <c r="MK116" s="467"/>
      <c r="ML116" s="467"/>
      <c r="MM116" s="467"/>
      <c r="MN116" s="467"/>
      <c r="MO116" s="467"/>
      <c r="MP116" s="467"/>
      <c r="MQ116" s="467"/>
      <c r="MR116" s="467"/>
      <c r="MS116" s="467"/>
      <c r="MT116" s="467"/>
      <c r="MU116" s="467"/>
      <c r="MV116" s="467"/>
      <c r="MW116" s="467"/>
      <c r="MX116" s="467"/>
      <c r="MY116" s="467"/>
      <c r="MZ116" s="467"/>
      <c r="NA116" s="467"/>
      <c r="NB116" s="467"/>
      <c r="NC116" s="467"/>
      <c r="ND116" s="467"/>
      <c r="NE116" s="467"/>
      <c r="NF116" s="467"/>
      <c r="NG116" s="467"/>
      <c r="NH116" s="467"/>
      <c r="NI116" s="467"/>
      <c r="NJ116" s="467"/>
      <c r="NK116" s="467"/>
      <c r="NL116" s="467"/>
      <c r="NM116" s="467"/>
      <c r="NN116" s="467"/>
      <c r="NO116" s="467"/>
      <c r="NP116" s="467"/>
      <c r="NQ116" s="467"/>
      <c r="NR116" s="467"/>
      <c r="NS116" s="467"/>
      <c r="NT116" s="467"/>
      <c r="NU116" s="467"/>
      <c r="NV116" s="467"/>
      <c r="NW116" s="467"/>
      <c r="NX116" s="467"/>
      <c r="NY116" s="467"/>
      <c r="NZ116" s="467"/>
      <c r="OA116" s="467"/>
      <c r="OB116" s="467"/>
      <c r="OC116" s="467"/>
      <c r="OD116" s="467"/>
      <c r="OE116" s="467"/>
      <c r="OF116" s="467"/>
      <c r="OG116" s="467"/>
      <c r="OH116" s="467"/>
      <c r="OI116" s="467"/>
      <c r="OJ116" s="467"/>
      <c r="OK116" s="467"/>
      <c r="OL116" s="467"/>
      <c r="OM116" s="467"/>
      <c r="ON116" s="467"/>
      <c r="OO116" s="467"/>
      <c r="OP116" s="467"/>
      <c r="OQ116" s="467"/>
      <c r="OR116" s="467"/>
      <c r="OS116" s="467"/>
      <c r="OT116" s="467"/>
      <c r="OU116" s="467"/>
      <c r="OV116" s="467"/>
      <c r="OW116" s="467"/>
      <c r="OX116" s="467"/>
      <c r="OY116" s="467"/>
      <c r="OZ116" s="467"/>
      <c r="PA116" s="467"/>
      <c r="PB116" s="467"/>
      <c r="PC116" s="467"/>
      <c r="PD116" s="467"/>
      <c r="PE116" s="467"/>
      <c r="PF116" s="467"/>
      <c r="PG116" s="467"/>
      <c r="PH116" s="467"/>
      <c r="PI116" s="467"/>
      <c r="PJ116" s="467"/>
      <c r="PK116" s="467"/>
      <c r="PL116" s="467"/>
      <c r="PM116" s="467"/>
      <c r="PN116" s="467"/>
      <c r="PO116" s="467"/>
      <c r="PP116" s="467"/>
      <c r="PQ116" s="467"/>
      <c r="PR116" s="467"/>
      <c r="PS116" s="467"/>
      <c r="PT116" s="467"/>
      <c r="PU116" s="467"/>
      <c r="PV116" s="467"/>
      <c r="PW116" s="467"/>
      <c r="PX116" s="467"/>
      <c r="PY116" s="467"/>
      <c r="PZ116" s="467"/>
      <c r="QA116" s="467"/>
      <c r="QB116" s="467"/>
      <c r="QC116" s="467"/>
      <c r="QD116" s="467"/>
      <c r="QE116" s="467"/>
      <c r="QF116" s="467"/>
      <c r="QG116" s="467"/>
      <c r="QH116" s="467"/>
      <c r="QI116" s="467"/>
      <c r="QJ116" s="467"/>
      <c r="QK116" s="467"/>
      <c r="QL116" s="467"/>
      <c r="QM116" s="467"/>
      <c r="QN116" s="467"/>
      <c r="QO116" s="467"/>
      <c r="QP116" s="467"/>
      <c r="QQ116" s="467"/>
      <c r="QR116" s="467"/>
      <c r="QS116" s="467"/>
      <c r="QT116" s="467"/>
      <c r="QU116" s="467"/>
      <c r="QV116" s="467"/>
      <c r="QW116" s="467"/>
      <c r="QX116" s="467"/>
      <c r="QY116" s="467"/>
      <c r="QZ116" s="467"/>
      <c r="RA116" s="467"/>
      <c r="RB116" s="467"/>
      <c r="RC116" s="467"/>
      <c r="RD116" s="467"/>
      <c r="RE116" s="467"/>
      <c r="RF116" s="467"/>
      <c r="RG116" s="467"/>
      <c r="RH116" s="467"/>
      <c r="RI116" s="467"/>
    </row>
    <row r="117" spans="1:477" s="221" customFormat="1" ht="10.5" customHeight="1" thickBot="1" x14ac:dyDescent="0.25">
      <c r="A117" s="148"/>
      <c r="B117" s="149"/>
      <c r="C117" s="151"/>
      <c r="D117" s="152" t="s">
        <v>8</v>
      </c>
      <c r="E117" s="153" t="str">
        <f>IF(SUM(E92:E115)=0,"",SUM($C92*D92,$C93*D93,$C94*D94,$C95*D95,$C96*D96,$C97*D97,$C98*D98,$C99*D99,$C100*D100,$C101*D101,$C102*D102,$C103*D103,$C104*D104,$C105*D105,$C106*D106,$C107*D107,$C108*D108,$C109*D109,$C110*D110,$C111*D111,$C112*D112,$C113*D113,$C114*D114,$C115*D115))</f>
        <v/>
      </c>
      <c r="F117" s="500"/>
      <c r="G117" s="501"/>
      <c r="H117" s="502"/>
      <c r="I117" s="392"/>
      <c r="J117" s="218"/>
      <c r="K117" s="104"/>
      <c r="L117" s="392"/>
      <c r="M117" s="218"/>
      <c r="N117" s="104"/>
      <c r="O117" s="392"/>
      <c r="P117" s="218"/>
      <c r="Q117" s="104"/>
      <c r="R117" s="392">
        <v>0</v>
      </c>
      <c r="S117" s="218"/>
      <c r="T117" s="104">
        <v>0</v>
      </c>
      <c r="U117" s="392"/>
      <c r="V117" s="218"/>
      <c r="W117" s="104"/>
      <c r="X117" s="392"/>
      <c r="Y117" s="218"/>
      <c r="Z117" s="104"/>
      <c r="AA117" s="392"/>
      <c r="AB117" s="218"/>
      <c r="AC117" s="104"/>
      <c r="AD117" s="392"/>
      <c r="AE117" s="218"/>
      <c r="AF117" s="104"/>
      <c r="AG117" s="467"/>
      <c r="AH117" s="467"/>
      <c r="AI117" s="467"/>
      <c r="AJ117" s="467"/>
      <c r="AK117" s="467"/>
      <c r="AL117" s="467"/>
      <c r="AM117" s="467"/>
      <c r="AN117" s="467"/>
      <c r="AO117" s="467"/>
      <c r="AP117" s="467"/>
      <c r="AQ117" s="467"/>
      <c r="AR117" s="467"/>
      <c r="AS117" s="467"/>
      <c r="AT117" s="467"/>
      <c r="AU117" s="467"/>
      <c r="AV117" s="467"/>
      <c r="AW117" s="467"/>
      <c r="AX117" s="467"/>
      <c r="AY117" s="467"/>
      <c r="AZ117" s="467"/>
      <c r="BA117" s="467"/>
      <c r="BB117" s="467"/>
      <c r="BC117" s="467"/>
      <c r="BD117" s="467"/>
      <c r="BE117" s="467"/>
      <c r="BF117" s="467"/>
      <c r="BG117" s="467"/>
      <c r="BH117" s="467"/>
      <c r="BI117" s="467"/>
      <c r="BJ117" s="467"/>
      <c r="BK117" s="467"/>
      <c r="BL117" s="467"/>
      <c r="BM117" s="467"/>
      <c r="BN117" s="467"/>
      <c r="BO117" s="467"/>
      <c r="BP117" s="467"/>
      <c r="BQ117" s="467"/>
      <c r="BR117" s="467"/>
      <c r="BS117" s="467"/>
      <c r="BT117" s="467"/>
      <c r="BU117" s="467"/>
      <c r="BV117" s="467"/>
      <c r="BW117" s="467"/>
      <c r="BX117" s="467"/>
      <c r="BY117" s="467"/>
      <c r="BZ117" s="467"/>
      <c r="CA117" s="467"/>
      <c r="CB117" s="467"/>
      <c r="CC117" s="467"/>
      <c r="CD117" s="467"/>
      <c r="CE117" s="467"/>
      <c r="CF117" s="467"/>
      <c r="CG117" s="467"/>
      <c r="CH117" s="467"/>
      <c r="CI117" s="467"/>
      <c r="CJ117" s="467"/>
      <c r="CK117" s="467"/>
      <c r="CL117" s="467"/>
      <c r="CM117" s="467"/>
      <c r="CN117" s="467"/>
      <c r="CO117" s="467"/>
      <c r="CP117" s="467"/>
      <c r="CQ117" s="467"/>
      <c r="CR117" s="467"/>
      <c r="CS117" s="467"/>
      <c r="CT117" s="467"/>
      <c r="CU117" s="467"/>
      <c r="CV117" s="467"/>
      <c r="CW117" s="467"/>
      <c r="CX117" s="467"/>
      <c r="CY117" s="467"/>
      <c r="CZ117" s="467"/>
      <c r="DA117" s="467"/>
      <c r="DB117" s="467"/>
      <c r="DC117" s="467"/>
      <c r="DD117" s="467"/>
      <c r="DE117" s="467"/>
      <c r="DF117" s="467"/>
      <c r="DG117" s="467"/>
      <c r="DH117" s="467"/>
      <c r="DI117" s="467"/>
      <c r="DJ117" s="467"/>
      <c r="DK117" s="467"/>
      <c r="DL117" s="467"/>
      <c r="DM117" s="467"/>
      <c r="DN117" s="467"/>
      <c r="DO117" s="467"/>
      <c r="DP117" s="467"/>
      <c r="DQ117" s="467"/>
      <c r="DR117" s="467"/>
      <c r="DS117" s="467"/>
      <c r="DT117" s="467"/>
      <c r="DU117" s="467"/>
      <c r="DV117" s="467"/>
      <c r="DW117" s="467"/>
      <c r="DX117" s="467"/>
      <c r="DY117" s="467"/>
      <c r="DZ117" s="467"/>
      <c r="EA117" s="467"/>
      <c r="EB117" s="467"/>
      <c r="EC117" s="467"/>
      <c r="ED117" s="467"/>
      <c r="EE117" s="467"/>
      <c r="EF117" s="467"/>
      <c r="EG117" s="467"/>
      <c r="EH117" s="467"/>
      <c r="EI117" s="467"/>
      <c r="EJ117" s="467"/>
      <c r="EK117" s="467"/>
      <c r="EL117" s="467"/>
      <c r="EM117" s="467"/>
      <c r="EN117" s="467"/>
      <c r="EO117" s="467"/>
      <c r="EP117" s="467"/>
      <c r="EQ117" s="467"/>
      <c r="ER117" s="467"/>
      <c r="ES117" s="467"/>
      <c r="ET117" s="467"/>
      <c r="EU117" s="467"/>
      <c r="EV117" s="467"/>
      <c r="EW117" s="467"/>
      <c r="EX117" s="467"/>
      <c r="EY117" s="467"/>
      <c r="EZ117" s="467"/>
      <c r="FA117" s="467"/>
      <c r="FB117" s="467"/>
      <c r="FC117" s="467"/>
      <c r="FD117" s="467"/>
      <c r="FE117" s="467"/>
      <c r="FF117" s="467"/>
      <c r="FG117" s="467"/>
      <c r="FH117" s="467"/>
      <c r="FI117" s="467"/>
      <c r="FJ117" s="467"/>
      <c r="FK117" s="467"/>
      <c r="FL117" s="467"/>
      <c r="FM117" s="467"/>
      <c r="FN117" s="467"/>
      <c r="FO117" s="467"/>
      <c r="FP117" s="467"/>
      <c r="FQ117" s="467"/>
      <c r="FR117" s="467"/>
      <c r="FS117" s="467"/>
      <c r="FT117" s="467"/>
      <c r="FU117" s="467"/>
      <c r="FV117" s="467"/>
      <c r="FW117" s="467"/>
      <c r="FX117" s="467"/>
      <c r="FY117" s="467"/>
      <c r="FZ117" s="467"/>
      <c r="GA117" s="467"/>
      <c r="GB117" s="467"/>
      <c r="GC117" s="467"/>
      <c r="GD117" s="467"/>
      <c r="GE117" s="467"/>
      <c r="GF117" s="467"/>
      <c r="GG117" s="467"/>
      <c r="GH117" s="467"/>
      <c r="GI117" s="467"/>
      <c r="GJ117" s="467"/>
      <c r="GK117" s="467"/>
      <c r="GL117" s="467"/>
      <c r="GM117" s="467"/>
      <c r="GN117" s="467"/>
      <c r="GO117" s="467"/>
      <c r="GP117" s="467"/>
      <c r="GQ117" s="467"/>
      <c r="GR117" s="467"/>
      <c r="GS117" s="467"/>
      <c r="GT117" s="467"/>
      <c r="GU117" s="467"/>
      <c r="GV117" s="467"/>
      <c r="GW117" s="467"/>
      <c r="GX117" s="467"/>
      <c r="GY117" s="467"/>
      <c r="GZ117" s="467"/>
      <c r="HA117" s="467"/>
      <c r="HB117" s="467"/>
      <c r="HC117" s="467"/>
      <c r="HD117" s="467"/>
      <c r="HE117" s="467"/>
      <c r="HF117" s="467"/>
      <c r="HG117" s="467"/>
      <c r="HH117" s="467"/>
      <c r="HI117" s="467"/>
      <c r="HJ117" s="467"/>
      <c r="HK117" s="467"/>
      <c r="HL117" s="467"/>
      <c r="HM117" s="467"/>
      <c r="HN117" s="467"/>
      <c r="HO117" s="467"/>
      <c r="HP117" s="467"/>
      <c r="HQ117" s="467"/>
      <c r="HR117" s="467"/>
      <c r="HS117" s="467"/>
      <c r="HT117" s="467"/>
      <c r="HU117" s="467"/>
      <c r="HV117" s="467"/>
      <c r="HW117" s="467"/>
      <c r="HX117" s="467"/>
      <c r="HY117" s="467"/>
      <c r="HZ117" s="467"/>
      <c r="IA117" s="467"/>
      <c r="IB117" s="467"/>
      <c r="IC117" s="467"/>
      <c r="ID117" s="467"/>
      <c r="IE117" s="467"/>
      <c r="IF117" s="467"/>
      <c r="IG117" s="467"/>
      <c r="IH117" s="467"/>
      <c r="II117" s="467"/>
      <c r="IJ117" s="467"/>
      <c r="IK117" s="467"/>
      <c r="IL117" s="467"/>
      <c r="IM117" s="467"/>
      <c r="IN117" s="467"/>
      <c r="IO117" s="467"/>
      <c r="IP117" s="467"/>
      <c r="IQ117" s="467"/>
      <c r="IR117" s="467"/>
      <c r="IS117" s="467"/>
      <c r="IT117" s="467"/>
      <c r="IU117" s="467"/>
      <c r="IV117" s="467"/>
      <c r="IW117" s="467"/>
      <c r="IX117" s="467"/>
      <c r="IY117" s="467"/>
      <c r="IZ117" s="467"/>
      <c r="JA117" s="467"/>
      <c r="JB117" s="467"/>
      <c r="JC117" s="467"/>
      <c r="JD117" s="467"/>
      <c r="JE117" s="467"/>
      <c r="JF117" s="467"/>
      <c r="JG117" s="467"/>
      <c r="JH117" s="467"/>
      <c r="JI117" s="467"/>
      <c r="JJ117" s="467"/>
      <c r="JK117" s="467"/>
      <c r="JL117" s="467"/>
      <c r="JM117" s="467"/>
      <c r="JN117" s="467"/>
      <c r="JO117" s="467"/>
      <c r="JP117" s="467"/>
      <c r="JQ117" s="467"/>
      <c r="JR117" s="467"/>
      <c r="JS117" s="467"/>
      <c r="JT117" s="467"/>
      <c r="JU117" s="467"/>
      <c r="JV117" s="467"/>
      <c r="JW117" s="467"/>
      <c r="JX117" s="467"/>
      <c r="JY117" s="467"/>
      <c r="JZ117" s="467"/>
      <c r="KA117" s="467"/>
      <c r="KB117" s="467"/>
      <c r="KC117" s="467"/>
      <c r="KD117" s="467"/>
      <c r="KE117" s="467"/>
      <c r="KF117" s="467"/>
      <c r="KG117" s="467"/>
      <c r="KH117" s="467"/>
      <c r="KI117" s="467"/>
      <c r="KJ117" s="467"/>
      <c r="KK117" s="467"/>
      <c r="KL117" s="467"/>
      <c r="KM117" s="467"/>
      <c r="KN117" s="467"/>
      <c r="KO117" s="467"/>
      <c r="KP117" s="467"/>
      <c r="KQ117" s="467"/>
      <c r="KR117" s="467"/>
      <c r="KS117" s="467"/>
      <c r="KT117" s="467"/>
      <c r="KU117" s="467"/>
      <c r="KV117" s="467"/>
      <c r="KW117" s="467"/>
      <c r="KX117" s="467"/>
      <c r="KY117" s="467"/>
      <c r="KZ117" s="467"/>
      <c r="LA117" s="467"/>
      <c r="LB117" s="467"/>
      <c r="LC117" s="467"/>
      <c r="LD117" s="467"/>
      <c r="LE117" s="467"/>
      <c r="LF117" s="467"/>
      <c r="LG117" s="467"/>
      <c r="LH117" s="467"/>
      <c r="LI117" s="467"/>
      <c r="LJ117" s="467"/>
      <c r="LK117" s="467"/>
      <c r="LL117" s="467"/>
      <c r="LM117" s="467"/>
      <c r="LN117" s="467"/>
      <c r="LO117" s="467"/>
      <c r="LP117" s="467"/>
      <c r="LQ117" s="467"/>
      <c r="LR117" s="467"/>
      <c r="LS117" s="467"/>
      <c r="LT117" s="467"/>
      <c r="LU117" s="467"/>
      <c r="LV117" s="467"/>
      <c r="LW117" s="467"/>
      <c r="LX117" s="467"/>
      <c r="LY117" s="467"/>
      <c r="LZ117" s="467"/>
      <c r="MA117" s="467"/>
      <c r="MB117" s="467"/>
      <c r="MC117" s="467"/>
      <c r="MD117" s="467"/>
      <c r="ME117" s="467"/>
      <c r="MF117" s="467"/>
      <c r="MG117" s="467"/>
      <c r="MH117" s="467"/>
      <c r="MI117" s="467"/>
      <c r="MJ117" s="467"/>
      <c r="MK117" s="467"/>
      <c r="ML117" s="467"/>
      <c r="MM117" s="467"/>
      <c r="MN117" s="467"/>
      <c r="MO117" s="467"/>
      <c r="MP117" s="467"/>
      <c r="MQ117" s="467"/>
      <c r="MR117" s="467"/>
      <c r="MS117" s="467"/>
      <c r="MT117" s="467"/>
      <c r="MU117" s="467"/>
      <c r="MV117" s="467"/>
      <c r="MW117" s="467"/>
      <c r="MX117" s="467"/>
      <c r="MY117" s="467"/>
      <c r="MZ117" s="467"/>
      <c r="NA117" s="467"/>
      <c r="NB117" s="467"/>
      <c r="NC117" s="467"/>
      <c r="ND117" s="467"/>
      <c r="NE117" s="467"/>
      <c r="NF117" s="467"/>
      <c r="NG117" s="467"/>
      <c r="NH117" s="467"/>
      <c r="NI117" s="467"/>
      <c r="NJ117" s="467"/>
      <c r="NK117" s="467"/>
      <c r="NL117" s="467"/>
      <c r="NM117" s="467"/>
      <c r="NN117" s="467"/>
      <c r="NO117" s="467"/>
      <c r="NP117" s="467"/>
      <c r="NQ117" s="467"/>
      <c r="NR117" s="467"/>
      <c r="NS117" s="467"/>
      <c r="NT117" s="467"/>
      <c r="NU117" s="467"/>
      <c r="NV117" s="467"/>
      <c r="NW117" s="467"/>
      <c r="NX117" s="467"/>
      <c r="NY117" s="467"/>
      <c r="NZ117" s="467"/>
      <c r="OA117" s="467"/>
      <c r="OB117" s="467"/>
      <c r="OC117" s="467"/>
      <c r="OD117" s="467"/>
      <c r="OE117" s="467"/>
      <c r="OF117" s="467"/>
      <c r="OG117" s="467"/>
      <c r="OH117" s="467"/>
      <c r="OI117" s="467"/>
      <c r="OJ117" s="467"/>
      <c r="OK117" s="467"/>
      <c r="OL117" s="467"/>
      <c r="OM117" s="467"/>
      <c r="ON117" s="467"/>
      <c r="OO117" s="467"/>
      <c r="OP117" s="467"/>
      <c r="OQ117" s="467"/>
      <c r="OR117" s="467"/>
      <c r="OS117" s="467"/>
      <c r="OT117" s="467"/>
      <c r="OU117" s="467"/>
      <c r="OV117" s="467"/>
      <c r="OW117" s="467"/>
      <c r="OX117" s="467"/>
      <c r="OY117" s="467"/>
      <c r="OZ117" s="467"/>
      <c r="PA117" s="467"/>
      <c r="PB117" s="467"/>
      <c r="PC117" s="467"/>
      <c r="PD117" s="467"/>
      <c r="PE117" s="467"/>
      <c r="PF117" s="467"/>
      <c r="PG117" s="467"/>
      <c r="PH117" s="467"/>
      <c r="PI117" s="467"/>
      <c r="PJ117" s="467"/>
      <c r="PK117" s="467"/>
      <c r="PL117" s="467"/>
      <c r="PM117" s="467"/>
      <c r="PN117" s="467"/>
      <c r="PO117" s="467"/>
      <c r="PP117" s="467"/>
      <c r="PQ117" s="467"/>
      <c r="PR117" s="467"/>
      <c r="PS117" s="467"/>
      <c r="PT117" s="467"/>
      <c r="PU117" s="467"/>
      <c r="PV117" s="467"/>
      <c r="PW117" s="467"/>
      <c r="PX117" s="467"/>
      <c r="PY117" s="467"/>
      <c r="PZ117" s="467"/>
      <c r="QA117" s="467"/>
      <c r="QB117" s="467"/>
      <c r="QC117" s="467"/>
      <c r="QD117" s="467"/>
      <c r="QE117" s="467"/>
      <c r="QF117" s="467"/>
      <c r="QG117" s="467"/>
      <c r="QH117" s="467"/>
      <c r="QI117" s="467"/>
      <c r="QJ117" s="467"/>
      <c r="QK117" s="467"/>
      <c r="QL117" s="467"/>
      <c r="QM117" s="467"/>
      <c r="QN117" s="467"/>
      <c r="QO117" s="467"/>
      <c r="QP117" s="467"/>
      <c r="QQ117" s="467"/>
      <c r="QR117" s="467"/>
      <c r="QS117" s="467"/>
      <c r="QT117" s="467"/>
      <c r="QU117" s="467"/>
      <c r="QV117" s="467"/>
      <c r="QW117" s="467"/>
      <c r="QX117" s="467"/>
      <c r="QY117" s="467"/>
      <c r="QZ117" s="467"/>
      <c r="RA117" s="467"/>
      <c r="RB117" s="467"/>
      <c r="RC117" s="467"/>
      <c r="RD117" s="467"/>
      <c r="RE117" s="467"/>
      <c r="RF117" s="467"/>
      <c r="RG117" s="467"/>
      <c r="RH117" s="467"/>
      <c r="RI117" s="467"/>
    </row>
    <row r="118" spans="1:477" ht="24" customHeight="1" x14ac:dyDescent="0.25">
      <c r="A118" s="142">
        <f>IF(B118="","",A115+1)</f>
        <v>90</v>
      </c>
      <c r="B118" s="279" t="s">
        <v>182</v>
      </c>
      <c r="C118" s="280"/>
      <c r="D118" s="143">
        <f>IF(ISBLANK('Item List'!E90),0,'Item List'!E90)</f>
        <v>0</v>
      </c>
      <c r="E118" s="143">
        <f t="shared" si="30"/>
        <v>0</v>
      </c>
      <c r="F118" s="493">
        <v>8</v>
      </c>
      <c r="G118" s="506" t="s">
        <v>235</v>
      </c>
      <c r="H118" s="496">
        <v>10</v>
      </c>
      <c r="I118" s="398"/>
      <c r="J118" s="410" t="s">
        <v>235</v>
      </c>
      <c r="K118" s="342" t="s">
        <v>216</v>
      </c>
      <c r="L118" s="398">
        <v>2</v>
      </c>
      <c r="M118" s="410" t="s">
        <v>235</v>
      </c>
      <c r="N118" s="103">
        <v>119</v>
      </c>
      <c r="O118" s="398">
        <v>3</v>
      </c>
      <c r="P118" s="410" t="s">
        <v>235</v>
      </c>
      <c r="Q118" s="103">
        <v>150</v>
      </c>
      <c r="R118" s="389">
        <v>0</v>
      </c>
      <c r="S118" s="410" t="s">
        <v>235</v>
      </c>
      <c r="T118" s="360">
        <v>200</v>
      </c>
      <c r="U118" s="398"/>
      <c r="V118" s="410" t="s">
        <v>235</v>
      </c>
      <c r="W118" s="360" t="s">
        <v>220</v>
      </c>
      <c r="X118" s="398">
        <v>6</v>
      </c>
      <c r="Y118" s="410" t="s">
        <v>235</v>
      </c>
      <c r="Z118" s="360">
        <v>270</v>
      </c>
      <c r="AA118" s="398">
        <v>2</v>
      </c>
      <c r="AB118" s="410" t="s">
        <v>235</v>
      </c>
      <c r="AC118" s="103">
        <v>150</v>
      </c>
      <c r="AD118" s="398"/>
      <c r="AE118" s="410" t="s">
        <v>235</v>
      </c>
      <c r="AF118" s="360" t="s">
        <v>220</v>
      </c>
    </row>
    <row r="119" spans="1:477" ht="24" customHeight="1" x14ac:dyDescent="0.25">
      <c r="A119" s="142">
        <f t="shared" si="31"/>
        <v>91</v>
      </c>
      <c r="B119" s="279" t="s">
        <v>183</v>
      </c>
      <c r="C119" s="280"/>
      <c r="D119" s="143">
        <f>IF(ISBLANK('Item List'!E91),0,'Item List'!E91)</f>
        <v>0</v>
      </c>
      <c r="E119" s="143">
        <f t="shared" si="30"/>
        <v>0</v>
      </c>
      <c r="F119" s="493">
        <v>1</v>
      </c>
      <c r="G119" s="506" t="s">
        <v>235</v>
      </c>
      <c r="H119" s="496">
        <v>10</v>
      </c>
      <c r="I119" s="398"/>
      <c r="J119" s="410" t="s">
        <v>235</v>
      </c>
      <c r="K119" s="342" t="s">
        <v>216</v>
      </c>
      <c r="L119" s="398">
        <v>2</v>
      </c>
      <c r="M119" s="410" t="s">
        <v>235</v>
      </c>
      <c r="N119" s="103">
        <v>119</v>
      </c>
      <c r="O119" s="398">
        <v>3</v>
      </c>
      <c r="P119" s="410" t="s">
        <v>235</v>
      </c>
      <c r="Q119" s="103">
        <v>150</v>
      </c>
      <c r="R119" s="389">
        <v>0</v>
      </c>
      <c r="S119" s="410" t="s">
        <v>235</v>
      </c>
      <c r="T119" s="360">
        <v>55</v>
      </c>
      <c r="U119" s="398"/>
      <c r="V119" s="410" t="s">
        <v>235</v>
      </c>
      <c r="W119" s="360" t="s">
        <v>220</v>
      </c>
      <c r="X119" s="398">
        <v>2</v>
      </c>
      <c r="Y119" s="410" t="s">
        <v>235</v>
      </c>
      <c r="Z119" s="360">
        <v>90</v>
      </c>
      <c r="AA119" s="398">
        <v>1</v>
      </c>
      <c r="AB119" s="410" t="s">
        <v>235</v>
      </c>
      <c r="AC119" s="103">
        <v>50</v>
      </c>
      <c r="AD119" s="398"/>
      <c r="AE119" s="410" t="s">
        <v>235</v>
      </c>
      <c r="AF119" s="360" t="s">
        <v>220</v>
      </c>
    </row>
    <row r="120" spans="1:477" ht="24" customHeight="1" x14ac:dyDescent="0.25">
      <c r="A120" s="142">
        <f t="shared" si="31"/>
        <v>92</v>
      </c>
      <c r="B120" s="279" t="s">
        <v>121</v>
      </c>
      <c r="C120" s="280"/>
      <c r="D120" s="143">
        <f>IF(ISBLANK('Item List'!E92),0,'Item List'!E92)</f>
        <v>0</v>
      </c>
      <c r="E120" s="143">
        <f t="shared" si="30"/>
        <v>0</v>
      </c>
      <c r="F120" s="493">
        <v>1</v>
      </c>
      <c r="G120" s="506" t="s">
        <v>235</v>
      </c>
      <c r="H120" s="496">
        <v>10</v>
      </c>
      <c r="I120" s="398"/>
      <c r="J120" s="410" t="s">
        <v>235</v>
      </c>
      <c r="K120" s="342" t="s">
        <v>216</v>
      </c>
      <c r="L120" s="398">
        <v>2</v>
      </c>
      <c r="M120" s="410" t="s">
        <v>235</v>
      </c>
      <c r="N120" s="103">
        <v>119</v>
      </c>
      <c r="O120" s="398">
        <v>3</v>
      </c>
      <c r="P120" s="410" t="s">
        <v>235</v>
      </c>
      <c r="Q120" s="103">
        <v>150</v>
      </c>
      <c r="R120" s="389">
        <v>0</v>
      </c>
      <c r="S120" s="410" t="s">
        <v>235</v>
      </c>
      <c r="T120" s="360">
        <v>45</v>
      </c>
      <c r="U120" s="398"/>
      <c r="V120" s="410" t="s">
        <v>235</v>
      </c>
      <c r="W120" s="360" t="s">
        <v>220</v>
      </c>
      <c r="X120" s="398"/>
      <c r="Y120" s="410" t="s">
        <v>235</v>
      </c>
      <c r="Z120" s="360" t="s">
        <v>216</v>
      </c>
      <c r="AA120" s="398">
        <v>1</v>
      </c>
      <c r="AB120" s="410" t="s">
        <v>235</v>
      </c>
      <c r="AC120" s="103">
        <v>65</v>
      </c>
      <c r="AD120" s="398"/>
      <c r="AE120" s="410" t="s">
        <v>235</v>
      </c>
      <c r="AF120" s="360" t="s">
        <v>220</v>
      </c>
    </row>
    <row r="121" spans="1:477" ht="24" customHeight="1" x14ac:dyDescent="0.25">
      <c r="A121" s="142">
        <f t="shared" si="31"/>
        <v>93</v>
      </c>
      <c r="B121" s="279" t="s">
        <v>122</v>
      </c>
      <c r="C121" s="280"/>
      <c r="D121" s="143">
        <f>IF(ISBLANK('Item List'!E93),0,'Item List'!E93)</f>
        <v>0</v>
      </c>
      <c r="E121" s="143">
        <f t="shared" si="30"/>
        <v>0</v>
      </c>
      <c r="F121" s="493">
        <v>3</v>
      </c>
      <c r="G121" s="506" t="s">
        <v>235</v>
      </c>
      <c r="H121" s="496">
        <v>10</v>
      </c>
      <c r="I121" s="398"/>
      <c r="J121" s="410" t="s">
        <v>235</v>
      </c>
      <c r="K121" s="342" t="s">
        <v>216</v>
      </c>
      <c r="L121" s="398">
        <v>2</v>
      </c>
      <c r="M121" s="410" t="s">
        <v>235</v>
      </c>
      <c r="N121" s="103">
        <v>119</v>
      </c>
      <c r="O121" s="398">
        <v>3</v>
      </c>
      <c r="P121" s="410" t="s">
        <v>235</v>
      </c>
      <c r="Q121" s="103">
        <v>150</v>
      </c>
      <c r="R121" s="389">
        <v>0</v>
      </c>
      <c r="S121" s="410" t="s">
        <v>235</v>
      </c>
      <c r="T121" s="360">
        <v>80</v>
      </c>
      <c r="U121" s="398"/>
      <c r="V121" s="410" t="s">
        <v>235</v>
      </c>
      <c r="W121" s="360" t="s">
        <v>220</v>
      </c>
      <c r="X121" s="398">
        <v>6</v>
      </c>
      <c r="Y121" s="410" t="s">
        <v>235</v>
      </c>
      <c r="Z121" s="360">
        <v>270</v>
      </c>
      <c r="AA121" s="398">
        <v>1</v>
      </c>
      <c r="AB121" s="410" t="s">
        <v>235</v>
      </c>
      <c r="AC121" s="103">
        <v>75</v>
      </c>
      <c r="AD121" s="398"/>
      <c r="AE121" s="410" t="s">
        <v>235</v>
      </c>
      <c r="AF121" s="360" t="s">
        <v>220</v>
      </c>
    </row>
    <row r="122" spans="1:477" ht="24" customHeight="1" x14ac:dyDescent="0.25">
      <c r="A122" s="142">
        <f t="shared" si="31"/>
        <v>94</v>
      </c>
      <c r="B122" s="279" t="s">
        <v>123</v>
      </c>
      <c r="C122" s="280"/>
      <c r="D122" s="143">
        <f>IF(ISBLANK('Item List'!E94),0,'Item List'!E94)</f>
        <v>0</v>
      </c>
      <c r="E122" s="143">
        <f t="shared" si="30"/>
        <v>0</v>
      </c>
      <c r="F122" s="493">
        <v>1</v>
      </c>
      <c r="G122" s="506" t="s">
        <v>235</v>
      </c>
      <c r="H122" s="496">
        <v>10</v>
      </c>
      <c r="I122" s="398"/>
      <c r="J122" s="410" t="s">
        <v>235</v>
      </c>
      <c r="K122" s="342" t="s">
        <v>216</v>
      </c>
      <c r="L122" s="398">
        <v>2</v>
      </c>
      <c r="M122" s="410" t="s">
        <v>235</v>
      </c>
      <c r="N122" s="103">
        <v>119</v>
      </c>
      <c r="O122" s="398">
        <v>3</v>
      </c>
      <c r="P122" s="410" t="s">
        <v>235</v>
      </c>
      <c r="Q122" s="103">
        <v>150</v>
      </c>
      <c r="R122" s="389">
        <v>0</v>
      </c>
      <c r="S122" s="410" t="s">
        <v>235</v>
      </c>
      <c r="T122" s="360">
        <v>45</v>
      </c>
      <c r="U122" s="398"/>
      <c r="V122" s="410" t="s">
        <v>235</v>
      </c>
      <c r="W122" s="360" t="s">
        <v>220</v>
      </c>
      <c r="X122" s="398">
        <v>1.5</v>
      </c>
      <c r="Y122" s="410" t="s">
        <v>235</v>
      </c>
      <c r="Z122" s="360">
        <v>67.5</v>
      </c>
      <c r="AA122" s="398">
        <v>0.5</v>
      </c>
      <c r="AB122" s="410" t="s">
        <v>235</v>
      </c>
      <c r="AC122" s="103">
        <v>45</v>
      </c>
      <c r="AD122" s="398"/>
      <c r="AE122" s="410" t="s">
        <v>235</v>
      </c>
      <c r="AF122" s="360" t="s">
        <v>220</v>
      </c>
    </row>
    <row r="123" spans="1:477" ht="24" customHeight="1" x14ac:dyDescent="0.25">
      <c r="A123" s="142">
        <f t="shared" si="31"/>
        <v>95</v>
      </c>
      <c r="B123" s="279" t="s">
        <v>124</v>
      </c>
      <c r="C123" s="280"/>
      <c r="D123" s="143">
        <f>IF(ISBLANK('Item List'!E95),0,'Item List'!E95)</f>
        <v>0</v>
      </c>
      <c r="E123" s="143">
        <f t="shared" si="30"/>
        <v>0</v>
      </c>
      <c r="F123" s="493">
        <v>2</v>
      </c>
      <c r="G123" s="506" t="s">
        <v>235</v>
      </c>
      <c r="H123" s="496">
        <v>10</v>
      </c>
      <c r="I123" s="398"/>
      <c r="J123" s="410" t="s">
        <v>235</v>
      </c>
      <c r="K123" s="342" t="s">
        <v>216</v>
      </c>
      <c r="L123" s="398">
        <v>2</v>
      </c>
      <c r="M123" s="410" t="s">
        <v>235</v>
      </c>
      <c r="N123" s="103">
        <v>119</v>
      </c>
      <c r="O123" s="398">
        <v>3</v>
      </c>
      <c r="P123" s="410" t="s">
        <v>235</v>
      </c>
      <c r="Q123" s="103">
        <v>150</v>
      </c>
      <c r="R123" s="389">
        <v>0</v>
      </c>
      <c r="S123" s="410" t="s">
        <v>235</v>
      </c>
      <c r="T123" s="360">
        <v>65</v>
      </c>
      <c r="U123" s="398"/>
      <c r="V123" s="410" t="s">
        <v>235</v>
      </c>
      <c r="W123" s="360" t="s">
        <v>220</v>
      </c>
      <c r="X123" s="398"/>
      <c r="Y123" s="410" t="s">
        <v>235</v>
      </c>
      <c r="Z123" s="360" t="s">
        <v>216</v>
      </c>
      <c r="AA123" s="398">
        <v>0.5</v>
      </c>
      <c r="AB123" s="410" t="s">
        <v>235</v>
      </c>
      <c r="AC123" s="103">
        <v>30</v>
      </c>
      <c r="AD123" s="398"/>
      <c r="AE123" s="410" t="s">
        <v>235</v>
      </c>
      <c r="AF123" s="360" t="s">
        <v>220</v>
      </c>
    </row>
    <row r="124" spans="1:477" ht="24" customHeight="1" x14ac:dyDescent="0.25">
      <c r="A124" s="142">
        <f t="shared" si="31"/>
        <v>96</v>
      </c>
      <c r="B124" s="279" t="s">
        <v>113</v>
      </c>
      <c r="C124" s="280"/>
      <c r="D124" s="143">
        <f>IF(ISBLANK('Item List'!E96),0,'Item List'!E96)</f>
        <v>0</v>
      </c>
      <c r="E124" s="143">
        <f t="shared" si="30"/>
        <v>0</v>
      </c>
      <c r="F124" s="493">
        <v>3</v>
      </c>
      <c r="G124" s="506" t="s">
        <v>235</v>
      </c>
      <c r="H124" s="496">
        <v>10</v>
      </c>
      <c r="I124" s="398"/>
      <c r="J124" s="410" t="s">
        <v>235</v>
      </c>
      <c r="K124" s="342" t="s">
        <v>216</v>
      </c>
      <c r="L124" s="398">
        <v>2</v>
      </c>
      <c r="M124" s="410" t="s">
        <v>235</v>
      </c>
      <c r="N124" s="103">
        <v>119</v>
      </c>
      <c r="O124" s="398">
        <v>3</v>
      </c>
      <c r="P124" s="410" t="s">
        <v>235</v>
      </c>
      <c r="Q124" s="103">
        <v>150</v>
      </c>
      <c r="R124" s="389">
        <v>0</v>
      </c>
      <c r="S124" s="410" t="s">
        <v>235</v>
      </c>
      <c r="T124" s="360">
        <v>65</v>
      </c>
      <c r="U124" s="398"/>
      <c r="V124" s="410" t="s">
        <v>235</v>
      </c>
      <c r="W124" s="360" t="s">
        <v>220</v>
      </c>
      <c r="X124" s="398">
        <v>3</v>
      </c>
      <c r="Y124" s="410" t="s">
        <v>235</v>
      </c>
      <c r="Z124" s="360">
        <v>135</v>
      </c>
      <c r="AA124" s="398">
        <v>0.5</v>
      </c>
      <c r="AB124" s="410" t="s">
        <v>235</v>
      </c>
      <c r="AC124" s="103">
        <v>50</v>
      </c>
      <c r="AD124" s="398"/>
      <c r="AE124" s="410" t="s">
        <v>235</v>
      </c>
      <c r="AF124" s="360" t="s">
        <v>220</v>
      </c>
    </row>
    <row r="125" spans="1:477" ht="24" customHeight="1" x14ac:dyDescent="0.25">
      <c r="A125" s="142">
        <f t="shared" si="31"/>
        <v>97</v>
      </c>
      <c r="B125" s="279" t="s">
        <v>125</v>
      </c>
      <c r="C125" s="280"/>
      <c r="D125" s="143">
        <f>IF(ISBLANK('Item List'!E97),0,'Item List'!E97)</f>
        <v>0</v>
      </c>
      <c r="E125" s="143">
        <f t="shared" si="30"/>
        <v>0</v>
      </c>
      <c r="F125" s="493">
        <v>1</v>
      </c>
      <c r="G125" s="506" t="s">
        <v>235</v>
      </c>
      <c r="H125" s="496">
        <v>10</v>
      </c>
      <c r="I125" s="398"/>
      <c r="J125" s="410" t="s">
        <v>235</v>
      </c>
      <c r="K125" s="342" t="s">
        <v>216</v>
      </c>
      <c r="L125" s="398">
        <v>2</v>
      </c>
      <c r="M125" s="410" t="s">
        <v>235</v>
      </c>
      <c r="N125" s="103">
        <v>119</v>
      </c>
      <c r="O125" s="398">
        <v>3</v>
      </c>
      <c r="P125" s="410" t="s">
        <v>235</v>
      </c>
      <c r="Q125" s="103">
        <v>150</v>
      </c>
      <c r="R125" s="389">
        <v>0</v>
      </c>
      <c r="S125" s="410" t="s">
        <v>235</v>
      </c>
      <c r="T125" s="360">
        <v>80</v>
      </c>
      <c r="U125" s="398"/>
      <c r="V125" s="410" t="s">
        <v>235</v>
      </c>
      <c r="W125" s="360" t="s">
        <v>220</v>
      </c>
      <c r="X125" s="398">
        <v>4</v>
      </c>
      <c r="Y125" s="410" t="s">
        <v>235</v>
      </c>
      <c r="Z125" s="360">
        <v>180</v>
      </c>
      <c r="AA125" s="398">
        <v>0.5</v>
      </c>
      <c r="AB125" s="410" t="s">
        <v>235</v>
      </c>
      <c r="AC125" s="103">
        <v>50</v>
      </c>
      <c r="AD125" s="398"/>
      <c r="AE125" s="410" t="s">
        <v>235</v>
      </c>
      <c r="AF125" s="360" t="s">
        <v>220</v>
      </c>
    </row>
    <row r="126" spans="1:477" ht="24" customHeight="1" x14ac:dyDescent="0.25">
      <c r="A126" s="142">
        <f t="shared" si="31"/>
        <v>98</v>
      </c>
      <c r="B126" s="279" t="s">
        <v>126</v>
      </c>
      <c r="C126" s="280"/>
      <c r="D126" s="143">
        <f>IF(ISBLANK('Item List'!E98),0,'Item List'!E98)</f>
        <v>0</v>
      </c>
      <c r="E126" s="143">
        <f t="shared" si="30"/>
        <v>0</v>
      </c>
      <c r="F126" s="493">
        <v>1</v>
      </c>
      <c r="G126" s="506" t="s">
        <v>235</v>
      </c>
      <c r="H126" s="496">
        <v>10</v>
      </c>
      <c r="I126" s="398"/>
      <c r="J126" s="410" t="s">
        <v>235</v>
      </c>
      <c r="K126" s="342" t="s">
        <v>216</v>
      </c>
      <c r="L126" s="398">
        <v>2</v>
      </c>
      <c r="M126" s="410" t="s">
        <v>235</v>
      </c>
      <c r="N126" s="103">
        <v>119</v>
      </c>
      <c r="O126" s="398">
        <v>3</v>
      </c>
      <c r="P126" s="410" t="s">
        <v>235</v>
      </c>
      <c r="Q126" s="103">
        <v>150</v>
      </c>
      <c r="R126" s="389">
        <v>0</v>
      </c>
      <c r="S126" s="410" t="s">
        <v>235</v>
      </c>
      <c r="T126" s="360">
        <v>65</v>
      </c>
      <c r="U126" s="398"/>
      <c r="V126" s="410" t="s">
        <v>235</v>
      </c>
      <c r="W126" s="360" t="s">
        <v>220</v>
      </c>
      <c r="X126" s="398"/>
      <c r="Y126" s="410" t="s">
        <v>235</v>
      </c>
      <c r="Z126" s="360" t="s">
        <v>216</v>
      </c>
      <c r="AA126" s="398">
        <v>0.5</v>
      </c>
      <c r="AB126" s="410" t="s">
        <v>235</v>
      </c>
      <c r="AC126" s="103">
        <v>30</v>
      </c>
      <c r="AD126" s="398"/>
      <c r="AE126" s="410" t="s">
        <v>235</v>
      </c>
      <c r="AF126" s="360" t="s">
        <v>220</v>
      </c>
    </row>
    <row r="127" spans="1:477" ht="24" customHeight="1" x14ac:dyDescent="0.25">
      <c r="A127" s="142">
        <f t="shared" si="31"/>
        <v>99</v>
      </c>
      <c r="B127" s="279" t="s">
        <v>114</v>
      </c>
      <c r="C127" s="280"/>
      <c r="D127" s="143"/>
      <c r="E127" s="143"/>
      <c r="F127" s="493">
        <v>3</v>
      </c>
      <c r="G127" s="506" t="s">
        <v>235</v>
      </c>
      <c r="H127" s="496">
        <v>10</v>
      </c>
      <c r="I127" s="398"/>
      <c r="J127" s="410" t="s">
        <v>235</v>
      </c>
      <c r="K127" s="342" t="s">
        <v>216</v>
      </c>
      <c r="L127" s="398">
        <v>2</v>
      </c>
      <c r="M127" s="410" t="s">
        <v>235</v>
      </c>
      <c r="N127" s="103">
        <v>119</v>
      </c>
      <c r="O127" s="398">
        <v>3</v>
      </c>
      <c r="P127" s="410" t="s">
        <v>235</v>
      </c>
      <c r="Q127" s="103">
        <v>150</v>
      </c>
      <c r="R127" s="389">
        <v>0</v>
      </c>
      <c r="S127" s="410" t="s">
        <v>235</v>
      </c>
      <c r="T127" s="360">
        <v>65</v>
      </c>
      <c r="U127" s="398"/>
      <c r="V127" s="410" t="s">
        <v>235</v>
      </c>
      <c r="W127" s="360" t="s">
        <v>220</v>
      </c>
      <c r="X127" s="398">
        <v>3</v>
      </c>
      <c r="Y127" s="410" t="s">
        <v>235</v>
      </c>
      <c r="Z127" s="360">
        <v>135</v>
      </c>
      <c r="AA127" s="398">
        <v>1</v>
      </c>
      <c r="AB127" s="410" t="s">
        <v>235</v>
      </c>
      <c r="AC127" s="103">
        <v>50</v>
      </c>
      <c r="AD127" s="398"/>
      <c r="AE127" s="410" t="s">
        <v>235</v>
      </c>
      <c r="AF127" s="360" t="s">
        <v>220</v>
      </c>
    </row>
    <row r="128" spans="1:477" ht="24" customHeight="1" x14ac:dyDescent="0.25">
      <c r="A128" s="142">
        <f t="shared" si="31"/>
        <v>100</v>
      </c>
      <c r="B128" s="279" t="s">
        <v>115</v>
      </c>
      <c r="C128" s="280"/>
      <c r="D128" s="143"/>
      <c r="E128" s="143"/>
      <c r="F128" s="493">
        <v>3</v>
      </c>
      <c r="G128" s="506" t="s">
        <v>235</v>
      </c>
      <c r="H128" s="496">
        <v>10</v>
      </c>
      <c r="I128" s="398"/>
      <c r="J128" s="410" t="s">
        <v>235</v>
      </c>
      <c r="K128" s="342" t="s">
        <v>216</v>
      </c>
      <c r="L128" s="398">
        <v>2</v>
      </c>
      <c r="M128" s="410" t="s">
        <v>235</v>
      </c>
      <c r="N128" s="103">
        <v>119</v>
      </c>
      <c r="O128" s="398">
        <v>3</v>
      </c>
      <c r="P128" s="410" t="s">
        <v>235</v>
      </c>
      <c r="Q128" s="103">
        <v>150</v>
      </c>
      <c r="R128" s="389">
        <v>0</v>
      </c>
      <c r="S128" s="410" t="s">
        <v>235</v>
      </c>
      <c r="T128" s="360">
        <v>80</v>
      </c>
      <c r="U128" s="398"/>
      <c r="V128" s="410" t="s">
        <v>235</v>
      </c>
      <c r="W128" s="360" t="s">
        <v>220</v>
      </c>
      <c r="X128" s="398">
        <v>3</v>
      </c>
      <c r="Y128" s="410" t="s">
        <v>235</v>
      </c>
      <c r="Z128" s="360">
        <v>135</v>
      </c>
      <c r="AA128" s="398">
        <v>1</v>
      </c>
      <c r="AB128" s="410" t="s">
        <v>235</v>
      </c>
      <c r="AC128" s="103">
        <v>100</v>
      </c>
      <c r="AD128" s="398"/>
      <c r="AE128" s="410" t="s">
        <v>235</v>
      </c>
      <c r="AF128" s="360" t="s">
        <v>220</v>
      </c>
    </row>
    <row r="129" spans="1:477" ht="24" customHeight="1" x14ac:dyDescent="0.25">
      <c r="A129" s="142">
        <f t="shared" si="31"/>
        <v>101</v>
      </c>
      <c r="B129" s="279" t="s">
        <v>116</v>
      </c>
      <c r="C129" s="280"/>
      <c r="D129" s="143"/>
      <c r="E129" s="143"/>
      <c r="F129" s="493">
        <v>3</v>
      </c>
      <c r="G129" s="506" t="s">
        <v>235</v>
      </c>
      <c r="H129" s="496">
        <v>10</v>
      </c>
      <c r="I129" s="398"/>
      <c r="J129" s="410" t="s">
        <v>235</v>
      </c>
      <c r="K129" s="342" t="s">
        <v>216</v>
      </c>
      <c r="L129" s="398">
        <v>2</v>
      </c>
      <c r="M129" s="410" t="s">
        <v>235</v>
      </c>
      <c r="N129" s="103">
        <v>119</v>
      </c>
      <c r="O129" s="398">
        <v>3</v>
      </c>
      <c r="P129" s="410" t="s">
        <v>235</v>
      </c>
      <c r="Q129" s="103">
        <v>150</v>
      </c>
      <c r="R129" s="389">
        <v>0</v>
      </c>
      <c r="S129" s="410" t="s">
        <v>235</v>
      </c>
      <c r="T129" s="360">
        <v>80</v>
      </c>
      <c r="U129" s="398"/>
      <c r="V129" s="410" t="s">
        <v>235</v>
      </c>
      <c r="W129" s="360" t="s">
        <v>220</v>
      </c>
      <c r="X129" s="398">
        <v>1.5</v>
      </c>
      <c r="Y129" s="410" t="s">
        <v>235</v>
      </c>
      <c r="Z129" s="360">
        <v>67.5</v>
      </c>
      <c r="AA129" s="398">
        <v>1</v>
      </c>
      <c r="AB129" s="410" t="s">
        <v>235</v>
      </c>
      <c r="AC129" s="103">
        <v>100</v>
      </c>
      <c r="AD129" s="398"/>
      <c r="AE129" s="410" t="s">
        <v>235</v>
      </c>
      <c r="AF129" s="360" t="s">
        <v>220</v>
      </c>
    </row>
    <row r="130" spans="1:477" ht="24" customHeight="1" x14ac:dyDescent="0.25">
      <c r="A130" s="142">
        <f t="shared" si="31"/>
        <v>102</v>
      </c>
      <c r="B130" s="279" t="s">
        <v>127</v>
      </c>
      <c r="C130" s="280"/>
      <c r="D130" s="143"/>
      <c r="E130" s="143"/>
      <c r="F130" s="493">
        <v>2</v>
      </c>
      <c r="G130" s="506" t="s">
        <v>235</v>
      </c>
      <c r="H130" s="496">
        <v>10</v>
      </c>
      <c r="I130" s="398"/>
      <c r="J130" s="410" t="s">
        <v>235</v>
      </c>
      <c r="K130" s="342" t="s">
        <v>216</v>
      </c>
      <c r="L130" s="398">
        <v>2</v>
      </c>
      <c r="M130" s="410" t="s">
        <v>235</v>
      </c>
      <c r="N130" s="103">
        <v>119</v>
      </c>
      <c r="O130" s="398">
        <v>3</v>
      </c>
      <c r="P130" s="410" t="s">
        <v>235</v>
      </c>
      <c r="Q130" s="103">
        <v>150</v>
      </c>
      <c r="R130" s="389">
        <v>0</v>
      </c>
      <c r="S130" s="410" t="s">
        <v>235</v>
      </c>
      <c r="T130" s="360">
        <v>150</v>
      </c>
      <c r="U130" s="398"/>
      <c r="V130" s="410" t="s">
        <v>235</v>
      </c>
      <c r="W130" s="360" t="s">
        <v>220</v>
      </c>
      <c r="X130" s="398">
        <v>1</v>
      </c>
      <c r="Y130" s="410" t="s">
        <v>235</v>
      </c>
      <c r="Z130" s="360">
        <v>45</v>
      </c>
      <c r="AA130" s="398">
        <v>1</v>
      </c>
      <c r="AB130" s="410" t="s">
        <v>235</v>
      </c>
      <c r="AC130" s="103">
        <v>75</v>
      </c>
      <c r="AD130" s="398"/>
      <c r="AE130" s="410" t="s">
        <v>235</v>
      </c>
      <c r="AF130" s="360" t="s">
        <v>220</v>
      </c>
    </row>
    <row r="131" spans="1:477" ht="24" customHeight="1" x14ac:dyDescent="0.25">
      <c r="A131" s="142">
        <f t="shared" si="31"/>
        <v>103</v>
      </c>
      <c r="B131" s="279" t="s">
        <v>117</v>
      </c>
      <c r="C131" s="280"/>
      <c r="D131" s="143"/>
      <c r="E131" s="143"/>
      <c r="F131" s="493">
        <v>1</v>
      </c>
      <c r="G131" s="506" t="s">
        <v>235</v>
      </c>
      <c r="H131" s="496">
        <v>10</v>
      </c>
      <c r="I131" s="398"/>
      <c r="J131" s="410" t="s">
        <v>235</v>
      </c>
      <c r="K131" s="342" t="s">
        <v>216</v>
      </c>
      <c r="L131" s="398">
        <v>2</v>
      </c>
      <c r="M131" s="410" t="s">
        <v>235</v>
      </c>
      <c r="N131" s="103">
        <v>119</v>
      </c>
      <c r="O131" s="398">
        <v>3</v>
      </c>
      <c r="P131" s="410" t="s">
        <v>235</v>
      </c>
      <c r="Q131" s="103">
        <v>150</v>
      </c>
      <c r="R131" s="389">
        <v>0</v>
      </c>
      <c r="S131" s="410" t="s">
        <v>235</v>
      </c>
      <c r="T131" s="360">
        <v>60</v>
      </c>
      <c r="U131" s="398"/>
      <c r="V131" s="410" t="s">
        <v>235</v>
      </c>
      <c r="W131" s="360" t="s">
        <v>220</v>
      </c>
      <c r="X131" s="398"/>
      <c r="Y131" s="410" t="s">
        <v>235</v>
      </c>
      <c r="Z131" s="360" t="s">
        <v>216</v>
      </c>
      <c r="AA131" s="398">
        <v>1</v>
      </c>
      <c r="AB131" s="410" t="s">
        <v>235</v>
      </c>
      <c r="AC131" s="103">
        <v>45</v>
      </c>
      <c r="AD131" s="398"/>
      <c r="AE131" s="410" t="s">
        <v>235</v>
      </c>
      <c r="AF131" s="360" t="s">
        <v>220</v>
      </c>
    </row>
    <row r="132" spans="1:477" ht="24" customHeight="1" x14ac:dyDescent="0.25">
      <c r="A132" s="142">
        <f t="shared" si="31"/>
        <v>104</v>
      </c>
      <c r="B132" s="279" t="s">
        <v>128</v>
      </c>
      <c r="C132" s="280"/>
      <c r="D132" s="143"/>
      <c r="E132" s="143"/>
      <c r="F132" s="493">
        <v>1</v>
      </c>
      <c r="G132" s="506" t="s">
        <v>235</v>
      </c>
      <c r="H132" s="496">
        <v>10</v>
      </c>
      <c r="I132" s="398"/>
      <c r="J132" s="410" t="s">
        <v>235</v>
      </c>
      <c r="K132" s="342" t="s">
        <v>216</v>
      </c>
      <c r="L132" s="398">
        <v>2</v>
      </c>
      <c r="M132" s="410" t="s">
        <v>235</v>
      </c>
      <c r="N132" s="103">
        <v>119</v>
      </c>
      <c r="O132" s="398">
        <v>3</v>
      </c>
      <c r="P132" s="410" t="s">
        <v>235</v>
      </c>
      <c r="Q132" s="103">
        <v>150</v>
      </c>
      <c r="R132" s="389">
        <v>0</v>
      </c>
      <c r="S132" s="410" t="s">
        <v>235</v>
      </c>
      <c r="T132" s="360">
        <v>45</v>
      </c>
      <c r="U132" s="398"/>
      <c r="V132" s="410" t="s">
        <v>235</v>
      </c>
      <c r="W132" s="360" t="s">
        <v>220</v>
      </c>
      <c r="X132" s="398">
        <v>2</v>
      </c>
      <c r="Y132" s="410" t="s">
        <v>235</v>
      </c>
      <c r="Z132" s="360">
        <v>90</v>
      </c>
      <c r="AA132" s="398">
        <v>1</v>
      </c>
      <c r="AB132" s="410" t="s">
        <v>235</v>
      </c>
      <c r="AC132" s="103">
        <v>75</v>
      </c>
      <c r="AD132" s="398"/>
      <c r="AE132" s="410" t="s">
        <v>235</v>
      </c>
      <c r="AF132" s="360" t="s">
        <v>220</v>
      </c>
    </row>
    <row r="133" spans="1:477" ht="24" customHeight="1" x14ac:dyDescent="0.25">
      <c r="A133" s="142">
        <f t="shared" si="31"/>
        <v>105</v>
      </c>
      <c r="B133" s="279" t="s">
        <v>129</v>
      </c>
      <c r="C133" s="280"/>
      <c r="D133" s="143"/>
      <c r="E133" s="143"/>
      <c r="F133" s="493">
        <v>2</v>
      </c>
      <c r="G133" s="506" t="s">
        <v>235</v>
      </c>
      <c r="H133" s="496">
        <v>10</v>
      </c>
      <c r="I133" s="398"/>
      <c r="J133" s="410" t="s">
        <v>235</v>
      </c>
      <c r="K133" s="342" t="s">
        <v>216</v>
      </c>
      <c r="L133" s="398">
        <v>2</v>
      </c>
      <c r="M133" s="410" t="s">
        <v>235</v>
      </c>
      <c r="N133" s="103">
        <v>119</v>
      </c>
      <c r="O133" s="398">
        <v>3</v>
      </c>
      <c r="P133" s="410" t="s">
        <v>235</v>
      </c>
      <c r="Q133" s="103">
        <v>150</v>
      </c>
      <c r="R133" s="389">
        <v>0</v>
      </c>
      <c r="S133" s="410" t="s">
        <v>235</v>
      </c>
      <c r="T133" s="360">
        <v>45</v>
      </c>
      <c r="U133" s="398"/>
      <c r="V133" s="410" t="s">
        <v>235</v>
      </c>
      <c r="W133" s="360" t="s">
        <v>220</v>
      </c>
      <c r="X133" s="398">
        <v>2</v>
      </c>
      <c r="Y133" s="410" t="s">
        <v>235</v>
      </c>
      <c r="Z133" s="360">
        <v>90</v>
      </c>
      <c r="AA133" s="398">
        <v>1</v>
      </c>
      <c r="AB133" s="410" t="s">
        <v>235</v>
      </c>
      <c r="AC133" s="103">
        <v>65</v>
      </c>
      <c r="AD133" s="398"/>
      <c r="AE133" s="410" t="s">
        <v>235</v>
      </c>
      <c r="AF133" s="360" t="s">
        <v>220</v>
      </c>
    </row>
    <row r="134" spans="1:477" ht="24" customHeight="1" x14ac:dyDescent="0.25">
      <c r="A134" s="142">
        <f t="shared" si="31"/>
        <v>106</v>
      </c>
      <c r="B134" s="279" t="s">
        <v>130</v>
      </c>
      <c r="C134" s="280"/>
      <c r="D134" s="143"/>
      <c r="E134" s="143"/>
      <c r="F134" s="493">
        <v>1</v>
      </c>
      <c r="G134" s="506" t="s">
        <v>235</v>
      </c>
      <c r="H134" s="496">
        <v>10</v>
      </c>
      <c r="I134" s="398"/>
      <c r="J134" s="410" t="s">
        <v>235</v>
      </c>
      <c r="K134" s="342" t="s">
        <v>216</v>
      </c>
      <c r="L134" s="398">
        <v>2</v>
      </c>
      <c r="M134" s="410" t="s">
        <v>235</v>
      </c>
      <c r="N134" s="103">
        <v>119</v>
      </c>
      <c r="O134" s="398">
        <v>3</v>
      </c>
      <c r="P134" s="410" t="s">
        <v>235</v>
      </c>
      <c r="Q134" s="103">
        <v>150</v>
      </c>
      <c r="R134" s="389">
        <v>0</v>
      </c>
      <c r="S134" s="410" t="s">
        <v>235</v>
      </c>
      <c r="T134" s="360">
        <v>45</v>
      </c>
      <c r="U134" s="398"/>
      <c r="V134" s="410" t="s">
        <v>235</v>
      </c>
      <c r="W134" s="360" t="s">
        <v>220</v>
      </c>
      <c r="X134" s="398"/>
      <c r="Y134" s="410" t="s">
        <v>235</v>
      </c>
      <c r="Z134" s="360" t="s">
        <v>216</v>
      </c>
      <c r="AA134" s="398">
        <v>0.5</v>
      </c>
      <c r="AB134" s="410" t="s">
        <v>235</v>
      </c>
      <c r="AC134" s="103">
        <v>20</v>
      </c>
      <c r="AD134" s="398"/>
      <c r="AE134" s="410" t="s">
        <v>235</v>
      </c>
      <c r="AF134" s="360" t="s">
        <v>220</v>
      </c>
    </row>
    <row r="135" spans="1:477" ht="24" customHeight="1" x14ac:dyDescent="0.25">
      <c r="A135" s="142">
        <f t="shared" si="31"/>
        <v>107</v>
      </c>
      <c r="B135" s="279" t="s">
        <v>118</v>
      </c>
      <c r="C135" s="280"/>
      <c r="D135" s="143"/>
      <c r="E135" s="143"/>
      <c r="F135" s="493">
        <v>1</v>
      </c>
      <c r="G135" s="506" t="s">
        <v>235</v>
      </c>
      <c r="H135" s="496">
        <v>10</v>
      </c>
      <c r="I135" s="398"/>
      <c r="J135" s="410" t="s">
        <v>235</v>
      </c>
      <c r="K135" s="342" t="s">
        <v>216</v>
      </c>
      <c r="L135" s="398">
        <v>2</v>
      </c>
      <c r="M135" s="410" t="s">
        <v>235</v>
      </c>
      <c r="N135" s="103">
        <v>119</v>
      </c>
      <c r="O135" s="398">
        <v>3</v>
      </c>
      <c r="P135" s="410" t="s">
        <v>235</v>
      </c>
      <c r="Q135" s="103">
        <v>150</v>
      </c>
      <c r="R135" s="389">
        <v>0</v>
      </c>
      <c r="S135" s="410" t="s">
        <v>235</v>
      </c>
      <c r="T135" s="360">
        <v>40</v>
      </c>
      <c r="U135" s="398"/>
      <c r="V135" s="410" t="s">
        <v>235</v>
      </c>
      <c r="W135" s="360" t="s">
        <v>220</v>
      </c>
      <c r="X135" s="398">
        <v>2</v>
      </c>
      <c r="Y135" s="410" t="s">
        <v>235</v>
      </c>
      <c r="Z135" s="360">
        <v>90</v>
      </c>
      <c r="AA135" s="398">
        <v>1</v>
      </c>
      <c r="AB135" s="410" t="s">
        <v>235</v>
      </c>
      <c r="AC135" s="103">
        <v>50</v>
      </c>
      <c r="AD135" s="398"/>
      <c r="AE135" s="410" t="s">
        <v>235</v>
      </c>
      <c r="AF135" s="360" t="s">
        <v>220</v>
      </c>
    </row>
    <row r="136" spans="1:477" ht="24" customHeight="1" x14ac:dyDescent="0.25">
      <c r="A136" s="142">
        <f t="shared" si="31"/>
        <v>108</v>
      </c>
      <c r="B136" s="279" t="s">
        <v>131</v>
      </c>
      <c r="C136" s="280"/>
      <c r="D136" s="143"/>
      <c r="E136" s="143"/>
      <c r="F136" s="493">
        <v>3</v>
      </c>
      <c r="G136" s="506" t="s">
        <v>235</v>
      </c>
      <c r="H136" s="496">
        <v>10</v>
      </c>
      <c r="I136" s="398"/>
      <c r="J136" s="410" t="s">
        <v>235</v>
      </c>
      <c r="K136" s="342" t="s">
        <v>216</v>
      </c>
      <c r="L136" s="398">
        <v>2</v>
      </c>
      <c r="M136" s="410" t="s">
        <v>235</v>
      </c>
      <c r="N136" s="103">
        <v>119</v>
      </c>
      <c r="O136" s="398">
        <v>3</v>
      </c>
      <c r="P136" s="410" t="s">
        <v>235</v>
      </c>
      <c r="Q136" s="103">
        <v>150</v>
      </c>
      <c r="R136" s="389">
        <v>0</v>
      </c>
      <c r="S136" s="410" t="s">
        <v>235</v>
      </c>
      <c r="T136" s="360">
        <v>60</v>
      </c>
      <c r="U136" s="398"/>
      <c r="V136" s="410" t="s">
        <v>235</v>
      </c>
      <c r="W136" s="360" t="s">
        <v>220</v>
      </c>
      <c r="X136" s="398">
        <v>0</v>
      </c>
      <c r="Y136" s="410" t="s">
        <v>235</v>
      </c>
      <c r="Z136" s="360" t="s">
        <v>216</v>
      </c>
      <c r="AA136" s="398">
        <v>1</v>
      </c>
      <c r="AB136" s="410" t="s">
        <v>235</v>
      </c>
      <c r="AC136" s="103">
        <v>50</v>
      </c>
      <c r="AD136" s="398"/>
      <c r="AE136" s="410" t="s">
        <v>235</v>
      </c>
      <c r="AF136" s="360" t="s">
        <v>220</v>
      </c>
    </row>
    <row r="137" spans="1:477" ht="23.25" customHeight="1" x14ac:dyDescent="0.25">
      <c r="A137" s="142">
        <f t="shared" si="31"/>
        <v>109</v>
      </c>
      <c r="B137" s="279" t="s">
        <v>132</v>
      </c>
      <c r="C137" s="280"/>
      <c r="D137" s="143">
        <f>IF(ISBLANK('Item List'!E99),0,'Item List'!E99)</f>
        <v>0</v>
      </c>
      <c r="E137" s="143">
        <f t="shared" si="30"/>
        <v>0</v>
      </c>
      <c r="F137" s="493">
        <v>3</v>
      </c>
      <c r="G137" s="506" t="s">
        <v>235</v>
      </c>
      <c r="H137" s="496">
        <v>10</v>
      </c>
      <c r="I137" s="398"/>
      <c r="J137" s="410" t="s">
        <v>235</v>
      </c>
      <c r="K137" s="342" t="s">
        <v>216</v>
      </c>
      <c r="L137" s="398">
        <v>2</v>
      </c>
      <c r="M137" s="410" t="s">
        <v>235</v>
      </c>
      <c r="N137" s="103">
        <v>119</v>
      </c>
      <c r="O137" s="398">
        <v>3</v>
      </c>
      <c r="P137" s="410" t="s">
        <v>235</v>
      </c>
      <c r="Q137" s="103">
        <v>150</v>
      </c>
      <c r="R137" s="389">
        <v>0</v>
      </c>
      <c r="S137" s="410" t="s">
        <v>235</v>
      </c>
      <c r="T137" s="360">
        <v>40</v>
      </c>
      <c r="U137" s="398"/>
      <c r="V137" s="410" t="s">
        <v>235</v>
      </c>
      <c r="W137" s="360" t="s">
        <v>220</v>
      </c>
      <c r="X137" s="398">
        <v>4</v>
      </c>
      <c r="Y137" s="410" t="s">
        <v>235</v>
      </c>
      <c r="Z137" s="360">
        <v>180</v>
      </c>
      <c r="AA137" s="398">
        <v>1</v>
      </c>
      <c r="AB137" s="410" t="s">
        <v>235</v>
      </c>
      <c r="AC137" s="103">
        <v>50</v>
      </c>
      <c r="AD137" s="398"/>
      <c r="AE137" s="410" t="s">
        <v>235</v>
      </c>
      <c r="AF137" s="360" t="s">
        <v>220</v>
      </c>
    </row>
    <row r="138" spans="1:477" ht="23.25" customHeight="1" x14ac:dyDescent="0.25">
      <c r="A138" s="142">
        <f t="shared" si="31"/>
        <v>110</v>
      </c>
      <c r="B138" s="279" t="s">
        <v>133</v>
      </c>
      <c r="C138" s="280"/>
      <c r="D138" s="143">
        <f>IF(ISBLANK('Item List'!E100),0,'Item List'!E100)</f>
        <v>0</v>
      </c>
      <c r="E138" s="143">
        <f t="shared" si="30"/>
        <v>0</v>
      </c>
      <c r="F138" s="493">
        <v>3</v>
      </c>
      <c r="G138" s="506" t="s">
        <v>235</v>
      </c>
      <c r="H138" s="496">
        <v>10</v>
      </c>
      <c r="I138" s="398"/>
      <c r="J138" s="410" t="s">
        <v>235</v>
      </c>
      <c r="K138" s="342" t="s">
        <v>216</v>
      </c>
      <c r="L138" s="398">
        <v>2</v>
      </c>
      <c r="M138" s="410" t="s">
        <v>235</v>
      </c>
      <c r="N138" s="103">
        <v>119</v>
      </c>
      <c r="O138" s="398">
        <v>3</v>
      </c>
      <c r="P138" s="410" t="s">
        <v>235</v>
      </c>
      <c r="Q138" s="103">
        <v>150</v>
      </c>
      <c r="R138" s="389">
        <v>0</v>
      </c>
      <c r="S138" s="410" t="s">
        <v>235</v>
      </c>
      <c r="T138" s="360">
        <v>135</v>
      </c>
      <c r="U138" s="398"/>
      <c r="V138" s="410" t="s">
        <v>235</v>
      </c>
      <c r="W138" s="360" t="s">
        <v>220</v>
      </c>
      <c r="X138" s="398">
        <v>6</v>
      </c>
      <c r="Y138" s="410" t="s">
        <v>235</v>
      </c>
      <c r="Z138" s="360">
        <v>270</v>
      </c>
      <c r="AA138" s="398">
        <v>1</v>
      </c>
      <c r="AB138" s="410" t="s">
        <v>235</v>
      </c>
      <c r="AC138" s="103">
        <v>50</v>
      </c>
      <c r="AD138" s="398"/>
      <c r="AE138" s="410" t="s">
        <v>235</v>
      </c>
      <c r="AF138" s="360" t="s">
        <v>220</v>
      </c>
    </row>
    <row r="139" spans="1:477" ht="23.25" customHeight="1" x14ac:dyDescent="0.25">
      <c r="A139" s="142">
        <f t="shared" si="31"/>
        <v>111</v>
      </c>
      <c r="B139" s="279" t="s">
        <v>134</v>
      </c>
      <c r="C139" s="280"/>
      <c r="D139" s="143">
        <f>IF(ISBLANK('Item List'!E101),0,'Item List'!E101)</f>
        <v>0</v>
      </c>
      <c r="E139" s="143">
        <f t="shared" si="30"/>
        <v>0</v>
      </c>
      <c r="F139" s="493">
        <v>2</v>
      </c>
      <c r="G139" s="506" t="s">
        <v>235</v>
      </c>
      <c r="H139" s="496">
        <v>10</v>
      </c>
      <c r="I139" s="398"/>
      <c r="J139" s="410" t="s">
        <v>235</v>
      </c>
      <c r="K139" s="342" t="s">
        <v>216</v>
      </c>
      <c r="L139" s="398">
        <v>2</v>
      </c>
      <c r="M139" s="410" t="s">
        <v>235</v>
      </c>
      <c r="N139" s="103">
        <v>119</v>
      </c>
      <c r="O139" s="398">
        <v>3</v>
      </c>
      <c r="P139" s="410" t="s">
        <v>235</v>
      </c>
      <c r="Q139" s="103">
        <v>150</v>
      </c>
      <c r="R139" s="389">
        <v>0</v>
      </c>
      <c r="S139" s="410" t="s">
        <v>235</v>
      </c>
      <c r="T139" s="360">
        <v>45</v>
      </c>
      <c r="U139" s="398"/>
      <c r="V139" s="410" t="s">
        <v>235</v>
      </c>
      <c r="W139" s="360" t="s">
        <v>220</v>
      </c>
      <c r="X139" s="398">
        <v>1</v>
      </c>
      <c r="Y139" s="410" t="s">
        <v>235</v>
      </c>
      <c r="Z139" s="360">
        <v>45</v>
      </c>
      <c r="AA139" s="398">
        <v>1</v>
      </c>
      <c r="AB139" s="410" t="s">
        <v>235</v>
      </c>
      <c r="AC139" s="103">
        <v>50</v>
      </c>
      <c r="AD139" s="398"/>
      <c r="AE139" s="410" t="s">
        <v>235</v>
      </c>
      <c r="AF139" s="360" t="s">
        <v>220</v>
      </c>
    </row>
    <row r="140" spans="1:477" ht="23.25" customHeight="1" x14ac:dyDescent="0.25">
      <c r="A140" s="142">
        <f t="shared" si="31"/>
        <v>112</v>
      </c>
      <c r="B140" s="279" t="s">
        <v>119</v>
      </c>
      <c r="C140" s="280"/>
      <c r="D140" s="143">
        <f>IF(ISBLANK('Item List'!E106),0,'Item List'!E106)</f>
        <v>0</v>
      </c>
      <c r="E140" s="143">
        <f t="shared" ref="E140:E142" si="33">IF(AND(ISNUMBER($C140),ISNUMBER(D140)),$C140*D140,0)</f>
        <v>0</v>
      </c>
      <c r="F140" s="493">
        <v>1</v>
      </c>
      <c r="G140" s="506" t="s">
        <v>235</v>
      </c>
      <c r="H140" s="496">
        <v>10</v>
      </c>
      <c r="I140" s="398"/>
      <c r="J140" s="410" t="s">
        <v>235</v>
      </c>
      <c r="K140" s="342" t="s">
        <v>216</v>
      </c>
      <c r="L140" s="398">
        <v>2</v>
      </c>
      <c r="M140" s="410" t="s">
        <v>235</v>
      </c>
      <c r="N140" s="103">
        <v>119</v>
      </c>
      <c r="O140" s="398">
        <v>3</v>
      </c>
      <c r="P140" s="410" t="s">
        <v>235</v>
      </c>
      <c r="Q140" s="103">
        <v>150</v>
      </c>
      <c r="R140" s="389">
        <v>0</v>
      </c>
      <c r="S140" s="410" t="s">
        <v>235</v>
      </c>
      <c r="T140" s="360">
        <v>45</v>
      </c>
      <c r="U140" s="398"/>
      <c r="V140" s="410" t="s">
        <v>235</v>
      </c>
      <c r="W140" s="360" t="s">
        <v>220</v>
      </c>
      <c r="X140" s="398">
        <v>2</v>
      </c>
      <c r="Y140" s="410" t="s">
        <v>235</v>
      </c>
      <c r="Z140" s="360">
        <v>90</v>
      </c>
      <c r="AA140" s="398">
        <v>0.5</v>
      </c>
      <c r="AB140" s="410" t="s">
        <v>235</v>
      </c>
      <c r="AC140" s="103">
        <v>20</v>
      </c>
      <c r="AD140" s="398"/>
      <c r="AE140" s="410" t="s">
        <v>235</v>
      </c>
      <c r="AF140" s="360" t="s">
        <v>220</v>
      </c>
    </row>
    <row r="141" spans="1:477" ht="23.25" customHeight="1" x14ac:dyDescent="0.25">
      <c r="A141" s="142">
        <f t="shared" si="31"/>
        <v>113</v>
      </c>
      <c r="B141" s="279" t="s">
        <v>135</v>
      </c>
      <c r="C141" s="280"/>
      <c r="D141" s="143">
        <f>IF(ISBLANK('Item List'!E107),0,'Item List'!E107)</f>
        <v>0</v>
      </c>
      <c r="E141" s="143">
        <f t="shared" si="33"/>
        <v>0</v>
      </c>
      <c r="F141" s="493">
        <v>2</v>
      </c>
      <c r="G141" s="506" t="s">
        <v>235</v>
      </c>
      <c r="H141" s="496">
        <v>10</v>
      </c>
      <c r="I141" s="398"/>
      <c r="J141" s="410" t="s">
        <v>235</v>
      </c>
      <c r="K141" s="342" t="s">
        <v>216</v>
      </c>
      <c r="L141" s="398">
        <v>2</v>
      </c>
      <c r="M141" s="410" t="s">
        <v>235</v>
      </c>
      <c r="N141" s="103">
        <v>119</v>
      </c>
      <c r="O141" s="398">
        <v>3</v>
      </c>
      <c r="P141" s="410" t="s">
        <v>235</v>
      </c>
      <c r="Q141" s="103">
        <v>150</v>
      </c>
      <c r="R141" s="389">
        <v>0</v>
      </c>
      <c r="S141" s="410" t="s">
        <v>235</v>
      </c>
      <c r="T141" s="360">
        <v>125</v>
      </c>
      <c r="U141" s="398"/>
      <c r="V141" s="410" t="s">
        <v>235</v>
      </c>
      <c r="W141" s="360" t="s">
        <v>220</v>
      </c>
      <c r="X141" s="398">
        <v>3</v>
      </c>
      <c r="Y141" s="410" t="s">
        <v>235</v>
      </c>
      <c r="Z141" s="360">
        <v>135</v>
      </c>
      <c r="AA141" s="398">
        <v>0.5</v>
      </c>
      <c r="AB141" s="410" t="s">
        <v>235</v>
      </c>
      <c r="AC141" s="103">
        <v>25</v>
      </c>
      <c r="AD141" s="398"/>
      <c r="AE141" s="410" t="s">
        <v>235</v>
      </c>
      <c r="AF141" s="360" t="s">
        <v>220</v>
      </c>
    </row>
    <row r="142" spans="1:477" ht="23.25" customHeight="1" thickBot="1" x14ac:dyDescent="0.3">
      <c r="A142" s="142">
        <f t="shared" si="31"/>
        <v>114</v>
      </c>
      <c r="B142" s="279" t="s">
        <v>136</v>
      </c>
      <c r="C142" s="280"/>
      <c r="D142" s="143">
        <f>IF(ISBLANK('Item List'!E108),0,'Item List'!E108)</f>
        <v>0</v>
      </c>
      <c r="E142" s="143">
        <f t="shared" si="33"/>
        <v>0</v>
      </c>
      <c r="F142" s="493">
        <v>2</v>
      </c>
      <c r="G142" s="506" t="s">
        <v>235</v>
      </c>
      <c r="H142" s="496">
        <v>10</v>
      </c>
      <c r="I142" s="398"/>
      <c r="J142" s="410" t="s">
        <v>235</v>
      </c>
      <c r="K142" s="342" t="s">
        <v>216</v>
      </c>
      <c r="L142" s="398">
        <v>2</v>
      </c>
      <c r="M142" s="410" t="s">
        <v>235</v>
      </c>
      <c r="N142" s="103">
        <v>119</v>
      </c>
      <c r="O142" s="398">
        <v>3</v>
      </c>
      <c r="P142" s="410" t="s">
        <v>235</v>
      </c>
      <c r="Q142" s="103">
        <v>150</v>
      </c>
      <c r="R142" s="389">
        <v>0</v>
      </c>
      <c r="S142" s="410" t="s">
        <v>235</v>
      </c>
      <c r="T142" s="360">
        <v>125</v>
      </c>
      <c r="U142" s="398"/>
      <c r="V142" s="410" t="s">
        <v>235</v>
      </c>
      <c r="W142" s="360" t="s">
        <v>220</v>
      </c>
      <c r="X142" s="398">
        <v>10</v>
      </c>
      <c r="Y142" s="410" t="s">
        <v>235</v>
      </c>
      <c r="Z142" s="360">
        <v>450</v>
      </c>
      <c r="AA142" s="398">
        <v>1</v>
      </c>
      <c r="AB142" s="410" t="s">
        <v>235</v>
      </c>
      <c r="AC142" s="103">
        <v>50</v>
      </c>
      <c r="AD142" s="398"/>
      <c r="AE142" s="410" t="s">
        <v>235</v>
      </c>
      <c r="AF142" s="360" t="s">
        <v>220</v>
      </c>
    </row>
    <row r="143" spans="1:477" s="221" customFormat="1" ht="10.5" customHeight="1" x14ac:dyDescent="0.2">
      <c r="A143" s="144"/>
      <c r="B143" s="154" t="s">
        <v>140</v>
      </c>
      <c r="C143" s="281"/>
      <c r="D143" s="146" t="s">
        <v>7</v>
      </c>
      <c r="E143" s="147" t="str">
        <f>IF(SUM(E119:E142)=0,"",SUM(E119:E142))</f>
        <v/>
      </c>
      <c r="F143" s="497"/>
      <c r="G143" s="498"/>
      <c r="H143" s="499"/>
      <c r="I143" s="391"/>
      <c r="J143" s="217"/>
      <c r="K143" s="348"/>
      <c r="L143" s="391"/>
      <c r="M143" s="217"/>
      <c r="N143" s="348"/>
      <c r="O143" s="391"/>
      <c r="P143" s="217"/>
      <c r="Q143" s="348"/>
      <c r="R143" s="391">
        <v>0</v>
      </c>
      <c r="S143" s="217"/>
      <c r="T143" s="348">
        <v>0</v>
      </c>
      <c r="U143" s="391"/>
      <c r="V143" s="217"/>
      <c r="W143" s="348"/>
      <c r="X143" s="391"/>
      <c r="Y143" s="217"/>
      <c r="Z143" s="348"/>
      <c r="AA143" s="391"/>
      <c r="AB143" s="217"/>
      <c r="AC143" s="348"/>
      <c r="AD143" s="391"/>
      <c r="AE143" s="217"/>
      <c r="AF143" s="348"/>
      <c r="AG143" s="467"/>
      <c r="AH143" s="467"/>
      <c r="AI143" s="467"/>
      <c r="AJ143" s="467"/>
      <c r="AK143" s="467"/>
      <c r="AL143" s="467"/>
      <c r="AM143" s="467"/>
      <c r="AN143" s="467"/>
      <c r="AO143" s="467"/>
      <c r="AP143" s="467"/>
      <c r="AQ143" s="467"/>
      <c r="AR143" s="467"/>
      <c r="AS143" s="467"/>
      <c r="AT143" s="467"/>
      <c r="AU143" s="467"/>
      <c r="AV143" s="467"/>
      <c r="AW143" s="467"/>
      <c r="AX143" s="467"/>
      <c r="AY143" s="467"/>
      <c r="AZ143" s="467"/>
      <c r="BA143" s="467"/>
      <c r="BB143" s="467"/>
      <c r="BC143" s="467"/>
      <c r="BD143" s="467"/>
      <c r="BE143" s="467"/>
      <c r="BF143" s="467"/>
      <c r="BG143" s="467"/>
      <c r="BH143" s="467"/>
      <c r="BI143" s="467"/>
      <c r="BJ143" s="467"/>
      <c r="BK143" s="467"/>
      <c r="BL143" s="467"/>
      <c r="BM143" s="467"/>
      <c r="BN143" s="467"/>
      <c r="BO143" s="467"/>
      <c r="BP143" s="467"/>
      <c r="BQ143" s="467"/>
      <c r="BR143" s="467"/>
      <c r="BS143" s="467"/>
      <c r="BT143" s="467"/>
      <c r="BU143" s="467"/>
      <c r="BV143" s="467"/>
      <c r="BW143" s="467"/>
      <c r="BX143" s="467"/>
      <c r="BY143" s="467"/>
      <c r="BZ143" s="467"/>
      <c r="CA143" s="467"/>
      <c r="CB143" s="467"/>
      <c r="CC143" s="467"/>
      <c r="CD143" s="467"/>
      <c r="CE143" s="467"/>
      <c r="CF143" s="467"/>
      <c r="CG143" s="467"/>
      <c r="CH143" s="467"/>
      <c r="CI143" s="467"/>
      <c r="CJ143" s="467"/>
      <c r="CK143" s="467"/>
      <c r="CL143" s="467"/>
      <c r="CM143" s="467"/>
      <c r="CN143" s="467"/>
      <c r="CO143" s="467"/>
      <c r="CP143" s="467"/>
      <c r="CQ143" s="467"/>
      <c r="CR143" s="467"/>
      <c r="CS143" s="467"/>
      <c r="CT143" s="467"/>
      <c r="CU143" s="467"/>
      <c r="CV143" s="467"/>
      <c r="CW143" s="467"/>
      <c r="CX143" s="467"/>
      <c r="CY143" s="467"/>
      <c r="CZ143" s="467"/>
      <c r="DA143" s="467"/>
      <c r="DB143" s="467"/>
      <c r="DC143" s="467"/>
      <c r="DD143" s="467"/>
      <c r="DE143" s="467"/>
      <c r="DF143" s="467"/>
      <c r="DG143" s="467"/>
      <c r="DH143" s="467"/>
      <c r="DI143" s="467"/>
      <c r="DJ143" s="467"/>
      <c r="DK143" s="467"/>
      <c r="DL143" s="467"/>
      <c r="DM143" s="467"/>
      <c r="DN143" s="467"/>
      <c r="DO143" s="467"/>
      <c r="DP143" s="467"/>
      <c r="DQ143" s="467"/>
      <c r="DR143" s="467"/>
      <c r="DS143" s="467"/>
      <c r="DT143" s="467"/>
      <c r="DU143" s="467"/>
      <c r="DV143" s="467"/>
      <c r="DW143" s="467"/>
      <c r="DX143" s="467"/>
      <c r="DY143" s="467"/>
      <c r="DZ143" s="467"/>
      <c r="EA143" s="467"/>
      <c r="EB143" s="467"/>
      <c r="EC143" s="467"/>
      <c r="ED143" s="467"/>
      <c r="EE143" s="467"/>
      <c r="EF143" s="467"/>
      <c r="EG143" s="467"/>
      <c r="EH143" s="467"/>
      <c r="EI143" s="467"/>
      <c r="EJ143" s="467"/>
      <c r="EK143" s="467"/>
      <c r="EL143" s="467"/>
      <c r="EM143" s="467"/>
      <c r="EN143" s="467"/>
      <c r="EO143" s="467"/>
      <c r="EP143" s="467"/>
      <c r="EQ143" s="467"/>
      <c r="ER143" s="467"/>
      <c r="ES143" s="467"/>
      <c r="ET143" s="467"/>
      <c r="EU143" s="467"/>
      <c r="EV143" s="467"/>
      <c r="EW143" s="467"/>
      <c r="EX143" s="467"/>
      <c r="EY143" s="467"/>
      <c r="EZ143" s="467"/>
      <c r="FA143" s="467"/>
      <c r="FB143" s="467"/>
      <c r="FC143" s="467"/>
      <c r="FD143" s="467"/>
      <c r="FE143" s="467"/>
      <c r="FF143" s="467"/>
      <c r="FG143" s="467"/>
      <c r="FH143" s="467"/>
      <c r="FI143" s="467"/>
      <c r="FJ143" s="467"/>
      <c r="FK143" s="467"/>
      <c r="FL143" s="467"/>
      <c r="FM143" s="467"/>
      <c r="FN143" s="467"/>
      <c r="FO143" s="467"/>
      <c r="FP143" s="467"/>
      <c r="FQ143" s="467"/>
      <c r="FR143" s="467"/>
      <c r="FS143" s="467"/>
      <c r="FT143" s="467"/>
      <c r="FU143" s="467"/>
      <c r="FV143" s="467"/>
      <c r="FW143" s="467"/>
      <c r="FX143" s="467"/>
      <c r="FY143" s="467"/>
      <c r="FZ143" s="467"/>
      <c r="GA143" s="467"/>
      <c r="GB143" s="467"/>
      <c r="GC143" s="467"/>
      <c r="GD143" s="467"/>
      <c r="GE143" s="467"/>
      <c r="GF143" s="467"/>
      <c r="GG143" s="467"/>
      <c r="GH143" s="467"/>
      <c r="GI143" s="467"/>
      <c r="GJ143" s="467"/>
      <c r="GK143" s="467"/>
      <c r="GL143" s="467"/>
      <c r="GM143" s="467"/>
      <c r="GN143" s="467"/>
      <c r="GO143" s="467"/>
      <c r="GP143" s="467"/>
      <c r="GQ143" s="467"/>
      <c r="GR143" s="467"/>
      <c r="GS143" s="467"/>
      <c r="GT143" s="467"/>
      <c r="GU143" s="467"/>
      <c r="GV143" s="467"/>
      <c r="GW143" s="467"/>
      <c r="GX143" s="467"/>
      <c r="GY143" s="467"/>
      <c r="GZ143" s="467"/>
      <c r="HA143" s="467"/>
      <c r="HB143" s="467"/>
      <c r="HC143" s="467"/>
      <c r="HD143" s="467"/>
      <c r="HE143" s="467"/>
      <c r="HF143" s="467"/>
      <c r="HG143" s="467"/>
      <c r="HH143" s="467"/>
      <c r="HI143" s="467"/>
      <c r="HJ143" s="467"/>
      <c r="HK143" s="467"/>
      <c r="HL143" s="467"/>
      <c r="HM143" s="467"/>
      <c r="HN143" s="467"/>
      <c r="HO143" s="467"/>
      <c r="HP143" s="467"/>
      <c r="HQ143" s="467"/>
      <c r="HR143" s="467"/>
      <c r="HS143" s="467"/>
      <c r="HT143" s="467"/>
      <c r="HU143" s="467"/>
      <c r="HV143" s="467"/>
      <c r="HW143" s="467"/>
      <c r="HX143" s="467"/>
      <c r="HY143" s="467"/>
      <c r="HZ143" s="467"/>
      <c r="IA143" s="467"/>
      <c r="IB143" s="467"/>
      <c r="IC143" s="467"/>
      <c r="ID143" s="467"/>
      <c r="IE143" s="467"/>
      <c r="IF143" s="467"/>
      <c r="IG143" s="467"/>
      <c r="IH143" s="467"/>
      <c r="II143" s="467"/>
      <c r="IJ143" s="467"/>
      <c r="IK143" s="467"/>
      <c r="IL143" s="467"/>
      <c r="IM143" s="467"/>
      <c r="IN143" s="467"/>
      <c r="IO143" s="467"/>
      <c r="IP143" s="467"/>
      <c r="IQ143" s="467"/>
      <c r="IR143" s="467"/>
      <c r="IS143" s="467"/>
      <c r="IT143" s="467"/>
      <c r="IU143" s="467"/>
      <c r="IV143" s="467"/>
      <c r="IW143" s="467"/>
      <c r="IX143" s="467"/>
      <c r="IY143" s="467"/>
      <c r="IZ143" s="467"/>
      <c r="JA143" s="467"/>
      <c r="JB143" s="467"/>
      <c r="JC143" s="467"/>
      <c r="JD143" s="467"/>
      <c r="JE143" s="467"/>
      <c r="JF143" s="467"/>
      <c r="JG143" s="467"/>
      <c r="JH143" s="467"/>
      <c r="JI143" s="467"/>
      <c r="JJ143" s="467"/>
      <c r="JK143" s="467"/>
      <c r="JL143" s="467"/>
      <c r="JM143" s="467"/>
      <c r="JN143" s="467"/>
      <c r="JO143" s="467"/>
      <c r="JP143" s="467"/>
      <c r="JQ143" s="467"/>
      <c r="JR143" s="467"/>
      <c r="JS143" s="467"/>
      <c r="JT143" s="467"/>
      <c r="JU143" s="467"/>
      <c r="JV143" s="467"/>
      <c r="JW143" s="467"/>
      <c r="JX143" s="467"/>
      <c r="JY143" s="467"/>
      <c r="JZ143" s="467"/>
      <c r="KA143" s="467"/>
      <c r="KB143" s="467"/>
      <c r="KC143" s="467"/>
      <c r="KD143" s="467"/>
      <c r="KE143" s="467"/>
      <c r="KF143" s="467"/>
      <c r="KG143" s="467"/>
      <c r="KH143" s="467"/>
      <c r="KI143" s="467"/>
      <c r="KJ143" s="467"/>
      <c r="KK143" s="467"/>
      <c r="KL143" s="467"/>
      <c r="KM143" s="467"/>
      <c r="KN143" s="467"/>
      <c r="KO143" s="467"/>
      <c r="KP143" s="467"/>
      <c r="KQ143" s="467"/>
      <c r="KR143" s="467"/>
      <c r="KS143" s="467"/>
      <c r="KT143" s="467"/>
      <c r="KU143" s="467"/>
      <c r="KV143" s="467"/>
      <c r="KW143" s="467"/>
      <c r="KX143" s="467"/>
      <c r="KY143" s="467"/>
      <c r="KZ143" s="467"/>
      <c r="LA143" s="467"/>
      <c r="LB143" s="467"/>
      <c r="LC143" s="467"/>
      <c r="LD143" s="467"/>
      <c r="LE143" s="467"/>
      <c r="LF143" s="467"/>
      <c r="LG143" s="467"/>
      <c r="LH143" s="467"/>
      <c r="LI143" s="467"/>
      <c r="LJ143" s="467"/>
      <c r="LK143" s="467"/>
      <c r="LL143" s="467"/>
      <c r="LM143" s="467"/>
      <c r="LN143" s="467"/>
      <c r="LO143" s="467"/>
      <c r="LP143" s="467"/>
      <c r="LQ143" s="467"/>
      <c r="LR143" s="467"/>
      <c r="LS143" s="467"/>
      <c r="LT143" s="467"/>
      <c r="LU143" s="467"/>
      <c r="LV143" s="467"/>
      <c r="LW143" s="467"/>
      <c r="LX143" s="467"/>
      <c r="LY143" s="467"/>
      <c r="LZ143" s="467"/>
      <c r="MA143" s="467"/>
      <c r="MB143" s="467"/>
      <c r="MC143" s="467"/>
      <c r="MD143" s="467"/>
      <c r="ME143" s="467"/>
      <c r="MF143" s="467"/>
      <c r="MG143" s="467"/>
      <c r="MH143" s="467"/>
      <c r="MI143" s="467"/>
      <c r="MJ143" s="467"/>
      <c r="MK143" s="467"/>
      <c r="ML143" s="467"/>
      <c r="MM143" s="467"/>
      <c r="MN143" s="467"/>
      <c r="MO143" s="467"/>
      <c r="MP143" s="467"/>
      <c r="MQ143" s="467"/>
      <c r="MR143" s="467"/>
      <c r="MS143" s="467"/>
      <c r="MT143" s="467"/>
      <c r="MU143" s="467"/>
      <c r="MV143" s="467"/>
      <c r="MW143" s="467"/>
      <c r="MX143" s="467"/>
      <c r="MY143" s="467"/>
      <c r="MZ143" s="467"/>
      <c r="NA143" s="467"/>
      <c r="NB143" s="467"/>
      <c r="NC143" s="467"/>
      <c r="ND143" s="467"/>
      <c r="NE143" s="467"/>
      <c r="NF143" s="467"/>
      <c r="NG143" s="467"/>
      <c r="NH143" s="467"/>
      <c r="NI143" s="467"/>
      <c r="NJ143" s="467"/>
      <c r="NK143" s="467"/>
      <c r="NL143" s="467"/>
      <c r="NM143" s="467"/>
      <c r="NN143" s="467"/>
      <c r="NO143" s="467"/>
      <c r="NP143" s="467"/>
      <c r="NQ143" s="467"/>
      <c r="NR143" s="467"/>
      <c r="NS143" s="467"/>
      <c r="NT143" s="467"/>
      <c r="NU143" s="467"/>
      <c r="NV143" s="467"/>
      <c r="NW143" s="467"/>
      <c r="NX143" s="467"/>
      <c r="NY143" s="467"/>
      <c r="NZ143" s="467"/>
      <c r="OA143" s="467"/>
      <c r="OB143" s="467"/>
      <c r="OC143" s="467"/>
      <c r="OD143" s="467"/>
      <c r="OE143" s="467"/>
      <c r="OF143" s="467"/>
      <c r="OG143" s="467"/>
      <c r="OH143" s="467"/>
      <c r="OI143" s="467"/>
      <c r="OJ143" s="467"/>
      <c r="OK143" s="467"/>
      <c r="OL143" s="467"/>
      <c r="OM143" s="467"/>
      <c r="ON143" s="467"/>
      <c r="OO143" s="467"/>
      <c r="OP143" s="467"/>
      <c r="OQ143" s="467"/>
      <c r="OR143" s="467"/>
      <c r="OS143" s="467"/>
      <c r="OT143" s="467"/>
      <c r="OU143" s="467"/>
      <c r="OV143" s="467"/>
      <c r="OW143" s="467"/>
      <c r="OX143" s="467"/>
      <c r="OY143" s="467"/>
      <c r="OZ143" s="467"/>
      <c r="PA143" s="467"/>
      <c r="PB143" s="467"/>
      <c r="PC143" s="467"/>
      <c r="PD143" s="467"/>
      <c r="PE143" s="467"/>
      <c r="PF143" s="467"/>
      <c r="PG143" s="467"/>
      <c r="PH143" s="467"/>
      <c r="PI143" s="467"/>
      <c r="PJ143" s="467"/>
      <c r="PK143" s="467"/>
      <c r="PL143" s="467"/>
      <c r="PM143" s="467"/>
      <c r="PN143" s="467"/>
      <c r="PO143" s="467"/>
      <c r="PP143" s="467"/>
      <c r="PQ143" s="467"/>
      <c r="PR143" s="467"/>
      <c r="PS143" s="467"/>
      <c r="PT143" s="467"/>
      <c r="PU143" s="467"/>
      <c r="PV143" s="467"/>
      <c r="PW143" s="467"/>
      <c r="PX143" s="467"/>
      <c r="PY143" s="467"/>
      <c r="PZ143" s="467"/>
      <c r="QA143" s="467"/>
      <c r="QB143" s="467"/>
      <c r="QC143" s="467"/>
      <c r="QD143" s="467"/>
      <c r="QE143" s="467"/>
      <c r="QF143" s="467"/>
      <c r="QG143" s="467"/>
      <c r="QH143" s="467"/>
      <c r="QI143" s="467"/>
      <c r="QJ143" s="467"/>
      <c r="QK143" s="467"/>
      <c r="QL143" s="467"/>
      <c r="QM143" s="467"/>
      <c r="QN143" s="467"/>
      <c r="QO143" s="467"/>
      <c r="QP143" s="467"/>
      <c r="QQ143" s="467"/>
      <c r="QR143" s="467"/>
      <c r="QS143" s="467"/>
      <c r="QT143" s="467"/>
      <c r="QU143" s="467"/>
      <c r="QV143" s="467"/>
      <c r="QW143" s="467"/>
      <c r="QX143" s="467"/>
      <c r="QY143" s="467"/>
      <c r="QZ143" s="467"/>
      <c r="RA143" s="467"/>
      <c r="RB143" s="467"/>
      <c r="RC143" s="467"/>
      <c r="RD143" s="467"/>
      <c r="RE143" s="467"/>
      <c r="RF143" s="467"/>
      <c r="RG143" s="467"/>
      <c r="RH143" s="467"/>
      <c r="RI143" s="467"/>
    </row>
    <row r="144" spans="1:477" s="221" customFormat="1" ht="10.5" customHeight="1" thickBot="1" x14ac:dyDescent="0.25">
      <c r="A144" s="148"/>
      <c r="B144" s="149"/>
      <c r="C144" s="151"/>
      <c r="D144" s="152" t="s">
        <v>8</v>
      </c>
      <c r="E144" s="153" t="str">
        <f>IF(SUM(E119:E142)=0,"",SUM($C119*D119,$C120*D120,$C121*D121,$C122*D122,$C123*D123,$C124*D124,$C125*D125,$C126*D126,$C127*D127,$C128*D128,$C129*D129,$C130*D130,$C131*D131,$C132*D132,$C133*D133,$C134*D134,$C135*D135,$C136*D136,$C137*D137,$C138*D138,$C139*D139,$C140*D140,$C141*D141,$C142*D142))</f>
        <v/>
      </c>
      <c r="F144" s="500"/>
      <c r="G144" s="501"/>
      <c r="H144" s="502"/>
      <c r="I144" s="392"/>
      <c r="J144" s="218"/>
      <c r="K144" s="104"/>
      <c r="L144" s="392"/>
      <c r="M144" s="218"/>
      <c r="N144" s="104"/>
      <c r="O144" s="392"/>
      <c r="P144" s="218"/>
      <c r="Q144" s="104"/>
      <c r="R144" s="392">
        <v>0</v>
      </c>
      <c r="S144" s="218"/>
      <c r="T144" s="104">
        <v>0</v>
      </c>
      <c r="U144" s="392"/>
      <c r="V144" s="218"/>
      <c r="W144" s="104"/>
      <c r="X144" s="392"/>
      <c r="Y144" s="218"/>
      <c r="Z144" s="104"/>
      <c r="AA144" s="392"/>
      <c r="AB144" s="218"/>
      <c r="AC144" s="104"/>
      <c r="AD144" s="392"/>
      <c r="AE144" s="218"/>
      <c r="AF144" s="104"/>
      <c r="AG144" s="467"/>
      <c r="AH144" s="467"/>
      <c r="AI144" s="467"/>
      <c r="AJ144" s="467"/>
      <c r="AK144" s="467"/>
      <c r="AL144" s="467"/>
      <c r="AM144" s="467"/>
      <c r="AN144" s="467"/>
      <c r="AO144" s="467"/>
      <c r="AP144" s="467"/>
      <c r="AQ144" s="467"/>
      <c r="AR144" s="467"/>
      <c r="AS144" s="467"/>
      <c r="AT144" s="467"/>
      <c r="AU144" s="467"/>
      <c r="AV144" s="467"/>
      <c r="AW144" s="467"/>
      <c r="AX144" s="467"/>
      <c r="AY144" s="467"/>
      <c r="AZ144" s="467"/>
      <c r="BA144" s="467"/>
      <c r="BB144" s="467"/>
      <c r="BC144" s="467"/>
      <c r="BD144" s="467"/>
      <c r="BE144" s="467"/>
      <c r="BF144" s="467"/>
      <c r="BG144" s="467"/>
      <c r="BH144" s="467"/>
      <c r="BI144" s="467"/>
      <c r="BJ144" s="467"/>
      <c r="BK144" s="467"/>
      <c r="BL144" s="467"/>
      <c r="BM144" s="467"/>
      <c r="BN144" s="467"/>
      <c r="BO144" s="467"/>
      <c r="BP144" s="467"/>
      <c r="BQ144" s="467"/>
      <c r="BR144" s="467"/>
      <c r="BS144" s="467"/>
      <c r="BT144" s="467"/>
      <c r="BU144" s="467"/>
      <c r="BV144" s="467"/>
      <c r="BW144" s="467"/>
      <c r="BX144" s="467"/>
      <c r="BY144" s="467"/>
      <c r="BZ144" s="467"/>
      <c r="CA144" s="467"/>
      <c r="CB144" s="467"/>
      <c r="CC144" s="467"/>
      <c r="CD144" s="467"/>
      <c r="CE144" s="467"/>
      <c r="CF144" s="467"/>
      <c r="CG144" s="467"/>
      <c r="CH144" s="467"/>
      <c r="CI144" s="467"/>
      <c r="CJ144" s="467"/>
      <c r="CK144" s="467"/>
      <c r="CL144" s="467"/>
      <c r="CM144" s="467"/>
      <c r="CN144" s="467"/>
      <c r="CO144" s="467"/>
      <c r="CP144" s="467"/>
      <c r="CQ144" s="467"/>
      <c r="CR144" s="467"/>
      <c r="CS144" s="467"/>
      <c r="CT144" s="467"/>
      <c r="CU144" s="467"/>
      <c r="CV144" s="467"/>
      <c r="CW144" s="467"/>
      <c r="CX144" s="467"/>
      <c r="CY144" s="467"/>
      <c r="CZ144" s="467"/>
      <c r="DA144" s="467"/>
      <c r="DB144" s="467"/>
      <c r="DC144" s="467"/>
      <c r="DD144" s="467"/>
      <c r="DE144" s="467"/>
      <c r="DF144" s="467"/>
      <c r="DG144" s="467"/>
      <c r="DH144" s="467"/>
      <c r="DI144" s="467"/>
      <c r="DJ144" s="467"/>
      <c r="DK144" s="467"/>
      <c r="DL144" s="467"/>
      <c r="DM144" s="467"/>
      <c r="DN144" s="467"/>
      <c r="DO144" s="467"/>
      <c r="DP144" s="467"/>
      <c r="DQ144" s="467"/>
      <c r="DR144" s="467"/>
      <c r="DS144" s="467"/>
      <c r="DT144" s="467"/>
      <c r="DU144" s="467"/>
      <c r="DV144" s="467"/>
      <c r="DW144" s="467"/>
      <c r="DX144" s="467"/>
      <c r="DY144" s="467"/>
      <c r="DZ144" s="467"/>
      <c r="EA144" s="467"/>
      <c r="EB144" s="467"/>
      <c r="EC144" s="467"/>
      <c r="ED144" s="467"/>
      <c r="EE144" s="467"/>
      <c r="EF144" s="467"/>
      <c r="EG144" s="467"/>
      <c r="EH144" s="467"/>
      <c r="EI144" s="467"/>
      <c r="EJ144" s="467"/>
      <c r="EK144" s="467"/>
      <c r="EL144" s="467"/>
      <c r="EM144" s="467"/>
      <c r="EN144" s="467"/>
      <c r="EO144" s="467"/>
      <c r="EP144" s="467"/>
      <c r="EQ144" s="467"/>
      <c r="ER144" s="467"/>
      <c r="ES144" s="467"/>
      <c r="ET144" s="467"/>
      <c r="EU144" s="467"/>
      <c r="EV144" s="467"/>
      <c r="EW144" s="467"/>
      <c r="EX144" s="467"/>
      <c r="EY144" s="467"/>
      <c r="EZ144" s="467"/>
      <c r="FA144" s="467"/>
      <c r="FB144" s="467"/>
      <c r="FC144" s="467"/>
      <c r="FD144" s="467"/>
      <c r="FE144" s="467"/>
      <c r="FF144" s="467"/>
      <c r="FG144" s="467"/>
      <c r="FH144" s="467"/>
      <c r="FI144" s="467"/>
      <c r="FJ144" s="467"/>
      <c r="FK144" s="467"/>
      <c r="FL144" s="467"/>
      <c r="FM144" s="467"/>
      <c r="FN144" s="467"/>
      <c r="FO144" s="467"/>
      <c r="FP144" s="467"/>
      <c r="FQ144" s="467"/>
      <c r="FR144" s="467"/>
      <c r="FS144" s="467"/>
      <c r="FT144" s="467"/>
      <c r="FU144" s="467"/>
      <c r="FV144" s="467"/>
      <c r="FW144" s="467"/>
      <c r="FX144" s="467"/>
      <c r="FY144" s="467"/>
      <c r="FZ144" s="467"/>
      <c r="GA144" s="467"/>
      <c r="GB144" s="467"/>
      <c r="GC144" s="467"/>
      <c r="GD144" s="467"/>
      <c r="GE144" s="467"/>
      <c r="GF144" s="467"/>
      <c r="GG144" s="467"/>
      <c r="GH144" s="467"/>
      <c r="GI144" s="467"/>
      <c r="GJ144" s="467"/>
      <c r="GK144" s="467"/>
      <c r="GL144" s="467"/>
      <c r="GM144" s="467"/>
      <c r="GN144" s="467"/>
      <c r="GO144" s="467"/>
      <c r="GP144" s="467"/>
      <c r="GQ144" s="467"/>
      <c r="GR144" s="467"/>
      <c r="GS144" s="467"/>
      <c r="GT144" s="467"/>
      <c r="GU144" s="467"/>
      <c r="GV144" s="467"/>
      <c r="GW144" s="467"/>
      <c r="GX144" s="467"/>
      <c r="GY144" s="467"/>
      <c r="GZ144" s="467"/>
      <c r="HA144" s="467"/>
      <c r="HB144" s="467"/>
      <c r="HC144" s="467"/>
      <c r="HD144" s="467"/>
      <c r="HE144" s="467"/>
      <c r="HF144" s="467"/>
      <c r="HG144" s="467"/>
      <c r="HH144" s="467"/>
      <c r="HI144" s="467"/>
      <c r="HJ144" s="467"/>
      <c r="HK144" s="467"/>
      <c r="HL144" s="467"/>
      <c r="HM144" s="467"/>
      <c r="HN144" s="467"/>
      <c r="HO144" s="467"/>
      <c r="HP144" s="467"/>
      <c r="HQ144" s="467"/>
      <c r="HR144" s="467"/>
      <c r="HS144" s="467"/>
      <c r="HT144" s="467"/>
      <c r="HU144" s="467"/>
      <c r="HV144" s="467"/>
      <c r="HW144" s="467"/>
      <c r="HX144" s="467"/>
      <c r="HY144" s="467"/>
      <c r="HZ144" s="467"/>
      <c r="IA144" s="467"/>
      <c r="IB144" s="467"/>
      <c r="IC144" s="467"/>
      <c r="ID144" s="467"/>
      <c r="IE144" s="467"/>
      <c r="IF144" s="467"/>
      <c r="IG144" s="467"/>
      <c r="IH144" s="467"/>
      <c r="II144" s="467"/>
      <c r="IJ144" s="467"/>
      <c r="IK144" s="467"/>
      <c r="IL144" s="467"/>
      <c r="IM144" s="467"/>
      <c r="IN144" s="467"/>
      <c r="IO144" s="467"/>
      <c r="IP144" s="467"/>
      <c r="IQ144" s="467"/>
      <c r="IR144" s="467"/>
      <c r="IS144" s="467"/>
      <c r="IT144" s="467"/>
      <c r="IU144" s="467"/>
      <c r="IV144" s="467"/>
      <c r="IW144" s="467"/>
      <c r="IX144" s="467"/>
      <c r="IY144" s="467"/>
      <c r="IZ144" s="467"/>
      <c r="JA144" s="467"/>
      <c r="JB144" s="467"/>
      <c r="JC144" s="467"/>
      <c r="JD144" s="467"/>
      <c r="JE144" s="467"/>
      <c r="JF144" s="467"/>
      <c r="JG144" s="467"/>
      <c r="JH144" s="467"/>
      <c r="JI144" s="467"/>
      <c r="JJ144" s="467"/>
      <c r="JK144" s="467"/>
      <c r="JL144" s="467"/>
      <c r="JM144" s="467"/>
      <c r="JN144" s="467"/>
      <c r="JO144" s="467"/>
      <c r="JP144" s="467"/>
      <c r="JQ144" s="467"/>
      <c r="JR144" s="467"/>
      <c r="JS144" s="467"/>
      <c r="JT144" s="467"/>
      <c r="JU144" s="467"/>
      <c r="JV144" s="467"/>
      <c r="JW144" s="467"/>
      <c r="JX144" s="467"/>
      <c r="JY144" s="467"/>
      <c r="JZ144" s="467"/>
      <c r="KA144" s="467"/>
      <c r="KB144" s="467"/>
      <c r="KC144" s="467"/>
      <c r="KD144" s="467"/>
      <c r="KE144" s="467"/>
      <c r="KF144" s="467"/>
      <c r="KG144" s="467"/>
      <c r="KH144" s="467"/>
      <c r="KI144" s="467"/>
      <c r="KJ144" s="467"/>
      <c r="KK144" s="467"/>
      <c r="KL144" s="467"/>
      <c r="KM144" s="467"/>
      <c r="KN144" s="467"/>
      <c r="KO144" s="467"/>
      <c r="KP144" s="467"/>
      <c r="KQ144" s="467"/>
      <c r="KR144" s="467"/>
      <c r="KS144" s="467"/>
      <c r="KT144" s="467"/>
      <c r="KU144" s="467"/>
      <c r="KV144" s="467"/>
      <c r="KW144" s="467"/>
      <c r="KX144" s="467"/>
      <c r="KY144" s="467"/>
      <c r="KZ144" s="467"/>
      <c r="LA144" s="467"/>
      <c r="LB144" s="467"/>
      <c r="LC144" s="467"/>
      <c r="LD144" s="467"/>
      <c r="LE144" s="467"/>
      <c r="LF144" s="467"/>
      <c r="LG144" s="467"/>
      <c r="LH144" s="467"/>
      <c r="LI144" s="467"/>
      <c r="LJ144" s="467"/>
      <c r="LK144" s="467"/>
      <c r="LL144" s="467"/>
      <c r="LM144" s="467"/>
      <c r="LN144" s="467"/>
      <c r="LO144" s="467"/>
      <c r="LP144" s="467"/>
      <c r="LQ144" s="467"/>
      <c r="LR144" s="467"/>
      <c r="LS144" s="467"/>
      <c r="LT144" s="467"/>
      <c r="LU144" s="467"/>
      <c r="LV144" s="467"/>
      <c r="LW144" s="467"/>
      <c r="LX144" s="467"/>
      <c r="LY144" s="467"/>
      <c r="LZ144" s="467"/>
      <c r="MA144" s="467"/>
      <c r="MB144" s="467"/>
      <c r="MC144" s="467"/>
      <c r="MD144" s="467"/>
      <c r="ME144" s="467"/>
      <c r="MF144" s="467"/>
      <c r="MG144" s="467"/>
      <c r="MH144" s="467"/>
      <c r="MI144" s="467"/>
      <c r="MJ144" s="467"/>
      <c r="MK144" s="467"/>
      <c r="ML144" s="467"/>
      <c r="MM144" s="467"/>
      <c r="MN144" s="467"/>
      <c r="MO144" s="467"/>
      <c r="MP144" s="467"/>
      <c r="MQ144" s="467"/>
      <c r="MR144" s="467"/>
      <c r="MS144" s="467"/>
      <c r="MT144" s="467"/>
      <c r="MU144" s="467"/>
      <c r="MV144" s="467"/>
      <c r="MW144" s="467"/>
      <c r="MX144" s="467"/>
      <c r="MY144" s="467"/>
      <c r="MZ144" s="467"/>
      <c r="NA144" s="467"/>
      <c r="NB144" s="467"/>
      <c r="NC144" s="467"/>
      <c r="ND144" s="467"/>
      <c r="NE144" s="467"/>
      <c r="NF144" s="467"/>
      <c r="NG144" s="467"/>
      <c r="NH144" s="467"/>
      <c r="NI144" s="467"/>
      <c r="NJ144" s="467"/>
      <c r="NK144" s="467"/>
      <c r="NL144" s="467"/>
      <c r="NM144" s="467"/>
      <c r="NN144" s="467"/>
      <c r="NO144" s="467"/>
      <c r="NP144" s="467"/>
      <c r="NQ144" s="467"/>
      <c r="NR144" s="467"/>
      <c r="NS144" s="467"/>
      <c r="NT144" s="467"/>
      <c r="NU144" s="467"/>
      <c r="NV144" s="467"/>
      <c r="NW144" s="467"/>
      <c r="NX144" s="467"/>
      <c r="NY144" s="467"/>
      <c r="NZ144" s="467"/>
      <c r="OA144" s="467"/>
      <c r="OB144" s="467"/>
      <c r="OC144" s="467"/>
      <c r="OD144" s="467"/>
      <c r="OE144" s="467"/>
      <c r="OF144" s="467"/>
      <c r="OG144" s="467"/>
      <c r="OH144" s="467"/>
      <c r="OI144" s="467"/>
      <c r="OJ144" s="467"/>
      <c r="OK144" s="467"/>
      <c r="OL144" s="467"/>
      <c r="OM144" s="467"/>
      <c r="ON144" s="467"/>
      <c r="OO144" s="467"/>
      <c r="OP144" s="467"/>
      <c r="OQ144" s="467"/>
      <c r="OR144" s="467"/>
      <c r="OS144" s="467"/>
      <c r="OT144" s="467"/>
      <c r="OU144" s="467"/>
      <c r="OV144" s="467"/>
      <c r="OW144" s="467"/>
      <c r="OX144" s="467"/>
      <c r="OY144" s="467"/>
      <c r="OZ144" s="467"/>
      <c r="PA144" s="467"/>
      <c r="PB144" s="467"/>
      <c r="PC144" s="467"/>
      <c r="PD144" s="467"/>
      <c r="PE144" s="467"/>
      <c r="PF144" s="467"/>
      <c r="PG144" s="467"/>
      <c r="PH144" s="467"/>
      <c r="PI144" s="467"/>
      <c r="PJ144" s="467"/>
      <c r="PK144" s="467"/>
      <c r="PL144" s="467"/>
      <c r="PM144" s="467"/>
      <c r="PN144" s="467"/>
      <c r="PO144" s="467"/>
      <c r="PP144" s="467"/>
      <c r="PQ144" s="467"/>
      <c r="PR144" s="467"/>
      <c r="PS144" s="467"/>
      <c r="PT144" s="467"/>
      <c r="PU144" s="467"/>
      <c r="PV144" s="467"/>
      <c r="PW144" s="467"/>
      <c r="PX144" s="467"/>
      <c r="PY144" s="467"/>
      <c r="PZ144" s="467"/>
      <c r="QA144" s="467"/>
      <c r="QB144" s="467"/>
      <c r="QC144" s="467"/>
      <c r="QD144" s="467"/>
      <c r="QE144" s="467"/>
      <c r="QF144" s="467"/>
      <c r="QG144" s="467"/>
      <c r="QH144" s="467"/>
      <c r="QI144" s="467"/>
      <c r="QJ144" s="467"/>
      <c r="QK144" s="467"/>
      <c r="QL144" s="467"/>
      <c r="QM144" s="467"/>
      <c r="QN144" s="467"/>
      <c r="QO144" s="467"/>
      <c r="QP144" s="467"/>
      <c r="QQ144" s="467"/>
      <c r="QR144" s="467"/>
      <c r="QS144" s="467"/>
      <c r="QT144" s="467"/>
      <c r="QU144" s="467"/>
      <c r="QV144" s="467"/>
      <c r="QW144" s="467"/>
      <c r="QX144" s="467"/>
      <c r="QY144" s="467"/>
      <c r="QZ144" s="467"/>
      <c r="RA144" s="467"/>
      <c r="RB144" s="467"/>
      <c r="RC144" s="467"/>
      <c r="RD144" s="467"/>
      <c r="RE144" s="467"/>
      <c r="RF144" s="467"/>
      <c r="RG144" s="467"/>
      <c r="RH144" s="467"/>
      <c r="RI144" s="467"/>
    </row>
    <row r="145" spans="1:477" ht="23.25" customHeight="1" x14ac:dyDescent="0.25">
      <c r="A145" s="142">
        <f>IF(B145="","",A142+1)</f>
        <v>115</v>
      </c>
      <c r="B145" s="279" t="s">
        <v>137</v>
      </c>
      <c r="C145" s="280"/>
      <c r="D145" s="143"/>
      <c r="E145" s="143"/>
      <c r="F145" s="493">
        <v>2</v>
      </c>
      <c r="G145" s="506" t="s">
        <v>235</v>
      </c>
      <c r="H145" s="496">
        <v>10</v>
      </c>
      <c r="I145" s="398"/>
      <c r="J145" s="410" t="s">
        <v>235</v>
      </c>
      <c r="K145" s="342" t="s">
        <v>216</v>
      </c>
      <c r="L145" s="398">
        <v>2</v>
      </c>
      <c r="M145" s="410" t="s">
        <v>235</v>
      </c>
      <c r="N145" s="103">
        <v>119</v>
      </c>
      <c r="O145" s="398">
        <v>3</v>
      </c>
      <c r="P145" s="410" t="s">
        <v>235</v>
      </c>
      <c r="Q145" s="103">
        <v>150</v>
      </c>
      <c r="R145" s="389">
        <v>0</v>
      </c>
      <c r="S145" s="410" t="s">
        <v>235</v>
      </c>
      <c r="T145" s="360">
        <v>140</v>
      </c>
      <c r="U145" s="398"/>
      <c r="V145" s="410" t="s">
        <v>235</v>
      </c>
      <c r="W145" s="360" t="s">
        <v>220</v>
      </c>
      <c r="X145" s="398">
        <v>2</v>
      </c>
      <c r="Y145" s="410" t="s">
        <v>235</v>
      </c>
      <c r="Z145" s="360">
        <v>90</v>
      </c>
      <c r="AA145" s="398">
        <v>1</v>
      </c>
      <c r="AB145" s="410" t="s">
        <v>235</v>
      </c>
      <c r="AC145" s="103">
        <v>50</v>
      </c>
      <c r="AD145" s="398"/>
      <c r="AE145" s="410" t="s">
        <v>235</v>
      </c>
      <c r="AF145" s="360" t="s">
        <v>220</v>
      </c>
    </row>
    <row r="146" spans="1:477" ht="23.25" customHeight="1" x14ac:dyDescent="0.25">
      <c r="A146" s="142">
        <f>IF(B146="","",A145+1)</f>
        <v>116</v>
      </c>
      <c r="B146" s="279" t="s">
        <v>171</v>
      </c>
      <c r="C146" s="280"/>
      <c r="D146" s="143"/>
      <c r="E146" s="143"/>
      <c r="F146" s="493">
        <v>2</v>
      </c>
      <c r="G146" s="506" t="s">
        <v>235</v>
      </c>
      <c r="H146" s="496">
        <v>10</v>
      </c>
      <c r="I146" s="398"/>
      <c r="J146" s="410" t="s">
        <v>235</v>
      </c>
      <c r="K146" s="342" t="s">
        <v>216</v>
      </c>
      <c r="L146" s="398">
        <v>2</v>
      </c>
      <c r="M146" s="410" t="s">
        <v>235</v>
      </c>
      <c r="N146" s="103">
        <v>119</v>
      </c>
      <c r="O146" s="398">
        <v>3</v>
      </c>
      <c r="P146" s="410" t="s">
        <v>235</v>
      </c>
      <c r="Q146" s="103">
        <v>150</v>
      </c>
      <c r="R146" s="389">
        <v>0</v>
      </c>
      <c r="S146" s="410" t="s">
        <v>235</v>
      </c>
      <c r="T146" s="360">
        <v>180</v>
      </c>
      <c r="U146" s="398"/>
      <c r="V146" s="410" t="s">
        <v>235</v>
      </c>
      <c r="W146" s="360" t="s">
        <v>220</v>
      </c>
      <c r="X146" s="398"/>
      <c r="Y146" s="410" t="s">
        <v>235</v>
      </c>
      <c r="Z146" s="360" t="s">
        <v>216</v>
      </c>
      <c r="AA146" s="398">
        <v>1</v>
      </c>
      <c r="AB146" s="410" t="s">
        <v>235</v>
      </c>
      <c r="AC146" s="103">
        <v>50</v>
      </c>
      <c r="AD146" s="398"/>
      <c r="AE146" s="410" t="s">
        <v>235</v>
      </c>
      <c r="AF146" s="360" t="s">
        <v>220</v>
      </c>
    </row>
    <row r="147" spans="1:477" ht="23.25" customHeight="1" x14ac:dyDescent="0.25">
      <c r="A147" s="142">
        <f t="shared" ref="A147:A151" si="34">IF(B147="","",A146+1)</f>
        <v>117</v>
      </c>
      <c r="B147" s="279" t="s">
        <v>172</v>
      </c>
      <c r="C147" s="280"/>
      <c r="D147" s="143"/>
      <c r="E147" s="143"/>
      <c r="F147" s="493">
        <v>2</v>
      </c>
      <c r="G147" s="506" t="s">
        <v>235</v>
      </c>
      <c r="H147" s="496">
        <v>10</v>
      </c>
      <c r="I147" s="398"/>
      <c r="J147" s="410" t="s">
        <v>235</v>
      </c>
      <c r="K147" s="342" t="s">
        <v>216</v>
      </c>
      <c r="L147" s="398">
        <v>2</v>
      </c>
      <c r="M147" s="410" t="s">
        <v>235</v>
      </c>
      <c r="N147" s="103">
        <v>119</v>
      </c>
      <c r="O147" s="398">
        <v>3</v>
      </c>
      <c r="P147" s="410" t="s">
        <v>235</v>
      </c>
      <c r="Q147" s="103">
        <v>150</v>
      </c>
      <c r="R147" s="389">
        <v>0</v>
      </c>
      <c r="S147" s="410" t="s">
        <v>235</v>
      </c>
      <c r="T147" s="360">
        <v>40</v>
      </c>
      <c r="U147" s="398"/>
      <c r="V147" s="410" t="s">
        <v>235</v>
      </c>
      <c r="W147" s="360" t="s">
        <v>220</v>
      </c>
      <c r="X147" s="398">
        <v>0</v>
      </c>
      <c r="Y147" s="410" t="s">
        <v>235</v>
      </c>
      <c r="Z147" s="360" t="s">
        <v>216</v>
      </c>
      <c r="AA147" s="398">
        <v>0.5</v>
      </c>
      <c r="AB147" s="410" t="s">
        <v>235</v>
      </c>
      <c r="AC147" s="103">
        <v>20</v>
      </c>
      <c r="AD147" s="398"/>
      <c r="AE147" s="410" t="s">
        <v>235</v>
      </c>
      <c r="AF147" s="360" t="s">
        <v>220</v>
      </c>
    </row>
    <row r="148" spans="1:477" ht="23.25" customHeight="1" x14ac:dyDescent="0.25">
      <c r="A148" s="142">
        <f t="shared" si="34"/>
        <v>118</v>
      </c>
      <c r="B148" s="279" t="s">
        <v>174</v>
      </c>
      <c r="C148" s="280"/>
      <c r="D148" s="143"/>
      <c r="E148" s="143"/>
      <c r="F148" s="493">
        <v>2</v>
      </c>
      <c r="G148" s="506" t="s">
        <v>235</v>
      </c>
      <c r="H148" s="496">
        <v>10</v>
      </c>
      <c r="I148" s="398"/>
      <c r="J148" s="410" t="s">
        <v>235</v>
      </c>
      <c r="K148" s="342" t="s">
        <v>216</v>
      </c>
      <c r="L148" s="398">
        <v>4</v>
      </c>
      <c r="M148" s="410" t="s">
        <v>235</v>
      </c>
      <c r="N148" s="103">
        <v>238</v>
      </c>
      <c r="O148" s="398">
        <v>3</v>
      </c>
      <c r="P148" s="410" t="s">
        <v>235</v>
      </c>
      <c r="Q148" s="103">
        <v>150</v>
      </c>
      <c r="R148" s="389">
        <v>0</v>
      </c>
      <c r="S148" s="410" t="s">
        <v>235</v>
      </c>
      <c r="T148" s="360">
        <v>40</v>
      </c>
      <c r="U148" s="398"/>
      <c r="V148" s="410" t="s">
        <v>235</v>
      </c>
      <c r="W148" s="360" t="s">
        <v>220</v>
      </c>
      <c r="X148" s="398">
        <v>4</v>
      </c>
      <c r="Y148" s="410" t="s">
        <v>235</v>
      </c>
      <c r="Z148" s="360">
        <v>180</v>
      </c>
      <c r="AA148" s="398">
        <v>1</v>
      </c>
      <c r="AB148" s="410" t="s">
        <v>235</v>
      </c>
      <c r="AC148" s="103">
        <v>100</v>
      </c>
      <c r="AD148" s="398"/>
      <c r="AE148" s="410" t="s">
        <v>235</v>
      </c>
      <c r="AF148" s="360" t="s">
        <v>220</v>
      </c>
    </row>
    <row r="149" spans="1:477" ht="23.25" customHeight="1" x14ac:dyDescent="0.25">
      <c r="A149" s="142">
        <f t="shared" si="34"/>
        <v>119</v>
      </c>
      <c r="B149" s="279" t="s">
        <v>138</v>
      </c>
      <c r="C149" s="280"/>
      <c r="D149" s="143"/>
      <c r="E149" s="143"/>
      <c r="F149" s="493">
        <v>2</v>
      </c>
      <c r="G149" s="506" t="s">
        <v>235</v>
      </c>
      <c r="H149" s="496">
        <v>10</v>
      </c>
      <c r="I149" s="398"/>
      <c r="J149" s="410" t="s">
        <v>235</v>
      </c>
      <c r="K149" s="342" t="s">
        <v>216</v>
      </c>
      <c r="L149" s="398">
        <v>2</v>
      </c>
      <c r="M149" s="410" t="s">
        <v>235</v>
      </c>
      <c r="N149" s="103">
        <v>119</v>
      </c>
      <c r="O149" s="398">
        <v>3</v>
      </c>
      <c r="P149" s="410" t="s">
        <v>235</v>
      </c>
      <c r="Q149" s="103">
        <v>150</v>
      </c>
      <c r="R149" s="389">
        <v>0</v>
      </c>
      <c r="S149" s="410" t="s">
        <v>235</v>
      </c>
      <c r="T149" s="360">
        <v>40</v>
      </c>
      <c r="U149" s="398"/>
      <c r="V149" s="410" t="s">
        <v>235</v>
      </c>
      <c r="W149" s="360" t="s">
        <v>220</v>
      </c>
      <c r="X149" s="398"/>
      <c r="Y149" s="410" t="s">
        <v>235</v>
      </c>
      <c r="Z149" s="360" t="s">
        <v>216</v>
      </c>
      <c r="AA149" s="398">
        <v>0.5</v>
      </c>
      <c r="AB149" s="410" t="s">
        <v>235</v>
      </c>
      <c r="AC149" s="103">
        <v>50</v>
      </c>
      <c r="AD149" s="398"/>
      <c r="AE149" s="410" t="s">
        <v>235</v>
      </c>
      <c r="AF149" s="360" t="s">
        <v>220</v>
      </c>
    </row>
    <row r="150" spans="1:477" ht="23.25" customHeight="1" x14ac:dyDescent="0.25">
      <c r="A150" s="142">
        <f t="shared" si="34"/>
        <v>120</v>
      </c>
      <c r="B150" s="279" t="s">
        <v>173</v>
      </c>
      <c r="C150" s="280"/>
      <c r="D150" s="143"/>
      <c r="E150" s="143"/>
      <c r="F150" s="493">
        <v>2</v>
      </c>
      <c r="G150" s="506" t="s">
        <v>235</v>
      </c>
      <c r="H150" s="496">
        <v>10</v>
      </c>
      <c r="I150" s="398"/>
      <c r="J150" s="410" t="s">
        <v>235</v>
      </c>
      <c r="K150" s="342" t="s">
        <v>216</v>
      </c>
      <c r="L150" s="398">
        <v>2</v>
      </c>
      <c r="M150" s="410" t="s">
        <v>235</v>
      </c>
      <c r="N150" s="103">
        <v>119</v>
      </c>
      <c r="O150" s="398">
        <v>3</v>
      </c>
      <c r="P150" s="410" t="s">
        <v>235</v>
      </c>
      <c r="Q150" s="103">
        <v>150</v>
      </c>
      <c r="R150" s="389">
        <v>0</v>
      </c>
      <c r="S150" s="410" t="s">
        <v>235</v>
      </c>
      <c r="T150" s="360">
        <v>40</v>
      </c>
      <c r="U150" s="398"/>
      <c r="V150" s="410" t="s">
        <v>235</v>
      </c>
      <c r="W150" s="360" t="s">
        <v>220</v>
      </c>
      <c r="X150" s="398"/>
      <c r="Y150" s="410" t="s">
        <v>235</v>
      </c>
      <c r="Z150" s="360" t="s">
        <v>216</v>
      </c>
      <c r="AA150" s="398">
        <v>1</v>
      </c>
      <c r="AB150" s="410" t="s">
        <v>235</v>
      </c>
      <c r="AC150" s="103">
        <v>50</v>
      </c>
      <c r="AD150" s="398"/>
      <c r="AE150" s="410" t="s">
        <v>235</v>
      </c>
      <c r="AF150" s="360" t="s">
        <v>220</v>
      </c>
    </row>
    <row r="151" spans="1:477" s="433" customFormat="1" ht="23.25" customHeight="1" x14ac:dyDescent="0.25">
      <c r="A151" s="514">
        <f t="shared" si="34"/>
        <v>121</v>
      </c>
      <c r="B151" s="515" t="s">
        <v>188</v>
      </c>
      <c r="C151" s="516"/>
      <c r="D151" s="517"/>
      <c r="E151" s="517"/>
      <c r="F151" s="526"/>
      <c r="G151" s="527"/>
      <c r="H151" s="529">
        <f>SUM(H108:H115,H118:H142,H145:H150)</f>
        <v>390</v>
      </c>
      <c r="I151" s="530"/>
      <c r="J151" s="531"/>
      <c r="K151" s="532" t="s">
        <v>216</v>
      </c>
      <c r="L151" s="530"/>
      <c r="M151" s="531"/>
      <c r="N151" s="533">
        <f>SUM(N108:N115,N118:N142,N145:N150)</f>
        <v>4819.5</v>
      </c>
      <c r="O151" s="530"/>
      <c r="P151" s="531"/>
      <c r="Q151" s="533">
        <f>SUM(Q108:Q115,Q118:Q142,Q145:Q150)</f>
        <v>5850</v>
      </c>
      <c r="R151" s="534">
        <v>0</v>
      </c>
      <c r="S151" s="535"/>
      <c r="T151" s="533">
        <f>SUM(T108:T115,T118:T142,T145:T150)</f>
        <v>3215</v>
      </c>
      <c r="U151" s="530"/>
      <c r="V151" s="531"/>
      <c r="W151" s="536" t="s">
        <v>220</v>
      </c>
      <c r="X151" s="530"/>
      <c r="Y151" s="531"/>
      <c r="Z151" s="533">
        <f>SUM(Z108:Z115,Z118:Z142,Z145:Z150)</f>
        <v>4905</v>
      </c>
      <c r="AA151" s="530"/>
      <c r="AB151" s="531"/>
      <c r="AC151" s="523">
        <f>SUM(AC108:AC115,AC118:AC142,AC145:AC150)</f>
        <v>2380</v>
      </c>
      <c r="AD151" s="530"/>
      <c r="AE151" s="531"/>
      <c r="AF151" s="523" t="s">
        <v>220</v>
      </c>
      <c r="AG151" s="464"/>
      <c r="AH151" s="464"/>
      <c r="AI151" s="464"/>
      <c r="AJ151" s="464"/>
      <c r="AK151" s="464"/>
      <c r="AL151" s="464"/>
      <c r="AM151" s="464"/>
      <c r="AN151" s="464"/>
      <c r="AO151" s="464"/>
      <c r="AP151" s="464"/>
      <c r="AQ151" s="464"/>
      <c r="AR151" s="464"/>
      <c r="AS151" s="464"/>
      <c r="AT151" s="464"/>
      <c r="AU151" s="464"/>
      <c r="AV151" s="464"/>
      <c r="AW151" s="464"/>
      <c r="AX151" s="464"/>
      <c r="AY151" s="464"/>
      <c r="AZ151" s="464"/>
      <c r="BA151" s="464"/>
      <c r="BB151" s="464"/>
      <c r="BC151" s="464"/>
      <c r="BD151" s="464"/>
      <c r="BE151" s="464"/>
      <c r="BF151" s="464"/>
      <c r="BG151" s="464"/>
      <c r="BH151" s="464"/>
      <c r="BI151" s="464"/>
      <c r="BJ151" s="464"/>
      <c r="BK151" s="464"/>
      <c r="BL151" s="464"/>
      <c r="BM151" s="464"/>
      <c r="BN151" s="464"/>
      <c r="BO151" s="464"/>
      <c r="BP151" s="464"/>
      <c r="BQ151" s="464"/>
      <c r="BR151" s="464"/>
      <c r="BS151" s="464"/>
      <c r="BT151" s="464"/>
      <c r="BU151" s="464"/>
      <c r="BV151" s="464"/>
      <c r="BW151" s="464"/>
      <c r="BX151" s="464"/>
      <c r="BY151" s="464"/>
      <c r="BZ151" s="464"/>
      <c r="CA151" s="464"/>
      <c r="CB151" s="464"/>
      <c r="CC151" s="464"/>
      <c r="CD151" s="464"/>
      <c r="CE151" s="464"/>
      <c r="CF151" s="464"/>
      <c r="CG151" s="464"/>
      <c r="CH151" s="464"/>
      <c r="CI151" s="464"/>
      <c r="CJ151" s="464"/>
      <c r="CK151" s="464"/>
      <c r="CL151" s="464"/>
      <c r="CM151" s="464"/>
      <c r="CN151" s="464"/>
      <c r="CO151" s="464"/>
      <c r="CP151" s="464"/>
      <c r="CQ151" s="464"/>
      <c r="CR151" s="464"/>
      <c r="CS151" s="464"/>
      <c r="CT151" s="464"/>
      <c r="CU151" s="464"/>
      <c r="CV151" s="464"/>
      <c r="CW151" s="464"/>
      <c r="CX151" s="464"/>
      <c r="CY151" s="464"/>
      <c r="CZ151" s="464"/>
      <c r="DA151" s="464"/>
      <c r="DB151" s="464"/>
      <c r="DC151" s="464"/>
      <c r="DD151" s="464"/>
      <c r="DE151" s="464"/>
      <c r="DF151" s="464"/>
      <c r="DG151" s="464"/>
      <c r="DH151" s="464"/>
      <c r="DI151" s="464"/>
      <c r="DJ151" s="464"/>
      <c r="DK151" s="464"/>
      <c r="DL151" s="464"/>
      <c r="DM151" s="464"/>
      <c r="DN151" s="464"/>
      <c r="DO151" s="464"/>
      <c r="DP151" s="464"/>
      <c r="DQ151" s="464"/>
      <c r="DR151" s="464"/>
      <c r="DS151" s="464"/>
      <c r="DT151" s="464"/>
      <c r="DU151" s="464"/>
      <c r="DV151" s="464"/>
      <c r="DW151" s="464"/>
      <c r="DX151" s="464"/>
      <c r="DY151" s="464"/>
      <c r="DZ151" s="464"/>
      <c r="EA151" s="464"/>
      <c r="EB151" s="464"/>
      <c r="EC151" s="464"/>
      <c r="ED151" s="464"/>
      <c r="EE151" s="464"/>
      <c r="EF151" s="464"/>
      <c r="EG151" s="464"/>
      <c r="EH151" s="464"/>
      <c r="EI151" s="464"/>
      <c r="EJ151" s="464"/>
      <c r="EK151" s="464"/>
      <c r="EL151" s="464"/>
      <c r="EM151" s="464"/>
      <c r="EN151" s="464"/>
      <c r="EO151" s="464"/>
      <c r="EP151" s="464"/>
      <c r="EQ151" s="464"/>
      <c r="ER151" s="464"/>
      <c r="ES151" s="464"/>
      <c r="ET151" s="464"/>
      <c r="EU151" s="464"/>
      <c r="EV151" s="464"/>
      <c r="EW151" s="464"/>
      <c r="EX151" s="464"/>
      <c r="EY151" s="464"/>
      <c r="EZ151" s="464"/>
      <c r="FA151" s="464"/>
      <c r="FB151" s="464"/>
      <c r="FC151" s="464"/>
      <c r="FD151" s="464"/>
      <c r="FE151" s="464"/>
      <c r="FF151" s="464"/>
      <c r="FG151" s="464"/>
      <c r="FH151" s="464"/>
      <c r="FI151" s="464"/>
      <c r="FJ151" s="464"/>
      <c r="FK151" s="464"/>
      <c r="FL151" s="464"/>
      <c r="FM151" s="464"/>
      <c r="FN151" s="464"/>
      <c r="FO151" s="464"/>
      <c r="FP151" s="464"/>
      <c r="FQ151" s="464"/>
      <c r="FR151" s="464"/>
      <c r="FS151" s="464"/>
      <c r="FT151" s="464"/>
      <c r="FU151" s="464"/>
      <c r="FV151" s="464"/>
      <c r="FW151" s="464"/>
      <c r="FX151" s="464"/>
      <c r="FY151" s="464"/>
      <c r="FZ151" s="464"/>
      <c r="GA151" s="464"/>
      <c r="GB151" s="464"/>
      <c r="GC151" s="464"/>
      <c r="GD151" s="464"/>
      <c r="GE151" s="464"/>
      <c r="GF151" s="464"/>
      <c r="GG151" s="464"/>
      <c r="GH151" s="464"/>
      <c r="GI151" s="464"/>
      <c r="GJ151" s="464"/>
      <c r="GK151" s="464"/>
      <c r="GL151" s="464"/>
      <c r="GM151" s="464"/>
      <c r="GN151" s="464"/>
      <c r="GO151" s="464"/>
      <c r="GP151" s="464"/>
      <c r="GQ151" s="464"/>
      <c r="GR151" s="464"/>
      <c r="GS151" s="464"/>
      <c r="GT151" s="464"/>
      <c r="GU151" s="464"/>
      <c r="GV151" s="464"/>
      <c r="GW151" s="464"/>
      <c r="GX151" s="464"/>
      <c r="GY151" s="464"/>
      <c r="GZ151" s="464"/>
      <c r="HA151" s="464"/>
      <c r="HB151" s="464"/>
      <c r="HC151" s="464"/>
      <c r="HD151" s="464"/>
      <c r="HE151" s="464"/>
      <c r="HF151" s="464"/>
      <c r="HG151" s="464"/>
      <c r="HH151" s="464"/>
      <c r="HI151" s="464"/>
      <c r="HJ151" s="464"/>
      <c r="HK151" s="464"/>
      <c r="HL151" s="464"/>
      <c r="HM151" s="464"/>
      <c r="HN151" s="464"/>
      <c r="HO151" s="464"/>
      <c r="HP151" s="464"/>
      <c r="HQ151" s="464"/>
      <c r="HR151" s="464"/>
      <c r="HS151" s="464"/>
      <c r="HT151" s="464"/>
      <c r="HU151" s="464"/>
      <c r="HV151" s="464"/>
      <c r="HW151" s="464"/>
      <c r="HX151" s="464"/>
      <c r="HY151" s="464"/>
      <c r="HZ151" s="464"/>
      <c r="IA151" s="464"/>
      <c r="IB151" s="464"/>
      <c r="IC151" s="464"/>
      <c r="ID151" s="464"/>
      <c r="IE151" s="464"/>
      <c r="IF151" s="464"/>
      <c r="IG151" s="464"/>
      <c r="IH151" s="464"/>
      <c r="II151" s="464"/>
      <c r="IJ151" s="464"/>
      <c r="IK151" s="464"/>
      <c r="IL151" s="464"/>
      <c r="IM151" s="464"/>
      <c r="IN151" s="464"/>
      <c r="IO151" s="464"/>
      <c r="IP151" s="464"/>
      <c r="IQ151" s="464"/>
      <c r="IR151" s="464"/>
      <c r="IS151" s="464"/>
      <c r="IT151" s="464"/>
      <c r="IU151" s="464"/>
      <c r="IV151" s="464"/>
      <c r="IW151" s="464"/>
      <c r="IX151" s="464"/>
      <c r="IY151" s="464"/>
      <c r="IZ151" s="464"/>
      <c r="JA151" s="464"/>
      <c r="JB151" s="464"/>
      <c r="JC151" s="464"/>
      <c r="JD151" s="464"/>
      <c r="JE151" s="464"/>
      <c r="JF151" s="464"/>
      <c r="JG151" s="464"/>
      <c r="JH151" s="464"/>
      <c r="JI151" s="464"/>
      <c r="JJ151" s="464"/>
      <c r="JK151" s="464"/>
      <c r="JL151" s="464"/>
      <c r="JM151" s="464"/>
      <c r="JN151" s="464"/>
      <c r="JO151" s="464"/>
      <c r="JP151" s="464"/>
      <c r="JQ151" s="464"/>
      <c r="JR151" s="464"/>
      <c r="JS151" s="464"/>
      <c r="JT151" s="464"/>
      <c r="JU151" s="464"/>
      <c r="JV151" s="464"/>
      <c r="JW151" s="464"/>
      <c r="JX151" s="464"/>
      <c r="JY151" s="464"/>
      <c r="JZ151" s="464"/>
      <c r="KA151" s="464"/>
      <c r="KB151" s="464"/>
      <c r="KC151" s="464"/>
      <c r="KD151" s="464"/>
      <c r="KE151" s="464"/>
      <c r="KF151" s="464"/>
      <c r="KG151" s="464"/>
      <c r="KH151" s="464"/>
      <c r="KI151" s="464"/>
      <c r="KJ151" s="464"/>
      <c r="KK151" s="464"/>
      <c r="KL151" s="464"/>
      <c r="KM151" s="464"/>
      <c r="KN151" s="464"/>
      <c r="KO151" s="464"/>
      <c r="KP151" s="464"/>
      <c r="KQ151" s="464"/>
      <c r="KR151" s="464"/>
      <c r="KS151" s="464"/>
      <c r="KT151" s="464"/>
      <c r="KU151" s="464"/>
      <c r="KV151" s="464"/>
      <c r="KW151" s="464"/>
      <c r="KX151" s="464"/>
      <c r="KY151" s="464"/>
      <c r="KZ151" s="464"/>
      <c r="LA151" s="464"/>
      <c r="LB151" s="464"/>
      <c r="LC151" s="464"/>
      <c r="LD151" s="464"/>
      <c r="LE151" s="464"/>
      <c r="LF151" s="464"/>
      <c r="LG151" s="464"/>
      <c r="LH151" s="464"/>
      <c r="LI151" s="464"/>
      <c r="LJ151" s="464"/>
      <c r="LK151" s="464"/>
      <c r="LL151" s="464"/>
      <c r="LM151" s="464"/>
      <c r="LN151" s="464"/>
      <c r="LO151" s="464"/>
      <c r="LP151" s="464"/>
      <c r="LQ151" s="464"/>
      <c r="LR151" s="464"/>
      <c r="LS151" s="464"/>
      <c r="LT151" s="464"/>
      <c r="LU151" s="464"/>
      <c r="LV151" s="464"/>
      <c r="LW151" s="464"/>
      <c r="LX151" s="464"/>
      <c r="LY151" s="464"/>
      <c r="LZ151" s="464"/>
      <c r="MA151" s="464"/>
      <c r="MB151" s="464"/>
      <c r="MC151" s="464"/>
      <c r="MD151" s="464"/>
      <c r="ME151" s="464"/>
      <c r="MF151" s="464"/>
      <c r="MG151" s="464"/>
      <c r="MH151" s="464"/>
      <c r="MI151" s="464"/>
      <c r="MJ151" s="464"/>
      <c r="MK151" s="464"/>
      <c r="ML151" s="464"/>
      <c r="MM151" s="464"/>
      <c r="MN151" s="464"/>
      <c r="MO151" s="464"/>
      <c r="MP151" s="464"/>
      <c r="MQ151" s="464"/>
      <c r="MR151" s="464"/>
      <c r="MS151" s="464"/>
      <c r="MT151" s="464"/>
      <c r="MU151" s="464"/>
      <c r="MV151" s="464"/>
      <c r="MW151" s="464"/>
      <c r="MX151" s="464"/>
      <c r="MY151" s="464"/>
      <c r="MZ151" s="464"/>
      <c r="NA151" s="464"/>
      <c r="NB151" s="464"/>
      <c r="NC151" s="464"/>
      <c r="ND151" s="464"/>
      <c r="NE151" s="464"/>
      <c r="NF151" s="464"/>
      <c r="NG151" s="464"/>
      <c r="NH151" s="464"/>
      <c r="NI151" s="464"/>
      <c r="NJ151" s="464"/>
      <c r="NK151" s="464"/>
      <c r="NL151" s="464"/>
      <c r="NM151" s="464"/>
      <c r="NN151" s="464"/>
      <c r="NO151" s="464"/>
      <c r="NP151" s="464"/>
      <c r="NQ151" s="464"/>
      <c r="NR151" s="464"/>
      <c r="NS151" s="464"/>
      <c r="NT151" s="464"/>
      <c r="NU151" s="464"/>
      <c r="NV151" s="464"/>
      <c r="NW151" s="464"/>
      <c r="NX151" s="464"/>
      <c r="NY151" s="464"/>
      <c r="NZ151" s="464"/>
      <c r="OA151" s="464"/>
      <c r="OB151" s="464"/>
      <c r="OC151" s="464"/>
      <c r="OD151" s="464"/>
      <c r="OE151" s="464"/>
      <c r="OF151" s="464"/>
      <c r="OG151" s="464"/>
      <c r="OH151" s="464"/>
      <c r="OI151" s="464"/>
      <c r="OJ151" s="464"/>
      <c r="OK151" s="464"/>
      <c r="OL151" s="464"/>
      <c r="OM151" s="464"/>
      <c r="ON151" s="464"/>
      <c r="OO151" s="464"/>
      <c r="OP151" s="464"/>
      <c r="OQ151" s="464"/>
      <c r="OR151" s="464"/>
      <c r="OS151" s="464"/>
      <c r="OT151" s="464"/>
      <c r="OU151" s="464"/>
      <c r="OV151" s="464"/>
      <c r="OW151" s="464"/>
      <c r="OX151" s="464"/>
      <c r="OY151" s="464"/>
      <c r="OZ151" s="464"/>
      <c r="PA151" s="464"/>
      <c r="PB151" s="464"/>
      <c r="PC151" s="464"/>
      <c r="PD151" s="464"/>
      <c r="PE151" s="464"/>
      <c r="PF151" s="464"/>
      <c r="PG151" s="464"/>
      <c r="PH151" s="464"/>
      <c r="PI151" s="464"/>
      <c r="PJ151" s="464"/>
      <c r="PK151" s="464"/>
      <c r="PL151" s="464"/>
      <c r="PM151" s="464"/>
      <c r="PN151" s="464"/>
      <c r="PO151" s="464"/>
      <c r="PP151" s="464"/>
      <c r="PQ151" s="464"/>
      <c r="PR151" s="464"/>
      <c r="PS151" s="464"/>
      <c r="PT151" s="464"/>
      <c r="PU151" s="464"/>
      <c r="PV151" s="464"/>
      <c r="PW151" s="464"/>
      <c r="PX151" s="464"/>
      <c r="PY151" s="464"/>
      <c r="PZ151" s="464"/>
      <c r="QA151" s="464"/>
      <c r="QB151" s="464"/>
      <c r="QC151" s="464"/>
      <c r="QD151" s="464"/>
      <c r="QE151" s="464"/>
      <c r="QF151" s="464"/>
      <c r="QG151" s="464"/>
      <c r="QH151" s="464"/>
      <c r="QI151" s="464"/>
      <c r="QJ151" s="464"/>
      <c r="QK151" s="464"/>
      <c r="QL151" s="464"/>
      <c r="QM151" s="464"/>
      <c r="QN151" s="464"/>
      <c r="QO151" s="464"/>
      <c r="QP151" s="464"/>
      <c r="QQ151" s="464"/>
      <c r="QR151" s="464"/>
      <c r="QS151" s="464"/>
      <c r="QT151" s="464"/>
      <c r="QU151" s="464"/>
      <c r="QV151" s="464"/>
      <c r="QW151" s="464"/>
      <c r="QX151" s="464"/>
      <c r="QY151" s="464"/>
      <c r="QZ151" s="464"/>
      <c r="RA151" s="464"/>
      <c r="RB151" s="464"/>
      <c r="RC151" s="464"/>
      <c r="RD151" s="464"/>
      <c r="RE151" s="464"/>
      <c r="RF151" s="464"/>
      <c r="RG151" s="464"/>
      <c r="RH151" s="464"/>
      <c r="RI151" s="464"/>
    </row>
    <row r="152" spans="1:477" ht="23.25" customHeight="1" x14ac:dyDescent="0.25">
      <c r="A152" s="142"/>
      <c r="B152" s="279"/>
      <c r="C152" s="280"/>
      <c r="D152" s="143"/>
      <c r="E152" s="143"/>
      <c r="F152" s="493"/>
      <c r="G152" s="494"/>
      <c r="H152" s="496"/>
      <c r="I152" s="398"/>
      <c r="J152" s="167"/>
      <c r="K152" s="103"/>
      <c r="L152" s="398"/>
      <c r="M152" s="167"/>
      <c r="N152" s="103"/>
      <c r="O152" s="398"/>
      <c r="P152" s="167"/>
      <c r="Q152" s="103"/>
      <c r="R152" s="389">
        <v>0</v>
      </c>
      <c r="S152" s="165"/>
      <c r="T152" s="342">
        <v>0</v>
      </c>
      <c r="U152" s="398"/>
      <c r="V152" s="167"/>
      <c r="W152" s="360"/>
      <c r="X152" s="398"/>
      <c r="Y152" s="167"/>
      <c r="Z152" s="103"/>
      <c r="AA152" s="398"/>
      <c r="AB152" s="167"/>
      <c r="AC152" s="103"/>
      <c r="AD152" s="398"/>
      <c r="AE152" s="167"/>
      <c r="AF152" s="360"/>
    </row>
    <row r="153" spans="1:477" ht="23.25" customHeight="1" x14ac:dyDescent="0.25">
      <c r="A153" s="345"/>
      <c r="B153" s="344" t="s">
        <v>189</v>
      </c>
      <c r="C153" s="346"/>
      <c r="D153" s="143"/>
      <c r="E153" s="143"/>
      <c r="F153" s="493"/>
      <c r="G153" s="494" t="s">
        <v>205</v>
      </c>
      <c r="H153" s="495"/>
      <c r="I153" s="397"/>
      <c r="J153" s="409" t="s">
        <v>205</v>
      </c>
      <c r="K153" s="342"/>
      <c r="L153" s="397"/>
      <c r="M153" s="409" t="s">
        <v>205</v>
      </c>
      <c r="N153" s="103"/>
      <c r="O153" s="397"/>
      <c r="P153" s="409" t="s">
        <v>205</v>
      </c>
      <c r="Q153" s="103"/>
      <c r="R153" s="389">
        <v>0</v>
      </c>
      <c r="S153" s="409" t="s">
        <v>205</v>
      </c>
      <c r="T153" s="342">
        <v>0</v>
      </c>
      <c r="U153" s="397"/>
      <c r="V153" s="409" t="s">
        <v>205</v>
      </c>
      <c r="W153" s="360"/>
      <c r="X153" s="397"/>
      <c r="Y153" s="409" t="s">
        <v>205</v>
      </c>
      <c r="Z153" s="342"/>
      <c r="AA153" s="397"/>
      <c r="AB153" s="409" t="s">
        <v>205</v>
      </c>
      <c r="AC153" s="103"/>
      <c r="AD153" s="397"/>
      <c r="AE153" s="409" t="s">
        <v>205</v>
      </c>
      <c r="AF153" s="360"/>
    </row>
    <row r="154" spans="1:477" ht="23.25" customHeight="1" x14ac:dyDescent="0.25">
      <c r="A154" s="142">
        <f>IF(B154="","",A151+1)</f>
        <v>122</v>
      </c>
      <c r="B154" s="279" t="s">
        <v>152</v>
      </c>
      <c r="C154" s="280"/>
      <c r="D154" s="143"/>
      <c r="E154" s="143"/>
      <c r="F154" s="493">
        <v>1</v>
      </c>
      <c r="G154" s="506" t="s">
        <v>235</v>
      </c>
      <c r="H154" s="496">
        <v>10</v>
      </c>
      <c r="I154" s="398"/>
      <c r="J154" s="410" t="s">
        <v>235</v>
      </c>
      <c r="K154" s="342" t="s">
        <v>216</v>
      </c>
      <c r="L154" s="398">
        <v>2</v>
      </c>
      <c r="M154" s="410" t="s">
        <v>235</v>
      </c>
      <c r="N154" s="103">
        <v>119</v>
      </c>
      <c r="O154" s="398">
        <v>3</v>
      </c>
      <c r="P154" s="410" t="s">
        <v>235</v>
      </c>
      <c r="Q154" s="103">
        <v>150</v>
      </c>
      <c r="R154" s="389">
        <v>2</v>
      </c>
      <c r="S154" s="410" t="s">
        <v>235</v>
      </c>
      <c r="T154" s="360">
        <v>150</v>
      </c>
      <c r="U154" s="398"/>
      <c r="V154" s="410" t="s">
        <v>235</v>
      </c>
      <c r="W154" s="360" t="s">
        <v>220</v>
      </c>
      <c r="X154" s="398">
        <v>3</v>
      </c>
      <c r="Y154" s="410" t="s">
        <v>235</v>
      </c>
      <c r="Z154" s="103">
        <v>135</v>
      </c>
      <c r="AA154" s="398">
        <v>2</v>
      </c>
      <c r="AB154" s="410" t="s">
        <v>235</v>
      </c>
      <c r="AC154" s="103">
        <v>150</v>
      </c>
      <c r="AD154" s="398"/>
      <c r="AE154" s="410" t="s">
        <v>235</v>
      </c>
      <c r="AF154" s="360" t="s">
        <v>220</v>
      </c>
    </row>
    <row r="155" spans="1:477" ht="23.25" customHeight="1" x14ac:dyDescent="0.25">
      <c r="A155" s="142">
        <f t="shared" ref="A155:A167" si="35">IF(B155="","",A154+1)</f>
        <v>123</v>
      </c>
      <c r="B155" s="279" t="s">
        <v>153</v>
      </c>
      <c r="C155" s="280"/>
      <c r="D155" s="143"/>
      <c r="E155" s="143"/>
      <c r="F155" s="493">
        <v>1</v>
      </c>
      <c r="G155" s="506" t="s">
        <v>235</v>
      </c>
      <c r="H155" s="496">
        <v>10</v>
      </c>
      <c r="I155" s="398"/>
      <c r="J155" s="410" t="s">
        <v>235</v>
      </c>
      <c r="K155" s="342" t="s">
        <v>216</v>
      </c>
      <c r="L155" s="398">
        <v>2</v>
      </c>
      <c r="M155" s="410" t="s">
        <v>235</v>
      </c>
      <c r="N155" s="103">
        <v>119</v>
      </c>
      <c r="O155" s="398">
        <v>3</v>
      </c>
      <c r="P155" s="410" t="s">
        <v>235</v>
      </c>
      <c r="Q155" s="103">
        <v>150</v>
      </c>
      <c r="R155" s="389">
        <v>2</v>
      </c>
      <c r="S155" s="410" t="s">
        <v>235</v>
      </c>
      <c r="T155" s="360">
        <v>150</v>
      </c>
      <c r="U155" s="398"/>
      <c r="V155" s="410" t="s">
        <v>235</v>
      </c>
      <c r="W155" s="360" t="s">
        <v>220</v>
      </c>
      <c r="X155" s="398">
        <v>4</v>
      </c>
      <c r="Y155" s="410" t="s">
        <v>235</v>
      </c>
      <c r="Z155" s="103">
        <v>180</v>
      </c>
      <c r="AA155" s="398">
        <v>3</v>
      </c>
      <c r="AB155" s="410" t="s">
        <v>235</v>
      </c>
      <c r="AC155" s="103">
        <v>225</v>
      </c>
      <c r="AD155" s="398"/>
      <c r="AE155" s="410" t="s">
        <v>235</v>
      </c>
      <c r="AF155" s="360" t="s">
        <v>220</v>
      </c>
    </row>
    <row r="156" spans="1:477" ht="23.25" customHeight="1" x14ac:dyDescent="0.25">
      <c r="A156" s="142">
        <f t="shared" si="35"/>
        <v>124</v>
      </c>
      <c r="B156" s="279" t="s">
        <v>154</v>
      </c>
      <c r="C156" s="280"/>
      <c r="D156" s="143"/>
      <c r="E156" s="143"/>
      <c r="F156" s="493">
        <v>3</v>
      </c>
      <c r="G156" s="506" t="s">
        <v>235</v>
      </c>
      <c r="H156" s="496">
        <v>10</v>
      </c>
      <c r="I156" s="398"/>
      <c r="J156" s="410" t="s">
        <v>235</v>
      </c>
      <c r="K156" s="342" t="s">
        <v>216</v>
      </c>
      <c r="L156" s="398">
        <v>8</v>
      </c>
      <c r="M156" s="410" t="s">
        <v>235</v>
      </c>
      <c r="N156" s="103">
        <v>476</v>
      </c>
      <c r="O156" s="398">
        <v>3</v>
      </c>
      <c r="P156" s="410" t="s">
        <v>235</v>
      </c>
      <c r="Q156" s="103">
        <v>150</v>
      </c>
      <c r="R156" s="389">
        <v>8</v>
      </c>
      <c r="S156" s="410" t="s">
        <v>235</v>
      </c>
      <c r="T156" s="360">
        <v>900</v>
      </c>
      <c r="U156" s="398"/>
      <c r="V156" s="410" t="s">
        <v>235</v>
      </c>
      <c r="W156" s="360" t="s">
        <v>220</v>
      </c>
      <c r="X156" s="398">
        <v>5</v>
      </c>
      <c r="Y156" s="410" t="s">
        <v>235</v>
      </c>
      <c r="Z156" s="103">
        <v>225</v>
      </c>
      <c r="AA156" s="398">
        <v>4</v>
      </c>
      <c r="AB156" s="410" t="s">
        <v>235</v>
      </c>
      <c r="AC156" s="103">
        <v>285</v>
      </c>
      <c r="AD156" s="398"/>
      <c r="AE156" s="410" t="s">
        <v>235</v>
      </c>
      <c r="AF156" s="360" t="s">
        <v>220</v>
      </c>
    </row>
    <row r="157" spans="1:477" ht="23.25" customHeight="1" x14ac:dyDescent="0.25">
      <c r="A157" s="142">
        <f t="shared" si="35"/>
        <v>125</v>
      </c>
      <c r="B157" s="279" t="s">
        <v>155</v>
      </c>
      <c r="C157" s="280"/>
      <c r="D157" s="143"/>
      <c r="E157" s="143"/>
      <c r="F157" s="493">
        <v>3</v>
      </c>
      <c r="G157" s="506" t="s">
        <v>235</v>
      </c>
      <c r="H157" s="496">
        <v>10</v>
      </c>
      <c r="I157" s="398"/>
      <c r="J157" s="410" t="s">
        <v>235</v>
      </c>
      <c r="K157" s="342" t="s">
        <v>216</v>
      </c>
      <c r="L157" s="398">
        <v>8</v>
      </c>
      <c r="M157" s="410" t="s">
        <v>235</v>
      </c>
      <c r="N157" s="103">
        <v>476</v>
      </c>
      <c r="O157" s="398">
        <v>3</v>
      </c>
      <c r="P157" s="410" t="s">
        <v>235</v>
      </c>
      <c r="Q157" s="103">
        <v>150</v>
      </c>
      <c r="R157" s="389">
        <v>8</v>
      </c>
      <c r="S157" s="410" t="s">
        <v>235</v>
      </c>
      <c r="T157" s="360">
        <v>900</v>
      </c>
      <c r="U157" s="398"/>
      <c r="V157" s="410" t="s">
        <v>235</v>
      </c>
      <c r="W157" s="360" t="s">
        <v>220</v>
      </c>
      <c r="X157" s="398">
        <v>15</v>
      </c>
      <c r="Y157" s="410" t="s">
        <v>235</v>
      </c>
      <c r="Z157" s="103">
        <v>675</v>
      </c>
      <c r="AA157" s="398">
        <v>4</v>
      </c>
      <c r="AB157" s="410" t="s">
        <v>235</v>
      </c>
      <c r="AC157" s="103">
        <v>285</v>
      </c>
      <c r="AD157" s="398"/>
      <c r="AE157" s="410" t="s">
        <v>235</v>
      </c>
      <c r="AF157" s="360" t="s">
        <v>220</v>
      </c>
    </row>
    <row r="158" spans="1:477" ht="23.25" customHeight="1" x14ac:dyDescent="0.25">
      <c r="A158" s="142">
        <f t="shared" si="35"/>
        <v>126</v>
      </c>
      <c r="B158" s="279" t="s">
        <v>156</v>
      </c>
      <c r="C158" s="280"/>
      <c r="D158" s="143"/>
      <c r="E158" s="143"/>
      <c r="F158" s="493">
        <v>1</v>
      </c>
      <c r="G158" s="506" t="s">
        <v>235</v>
      </c>
      <c r="H158" s="496">
        <v>10</v>
      </c>
      <c r="I158" s="398"/>
      <c r="J158" s="410" t="s">
        <v>235</v>
      </c>
      <c r="K158" s="342" t="s">
        <v>216</v>
      </c>
      <c r="L158" s="398">
        <v>3</v>
      </c>
      <c r="M158" s="410" t="s">
        <v>235</v>
      </c>
      <c r="N158" s="103">
        <v>178.5</v>
      </c>
      <c r="O158" s="398">
        <v>3</v>
      </c>
      <c r="P158" s="410" t="s">
        <v>235</v>
      </c>
      <c r="Q158" s="103">
        <v>150</v>
      </c>
      <c r="R158" s="389">
        <v>8</v>
      </c>
      <c r="S158" s="410" t="s">
        <v>235</v>
      </c>
      <c r="T158" s="360">
        <v>900</v>
      </c>
      <c r="U158" s="398"/>
      <c r="V158" s="410" t="s">
        <v>235</v>
      </c>
      <c r="W158" s="360" t="s">
        <v>220</v>
      </c>
      <c r="X158" s="398">
        <v>3</v>
      </c>
      <c r="Y158" s="410" t="s">
        <v>235</v>
      </c>
      <c r="Z158" s="103">
        <v>135</v>
      </c>
      <c r="AA158" s="398">
        <v>3</v>
      </c>
      <c r="AB158" s="410" t="s">
        <v>235</v>
      </c>
      <c r="AC158" s="103">
        <v>225</v>
      </c>
      <c r="AD158" s="398"/>
      <c r="AE158" s="410" t="s">
        <v>235</v>
      </c>
      <c r="AF158" s="360" t="s">
        <v>220</v>
      </c>
    </row>
    <row r="159" spans="1:477" ht="23.25" customHeight="1" x14ac:dyDescent="0.25">
      <c r="A159" s="142">
        <f t="shared" si="35"/>
        <v>127</v>
      </c>
      <c r="B159" s="279" t="s">
        <v>157</v>
      </c>
      <c r="C159" s="280"/>
      <c r="D159" s="143"/>
      <c r="E159" s="143"/>
      <c r="F159" s="493">
        <v>2</v>
      </c>
      <c r="G159" s="506" t="s">
        <v>235</v>
      </c>
      <c r="H159" s="496">
        <v>10</v>
      </c>
      <c r="I159" s="398"/>
      <c r="J159" s="410" t="s">
        <v>235</v>
      </c>
      <c r="K159" s="342" t="s">
        <v>216</v>
      </c>
      <c r="L159" s="398">
        <v>8</v>
      </c>
      <c r="M159" s="410" t="s">
        <v>235</v>
      </c>
      <c r="N159" s="103">
        <v>476</v>
      </c>
      <c r="O159" s="398">
        <v>3</v>
      </c>
      <c r="P159" s="410" t="s">
        <v>235</v>
      </c>
      <c r="Q159" s="103">
        <v>150</v>
      </c>
      <c r="R159" s="389">
        <v>8</v>
      </c>
      <c r="S159" s="410" t="s">
        <v>235</v>
      </c>
      <c r="T159" s="360">
        <v>900</v>
      </c>
      <c r="U159" s="398"/>
      <c r="V159" s="410" t="s">
        <v>235</v>
      </c>
      <c r="W159" s="360" t="s">
        <v>220</v>
      </c>
      <c r="X159" s="398">
        <v>1</v>
      </c>
      <c r="Y159" s="410" t="s">
        <v>235</v>
      </c>
      <c r="Z159" s="103">
        <v>45</v>
      </c>
      <c r="AA159" s="398">
        <v>4</v>
      </c>
      <c r="AB159" s="410" t="s">
        <v>235</v>
      </c>
      <c r="AC159" s="103">
        <v>285</v>
      </c>
      <c r="AD159" s="398"/>
      <c r="AE159" s="410" t="s">
        <v>235</v>
      </c>
      <c r="AF159" s="360" t="s">
        <v>220</v>
      </c>
    </row>
    <row r="160" spans="1:477" ht="23.25" customHeight="1" x14ac:dyDescent="0.25">
      <c r="A160" s="142">
        <f t="shared" si="35"/>
        <v>128</v>
      </c>
      <c r="B160" s="279" t="s">
        <v>158</v>
      </c>
      <c r="C160" s="280"/>
      <c r="D160" s="143"/>
      <c r="E160" s="143"/>
      <c r="F160" s="493">
        <v>3</v>
      </c>
      <c r="G160" s="506" t="s">
        <v>235</v>
      </c>
      <c r="H160" s="496">
        <v>10</v>
      </c>
      <c r="I160" s="398"/>
      <c r="J160" s="410" t="s">
        <v>235</v>
      </c>
      <c r="K160" s="342" t="s">
        <v>216</v>
      </c>
      <c r="L160" s="398">
        <v>8</v>
      </c>
      <c r="M160" s="410" t="s">
        <v>235</v>
      </c>
      <c r="N160" s="103">
        <v>476</v>
      </c>
      <c r="O160" s="398">
        <v>3</v>
      </c>
      <c r="P160" s="410" t="s">
        <v>235</v>
      </c>
      <c r="Q160" s="103">
        <v>150</v>
      </c>
      <c r="R160" s="389">
        <v>2</v>
      </c>
      <c r="S160" s="410" t="s">
        <v>235</v>
      </c>
      <c r="T160" s="360">
        <v>175</v>
      </c>
      <c r="U160" s="398"/>
      <c r="V160" s="410" t="s">
        <v>235</v>
      </c>
      <c r="W160" s="360" t="s">
        <v>220</v>
      </c>
      <c r="X160" s="398">
        <v>10</v>
      </c>
      <c r="Y160" s="410" t="s">
        <v>235</v>
      </c>
      <c r="Z160" s="103">
        <v>450</v>
      </c>
      <c r="AA160" s="398">
        <v>3</v>
      </c>
      <c r="AB160" s="410" t="s">
        <v>235</v>
      </c>
      <c r="AC160" s="103">
        <v>225</v>
      </c>
      <c r="AD160" s="398"/>
      <c r="AE160" s="410" t="s">
        <v>235</v>
      </c>
      <c r="AF160" s="360" t="s">
        <v>220</v>
      </c>
    </row>
    <row r="161" spans="1:477" ht="23.25" customHeight="1" x14ac:dyDescent="0.25">
      <c r="A161" s="142">
        <f t="shared" si="35"/>
        <v>129</v>
      </c>
      <c r="B161" s="279" t="s">
        <v>159</v>
      </c>
      <c r="C161" s="280"/>
      <c r="D161" s="143"/>
      <c r="E161" s="143"/>
      <c r="F161" s="493">
        <v>3</v>
      </c>
      <c r="G161" s="506" t="s">
        <v>235</v>
      </c>
      <c r="H161" s="496">
        <v>10</v>
      </c>
      <c r="I161" s="398"/>
      <c r="J161" s="410" t="s">
        <v>235</v>
      </c>
      <c r="K161" s="342" t="s">
        <v>216</v>
      </c>
      <c r="L161" s="398">
        <v>2</v>
      </c>
      <c r="M161" s="410" t="s">
        <v>235</v>
      </c>
      <c r="N161" s="103">
        <v>119</v>
      </c>
      <c r="O161" s="398">
        <v>3</v>
      </c>
      <c r="P161" s="410" t="s">
        <v>235</v>
      </c>
      <c r="Q161" s="103">
        <v>150</v>
      </c>
      <c r="R161" s="389">
        <v>1</v>
      </c>
      <c r="S161" s="410" t="s">
        <v>235</v>
      </c>
      <c r="T161" s="360">
        <v>75</v>
      </c>
      <c r="U161" s="398"/>
      <c r="V161" s="410" t="s">
        <v>235</v>
      </c>
      <c r="W161" s="360" t="s">
        <v>220</v>
      </c>
      <c r="X161" s="398">
        <v>4</v>
      </c>
      <c r="Y161" s="410" t="s">
        <v>235</v>
      </c>
      <c r="Z161" s="103">
        <v>180</v>
      </c>
      <c r="AA161" s="398">
        <v>1.5</v>
      </c>
      <c r="AB161" s="410" t="s">
        <v>235</v>
      </c>
      <c r="AC161" s="103">
        <v>125</v>
      </c>
      <c r="AD161" s="398"/>
      <c r="AE161" s="410" t="s">
        <v>235</v>
      </c>
      <c r="AF161" s="360" t="s">
        <v>220</v>
      </c>
    </row>
    <row r="162" spans="1:477" ht="23.25" customHeight="1" x14ac:dyDescent="0.25">
      <c r="A162" s="142">
        <f t="shared" si="35"/>
        <v>130</v>
      </c>
      <c r="B162" s="279" t="s">
        <v>160</v>
      </c>
      <c r="C162" s="280"/>
      <c r="D162" s="143"/>
      <c r="E162" s="143"/>
      <c r="F162" s="493">
        <v>3</v>
      </c>
      <c r="G162" s="506" t="s">
        <v>235</v>
      </c>
      <c r="H162" s="496">
        <v>10</v>
      </c>
      <c r="I162" s="398"/>
      <c r="J162" s="410" t="s">
        <v>235</v>
      </c>
      <c r="K162" s="342" t="s">
        <v>216</v>
      </c>
      <c r="L162" s="398">
        <v>3</v>
      </c>
      <c r="M162" s="410" t="s">
        <v>235</v>
      </c>
      <c r="N162" s="103">
        <v>178.5</v>
      </c>
      <c r="O162" s="398">
        <v>3</v>
      </c>
      <c r="P162" s="410" t="s">
        <v>235</v>
      </c>
      <c r="Q162" s="103">
        <v>150</v>
      </c>
      <c r="R162" s="389">
        <v>3</v>
      </c>
      <c r="S162" s="410" t="s">
        <v>235</v>
      </c>
      <c r="T162" s="360">
        <v>325</v>
      </c>
      <c r="U162" s="398"/>
      <c r="V162" s="410" t="s">
        <v>235</v>
      </c>
      <c r="W162" s="360" t="s">
        <v>220</v>
      </c>
      <c r="X162" s="398">
        <v>8</v>
      </c>
      <c r="Y162" s="410" t="s">
        <v>235</v>
      </c>
      <c r="Z162" s="103">
        <v>360</v>
      </c>
      <c r="AA162" s="398">
        <v>2</v>
      </c>
      <c r="AB162" s="410" t="s">
        <v>235</v>
      </c>
      <c r="AC162" s="103">
        <v>150</v>
      </c>
      <c r="AD162" s="398"/>
      <c r="AE162" s="410" t="s">
        <v>235</v>
      </c>
      <c r="AF162" s="360" t="s">
        <v>220</v>
      </c>
    </row>
    <row r="163" spans="1:477" ht="23.25" customHeight="1" x14ac:dyDescent="0.25">
      <c r="A163" s="142">
        <f t="shared" si="35"/>
        <v>131</v>
      </c>
      <c r="B163" s="279" t="s">
        <v>161</v>
      </c>
      <c r="C163" s="280"/>
      <c r="D163" s="143"/>
      <c r="E163" s="143"/>
      <c r="F163" s="493">
        <v>1</v>
      </c>
      <c r="G163" s="506" t="s">
        <v>235</v>
      </c>
      <c r="H163" s="496">
        <v>10</v>
      </c>
      <c r="I163" s="398"/>
      <c r="J163" s="410" t="s">
        <v>235</v>
      </c>
      <c r="K163" s="342" t="s">
        <v>216</v>
      </c>
      <c r="L163" s="398">
        <v>4</v>
      </c>
      <c r="M163" s="410" t="s">
        <v>235</v>
      </c>
      <c r="N163" s="103">
        <v>238</v>
      </c>
      <c r="O163" s="398">
        <v>3</v>
      </c>
      <c r="P163" s="410" t="s">
        <v>235</v>
      </c>
      <c r="Q163" s="103">
        <v>150</v>
      </c>
      <c r="R163" s="389">
        <v>2</v>
      </c>
      <c r="S163" s="410" t="s">
        <v>235</v>
      </c>
      <c r="T163" s="360">
        <v>175</v>
      </c>
      <c r="U163" s="398"/>
      <c r="V163" s="410" t="s">
        <v>235</v>
      </c>
      <c r="W163" s="360" t="s">
        <v>220</v>
      </c>
      <c r="X163" s="398">
        <v>1</v>
      </c>
      <c r="Y163" s="410" t="s">
        <v>235</v>
      </c>
      <c r="Z163" s="103">
        <v>45</v>
      </c>
      <c r="AA163" s="398">
        <v>3</v>
      </c>
      <c r="AB163" s="410" t="s">
        <v>235</v>
      </c>
      <c r="AC163" s="103">
        <v>225</v>
      </c>
      <c r="AD163" s="398"/>
      <c r="AE163" s="410" t="s">
        <v>235</v>
      </c>
      <c r="AF163" s="360" t="s">
        <v>220</v>
      </c>
    </row>
    <row r="164" spans="1:477" ht="23.25" customHeight="1" x14ac:dyDescent="0.25">
      <c r="A164" s="142">
        <f t="shared" si="35"/>
        <v>132</v>
      </c>
      <c r="B164" s="279" t="s">
        <v>162</v>
      </c>
      <c r="C164" s="280"/>
      <c r="D164" s="143"/>
      <c r="E164" s="143"/>
      <c r="F164" s="493">
        <v>1</v>
      </c>
      <c r="G164" s="506" t="s">
        <v>235</v>
      </c>
      <c r="H164" s="496">
        <v>10</v>
      </c>
      <c r="I164" s="398"/>
      <c r="J164" s="410" t="s">
        <v>235</v>
      </c>
      <c r="K164" s="342" t="s">
        <v>216</v>
      </c>
      <c r="L164" s="398">
        <v>3</v>
      </c>
      <c r="M164" s="410" t="s">
        <v>235</v>
      </c>
      <c r="N164" s="103">
        <v>178.5</v>
      </c>
      <c r="O164" s="398">
        <v>3</v>
      </c>
      <c r="P164" s="410" t="s">
        <v>235</v>
      </c>
      <c r="Q164" s="103">
        <v>150</v>
      </c>
      <c r="R164" s="389">
        <v>2</v>
      </c>
      <c r="S164" s="410" t="s">
        <v>235</v>
      </c>
      <c r="T164" s="360">
        <v>175</v>
      </c>
      <c r="U164" s="398"/>
      <c r="V164" s="410" t="s">
        <v>235</v>
      </c>
      <c r="W164" s="360" t="s">
        <v>220</v>
      </c>
      <c r="X164" s="398">
        <v>5</v>
      </c>
      <c r="Y164" s="410" t="s">
        <v>235</v>
      </c>
      <c r="Z164" s="103">
        <v>225</v>
      </c>
      <c r="AA164" s="398">
        <v>2</v>
      </c>
      <c r="AB164" s="410" t="s">
        <v>235</v>
      </c>
      <c r="AC164" s="103">
        <v>150</v>
      </c>
      <c r="AD164" s="398"/>
      <c r="AE164" s="410" t="s">
        <v>235</v>
      </c>
      <c r="AF164" s="360" t="s">
        <v>220</v>
      </c>
    </row>
    <row r="165" spans="1:477" ht="23.25" customHeight="1" x14ac:dyDescent="0.25">
      <c r="A165" s="142">
        <f t="shared" si="35"/>
        <v>133</v>
      </c>
      <c r="B165" s="279" t="s">
        <v>163</v>
      </c>
      <c r="C165" s="280"/>
      <c r="D165" s="143"/>
      <c r="E165" s="143"/>
      <c r="F165" s="493">
        <v>2</v>
      </c>
      <c r="G165" s="506" t="s">
        <v>235</v>
      </c>
      <c r="H165" s="496">
        <v>10</v>
      </c>
      <c r="I165" s="398"/>
      <c r="J165" s="410" t="s">
        <v>235</v>
      </c>
      <c r="K165" s="342" t="s">
        <v>216</v>
      </c>
      <c r="L165" s="398">
        <v>2</v>
      </c>
      <c r="M165" s="410" t="s">
        <v>235</v>
      </c>
      <c r="N165" s="103">
        <v>119</v>
      </c>
      <c r="O165" s="398">
        <v>3</v>
      </c>
      <c r="P165" s="410" t="s">
        <v>235</v>
      </c>
      <c r="Q165" s="103">
        <v>150</v>
      </c>
      <c r="R165" s="389">
        <v>2</v>
      </c>
      <c r="S165" s="410" t="s">
        <v>235</v>
      </c>
      <c r="T165" s="360">
        <v>175</v>
      </c>
      <c r="U165" s="398"/>
      <c r="V165" s="410" t="s">
        <v>235</v>
      </c>
      <c r="W165" s="360" t="s">
        <v>220</v>
      </c>
      <c r="X165" s="398">
        <v>3</v>
      </c>
      <c r="Y165" s="410" t="s">
        <v>235</v>
      </c>
      <c r="Z165" s="103">
        <v>135</v>
      </c>
      <c r="AA165" s="398">
        <v>3</v>
      </c>
      <c r="AB165" s="410" t="s">
        <v>235</v>
      </c>
      <c r="AC165" s="103">
        <v>225</v>
      </c>
      <c r="AD165" s="398"/>
      <c r="AE165" s="410" t="s">
        <v>235</v>
      </c>
      <c r="AF165" s="360" t="s">
        <v>220</v>
      </c>
    </row>
    <row r="166" spans="1:477" ht="23.25" customHeight="1" x14ac:dyDescent="0.25">
      <c r="A166" s="142">
        <f t="shared" si="35"/>
        <v>134</v>
      </c>
      <c r="B166" s="279" t="s">
        <v>164</v>
      </c>
      <c r="C166" s="280"/>
      <c r="D166" s="143"/>
      <c r="E166" s="143"/>
      <c r="F166" s="493">
        <v>2</v>
      </c>
      <c r="G166" s="506" t="s">
        <v>235</v>
      </c>
      <c r="H166" s="496">
        <v>10</v>
      </c>
      <c r="I166" s="398"/>
      <c r="J166" s="410" t="s">
        <v>235</v>
      </c>
      <c r="K166" s="342" t="s">
        <v>216</v>
      </c>
      <c r="L166" s="398">
        <v>2</v>
      </c>
      <c r="M166" s="410" t="s">
        <v>235</v>
      </c>
      <c r="N166" s="103">
        <v>119</v>
      </c>
      <c r="O166" s="398">
        <v>3</v>
      </c>
      <c r="P166" s="410" t="s">
        <v>235</v>
      </c>
      <c r="Q166" s="103">
        <v>150</v>
      </c>
      <c r="R166" s="389">
        <v>1</v>
      </c>
      <c r="S166" s="410" t="s">
        <v>235</v>
      </c>
      <c r="T166" s="360">
        <v>75</v>
      </c>
      <c r="U166" s="398"/>
      <c r="V166" s="410" t="s">
        <v>235</v>
      </c>
      <c r="W166" s="360" t="s">
        <v>220</v>
      </c>
      <c r="X166" s="398">
        <v>2</v>
      </c>
      <c r="Y166" s="410" t="s">
        <v>235</v>
      </c>
      <c r="Z166" s="103">
        <v>90</v>
      </c>
      <c r="AA166" s="398">
        <v>3</v>
      </c>
      <c r="AB166" s="410" t="s">
        <v>235</v>
      </c>
      <c r="AC166" s="103">
        <v>225</v>
      </c>
      <c r="AD166" s="398"/>
      <c r="AE166" s="410" t="s">
        <v>235</v>
      </c>
      <c r="AF166" s="360" t="s">
        <v>220</v>
      </c>
    </row>
    <row r="167" spans="1:477" s="466" customFormat="1" ht="24" customHeight="1" x14ac:dyDescent="0.25">
      <c r="A167" s="547">
        <f t="shared" si="35"/>
        <v>135</v>
      </c>
      <c r="B167" s="548" t="s">
        <v>190</v>
      </c>
      <c r="C167" s="549"/>
      <c r="D167" s="550">
        <f>IF(ISBLANK('Item List'!E111),0,'Item List'!E111)</f>
        <v>0</v>
      </c>
      <c r="E167" s="550">
        <f t="shared" ref="E167:E169" si="36">IF(AND(ISNUMBER($C167),ISNUMBER(D167)),$C167*D167,0)</f>
        <v>0</v>
      </c>
      <c r="F167" s="551"/>
      <c r="G167" s="552"/>
      <c r="H167" s="553">
        <f>SUM(H154:H166)</f>
        <v>130</v>
      </c>
      <c r="I167" s="554"/>
      <c r="J167" s="555"/>
      <c r="K167" s="556" t="s">
        <v>216</v>
      </c>
      <c r="L167" s="554"/>
      <c r="M167" s="555"/>
      <c r="N167" s="556">
        <f>SUM(N154:N166)</f>
        <v>3272.5</v>
      </c>
      <c r="O167" s="554"/>
      <c r="P167" s="555"/>
      <c r="Q167" s="556">
        <f>SUM(Q154:Q166)</f>
        <v>1950</v>
      </c>
      <c r="R167" s="557">
        <v>0</v>
      </c>
      <c r="S167" s="558"/>
      <c r="T167" s="556">
        <f>SUM(T154:T166)</f>
        <v>5075</v>
      </c>
      <c r="U167" s="554"/>
      <c r="V167" s="555"/>
      <c r="W167" s="556" t="s">
        <v>220</v>
      </c>
      <c r="X167" s="554"/>
      <c r="Y167" s="555"/>
      <c r="Z167" s="556">
        <f>SUM(Z154:Z166)</f>
        <v>2880</v>
      </c>
      <c r="AA167" s="554"/>
      <c r="AB167" s="555"/>
      <c r="AC167" s="556">
        <f>SUM(AC154:AC166)</f>
        <v>2780</v>
      </c>
      <c r="AD167" s="554"/>
      <c r="AE167" s="555"/>
      <c r="AF167" s="556" t="s">
        <v>220</v>
      </c>
      <c r="AG167" s="464"/>
      <c r="AH167" s="464"/>
      <c r="AI167" s="464"/>
      <c r="AJ167" s="464"/>
      <c r="AK167" s="464"/>
      <c r="AL167" s="464"/>
      <c r="AM167" s="464"/>
      <c r="AN167" s="464"/>
      <c r="AO167" s="464"/>
      <c r="AP167" s="464"/>
      <c r="AQ167" s="464"/>
      <c r="AR167" s="464"/>
      <c r="AS167" s="464"/>
      <c r="AT167" s="464"/>
      <c r="AU167" s="464"/>
      <c r="AV167" s="464"/>
      <c r="AW167" s="464"/>
      <c r="AX167" s="464"/>
      <c r="AY167" s="464"/>
      <c r="AZ167" s="464"/>
      <c r="BA167" s="464"/>
      <c r="BB167" s="464"/>
      <c r="BC167" s="464"/>
      <c r="BD167" s="464"/>
      <c r="BE167" s="464"/>
      <c r="BF167" s="464"/>
      <c r="BG167" s="464"/>
      <c r="BH167" s="464"/>
      <c r="BI167" s="464"/>
      <c r="BJ167" s="464"/>
      <c r="BK167" s="464"/>
      <c r="BL167" s="464"/>
      <c r="BM167" s="464"/>
      <c r="BN167" s="464"/>
      <c r="BO167" s="464"/>
      <c r="BP167" s="464"/>
      <c r="BQ167" s="464"/>
      <c r="BR167" s="464"/>
      <c r="BS167" s="464"/>
      <c r="BT167" s="464"/>
      <c r="BU167" s="464"/>
      <c r="BV167" s="464"/>
      <c r="BW167" s="464"/>
      <c r="BX167" s="464"/>
      <c r="BY167" s="464"/>
      <c r="BZ167" s="464"/>
      <c r="CA167" s="464"/>
      <c r="CB167" s="464"/>
      <c r="CC167" s="464"/>
      <c r="CD167" s="464"/>
      <c r="CE167" s="464"/>
      <c r="CF167" s="464"/>
      <c r="CG167" s="464"/>
      <c r="CH167" s="464"/>
      <c r="CI167" s="464"/>
      <c r="CJ167" s="464"/>
      <c r="CK167" s="464"/>
      <c r="CL167" s="464"/>
      <c r="CM167" s="464"/>
      <c r="CN167" s="464"/>
      <c r="CO167" s="464"/>
      <c r="CP167" s="464"/>
      <c r="CQ167" s="464"/>
      <c r="CR167" s="464"/>
      <c r="CS167" s="464"/>
      <c r="CT167" s="464"/>
      <c r="CU167" s="464"/>
      <c r="CV167" s="464"/>
      <c r="CW167" s="464"/>
      <c r="CX167" s="464"/>
      <c r="CY167" s="464"/>
      <c r="CZ167" s="464"/>
      <c r="DA167" s="464"/>
      <c r="DB167" s="464"/>
      <c r="DC167" s="464"/>
      <c r="DD167" s="464"/>
      <c r="DE167" s="464"/>
      <c r="DF167" s="464"/>
      <c r="DG167" s="464"/>
      <c r="DH167" s="464"/>
      <c r="DI167" s="464"/>
      <c r="DJ167" s="464"/>
      <c r="DK167" s="464"/>
      <c r="DL167" s="464"/>
      <c r="DM167" s="464"/>
      <c r="DN167" s="464"/>
      <c r="DO167" s="464"/>
      <c r="DP167" s="464"/>
      <c r="DQ167" s="464"/>
      <c r="DR167" s="464"/>
      <c r="DS167" s="464"/>
      <c r="DT167" s="464"/>
      <c r="DU167" s="464"/>
      <c r="DV167" s="464"/>
      <c r="DW167" s="464"/>
      <c r="DX167" s="464"/>
      <c r="DY167" s="464"/>
      <c r="DZ167" s="464"/>
      <c r="EA167" s="464"/>
      <c r="EB167" s="464"/>
      <c r="EC167" s="464"/>
      <c r="ED167" s="464"/>
      <c r="EE167" s="464"/>
      <c r="EF167" s="464"/>
      <c r="EG167" s="464"/>
      <c r="EH167" s="464"/>
      <c r="EI167" s="464"/>
      <c r="EJ167" s="464"/>
      <c r="EK167" s="464"/>
      <c r="EL167" s="464"/>
      <c r="EM167" s="464"/>
      <c r="EN167" s="464"/>
      <c r="EO167" s="464"/>
      <c r="EP167" s="464"/>
      <c r="EQ167" s="464"/>
      <c r="ER167" s="464"/>
      <c r="ES167" s="464"/>
      <c r="ET167" s="464"/>
      <c r="EU167" s="464"/>
      <c r="EV167" s="464"/>
      <c r="EW167" s="464"/>
      <c r="EX167" s="464"/>
      <c r="EY167" s="464"/>
      <c r="EZ167" s="464"/>
      <c r="FA167" s="464"/>
      <c r="FB167" s="464"/>
      <c r="FC167" s="464"/>
      <c r="FD167" s="464"/>
      <c r="FE167" s="464"/>
      <c r="FF167" s="464"/>
      <c r="FG167" s="464"/>
      <c r="FH167" s="464"/>
      <c r="FI167" s="464"/>
      <c r="FJ167" s="464"/>
      <c r="FK167" s="464"/>
      <c r="FL167" s="464"/>
      <c r="FM167" s="464"/>
      <c r="FN167" s="464"/>
      <c r="FO167" s="464"/>
      <c r="FP167" s="464"/>
      <c r="FQ167" s="464"/>
      <c r="FR167" s="464"/>
      <c r="FS167" s="464"/>
      <c r="FT167" s="464"/>
      <c r="FU167" s="464"/>
      <c r="FV167" s="464"/>
      <c r="FW167" s="464"/>
      <c r="FX167" s="464"/>
      <c r="FY167" s="464"/>
      <c r="FZ167" s="464"/>
      <c r="GA167" s="464"/>
      <c r="GB167" s="464"/>
      <c r="GC167" s="464"/>
      <c r="GD167" s="464"/>
      <c r="GE167" s="464"/>
      <c r="GF167" s="464"/>
      <c r="GG167" s="464"/>
      <c r="GH167" s="464"/>
      <c r="GI167" s="464"/>
      <c r="GJ167" s="464"/>
      <c r="GK167" s="464"/>
      <c r="GL167" s="464"/>
      <c r="GM167" s="464"/>
      <c r="GN167" s="464"/>
      <c r="GO167" s="464"/>
      <c r="GP167" s="464"/>
      <c r="GQ167" s="464"/>
      <c r="GR167" s="464"/>
      <c r="GS167" s="464"/>
      <c r="GT167" s="464"/>
      <c r="GU167" s="464"/>
      <c r="GV167" s="464"/>
      <c r="GW167" s="464"/>
      <c r="GX167" s="464"/>
      <c r="GY167" s="464"/>
      <c r="GZ167" s="464"/>
      <c r="HA167" s="464"/>
      <c r="HB167" s="464"/>
      <c r="HC167" s="464"/>
      <c r="HD167" s="464"/>
      <c r="HE167" s="464"/>
      <c r="HF167" s="464"/>
      <c r="HG167" s="464"/>
      <c r="HH167" s="464"/>
      <c r="HI167" s="464"/>
      <c r="HJ167" s="464"/>
      <c r="HK167" s="464"/>
      <c r="HL167" s="464"/>
      <c r="HM167" s="464"/>
      <c r="HN167" s="464"/>
      <c r="HO167" s="464"/>
      <c r="HP167" s="464"/>
      <c r="HQ167" s="464"/>
      <c r="HR167" s="464"/>
      <c r="HS167" s="464"/>
      <c r="HT167" s="464"/>
      <c r="HU167" s="464"/>
      <c r="HV167" s="464"/>
      <c r="HW167" s="464"/>
      <c r="HX167" s="464"/>
      <c r="HY167" s="464"/>
      <c r="HZ167" s="464"/>
      <c r="IA167" s="464"/>
      <c r="IB167" s="464"/>
      <c r="IC167" s="464"/>
      <c r="ID167" s="464"/>
      <c r="IE167" s="464"/>
      <c r="IF167" s="464"/>
      <c r="IG167" s="464"/>
      <c r="IH167" s="464"/>
      <c r="II167" s="464"/>
      <c r="IJ167" s="464"/>
      <c r="IK167" s="464"/>
      <c r="IL167" s="464"/>
      <c r="IM167" s="464"/>
      <c r="IN167" s="464"/>
      <c r="IO167" s="464"/>
      <c r="IP167" s="464"/>
      <c r="IQ167" s="464"/>
      <c r="IR167" s="464"/>
      <c r="IS167" s="464"/>
      <c r="IT167" s="464"/>
      <c r="IU167" s="464"/>
      <c r="IV167" s="464"/>
      <c r="IW167" s="464"/>
      <c r="IX167" s="464"/>
      <c r="IY167" s="464"/>
      <c r="IZ167" s="464"/>
      <c r="JA167" s="464"/>
      <c r="JB167" s="464"/>
      <c r="JC167" s="464"/>
      <c r="JD167" s="464"/>
      <c r="JE167" s="464"/>
      <c r="JF167" s="464"/>
      <c r="JG167" s="464"/>
      <c r="JH167" s="464"/>
      <c r="JI167" s="464"/>
      <c r="JJ167" s="464"/>
      <c r="JK167" s="464"/>
      <c r="JL167" s="464"/>
      <c r="JM167" s="464"/>
      <c r="JN167" s="464"/>
      <c r="JO167" s="464"/>
      <c r="JP167" s="464"/>
      <c r="JQ167" s="464"/>
      <c r="JR167" s="464"/>
      <c r="JS167" s="464"/>
      <c r="JT167" s="464"/>
      <c r="JU167" s="464"/>
      <c r="JV167" s="464"/>
      <c r="JW167" s="464"/>
      <c r="JX167" s="464"/>
      <c r="JY167" s="464"/>
      <c r="JZ167" s="464"/>
      <c r="KA167" s="464"/>
      <c r="KB167" s="464"/>
      <c r="KC167" s="464"/>
      <c r="KD167" s="464"/>
      <c r="KE167" s="464"/>
      <c r="KF167" s="464"/>
      <c r="KG167" s="464"/>
      <c r="KH167" s="464"/>
      <c r="KI167" s="464"/>
      <c r="KJ167" s="464"/>
      <c r="KK167" s="464"/>
      <c r="KL167" s="464"/>
      <c r="KM167" s="464"/>
      <c r="KN167" s="464"/>
      <c r="KO167" s="464"/>
      <c r="KP167" s="464"/>
      <c r="KQ167" s="464"/>
      <c r="KR167" s="464"/>
      <c r="KS167" s="464"/>
      <c r="KT167" s="464"/>
      <c r="KU167" s="464"/>
      <c r="KV167" s="464"/>
      <c r="KW167" s="464"/>
      <c r="KX167" s="464"/>
      <c r="KY167" s="464"/>
      <c r="KZ167" s="464"/>
      <c r="LA167" s="464"/>
      <c r="LB167" s="464"/>
      <c r="LC167" s="464"/>
      <c r="LD167" s="464"/>
      <c r="LE167" s="464"/>
      <c r="LF167" s="464"/>
      <c r="LG167" s="464"/>
      <c r="LH167" s="464"/>
      <c r="LI167" s="464"/>
      <c r="LJ167" s="464"/>
      <c r="LK167" s="464"/>
      <c r="LL167" s="464"/>
      <c r="LM167" s="464"/>
      <c r="LN167" s="464"/>
      <c r="LO167" s="464"/>
      <c r="LP167" s="464"/>
      <c r="LQ167" s="464"/>
      <c r="LR167" s="464"/>
      <c r="LS167" s="464"/>
      <c r="LT167" s="464"/>
      <c r="LU167" s="464"/>
      <c r="LV167" s="464"/>
      <c r="LW167" s="464"/>
      <c r="LX167" s="464"/>
      <c r="LY167" s="464"/>
      <c r="LZ167" s="464"/>
      <c r="MA167" s="464"/>
      <c r="MB167" s="464"/>
      <c r="MC167" s="464"/>
      <c r="MD167" s="464"/>
      <c r="ME167" s="464"/>
      <c r="MF167" s="464"/>
      <c r="MG167" s="464"/>
      <c r="MH167" s="464"/>
      <c r="MI167" s="464"/>
      <c r="MJ167" s="464"/>
      <c r="MK167" s="464"/>
      <c r="ML167" s="464"/>
      <c r="MM167" s="464"/>
      <c r="MN167" s="464"/>
      <c r="MO167" s="464"/>
      <c r="MP167" s="464"/>
      <c r="MQ167" s="464"/>
      <c r="MR167" s="464"/>
      <c r="MS167" s="464"/>
      <c r="MT167" s="464"/>
      <c r="MU167" s="464"/>
      <c r="MV167" s="464"/>
      <c r="MW167" s="464"/>
      <c r="MX167" s="464"/>
      <c r="MY167" s="464"/>
      <c r="MZ167" s="464"/>
      <c r="NA167" s="464"/>
      <c r="NB167" s="464"/>
      <c r="NC167" s="464"/>
      <c r="ND167" s="464"/>
      <c r="NE167" s="464"/>
      <c r="NF167" s="464"/>
      <c r="NG167" s="464"/>
      <c r="NH167" s="464"/>
      <c r="NI167" s="464"/>
      <c r="NJ167" s="464"/>
      <c r="NK167" s="464"/>
      <c r="NL167" s="464"/>
      <c r="NM167" s="464"/>
      <c r="NN167" s="464"/>
      <c r="NO167" s="464"/>
      <c r="NP167" s="464"/>
      <c r="NQ167" s="464"/>
      <c r="NR167" s="464"/>
      <c r="NS167" s="464"/>
      <c r="NT167" s="464"/>
      <c r="NU167" s="464"/>
      <c r="NV167" s="464"/>
      <c r="NW167" s="464"/>
      <c r="NX167" s="464"/>
      <c r="NY167" s="464"/>
      <c r="NZ167" s="464"/>
      <c r="OA167" s="464"/>
      <c r="OB167" s="464"/>
      <c r="OC167" s="464"/>
      <c r="OD167" s="464"/>
      <c r="OE167" s="464"/>
      <c r="OF167" s="464"/>
      <c r="OG167" s="464"/>
      <c r="OH167" s="464"/>
      <c r="OI167" s="464"/>
      <c r="OJ167" s="464"/>
      <c r="OK167" s="464"/>
      <c r="OL167" s="464"/>
      <c r="OM167" s="464"/>
      <c r="ON167" s="464"/>
      <c r="OO167" s="464"/>
      <c r="OP167" s="464"/>
      <c r="OQ167" s="464"/>
      <c r="OR167" s="464"/>
      <c r="OS167" s="464"/>
      <c r="OT167" s="464"/>
      <c r="OU167" s="464"/>
      <c r="OV167" s="464"/>
      <c r="OW167" s="464"/>
      <c r="OX167" s="464"/>
      <c r="OY167" s="464"/>
      <c r="OZ167" s="464"/>
      <c r="PA167" s="464"/>
      <c r="PB167" s="464"/>
      <c r="PC167" s="464"/>
      <c r="PD167" s="464"/>
      <c r="PE167" s="464"/>
      <c r="PF167" s="464"/>
      <c r="PG167" s="464"/>
      <c r="PH167" s="464"/>
      <c r="PI167" s="464"/>
      <c r="PJ167" s="464"/>
      <c r="PK167" s="464"/>
      <c r="PL167" s="464"/>
      <c r="PM167" s="464"/>
      <c r="PN167" s="464"/>
      <c r="PO167" s="464"/>
      <c r="PP167" s="464"/>
      <c r="PQ167" s="464"/>
      <c r="PR167" s="464"/>
      <c r="PS167" s="464"/>
      <c r="PT167" s="464"/>
      <c r="PU167" s="464"/>
      <c r="PV167" s="464"/>
      <c r="PW167" s="464"/>
      <c r="PX167" s="464"/>
      <c r="PY167" s="464"/>
      <c r="PZ167" s="464"/>
      <c r="QA167" s="464"/>
      <c r="QB167" s="464"/>
      <c r="QC167" s="464"/>
      <c r="QD167" s="464"/>
      <c r="QE167" s="464"/>
      <c r="QF167" s="464"/>
      <c r="QG167" s="464"/>
      <c r="QH167" s="464"/>
      <c r="QI167" s="464"/>
      <c r="QJ167" s="464"/>
      <c r="QK167" s="464"/>
      <c r="QL167" s="464"/>
      <c r="QM167" s="464"/>
      <c r="QN167" s="464"/>
      <c r="QO167" s="464"/>
      <c r="QP167" s="464"/>
      <c r="QQ167" s="464"/>
      <c r="QR167" s="464"/>
      <c r="QS167" s="464"/>
      <c r="QT167" s="464"/>
      <c r="QU167" s="464"/>
      <c r="QV167" s="464"/>
      <c r="QW167" s="464"/>
      <c r="QX167" s="464"/>
      <c r="QY167" s="464"/>
      <c r="QZ167" s="464"/>
      <c r="RA167" s="464"/>
      <c r="RB167" s="464"/>
      <c r="RC167" s="464"/>
      <c r="RD167" s="464"/>
      <c r="RE167" s="464"/>
      <c r="RF167" s="464"/>
      <c r="RG167" s="464"/>
      <c r="RH167" s="464"/>
      <c r="RI167" s="464"/>
    </row>
    <row r="168" spans="1:477" ht="23.25" customHeight="1" x14ac:dyDescent="0.25">
      <c r="A168" s="142"/>
      <c r="B168" s="279"/>
      <c r="C168" s="280"/>
      <c r="D168" s="143"/>
      <c r="E168" s="143"/>
      <c r="F168" s="493"/>
      <c r="G168" s="494"/>
      <c r="H168" s="496"/>
      <c r="I168" s="398"/>
      <c r="J168" s="167"/>
      <c r="K168" s="103"/>
      <c r="L168" s="398"/>
      <c r="M168" s="167"/>
      <c r="N168" s="103"/>
      <c r="O168" s="398"/>
      <c r="P168" s="167"/>
      <c r="Q168" s="103"/>
      <c r="R168" s="389">
        <v>0</v>
      </c>
      <c r="S168" s="165"/>
      <c r="T168" s="103">
        <v>0</v>
      </c>
      <c r="U168" s="398"/>
      <c r="V168" s="167"/>
      <c r="W168" s="360"/>
      <c r="X168" s="398"/>
      <c r="Y168" s="167"/>
      <c r="Z168" s="103"/>
      <c r="AA168" s="398"/>
      <c r="AB168" s="167"/>
      <c r="AC168" s="103"/>
      <c r="AD168" s="398"/>
      <c r="AE168" s="167"/>
      <c r="AF168" s="360"/>
    </row>
    <row r="169" spans="1:477" ht="23.25" customHeight="1" thickBot="1" x14ac:dyDescent="0.3">
      <c r="A169" s="142"/>
      <c r="B169" s="279"/>
      <c r="C169" s="280"/>
      <c r="D169" s="143">
        <f>IF(ISBLANK('Item List'!E113),0,'Item List'!E113)</f>
        <v>0</v>
      </c>
      <c r="E169" s="143">
        <f t="shared" si="36"/>
        <v>0</v>
      </c>
      <c r="F169" s="493"/>
      <c r="G169" s="494"/>
      <c r="H169" s="496"/>
      <c r="I169" s="398"/>
      <c r="J169" s="167"/>
      <c r="K169" s="103"/>
      <c r="L169" s="398"/>
      <c r="M169" s="167"/>
      <c r="N169" s="103"/>
      <c r="O169" s="398"/>
      <c r="P169" s="167"/>
      <c r="Q169" s="103"/>
      <c r="R169" s="389">
        <v>0</v>
      </c>
      <c r="S169" s="165"/>
      <c r="T169" s="103"/>
      <c r="U169" s="398"/>
      <c r="V169" s="167"/>
      <c r="W169" s="360"/>
      <c r="X169" s="398"/>
      <c r="Y169" s="167"/>
      <c r="Z169" s="103"/>
      <c r="AA169" s="398"/>
      <c r="AB169" s="167"/>
      <c r="AC169" s="103"/>
      <c r="AD169" s="398"/>
      <c r="AE169" s="167"/>
      <c r="AF169" s="360"/>
    </row>
    <row r="170" spans="1:477" s="221" customFormat="1" ht="10.5" customHeight="1" x14ac:dyDescent="0.2">
      <c r="A170" s="144"/>
      <c r="B170" s="154" t="s">
        <v>191</v>
      </c>
      <c r="C170" s="281"/>
      <c r="D170" s="146" t="s">
        <v>7</v>
      </c>
      <c r="E170" s="147" t="str">
        <f>IF(SUM(E146:E169)=0,"",SUM(E146:E169))</f>
        <v/>
      </c>
      <c r="F170" s="497"/>
      <c r="G170" s="498"/>
      <c r="H170" s="499"/>
      <c r="I170" s="391"/>
      <c r="J170" s="217"/>
      <c r="K170" s="348"/>
      <c r="L170" s="391"/>
      <c r="M170" s="217"/>
      <c r="N170" s="348"/>
      <c r="O170" s="391"/>
      <c r="P170" s="217"/>
      <c r="Q170" s="348"/>
      <c r="R170" s="391">
        <v>0</v>
      </c>
      <c r="S170" s="217"/>
      <c r="T170" s="348"/>
      <c r="U170" s="391"/>
      <c r="V170" s="217"/>
      <c r="W170" s="348"/>
      <c r="X170" s="391"/>
      <c r="Y170" s="217"/>
      <c r="Z170" s="348"/>
      <c r="AA170" s="391"/>
      <c r="AB170" s="217"/>
      <c r="AC170" s="348"/>
      <c r="AD170" s="391"/>
      <c r="AE170" s="217"/>
      <c r="AF170" s="348"/>
      <c r="AG170" s="467"/>
      <c r="AH170" s="467"/>
      <c r="AI170" s="467"/>
      <c r="AJ170" s="467"/>
      <c r="AK170" s="467"/>
      <c r="AL170" s="467"/>
      <c r="AM170" s="467"/>
      <c r="AN170" s="467"/>
      <c r="AO170" s="467"/>
      <c r="AP170" s="467"/>
      <c r="AQ170" s="467"/>
      <c r="AR170" s="467"/>
      <c r="AS170" s="467"/>
      <c r="AT170" s="467"/>
      <c r="AU170" s="467"/>
      <c r="AV170" s="467"/>
      <c r="AW170" s="467"/>
      <c r="AX170" s="467"/>
      <c r="AY170" s="467"/>
      <c r="AZ170" s="467"/>
      <c r="BA170" s="467"/>
      <c r="BB170" s="467"/>
      <c r="BC170" s="467"/>
      <c r="BD170" s="467"/>
      <c r="BE170" s="467"/>
      <c r="BF170" s="467"/>
      <c r="BG170" s="467"/>
      <c r="BH170" s="467"/>
      <c r="BI170" s="467"/>
      <c r="BJ170" s="467"/>
      <c r="BK170" s="467"/>
      <c r="BL170" s="467"/>
      <c r="BM170" s="467"/>
      <c r="BN170" s="467"/>
      <c r="BO170" s="467"/>
      <c r="BP170" s="467"/>
      <c r="BQ170" s="467"/>
      <c r="BR170" s="467"/>
      <c r="BS170" s="467"/>
      <c r="BT170" s="467"/>
      <c r="BU170" s="467"/>
      <c r="BV170" s="467"/>
      <c r="BW170" s="467"/>
      <c r="BX170" s="467"/>
      <c r="BY170" s="467"/>
      <c r="BZ170" s="467"/>
      <c r="CA170" s="467"/>
      <c r="CB170" s="467"/>
      <c r="CC170" s="467"/>
      <c r="CD170" s="467"/>
      <c r="CE170" s="467"/>
      <c r="CF170" s="467"/>
      <c r="CG170" s="467"/>
      <c r="CH170" s="467"/>
      <c r="CI170" s="467"/>
      <c r="CJ170" s="467"/>
      <c r="CK170" s="467"/>
      <c r="CL170" s="467"/>
      <c r="CM170" s="467"/>
      <c r="CN170" s="467"/>
      <c r="CO170" s="467"/>
      <c r="CP170" s="467"/>
      <c r="CQ170" s="467"/>
      <c r="CR170" s="467"/>
      <c r="CS170" s="467"/>
      <c r="CT170" s="467"/>
      <c r="CU170" s="467"/>
      <c r="CV170" s="467"/>
      <c r="CW170" s="467"/>
      <c r="CX170" s="467"/>
      <c r="CY170" s="467"/>
      <c r="CZ170" s="467"/>
      <c r="DA170" s="467"/>
      <c r="DB170" s="467"/>
      <c r="DC170" s="467"/>
      <c r="DD170" s="467"/>
      <c r="DE170" s="467"/>
      <c r="DF170" s="467"/>
      <c r="DG170" s="467"/>
      <c r="DH170" s="467"/>
      <c r="DI170" s="467"/>
      <c r="DJ170" s="467"/>
      <c r="DK170" s="467"/>
      <c r="DL170" s="467"/>
      <c r="DM170" s="467"/>
      <c r="DN170" s="467"/>
      <c r="DO170" s="467"/>
      <c r="DP170" s="467"/>
      <c r="DQ170" s="467"/>
      <c r="DR170" s="467"/>
      <c r="DS170" s="467"/>
      <c r="DT170" s="467"/>
      <c r="DU170" s="467"/>
      <c r="DV170" s="467"/>
      <c r="DW170" s="467"/>
      <c r="DX170" s="467"/>
      <c r="DY170" s="467"/>
      <c r="DZ170" s="467"/>
      <c r="EA170" s="467"/>
      <c r="EB170" s="467"/>
      <c r="EC170" s="467"/>
      <c r="ED170" s="467"/>
      <c r="EE170" s="467"/>
      <c r="EF170" s="467"/>
      <c r="EG170" s="467"/>
      <c r="EH170" s="467"/>
      <c r="EI170" s="467"/>
      <c r="EJ170" s="467"/>
      <c r="EK170" s="467"/>
      <c r="EL170" s="467"/>
      <c r="EM170" s="467"/>
      <c r="EN170" s="467"/>
      <c r="EO170" s="467"/>
      <c r="EP170" s="467"/>
      <c r="EQ170" s="467"/>
      <c r="ER170" s="467"/>
      <c r="ES170" s="467"/>
      <c r="ET170" s="467"/>
      <c r="EU170" s="467"/>
      <c r="EV170" s="467"/>
      <c r="EW170" s="467"/>
      <c r="EX170" s="467"/>
      <c r="EY170" s="467"/>
      <c r="EZ170" s="467"/>
      <c r="FA170" s="467"/>
      <c r="FB170" s="467"/>
      <c r="FC170" s="467"/>
      <c r="FD170" s="467"/>
      <c r="FE170" s="467"/>
      <c r="FF170" s="467"/>
      <c r="FG170" s="467"/>
      <c r="FH170" s="467"/>
      <c r="FI170" s="467"/>
      <c r="FJ170" s="467"/>
      <c r="FK170" s="467"/>
      <c r="FL170" s="467"/>
      <c r="FM170" s="467"/>
      <c r="FN170" s="467"/>
      <c r="FO170" s="467"/>
      <c r="FP170" s="467"/>
      <c r="FQ170" s="467"/>
      <c r="FR170" s="467"/>
      <c r="FS170" s="467"/>
      <c r="FT170" s="467"/>
      <c r="FU170" s="467"/>
      <c r="FV170" s="467"/>
      <c r="FW170" s="467"/>
      <c r="FX170" s="467"/>
      <c r="FY170" s="467"/>
      <c r="FZ170" s="467"/>
      <c r="GA170" s="467"/>
      <c r="GB170" s="467"/>
      <c r="GC170" s="467"/>
      <c r="GD170" s="467"/>
      <c r="GE170" s="467"/>
      <c r="GF170" s="467"/>
      <c r="GG170" s="467"/>
      <c r="GH170" s="467"/>
      <c r="GI170" s="467"/>
      <c r="GJ170" s="467"/>
      <c r="GK170" s="467"/>
      <c r="GL170" s="467"/>
      <c r="GM170" s="467"/>
      <c r="GN170" s="467"/>
      <c r="GO170" s="467"/>
      <c r="GP170" s="467"/>
      <c r="GQ170" s="467"/>
      <c r="GR170" s="467"/>
      <c r="GS170" s="467"/>
      <c r="GT170" s="467"/>
      <c r="GU170" s="467"/>
      <c r="GV170" s="467"/>
      <c r="GW170" s="467"/>
      <c r="GX170" s="467"/>
      <c r="GY170" s="467"/>
      <c r="GZ170" s="467"/>
      <c r="HA170" s="467"/>
      <c r="HB170" s="467"/>
      <c r="HC170" s="467"/>
      <c r="HD170" s="467"/>
      <c r="HE170" s="467"/>
      <c r="HF170" s="467"/>
      <c r="HG170" s="467"/>
      <c r="HH170" s="467"/>
      <c r="HI170" s="467"/>
      <c r="HJ170" s="467"/>
      <c r="HK170" s="467"/>
      <c r="HL170" s="467"/>
      <c r="HM170" s="467"/>
      <c r="HN170" s="467"/>
      <c r="HO170" s="467"/>
      <c r="HP170" s="467"/>
      <c r="HQ170" s="467"/>
      <c r="HR170" s="467"/>
      <c r="HS170" s="467"/>
      <c r="HT170" s="467"/>
      <c r="HU170" s="467"/>
      <c r="HV170" s="467"/>
      <c r="HW170" s="467"/>
      <c r="HX170" s="467"/>
      <c r="HY170" s="467"/>
      <c r="HZ170" s="467"/>
      <c r="IA170" s="467"/>
      <c r="IB170" s="467"/>
      <c r="IC170" s="467"/>
      <c r="ID170" s="467"/>
      <c r="IE170" s="467"/>
      <c r="IF170" s="467"/>
      <c r="IG170" s="467"/>
      <c r="IH170" s="467"/>
      <c r="II170" s="467"/>
      <c r="IJ170" s="467"/>
      <c r="IK170" s="467"/>
      <c r="IL170" s="467"/>
      <c r="IM170" s="467"/>
      <c r="IN170" s="467"/>
      <c r="IO170" s="467"/>
      <c r="IP170" s="467"/>
      <c r="IQ170" s="467"/>
      <c r="IR170" s="467"/>
      <c r="IS170" s="467"/>
      <c r="IT170" s="467"/>
      <c r="IU170" s="467"/>
      <c r="IV170" s="467"/>
      <c r="IW170" s="467"/>
      <c r="IX170" s="467"/>
      <c r="IY170" s="467"/>
      <c r="IZ170" s="467"/>
      <c r="JA170" s="467"/>
      <c r="JB170" s="467"/>
      <c r="JC170" s="467"/>
      <c r="JD170" s="467"/>
      <c r="JE170" s="467"/>
      <c r="JF170" s="467"/>
      <c r="JG170" s="467"/>
      <c r="JH170" s="467"/>
      <c r="JI170" s="467"/>
      <c r="JJ170" s="467"/>
      <c r="JK170" s="467"/>
      <c r="JL170" s="467"/>
      <c r="JM170" s="467"/>
      <c r="JN170" s="467"/>
      <c r="JO170" s="467"/>
      <c r="JP170" s="467"/>
      <c r="JQ170" s="467"/>
      <c r="JR170" s="467"/>
      <c r="JS170" s="467"/>
      <c r="JT170" s="467"/>
      <c r="JU170" s="467"/>
      <c r="JV170" s="467"/>
      <c r="JW170" s="467"/>
      <c r="JX170" s="467"/>
      <c r="JY170" s="467"/>
      <c r="JZ170" s="467"/>
      <c r="KA170" s="467"/>
      <c r="KB170" s="467"/>
      <c r="KC170" s="467"/>
      <c r="KD170" s="467"/>
      <c r="KE170" s="467"/>
      <c r="KF170" s="467"/>
      <c r="KG170" s="467"/>
      <c r="KH170" s="467"/>
      <c r="KI170" s="467"/>
      <c r="KJ170" s="467"/>
      <c r="KK170" s="467"/>
      <c r="KL170" s="467"/>
      <c r="KM170" s="467"/>
      <c r="KN170" s="467"/>
      <c r="KO170" s="467"/>
      <c r="KP170" s="467"/>
      <c r="KQ170" s="467"/>
      <c r="KR170" s="467"/>
      <c r="KS170" s="467"/>
      <c r="KT170" s="467"/>
      <c r="KU170" s="467"/>
      <c r="KV170" s="467"/>
      <c r="KW170" s="467"/>
      <c r="KX170" s="467"/>
      <c r="KY170" s="467"/>
      <c r="KZ170" s="467"/>
      <c r="LA170" s="467"/>
      <c r="LB170" s="467"/>
      <c r="LC170" s="467"/>
      <c r="LD170" s="467"/>
      <c r="LE170" s="467"/>
      <c r="LF170" s="467"/>
      <c r="LG170" s="467"/>
      <c r="LH170" s="467"/>
      <c r="LI170" s="467"/>
      <c r="LJ170" s="467"/>
      <c r="LK170" s="467"/>
      <c r="LL170" s="467"/>
      <c r="LM170" s="467"/>
      <c r="LN170" s="467"/>
      <c r="LO170" s="467"/>
      <c r="LP170" s="467"/>
      <c r="LQ170" s="467"/>
      <c r="LR170" s="467"/>
      <c r="LS170" s="467"/>
      <c r="LT170" s="467"/>
      <c r="LU170" s="467"/>
      <c r="LV170" s="467"/>
      <c r="LW170" s="467"/>
      <c r="LX170" s="467"/>
      <c r="LY170" s="467"/>
      <c r="LZ170" s="467"/>
      <c r="MA170" s="467"/>
      <c r="MB170" s="467"/>
      <c r="MC170" s="467"/>
      <c r="MD170" s="467"/>
      <c r="ME170" s="467"/>
      <c r="MF170" s="467"/>
      <c r="MG170" s="467"/>
      <c r="MH170" s="467"/>
      <c r="MI170" s="467"/>
      <c r="MJ170" s="467"/>
      <c r="MK170" s="467"/>
      <c r="ML170" s="467"/>
      <c r="MM170" s="467"/>
      <c r="MN170" s="467"/>
      <c r="MO170" s="467"/>
      <c r="MP170" s="467"/>
      <c r="MQ170" s="467"/>
      <c r="MR170" s="467"/>
      <c r="MS170" s="467"/>
      <c r="MT170" s="467"/>
      <c r="MU170" s="467"/>
      <c r="MV170" s="467"/>
      <c r="MW170" s="467"/>
      <c r="MX170" s="467"/>
      <c r="MY170" s="467"/>
      <c r="MZ170" s="467"/>
      <c r="NA170" s="467"/>
      <c r="NB170" s="467"/>
      <c r="NC170" s="467"/>
      <c r="ND170" s="467"/>
      <c r="NE170" s="467"/>
      <c r="NF170" s="467"/>
      <c r="NG170" s="467"/>
      <c r="NH170" s="467"/>
      <c r="NI170" s="467"/>
      <c r="NJ170" s="467"/>
      <c r="NK170" s="467"/>
      <c r="NL170" s="467"/>
      <c r="NM170" s="467"/>
      <c r="NN170" s="467"/>
      <c r="NO170" s="467"/>
      <c r="NP170" s="467"/>
      <c r="NQ170" s="467"/>
      <c r="NR170" s="467"/>
      <c r="NS170" s="467"/>
      <c r="NT170" s="467"/>
      <c r="NU170" s="467"/>
      <c r="NV170" s="467"/>
      <c r="NW170" s="467"/>
      <c r="NX170" s="467"/>
      <c r="NY170" s="467"/>
      <c r="NZ170" s="467"/>
      <c r="OA170" s="467"/>
      <c r="OB170" s="467"/>
      <c r="OC170" s="467"/>
      <c r="OD170" s="467"/>
      <c r="OE170" s="467"/>
      <c r="OF170" s="467"/>
      <c r="OG170" s="467"/>
      <c r="OH170" s="467"/>
      <c r="OI170" s="467"/>
      <c r="OJ170" s="467"/>
      <c r="OK170" s="467"/>
      <c r="OL170" s="467"/>
      <c r="OM170" s="467"/>
      <c r="ON170" s="467"/>
      <c r="OO170" s="467"/>
      <c r="OP170" s="467"/>
      <c r="OQ170" s="467"/>
      <c r="OR170" s="467"/>
      <c r="OS170" s="467"/>
      <c r="OT170" s="467"/>
      <c r="OU170" s="467"/>
      <c r="OV170" s="467"/>
      <c r="OW170" s="467"/>
      <c r="OX170" s="467"/>
      <c r="OY170" s="467"/>
      <c r="OZ170" s="467"/>
      <c r="PA170" s="467"/>
      <c r="PB170" s="467"/>
      <c r="PC170" s="467"/>
      <c r="PD170" s="467"/>
      <c r="PE170" s="467"/>
      <c r="PF170" s="467"/>
      <c r="PG170" s="467"/>
      <c r="PH170" s="467"/>
      <c r="PI170" s="467"/>
      <c r="PJ170" s="467"/>
      <c r="PK170" s="467"/>
      <c r="PL170" s="467"/>
      <c r="PM170" s="467"/>
      <c r="PN170" s="467"/>
      <c r="PO170" s="467"/>
      <c r="PP170" s="467"/>
      <c r="PQ170" s="467"/>
      <c r="PR170" s="467"/>
      <c r="PS170" s="467"/>
      <c r="PT170" s="467"/>
      <c r="PU170" s="467"/>
      <c r="PV170" s="467"/>
      <c r="PW170" s="467"/>
      <c r="PX170" s="467"/>
      <c r="PY170" s="467"/>
      <c r="PZ170" s="467"/>
      <c r="QA170" s="467"/>
      <c r="QB170" s="467"/>
      <c r="QC170" s="467"/>
      <c r="QD170" s="467"/>
      <c r="QE170" s="467"/>
      <c r="QF170" s="467"/>
      <c r="QG170" s="467"/>
      <c r="QH170" s="467"/>
      <c r="QI170" s="467"/>
      <c r="QJ170" s="467"/>
      <c r="QK170" s="467"/>
      <c r="QL170" s="467"/>
      <c r="QM170" s="467"/>
      <c r="QN170" s="467"/>
      <c r="QO170" s="467"/>
      <c r="QP170" s="467"/>
      <c r="QQ170" s="467"/>
      <c r="QR170" s="467"/>
      <c r="QS170" s="467"/>
      <c r="QT170" s="467"/>
      <c r="QU170" s="467"/>
      <c r="QV170" s="467"/>
      <c r="QW170" s="467"/>
      <c r="QX170" s="467"/>
      <c r="QY170" s="467"/>
      <c r="QZ170" s="467"/>
      <c r="RA170" s="467"/>
      <c r="RB170" s="467"/>
      <c r="RC170" s="467"/>
      <c r="RD170" s="467"/>
      <c r="RE170" s="467"/>
      <c r="RF170" s="467"/>
      <c r="RG170" s="467"/>
      <c r="RH170" s="467"/>
      <c r="RI170" s="467"/>
    </row>
    <row r="171" spans="1:477" s="221" customFormat="1" ht="10.5" customHeight="1" thickBot="1" x14ac:dyDescent="0.25">
      <c r="A171" s="148"/>
      <c r="B171" s="149"/>
      <c r="C171" s="151"/>
      <c r="D171" s="152" t="s">
        <v>8</v>
      </c>
      <c r="E171" s="153" t="str">
        <f>IF(SUM(E146:E169)=0,"",SUM($C146*D146,$C147*D147,$C148*D148,$C149*D149,$C150*D150,$C151*D151,$C152*D152,$C153*D153,$C154*D154,$C155*D155,$C156*D156,$C157*D157,$C158*D158,$C159*D159,$C160*D160,$C161*D161,$C162*D162,$C163*D163,$C164*D164,$C165*D165,$C166*D166,$C167*D167,$C168*D168,$C169*D169))</f>
        <v/>
      </c>
      <c r="F171" s="500"/>
      <c r="G171" s="501"/>
      <c r="H171" s="502"/>
      <c r="I171" s="392"/>
      <c r="J171" s="218"/>
      <c r="K171" s="104"/>
      <c r="L171" s="392"/>
      <c r="M171" s="218"/>
      <c r="N171" s="104"/>
      <c r="O171" s="392"/>
      <c r="P171" s="218"/>
      <c r="Q171" s="104"/>
      <c r="R171" s="392">
        <v>0</v>
      </c>
      <c r="S171" s="218"/>
      <c r="T171" s="104"/>
      <c r="U171" s="392"/>
      <c r="V171" s="218"/>
      <c r="W171" s="104"/>
      <c r="X171" s="392"/>
      <c r="Y171" s="218"/>
      <c r="Z171" s="104"/>
      <c r="AA171" s="392"/>
      <c r="AB171" s="218"/>
      <c r="AC171" s="104"/>
      <c r="AD171" s="392"/>
      <c r="AE171" s="218"/>
      <c r="AF171" s="104"/>
      <c r="AG171" s="467"/>
      <c r="AH171" s="467"/>
      <c r="AI171" s="467"/>
      <c r="AJ171" s="467"/>
      <c r="AK171" s="467"/>
      <c r="AL171" s="467"/>
      <c r="AM171" s="467"/>
      <c r="AN171" s="467"/>
      <c r="AO171" s="467"/>
      <c r="AP171" s="467"/>
      <c r="AQ171" s="467"/>
      <c r="AR171" s="467"/>
      <c r="AS171" s="467"/>
      <c r="AT171" s="467"/>
      <c r="AU171" s="467"/>
      <c r="AV171" s="467"/>
      <c r="AW171" s="467"/>
      <c r="AX171" s="467"/>
      <c r="AY171" s="467"/>
      <c r="AZ171" s="467"/>
      <c r="BA171" s="467"/>
      <c r="BB171" s="467"/>
      <c r="BC171" s="467"/>
      <c r="BD171" s="467"/>
      <c r="BE171" s="467"/>
      <c r="BF171" s="467"/>
      <c r="BG171" s="467"/>
      <c r="BH171" s="467"/>
      <c r="BI171" s="467"/>
      <c r="BJ171" s="467"/>
      <c r="BK171" s="467"/>
      <c r="BL171" s="467"/>
      <c r="BM171" s="467"/>
      <c r="BN171" s="467"/>
      <c r="BO171" s="467"/>
      <c r="BP171" s="467"/>
      <c r="BQ171" s="467"/>
      <c r="BR171" s="467"/>
      <c r="BS171" s="467"/>
      <c r="BT171" s="467"/>
      <c r="BU171" s="467"/>
      <c r="BV171" s="467"/>
      <c r="BW171" s="467"/>
      <c r="BX171" s="467"/>
      <c r="BY171" s="467"/>
      <c r="BZ171" s="467"/>
      <c r="CA171" s="467"/>
      <c r="CB171" s="467"/>
      <c r="CC171" s="467"/>
      <c r="CD171" s="467"/>
      <c r="CE171" s="467"/>
      <c r="CF171" s="467"/>
      <c r="CG171" s="467"/>
      <c r="CH171" s="467"/>
      <c r="CI171" s="467"/>
      <c r="CJ171" s="467"/>
      <c r="CK171" s="467"/>
      <c r="CL171" s="467"/>
      <c r="CM171" s="467"/>
      <c r="CN171" s="467"/>
      <c r="CO171" s="467"/>
      <c r="CP171" s="467"/>
      <c r="CQ171" s="467"/>
      <c r="CR171" s="467"/>
      <c r="CS171" s="467"/>
      <c r="CT171" s="467"/>
      <c r="CU171" s="467"/>
      <c r="CV171" s="467"/>
      <c r="CW171" s="467"/>
      <c r="CX171" s="467"/>
      <c r="CY171" s="467"/>
      <c r="CZ171" s="467"/>
      <c r="DA171" s="467"/>
      <c r="DB171" s="467"/>
      <c r="DC171" s="467"/>
      <c r="DD171" s="467"/>
      <c r="DE171" s="467"/>
      <c r="DF171" s="467"/>
      <c r="DG171" s="467"/>
      <c r="DH171" s="467"/>
      <c r="DI171" s="467"/>
      <c r="DJ171" s="467"/>
      <c r="DK171" s="467"/>
      <c r="DL171" s="467"/>
      <c r="DM171" s="467"/>
      <c r="DN171" s="467"/>
      <c r="DO171" s="467"/>
      <c r="DP171" s="467"/>
      <c r="DQ171" s="467"/>
      <c r="DR171" s="467"/>
      <c r="DS171" s="467"/>
      <c r="DT171" s="467"/>
      <c r="DU171" s="467"/>
      <c r="DV171" s="467"/>
      <c r="DW171" s="467"/>
      <c r="DX171" s="467"/>
      <c r="DY171" s="467"/>
      <c r="DZ171" s="467"/>
      <c r="EA171" s="467"/>
      <c r="EB171" s="467"/>
      <c r="EC171" s="467"/>
      <c r="ED171" s="467"/>
      <c r="EE171" s="467"/>
      <c r="EF171" s="467"/>
      <c r="EG171" s="467"/>
      <c r="EH171" s="467"/>
      <c r="EI171" s="467"/>
      <c r="EJ171" s="467"/>
      <c r="EK171" s="467"/>
      <c r="EL171" s="467"/>
      <c r="EM171" s="467"/>
      <c r="EN171" s="467"/>
      <c r="EO171" s="467"/>
      <c r="EP171" s="467"/>
      <c r="EQ171" s="467"/>
      <c r="ER171" s="467"/>
      <c r="ES171" s="467"/>
      <c r="ET171" s="467"/>
      <c r="EU171" s="467"/>
      <c r="EV171" s="467"/>
      <c r="EW171" s="467"/>
      <c r="EX171" s="467"/>
      <c r="EY171" s="467"/>
      <c r="EZ171" s="467"/>
      <c r="FA171" s="467"/>
      <c r="FB171" s="467"/>
      <c r="FC171" s="467"/>
      <c r="FD171" s="467"/>
      <c r="FE171" s="467"/>
      <c r="FF171" s="467"/>
      <c r="FG171" s="467"/>
      <c r="FH171" s="467"/>
      <c r="FI171" s="467"/>
      <c r="FJ171" s="467"/>
      <c r="FK171" s="467"/>
      <c r="FL171" s="467"/>
      <c r="FM171" s="467"/>
      <c r="FN171" s="467"/>
      <c r="FO171" s="467"/>
      <c r="FP171" s="467"/>
      <c r="FQ171" s="467"/>
      <c r="FR171" s="467"/>
      <c r="FS171" s="467"/>
      <c r="FT171" s="467"/>
      <c r="FU171" s="467"/>
      <c r="FV171" s="467"/>
      <c r="FW171" s="467"/>
      <c r="FX171" s="467"/>
      <c r="FY171" s="467"/>
      <c r="FZ171" s="467"/>
      <c r="GA171" s="467"/>
      <c r="GB171" s="467"/>
      <c r="GC171" s="467"/>
      <c r="GD171" s="467"/>
      <c r="GE171" s="467"/>
      <c r="GF171" s="467"/>
      <c r="GG171" s="467"/>
      <c r="GH171" s="467"/>
      <c r="GI171" s="467"/>
      <c r="GJ171" s="467"/>
      <c r="GK171" s="467"/>
      <c r="GL171" s="467"/>
      <c r="GM171" s="467"/>
      <c r="GN171" s="467"/>
      <c r="GO171" s="467"/>
      <c r="GP171" s="467"/>
      <c r="GQ171" s="467"/>
      <c r="GR171" s="467"/>
      <c r="GS171" s="467"/>
      <c r="GT171" s="467"/>
      <c r="GU171" s="467"/>
      <c r="GV171" s="467"/>
      <c r="GW171" s="467"/>
      <c r="GX171" s="467"/>
      <c r="GY171" s="467"/>
      <c r="GZ171" s="467"/>
      <c r="HA171" s="467"/>
      <c r="HB171" s="467"/>
      <c r="HC171" s="467"/>
      <c r="HD171" s="467"/>
      <c r="HE171" s="467"/>
      <c r="HF171" s="467"/>
      <c r="HG171" s="467"/>
      <c r="HH171" s="467"/>
      <c r="HI171" s="467"/>
      <c r="HJ171" s="467"/>
      <c r="HK171" s="467"/>
      <c r="HL171" s="467"/>
      <c r="HM171" s="467"/>
      <c r="HN171" s="467"/>
      <c r="HO171" s="467"/>
      <c r="HP171" s="467"/>
      <c r="HQ171" s="467"/>
      <c r="HR171" s="467"/>
      <c r="HS171" s="467"/>
      <c r="HT171" s="467"/>
      <c r="HU171" s="467"/>
      <c r="HV171" s="467"/>
      <c r="HW171" s="467"/>
      <c r="HX171" s="467"/>
      <c r="HY171" s="467"/>
      <c r="HZ171" s="467"/>
      <c r="IA171" s="467"/>
      <c r="IB171" s="467"/>
      <c r="IC171" s="467"/>
      <c r="ID171" s="467"/>
      <c r="IE171" s="467"/>
      <c r="IF171" s="467"/>
      <c r="IG171" s="467"/>
      <c r="IH171" s="467"/>
      <c r="II171" s="467"/>
      <c r="IJ171" s="467"/>
      <c r="IK171" s="467"/>
      <c r="IL171" s="467"/>
      <c r="IM171" s="467"/>
      <c r="IN171" s="467"/>
      <c r="IO171" s="467"/>
      <c r="IP171" s="467"/>
      <c r="IQ171" s="467"/>
      <c r="IR171" s="467"/>
      <c r="IS171" s="467"/>
      <c r="IT171" s="467"/>
      <c r="IU171" s="467"/>
      <c r="IV171" s="467"/>
      <c r="IW171" s="467"/>
      <c r="IX171" s="467"/>
      <c r="IY171" s="467"/>
      <c r="IZ171" s="467"/>
      <c r="JA171" s="467"/>
      <c r="JB171" s="467"/>
      <c r="JC171" s="467"/>
      <c r="JD171" s="467"/>
      <c r="JE171" s="467"/>
      <c r="JF171" s="467"/>
      <c r="JG171" s="467"/>
      <c r="JH171" s="467"/>
      <c r="JI171" s="467"/>
      <c r="JJ171" s="467"/>
      <c r="JK171" s="467"/>
      <c r="JL171" s="467"/>
      <c r="JM171" s="467"/>
      <c r="JN171" s="467"/>
      <c r="JO171" s="467"/>
      <c r="JP171" s="467"/>
      <c r="JQ171" s="467"/>
      <c r="JR171" s="467"/>
      <c r="JS171" s="467"/>
      <c r="JT171" s="467"/>
      <c r="JU171" s="467"/>
      <c r="JV171" s="467"/>
      <c r="JW171" s="467"/>
      <c r="JX171" s="467"/>
      <c r="JY171" s="467"/>
      <c r="JZ171" s="467"/>
      <c r="KA171" s="467"/>
      <c r="KB171" s="467"/>
      <c r="KC171" s="467"/>
      <c r="KD171" s="467"/>
      <c r="KE171" s="467"/>
      <c r="KF171" s="467"/>
      <c r="KG171" s="467"/>
      <c r="KH171" s="467"/>
      <c r="KI171" s="467"/>
      <c r="KJ171" s="467"/>
      <c r="KK171" s="467"/>
      <c r="KL171" s="467"/>
      <c r="KM171" s="467"/>
      <c r="KN171" s="467"/>
      <c r="KO171" s="467"/>
      <c r="KP171" s="467"/>
      <c r="KQ171" s="467"/>
      <c r="KR171" s="467"/>
      <c r="KS171" s="467"/>
      <c r="KT171" s="467"/>
      <c r="KU171" s="467"/>
      <c r="KV171" s="467"/>
      <c r="KW171" s="467"/>
      <c r="KX171" s="467"/>
      <c r="KY171" s="467"/>
      <c r="KZ171" s="467"/>
      <c r="LA171" s="467"/>
      <c r="LB171" s="467"/>
      <c r="LC171" s="467"/>
      <c r="LD171" s="467"/>
      <c r="LE171" s="467"/>
      <c r="LF171" s="467"/>
      <c r="LG171" s="467"/>
      <c r="LH171" s="467"/>
      <c r="LI171" s="467"/>
      <c r="LJ171" s="467"/>
      <c r="LK171" s="467"/>
      <c r="LL171" s="467"/>
      <c r="LM171" s="467"/>
      <c r="LN171" s="467"/>
      <c r="LO171" s="467"/>
      <c r="LP171" s="467"/>
      <c r="LQ171" s="467"/>
      <c r="LR171" s="467"/>
      <c r="LS171" s="467"/>
      <c r="LT171" s="467"/>
      <c r="LU171" s="467"/>
      <c r="LV171" s="467"/>
      <c r="LW171" s="467"/>
      <c r="LX171" s="467"/>
      <c r="LY171" s="467"/>
      <c r="LZ171" s="467"/>
      <c r="MA171" s="467"/>
      <c r="MB171" s="467"/>
      <c r="MC171" s="467"/>
      <c r="MD171" s="467"/>
      <c r="ME171" s="467"/>
      <c r="MF171" s="467"/>
      <c r="MG171" s="467"/>
      <c r="MH171" s="467"/>
      <c r="MI171" s="467"/>
      <c r="MJ171" s="467"/>
      <c r="MK171" s="467"/>
      <c r="ML171" s="467"/>
      <c r="MM171" s="467"/>
      <c r="MN171" s="467"/>
      <c r="MO171" s="467"/>
      <c r="MP171" s="467"/>
      <c r="MQ171" s="467"/>
      <c r="MR171" s="467"/>
      <c r="MS171" s="467"/>
      <c r="MT171" s="467"/>
      <c r="MU171" s="467"/>
      <c r="MV171" s="467"/>
      <c r="MW171" s="467"/>
      <c r="MX171" s="467"/>
      <c r="MY171" s="467"/>
      <c r="MZ171" s="467"/>
      <c r="NA171" s="467"/>
      <c r="NB171" s="467"/>
      <c r="NC171" s="467"/>
      <c r="ND171" s="467"/>
      <c r="NE171" s="467"/>
      <c r="NF171" s="467"/>
      <c r="NG171" s="467"/>
      <c r="NH171" s="467"/>
      <c r="NI171" s="467"/>
      <c r="NJ171" s="467"/>
      <c r="NK171" s="467"/>
      <c r="NL171" s="467"/>
      <c r="NM171" s="467"/>
      <c r="NN171" s="467"/>
      <c r="NO171" s="467"/>
      <c r="NP171" s="467"/>
      <c r="NQ171" s="467"/>
      <c r="NR171" s="467"/>
      <c r="NS171" s="467"/>
      <c r="NT171" s="467"/>
      <c r="NU171" s="467"/>
      <c r="NV171" s="467"/>
      <c r="NW171" s="467"/>
      <c r="NX171" s="467"/>
      <c r="NY171" s="467"/>
      <c r="NZ171" s="467"/>
      <c r="OA171" s="467"/>
      <c r="OB171" s="467"/>
      <c r="OC171" s="467"/>
      <c r="OD171" s="467"/>
      <c r="OE171" s="467"/>
      <c r="OF171" s="467"/>
      <c r="OG171" s="467"/>
      <c r="OH171" s="467"/>
      <c r="OI171" s="467"/>
      <c r="OJ171" s="467"/>
      <c r="OK171" s="467"/>
      <c r="OL171" s="467"/>
      <c r="OM171" s="467"/>
      <c r="ON171" s="467"/>
      <c r="OO171" s="467"/>
      <c r="OP171" s="467"/>
      <c r="OQ171" s="467"/>
      <c r="OR171" s="467"/>
      <c r="OS171" s="467"/>
      <c r="OT171" s="467"/>
      <c r="OU171" s="467"/>
      <c r="OV171" s="467"/>
      <c r="OW171" s="467"/>
      <c r="OX171" s="467"/>
      <c r="OY171" s="467"/>
      <c r="OZ171" s="467"/>
      <c r="PA171" s="467"/>
      <c r="PB171" s="467"/>
      <c r="PC171" s="467"/>
      <c r="PD171" s="467"/>
      <c r="PE171" s="467"/>
      <c r="PF171" s="467"/>
      <c r="PG171" s="467"/>
      <c r="PH171" s="467"/>
      <c r="PI171" s="467"/>
      <c r="PJ171" s="467"/>
      <c r="PK171" s="467"/>
      <c r="PL171" s="467"/>
      <c r="PM171" s="467"/>
      <c r="PN171" s="467"/>
      <c r="PO171" s="467"/>
      <c r="PP171" s="467"/>
      <c r="PQ171" s="467"/>
      <c r="PR171" s="467"/>
      <c r="PS171" s="467"/>
      <c r="PT171" s="467"/>
      <c r="PU171" s="467"/>
      <c r="PV171" s="467"/>
      <c r="PW171" s="467"/>
      <c r="PX171" s="467"/>
      <c r="PY171" s="467"/>
      <c r="PZ171" s="467"/>
      <c r="QA171" s="467"/>
      <c r="QB171" s="467"/>
      <c r="QC171" s="467"/>
      <c r="QD171" s="467"/>
      <c r="QE171" s="467"/>
      <c r="QF171" s="467"/>
      <c r="QG171" s="467"/>
      <c r="QH171" s="467"/>
      <c r="QI171" s="467"/>
      <c r="QJ171" s="467"/>
      <c r="QK171" s="467"/>
      <c r="QL171" s="467"/>
      <c r="QM171" s="467"/>
      <c r="QN171" s="467"/>
      <c r="QO171" s="467"/>
      <c r="QP171" s="467"/>
      <c r="QQ171" s="467"/>
      <c r="QR171" s="467"/>
      <c r="QS171" s="467"/>
      <c r="QT171" s="467"/>
      <c r="QU171" s="467"/>
      <c r="QV171" s="467"/>
      <c r="QW171" s="467"/>
      <c r="QX171" s="467"/>
      <c r="QY171" s="467"/>
      <c r="QZ171" s="467"/>
      <c r="RA171" s="467"/>
      <c r="RB171" s="467"/>
      <c r="RC171" s="467"/>
      <c r="RD171" s="467"/>
      <c r="RE171" s="467"/>
      <c r="RF171" s="467"/>
      <c r="RG171" s="467"/>
      <c r="RH171" s="467"/>
      <c r="RI171" s="467"/>
    </row>
    <row r="172" spans="1:477" ht="23.25" customHeight="1" x14ac:dyDescent="0.25">
      <c r="A172" s="345"/>
      <c r="B172" s="344" t="s">
        <v>193</v>
      </c>
      <c r="C172" s="346"/>
      <c r="D172" s="143"/>
      <c r="E172" s="143"/>
      <c r="F172" s="503" t="s">
        <v>147</v>
      </c>
      <c r="G172" s="504" t="s">
        <v>206</v>
      </c>
      <c r="H172" s="505" t="s">
        <v>207</v>
      </c>
      <c r="I172" s="407" t="s">
        <v>147</v>
      </c>
      <c r="J172" s="385" t="s">
        <v>206</v>
      </c>
      <c r="K172" s="360" t="s">
        <v>207</v>
      </c>
      <c r="L172" s="407" t="s">
        <v>147</v>
      </c>
      <c r="M172" s="385" t="s">
        <v>206</v>
      </c>
      <c r="N172" s="360" t="s">
        <v>207</v>
      </c>
      <c r="O172" s="407" t="s">
        <v>147</v>
      </c>
      <c r="P172" s="385" t="s">
        <v>206</v>
      </c>
      <c r="Q172" s="360" t="s">
        <v>207</v>
      </c>
      <c r="R172" s="407" t="s">
        <v>147</v>
      </c>
      <c r="S172" s="385" t="s">
        <v>206</v>
      </c>
      <c r="T172" s="360" t="s">
        <v>207</v>
      </c>
      <c r="U172" s="407" t="s">
        <v>147</v>
      </c>
      <c r="V172" s="385" t="s">
        <v>206</v>
      </c>
      <c r="W172" s="360" t="s">
        <v>207</v>
      </c>
      <c r="X172" s="407" t="s">
        <v>147</v>
      </c>
      <c r="Y172" s="385" t="s">
        <v>206</v>
      </c>
      <c r="Z172" s="360" t="s">
        <v>207</v>
      </c>
      <c r="AA172" s="407" t="s">
        <v>147</v>
      </c>
      <c r="AB172" s="385" t="s">
        <v>206</v>
      </c>
      <c r="AC172" s="360" t="s">
        <v>207</v>
      </c>
      <c r="AD172" s="407" t="s">
        <v>147</v>
      </c>
      <c r="AE172" s="385" t="s">
        <v>206</v>
      </c>
      <c r="AF172" s="360" t="s">
        <v>207</v>
      </c>
    </row>
    <row r="173" spans="1:477" ht="23.25" customHeight="1" x14ac:dyDescent="0.25">
      <c r="A173" s="142">
        <f>IF(B173="","",A167+1)</f>
        <v>136</v>
      </c>
      <c r="B173" s="279" t="s">
        <v>175</v>
      </c>
      <c r="C173" s="280"/>
      <c r="D173" s="143"/>
      <c r="E173" s="143"/>
      <c r="F173" s="493"/>
      <c r="G173" s="494">
        <v>50</v>
      </c>
      <c r="H173" s="496">
        <v>1250</v>
      </c>
      <c r="I173" s="398"/>
      <c r="J173" s="167">
        <v>45</v>
      </c>
      <c r="K173" s="103">
        <v>1125</v>
      </c>
      <c r="L173" s="398">
        <v>1</v>
      </c>
      <c r="M173" s="167">
        <v>59.5</v>
      </c>
      <c r="N173" s="103">
        <v>1487.5</v>
      </c>
      <c r="O173" s="398">
        <v>1</v>
      </c>
      <c r="P173" s="167">
        <v>30</v>
      </c>
      <c r="Q173" s="103">
        <v>750</v>
      </c>
      <c r="R173" s="389">
        <v>0</v>
      </c>
      <c r="S173" s="165">
        <v>30</v>
      </c>
      <c r="T173" s="103">
        <v>750</v>
      </c>
      <c r="U173" s="398"/>
      <c r="V173" s="167">
        <v>50</v>
      </c>
      <c r="W173" s="103">
        <v>1250</v>
      </c>
      <c r="X173" s="398">
        <v>3</v>
      </c>
      <c r="Y173" s="167">
        <v>135</v>
      </c>
      <c r="Z173" s="103">
        <v>3375</v>
      </c>
      <c r="AA173" s="398">
        <v>0.5</v>
      </c>
      <c r="AB173" s="167">
        <v>20</v>
      </c>
      <c r="AC173" s="103">
        <v>500</v>
      </c>
      <c r="AD173" s="398"/>
      <c r="AE173" s="167"/>
      <c r="AF173" s="360" t="s">
        <v>220</v>
      </c>
    </row>
    <row r="174" spans="1:477" ht="23.25" customHeight="1" x14ac:dyDescent="0.25">
      <c r="A174" s="142">
        <f t="shared" ref="A174:A196" si="37">IF(B174="","",A173+1)</f>
        <v>137</v>
      </c>
      <c r="B174" s="279" t="s">
        <v>176</v>
      </c>
      <c r="C174" s="280"/>
      <c r="D174" s="143"/>
      <c r="E174" s="143"/>
      <c r="F174" s="493"/>
      <c r="G174" s="494">
        <v>50</v>
      </c>
      <c r="H174" s="496">
        <v>1250</v>
      </c>
      <c r="I174" s="398"/>
      <c r="J174" s="167">
        <v>35</v>
      </c>
      <c r="K174" s="103">
        <v>875</v>
      </c>
      <c r="L174" s="398">
        <v>1</v>
      </c>
      <c r="M174" s="167">
        <v>59.5</v>
      </c>
      <c r="N174" s="103">
        <v>1487.5</v>
      </c>
      <c r="O174" s="398">
        <v>1</v>
      </c>
      <c r="P174" s="167">
        <v>30</v>
      </c>
      <c r="Q174" s="103">
        <v>750</v>
      </c>
      <c r="R174" s="389">
        <v>0</v>
      </c>
      <c r="S174" s="165">
        <v>30</v>
      </c>
      <c r="T174" s="103">
        <v>750</v>
      </c>
      <c r="U174" s="398"/>
      <c r="V174" s="167">
        <v>30</v>
      </c>
      <c r="W174" s="103">
        <v>750</v>
      </c>
      <c r="X174" s="398">
        <v>1.5</v>
      </c>
      <c r="Y174" s="167">
        <v>67.5</v>
      </c>
      <c r="Z174" s="103">
        <v>1687.5</v>
      </c>
      <c r="AA174" s="398">
        <v>0.5</v>
      </c>
      <c r="AB174" s="167">
        <v>20</v>
      </c>
      <c r="AC174" s="103">
        <v>500</v>
      </c>
      <c r="AD174" s="398">
        <v>1</v>
      </c>
      <c r="AE174" s="167">
        <v>48</v>
      </c>
      <c r="AF174" s="103">
        <v>1200</v>
      </c>
    </row>
    <row r="175" spans="1:477" ht="23.25" customHeight="1" x14ac:dyDescent="0.25">
      <c r="A175" s="142">
        <f t="shared" si="37"/>
        <v>138</v>
      </c>
      <c r="B175" s="279" t="s">
        <v>177</v>
      </c>
      <c r="C175" s="280"/>
      <c r="D175" s="143"/>
      <c r="E175" s="143"/>
      <c r="F175" s="493"/>
      <c r="G175" s="494">
        <v>50</v>
      </c>
      <c r="H175" s="496">
        <v>1250</v>
      </c>
      <c r="I175" s="398"/>
      <c r="J175" s="167">
        <v>45</v>
      </c>
      <c r="K175" s="103">
        <v>1125</v>
      </c>
      <c r="L175" s="398">
        <v>1</v>
      </c>
      <c r="M175" s="167">
        <v>59.5</v>
      </c>
      <c r="N175" s="103">
        <v>1487.5</v>
      </c>
      <c r="O175" s="398">
        <v>1</v>
      </c>
      <c r="P175" s="167">
        <v>30</v>
      </c>
      <c r="Q175" s="103">
        <v>750</v>
      </c>
      <c r="R175" s="389">
        <v>0</v>
      </c>
      <c r="S175" s="165">
        <v>6</v>
      </c>
      <c r="T175" s="103">
        <v>1625</v>
      </c>
      <c r="U175" s="398"/>
      <c r="V175" s="167">
        <v>50</v>
      </c>
      <c r="W175" s="103">
        <v>1250</v>
      </c>
      <c r="X175" s="398">
        <v>3</v>
      </c>
      <c r="Y175" s="167">
        <v>135</v>
      </c>
      <c r="Z175" s="103">
        <v>3375</v>
      </c>
      <c r="AA175" s="398">
        <v>0.5</v>
      </c>
      <c r="AB175" s="167">
        <v>20</v>
      </c>
      <c r="AC175" s="103">
        <v>500</v>
      </c>
      <c r="AD175" s="398"/>
      <c r="AE175" s="167"/>
      <c r="AF175" s="360" t="s">
        <v>220</v>
      </c>
    </row>
    <row r="176" spans="1:477" ht="23.25" customHeight="1" x14ac:dyDescent="0.25">
      <c r="A176" s="142">
        <f t="shared" si="37"/>
        <v>139</v>
      </c>
      <c r="B176" s="279" t="s">
        <v>178</v>
      </c>
      <c r="C176" s="280"/>
      <c r="D176" s="143"/>
      <c r="E176" s="143"/>
      <c r="F176" s="493"/>
      <c r="G176" s="494">
        <v>50</v>
      </c>
      <c r="H176" s="496">
        <v>1250</v>
      </c>
      <c r="I176" s="398"/>
      <c r="J176" s="167">
        <v>140</v>
      </c>
      <c r="K176" s="103">
        <v>3500</v>
      </c>
      <c r="L176" s="398">
        <v>3</v>
      </c>
      <c r="M176" s="167">
        <v>178.5</v>
      </c>
      <c r="N176" s="103">
        <v>4462.5</v>
      </c>
      <c r="O176" s="398">
        <v>1</v>
      </c>
      <c r="P176" s="167">
        <v>30</v>
      </c>
      <c r="Q176" s="103">
        <v>750</v>
      </c>
      <c r="R176" s="389">
        <v>0</v>
      </c>
      <c r="S176" s="165">
        <v>155</v>
      </c>
      <c r="T176" s="103">
        <v>3875</v>
      </c>
      <c r="U176" s="398"/>
      <c r="V176" s="167">
        <v>200</v>
      </c>
      <c r="W176" s="103">
        <v>5000</v>
      </c>
      <c r="X176" s="398">
        <v>6</v>
      </c>
      <c r="Y176" s="167">
        <v>270</v>
      </c>
      <c r="Z176" s="103">
        <v>6750</v>
      </c>
      <c r="AA176" s="398">
        <v>1</v>
      </c>
      <c r="AB176" s="167">
        <v>100</v>
      </c>
      <c r="AC176" s="103">
        <v>2500</v>
      </c>
      <c r="AD176" s="398"/>
      <c r="AE176" s="167"/>
      <c r="AF176" s="360" t="s">
        <v>220</v>
      </c>
    </row>
    <row r="177" spans="1:32" ht="23.25" customHeight="1" x14ac:dyDescent="0.25">
      <c r="A177" s="142">
        <f t="shared" si="37"/>
        <v>140</v>
      </c>
      <c r="B177" s="279" t="s">
        <v>179</v>
      </c>
      <c r="C177" s="280"/>
      <c r="D177" s="143"/>
      <c r="E177" s="143"/>
      <c r="F177" s="493"/>
      <c r="G177" s="494">
        <v>50</v>
      </c>
      <c r="H177" s="496">
        <v>1250</v>
      </c>
      <c r="I177" s="398"/>
      <c r="J177" s="167">
        <v>35</v>
      </c>
      <c r="K177" s="103">
        <v>875</v>
      </c>
      <c r="L177" s="398">
        <v>1</v>
      </c>
      <c r="M177" s="167">
        <v>59.5</v>
      </c>
      <c r="N177" s="103">
        <v>1487.5</v>
      </c>
      <c r="O177" s="398">
        <v>1</v>
      </c>
      <c r="P177" s="167">
        <v>30</v>
      </c>
      <c r="Q177" s="103">
        <v>750</v>
      </c>
      <c r="R177" s="389">
        <v>0</v>
      </c>
      <c r="S177" s="165">
        <v>45</v>
      </c>
      <c r="T177" s="103">
        <v>1125</v>
      </c>
      <c r="U177" s="398"/>
      <c r="V177" s="167">
        <v>50</v>
      </c>
      <c r="W177" s="103">
        <v>1250</v>
      </c>
      <c r="X177" s="398">
        <v>1</v>
      </c>
      <c r="Y177" s="167">
        <v>45</v>
      </c>
      <c r="Z177" s="103">
        <v>1125</v>
      </c>
      <c r="AA177" s="398">
        <v>0.5</v>
      </c>
      <c r="AB177" s="167">
        <v>20</v>
      </c>
      <c r="AC177" s="103">
        <v>500</v>
      </c>
      <c r="AD177" s="398">
        <v>1.5</v>
      </c>
      <c r="AE177" s="167">
        <v>48</v>
      </c>
      <c r="AF177" s="103">
        <v>1200</v>
      </c>
    </row>
    <row r="178" spans="1:32" ht="23.25" customHeight="1" x14ac:dyDescent="0.25">
      <c r="A178" s="142">
        <f t="shared" si="37"/>
        <v>141</v>
      </c>
      <c r="B178" s="279" t="s">
        <v>180</v>
      </c>
      <c r="C178" s="280"/>
      <c r="D178" s="143"/>
      <c r="E178" s="143"/>
      <c r="F178" s="493"/>
      <c r="G178" s="494">
        <v>50</v>
      </c>
      <c r="H178" s="496">
        <v>1250</v>
      </c>
      <c r="I178" s="398"/>
      <c r="J178" s="167">
        <v>0</v>
      </c>
      <c r="K178" s="360" t="s">
        <v>216</v>
      </c>
      <c r="L178" s="398">
        <v>1</v>
      </c>
      <c r="M178" s="167">
        <v>59.5</v>
      </c>
      <c r="N178" s="103">
        <v>1487.5</v>
      </c>
      <c r="O178" s="398">
        <v>1</v>
      </c>
      <c r="P178" s="167">
        <v>30</v>
      </c>
      <c r="Q178" s="103">
        <v>750</v>
      </c>
      <c r="R178" s="389">
        <v>0</v>
      </c>
      <c r="S178" s="165">
        <v>40</v>
      </c>
      <c r="T178" s="103">
        <v>1000</v>
      </c>
      <c r="U178" s="398"/>
      <c r="V178" s="167">
        <v>40</v>
      </c>
      <c r="W178" s="103">
        <v>1000</v>
      </c>
      <c r="X178" s="398">
        <v>1</v>
      </c>
      <c r="Y178" s="167">
        <v>45</v>
      </c>
      <c r="Z178" s="103">
        <v>1125</v>
      </c>
      <c r="AA178" s="398">
        <v>0.5</v>
      </c>
      <c r="AB178" s="167">
        <v>20</v>
      </c>
      <c r="AC178" s="103">
        <v>500</v>
      </c>
      <c r="AD178" s="398">
        <v>1.5</v>
      </c>
      <c r="AE178" s="167">
        <v>48</v>
      </c>
      <c r="AF178" s="103">
        <v>1200</v>
      </c>
    </row>
    <row r="179" spans="1:32" ht="23.25" customHeight="1" x14ac:dyDescent="0.25">
      <c r="A179" s="142">
        <f t="shared" si="37"/>
        <v>142</v>
      </c>
      <c r="B179" s="279" t="s">
        <v>112</v>
      </c>
      <c r="C179" s="280"/>
      <c r="D179" s="143"/>
      <c r="E179" s="143"/>
      <c r="F179" s="493"/>
      <c r="G179" s="494">
        <v>50</v>
      </c>
      <c r="H179" s="496">
        <v>1250</v>
      </c>
      <c r="I179" s="398"/>
      <c r="J179" s="167">
        <v>140</v>
      </c>
      <c r="K179" s="103">
        <v>3500</v>
      </c>
      <c r="L179" s="398">
        <v>3</v>
      </c>
      <c r="M179" s="167">
        <v>178.5</v>
      </c>
      <c r="N179" s="103">
        <v>4462.5</v>
      </c>
      <c r="O179" s="398">
        <v>1</v>
      </c>
      <c r="P179" s="167">
        <v>30</v>
      </c>
      <c r="Q179" s="103">
        <v>750</v>
      </c>
      <c r="R179" s="389">
        <v>0</v>
      </c>
      <c r="S179" s="165">
        <v>155</v>
      </c>
      <c r="T179" s="103">
        <v>3875</v>
      </c>
      <c r="U179" s="398"/>
      <c r="V179" s="167">
        <v>140</v>
      </c>
      <c r="W179" s="103">
        <v>3500</v>
      </c>
      <c r="X179" s="398">
        <v>6</v>
      </c>
      <c r="Y179" s="167">
        <v>270</v>
      </c>
      <c r="Z179" s="103">
        <v>6750</v>
      </c>
      <c r="AA179" s="398">
        <v>1.5</v>
      </c>
      <c r="AB179" s="167">
        <v>140</v>
      </c>
      <c r="AC179" s="103">
        <v>3500</v>
      </c>
      <c r="AD179" s="398"/>
      <c r="AE179" s="167"/>
      <c r="AF179" s="360" t="s">
        <v>220</v>
      </c>
    </row>
    <row r="180" spans="1:32" ht="23.25" customHeight="1" x14ac:dyDescent="0.25">
      <c r="A180" s="142">
        <f t="shared" si="37"/>
        <v>143</v>
      </c>
      <c r="B180" s="279" t="s">
        <v>181</v>
      </c>
      <c r="C180" s="280"/>
      <c r="D180" s="143"/>
      <c r="E180" s="143"/>
      <c r="F180" s="493"/>
      <c r="G180" s="494">
        <v>50</v>
      </c>
      <c r="H180" s="496">
        <v>1250</v>
      </c>
      <c r="I180" s="398"/>
      <c r="J180" s="167">
        <v>35</v>
      </c>
      <c r="K180" s="103">
        <v>875</v>
      </c>
      <c r="L180" s="398">
        <v>1</v>
      </c>
      <c r="M180" s="167">
        <v>59.5</v>
      </c>
      <c r="N180" s="103">
        <v>1487.5</v>
      </c>
      <c r="O180" s="398">
        <v>1</v>
      </c>
      <c r="P180" s="167">
        <v>30</v>
      </c>
      <c r="Q180" s="103">
        <v>750</v>
      </c>
      <c r="R180" s="389">
        <v>0</v>
      </c>
      <c r="S180" s="165">
        <v>50</v>
      </c>
      <c r="T180" s="103">
        <v>1250</v>
      </c>
      <c r="U180" s="398"/>
      <c r="V180" s="167">
        <v>50</v>
      </c>
      <c r="W180" s="103">
        <v>1250</v>
      </c>
      <c r="X180" s="398">
        <v>1</v>
      </c>
      <c r="Y180" s="167">
        <v>45</v>
      </c>
      <c r="Z180" s="103">
        <v>1125</v>
      </c>
      <c r="AA180" s="398">
        <v>0.5</v>
      </c>
      <c r="AB180" s="167">
        <v>20</v>
      </c>
      <c r="AC180" s="103">
        <v>500</v>
      </c>
      <c r="AD180" s="398">
        <v>1.5</v>
      </c>
      <c r="AE180" s="167">
        <v>48</v>
      </c>
      <c r="AF180" s="103">
        <v>1200</v>
      </c>
    </row>
    <row r="181" spans="1:32" ht="23.25" customHeight="1" x14ac:dyDescent="0.25">
      <c r="A181" s="142">
        <f t="shared" si="37"/>
        <v>144</v>
      </c>
      <c r="B181" s="279" t="s">
        <v>182</v>
      </c>
      <c r="C181" s="280"/>
      <c r="D181" s="143"/>
      <c r="E181" s="143"/>
      <c r="F181" s="493"/>
      <c r="G181" s="494">
        <v>50</v>
      </c>
      <c r="H181" s="496">
        <v>1250</v>
      </c>
      <c r="I181" s="398"/>
      <c r="J181" s="167">
        <v>175</v>
      </c>
      <c r="K181" s="103">
        <v>4375</v>
      </c>
      <c r="L181" s="398">
        <v>2</v>
      </c>
      <c r="M181" s="167">
        <v>119</v>
      </c>
      <c r="N181" s="103">
        <v>2975</v>
      </c>
      <c r="O181" s="398">
        <v>1</v>
      </c>
      <c r="P181" s="167">
        <v>30</v>
      </c>
      <c r="Q181" s="103">
        <v>750</v>
      </c>
      <c r="R181" s="389">
        <v>0</v>
      </c>
      <c r="S181" s="165">
        <v>50</v>
      </c>
      <c r="T181" s="103">
        <v>1250</v>
      </c>
      <c r="U181" s="398"/>
      <c r="V181" s="167">
        <v>130</v>
      </c>
      <c r="W181" s="103">
        <v>3250</v>
      </c>
      <c r="X181" s="398">
        <v>4</v>
      </c>
      <c r="Y181" s="167">
        <v>180</v>
      </c>
      <c r="Z181" s="103">
        <v>4500</v>
      </c>
      <c r="AA181" s="398">
        <v>1.5</v>
      </c>
      <c r="AB181" s="167">
        <v>130</v>
      </c>
      <c r="AC181" s="103">
        <v>3250</v>
      </c>
      <c r="AD181" s="398">
        <v>2.5</v>
      </c>
      <c r="AE181" s="167">
        <v>120</v>
      </c>
      <c r="AF181" s="103">
        <v>3000</v>
      </c>
    </row>
    <row r="182" spans="1:32" ht="23.25" customHeight="1" x14ac:dyDescent="0.25">
      <c r="A182" s="142">
        <f t="shared" si="37"/>
        <v>145</v>
      </c>
      <c r="B182" s="279" t="s">
        <v>183</v>
      </c>
      <c r="C182" s="280"/>
      <c r="D182" s="143"/>
      <c r="E182" s="143"/>
      <c r="F182" s="493"/>
      <c r="G182" s="494">
        <v>50</v>
      </c>
      <c r="H182" s="496">
        <v>1250</v>
      </c>
      <c r="I182" s="398"/>
      <c r="J182" s="167">
        <v>35</v>
      </c>
      <c r="K182" s="103">
        <v>875</v>
      </c>
      <c r="L182" s="398">
        <v>2</v>
      </c>
      <c r="M182" s="167">
        <v>119</v>
      </c>
      <c r="N182" s="103">
        <v>2975</v>
      </c>
      <c r="O182" s="398">
        <v>1</v>
      </c>
      <c r="P182" s="167">
        <v>30</v>
      </c>
      <c r="Q182" s="103">
        <v>750</v>
      </c>
      <c r="R182" s="389">
        <v>0</v>
      </c>
      <c r="S182" s="165">
        <v>50</v>
      </c>
      <c r="T182" s="103">
        <v>1250</v>
      </c>
      <c r="U182" s="398"/>
      <c r="V182" s="167">
        <v>50</v>
      </c>
      <c r="W182" s="103">
        <v>1250</v>
      </c>
      <c r="X182" s="398">
        <v>2</v>
      </c>
      <c r="Y182" s="167">
        <v>90</v>
      </c>
      <c r="Z182" s="103">
        <v>2250</v>
      </c>
      <c r="AA182" s="398">
        <v>1</v>
      </c>
      <c r="AB182" s="167">
        <v>32</v>
      </c>
      <c r="AC182" s="103">
        <v>800</v>
      </c>
      <c r="AD182" s="398">
        <v>1</v>
      </c>
      <c r="AE182" s="167">
        <v>48</v>
      </c>
      <c r="AF182" s="103">
        <v>1200</v>
      </c>
    </row>
    <row r="183" spans="1:32" ht="23.25" customHeight="1" x14ac:dyDescent="0.25">
      <c r="A183" s="142">
        <f t="shared" si="37"/>
        <v>146</v>
      </c>
      <c r="B183" s="279" t="s">
        <v>121</v>
      </c>
      <c r="C183" s="280"/>
      <c r="D183" s="143"/>
      <c r="E183" s="143"/>
      <c r="F183" s="493"/>
      <c r="G183" s="494">
        <v>50</v>
      </c>
      <c r="H183" s="496">
        <v>1250</v>
      </c>
      <c r="I183" s="398"/>
      <c r="J183" s="167">
        <v>35</v>
      </c>
      <c r="K183" s="103">
        <v>875</v>
      </c>
      <c r="L183" s="398">
        <v>1</v>
      </c>
      <c r="M183" s="167">
        <v>59.5</v>
      </c>
      <c r="N183" s="103">
        <v>1487.5</v>
      </c>
      <c r="O183" s="398">
        <v>1</v>
      </c>
      <c r="P183" s="167">
        <v>30</v>
      </c>
      <c r="Q183" s="103">
        <v>750</v>
      </c>
      <c r="R183" s="389">
        <v>0</v>
      </c>
      <c r="S183" s="165">
        <v>40</v>
      </c>
      <c r="T183" s="103">
        <v>1000</v>
      </c>
      <c r="U183" s="398"/>
      <c r="V183" s="167">
        <v>30</v>
      </c>
      <c r="W183" s="103">
        <v>750</v>
      </c>
      <c r="X183" s="398">
        <v>1.5</v>
      </c>
      <c r="Y183" s="167">
        <v>67.5</v>
      </c>
      <c r="Z183" s="103">
        <v>1687.5</v>
      </c>
      <c r="AA183" s="398">
        <v>0.5</v>
      </c>
      <c r="AB183" s="167">
        <v>32</v>
      </c>
      <c r="AC183" s="103">
        <v>800</v>
      </c>
      <c r="AD183" s="398">
        <v>1</v>
      </c>
      <c r="AE183" s="167">
        <v>40</v>
      </c>
      <c r="AF183" s="103">
        <v>1000</v>
      </c>
    </row>
    <row r="184" spans="1:32" ht="23.25" customHeight="1" x14ac:dyDescent="0.25">
      <c r="A184" s="142">
        <f t="shared" si="37"/>
        <v>147</v>
      </c>
      <c r="B184" s="279" t="s">
        <v>122</v>
      </c>
      <c r="C184" s="280"/>
      <c r="D184" s="143"/>
      <c r="E184" s="143"/>
      <c r="F184" s="493"/>
      <c r="G184" s="494">
        <v>50</v>
      </c>
      <c r="H184" s="496">
        <v>1250</v>
      </c>
      <c r="I184" s="398"/>
      <c r="J184" s="167">
        <v>45</v>
      </c>
      <c r="K184" s="103">
        <v>1125</v>
      </c>
      <c r="L184" s="398">
        <v>1</v>
      </c>
      <c r="M184" s="167">
        <v>59.5</v>
      </c>
      <c r="N184" s="103">
        <v>1487.5</v>
      </c>
      <c r="O184" s="398">
        <v>1</v>
      </c>
      <c r="P184" s="167">
        <v>30</v>
      </c>
      <c r="Q184" s="103">
        <v>750</v>
      </c>
      <c r="R184" s="389">
        <v>0</v>
      </c>
      <c r="S184" s="165">
        <v>45</v>
      </c>
      <c r="T184" s="103">
        <v>1125</v>
      </c>
      <c r="U184" s="398"/>
      <c r="V184" s="167">
        <v>30</v>
      </c>
      <c r="W184" s="103">
        <v>750</v>
      </c>
      <c r="X184" s="398">
        <v>1.5</v>
      </c>
      <c r="Y184" s="167">
        <v>67.5</v>
      </c>
      <c r="Z184" s="103">
        <v>1687.5</v>
      </c>
      <c r="AA184" s="398">
        <v>1</v>
      </c>
      <c r="AB184" s="167">
        <v>32</v>
      </c>
      <c r="AC184" s="103">
        <v>800</v>
      </c>
      <c r="AD184" s="398">
        <v>1.5</v>
      </c>
      <c r="AE184" s="167">
        <v>45</v>
      </c>
      <c r="AF184" s="103">
        <v>1125</v>
      </c>
    </row>
    <row r="185" spans="1:32" ht="23.25" customHeight="1" x14ac:dyDescent="0.25">
      <c r="A185" s="142">
        <f t="shared" si="37"/>
        <v>148</v>
      </c>
      <c r="B185" s="279" t="s">
        <v>123</v>
      </c>
      <c r="C185" s="280"/>
      <c r="D185" s="143"/>
      <c r="E185" s="143"/>
      <c r="F185" s="493"/>
      <c r="G185" s="494">
        <v>50</v>
      </c>
      <c r="H185" s="496">
        <v>1250</v>
      </c>
      <c r="I185" s="398"/>
      <c r="J185" s="167">
        <v>45</v>
      </c>
      <c r="K185" s="103">
        <v>1125</v>
      </c>
      <c r="L185" s="398">
        <v>1</v>
      </c>
      <c r="M185" s="167">
        <v>59.5</v>
      </c>
      <c r="N185" s="103">
        <v>1487.5</v>
      </c>
      <c r="O185" s="398">
        <v>1</v>
      </c>
      <c r="P185" s="167">
        <v>30</v>
      </c>
      <c r="Q185" s="103">
        <v>750</v>
      </c>
      <c r="R185" s="389">
        <v>0</v>
      </c>
      <c r="S185" s="165">
        <v>45</v>
      </c>
      <c r="T185" s="103">
        <v>1125</v>
      </c>
      <c r="U185" s="398"/>
      <c r="V185" s="167">
        <v>46</v>
      </c>
      <c r="W185" s="103">
        <v>1150</v>
      </c>
      <c r="X185" s="398">
        <v>3</v>
      </c>
      <c r="Y185" s="167">
        <v>135</v>
      </c>
      <c r="Z185" s="103">
        <v>3375</v>
      </c>
      <c r="AA185" s="398">
        <v>1</v>
      </c>
      <c r="AB185" s="167">
        <v>32</v>
      </c>
      <c r="AC185" s="103">
        <v>800</v>
      </c>
      <c r="AD185" s="398">
        <v>1.5</v>
      </c>
      <c r="AE185" s="167">
        <v>45</v>
      </c>
      <c r="AF185" s="103">
        <v>1250</v>
      </c>
    </row>
    <row r="186" spans="1:32" ht="23.25" customHeight="1" x14ac:dyDescent="0.25">
      <c r="A186" s="142">
        <f t="shared" si="37"/>
        <v>149</v>
      </c>
      <c r="B186" s="279" t="s">
        <v>124</v>
      </c>
      <c r="C186" s="280"/>
      <c r="D186" s="143"/>
      <c r="E186" s="143"/>
      <c r="F186" s="493"/>
      <c r="G186" s="494">
        <v>50</v>
      </c>
      <c r="H186" s="496">
        <v>1250</v>
      </c>
      <c r="I186" s="398"/>
      <c r="J186" s="167">
        <v>35</v>
      </c>
      <c r="K186" s="103">
        <v>875</v>
      </c>
      <c r="L186" s="398">
        <v>1</v>
      </c>
      <c r="M186" s="167">
        <v>59.5</v>
      </c>
      <c r="N186" s="103">
        <v>1487.5</v>
      </c>
      <c r="O186" s="398">
        <v>1</v>
      </c>
      <c r="P186" s="167">
        <v>30</v>
      </c>
      <c r="Q186" s="103">
        <v>750</v>
      </c>
      <c r="R186" s="389">
        <v>0</v>
      </c>
      <c r="S186" s="165">
        <v>45</v>
      </c>
      <c r="T186" s="103">
        <v>1125</v>
      </c>
      <c r="U186" s="398"/>
      <c r="V186" s="167">
        <v>15</v>
      </c>
      <c r="W186" s="103">
        <v>375</v>
      </c>
      <c r="X186" s="398">
        <v>2</v>
      </c>
      <c r="Y186" s="167">
        <v>90</v>
      </c>
      <c r="Z186" s="103">
        <v>2250</v>
      </c>
      <c r="AA186" s="398">
        <v>0.5</v>
      </c>
      <c r="AB186" s="167">
        <v>32</v>
      </c>
      <c r="AC186" s="103">
        <v>800</v>
      </c>
      <c r="AD186" s="398">
        <v>1</v>
      </c>
      <c r="AE186" s="167">
        <v>45</v>
      </c>
      <c r="AF186" s="103">
        <v>1125</v>
      </c>
    </row>
    <row r="187" spans="1:32" ht="23.25" customHeight="1" x14ac:dyDescent="0.25">
      <c r="A187" s="142">
        <f t="shared" si="37"/>
        <v>150</v>
      </c>
      <c r="B187" s="279" t="s">
        <v>113</v>
      </c>
      <c r="C187" s="280"/>
      <c r="D187" s="143"/>
      <c r="E187" s="143"/>
      <c r="F187" s="493"/>
      <c r="G187" s="494">
        <v>50</v>
      </c>
      <c r="H187" s="496">
        <v>1250</v>
      </c>
      <c r="I187" s="398"/>
      <c r="J187" s="167">
        <v>45</v>
      </c>
      <c r="K187" s="103">
        <v>1125</v>
      </c>
      <c r="L187" s="398">
        <v>1</v>
      </c>
      <c r="M187" s="167">
        <v>59.5</v>
      </c>
      <c r="N187" s="103">
        <v>1487.5</v>
      </c>
      <c r="O187" s="398">
        <v>1</v>
      </c>
      <c r="P187" s="167">
        <v>30</v>
      </c>
      <c r="Q187" s="103">
        <v>750</v>
      </c>
      <c r="R187" s="389">
        <v>0</v>
      </c>
      <c r="S187" s="165">
        <v>45</v>
      </c>
      <c r="T187" s="103">
        <v>1125</v>
      </c>
      <c r="U187" s="398"/>
      <c r="V187" s="167">
        <v>30</v>
      </c>
      <c r="W187" s="103">
        <v>750</v>
      </c>
      <c r="X187" s="398">
        <v>1.5</v>
      </c>
      <c r="Y187" s="167">
        <v>67.5</v>
      </c>
      <c r="Z187" s="103">
        <v>1687.5</v>
      </c>
      <c r="AA187" s="398">
        <v>0.5</v>
      </c>
      <c r="AB187" s="167">
        <v>45</v>
      </c>
      <c r="AC187" s="103">
        <v>1125</v>
      </c>
      <c r="AD187" s="398"/>
      <c r="AE187" s="167"/>
      <c r="AF187" s="360" t="s">
        <v>220</v>
      </c>
    </row>
    <row r="188" spans="1:32" ht="23.25" customHeight="1" x14ac:dyDescent="0.25">
      <c r="A188" s="142">
        <f t="shared" si="37"/>
        <v>151</v>
      </c>
      <c r="B188" s="279" t="s">
        <v>125</v>
      </c>
      <c r="C188" s="280"/>
      <c r="D188" s="143"/>
      <c r="E188" s="143"/>
      <c r="F188" s="493"/>
      <c r="G188" s="494">
        <v>50</v>
      </c>
      <c r="H188" s="496">
        <v>1250</v>
      </c>
      <c r="I188" s="398"/>
      <c r="J188" s="167">
        <v>35</v>
      </c>
      <c r="K188" s="360" t="s">
        <v>216</v>
      </c>
      <c r="L188" s="398">
        <v>1</v>
      </c>
      <c r="M188" s="167">
        <v>59.5</v>
      </c>
      <c r="N188" s="103">
        <v>1487.5</v>
      </c>
      <c r="O188" s="398">
        <v>1</v>
      </c>
      <c r="P188" s="167">
        <v>30</v>
      </c>
      <c r="Q188" s="103">
        <v>750</v>
      </c>
      <c r="R188" s="389">
        <v>0</v>
      </c>
      <c r="S188" s="165">
        <v>45</v>
      </c>
      <c r="T188" s="103">
        <v>1125</v>
      </c>
      <c r="U188" s="398"/>
      <c r="V188" s="167">
        <v>30</v>
      </c>
      <c r="W188" s="103">
        <v>750</v>
      </c>
      <c r="X188" s="398">
        <v>2</v>
      </c>
      <c r="Y188" s="167">
        <v>90</v>
      </c>
      <c r="Z188" s="103">
        <v>2250</v>
      </c>
      <c r="AA188" s="398">
        <v>1</v>
      </c>
      <c r="AB188" s="167">
        <v>32</v>
      </c>
      <c r="AC188" s="103">
        <v>800</v>
      </c>
      <c r="AD188" s="398">
        <v>1.5</v>
      </c>
      <c r="AE188" s="167">
        <v>45</v>
      </c>
      <c r="AF188" s="103">
        <v>1125</v>
      </c>
    </row>
    <row r="189" spans="1:32" ht="23.25" customHeight="1" x14ac:dyDescent="0.25">
      <c r="A189" s="142">
        <f t="shared" si="37"/>
        <v>152</v>
      </c>
      <c r="B189" s="279" t="s">
        <v>126</v>
      </c>
      <c r="C189" s="280"/>
      <c r="D189" s="143"/>
      <c r="E189" s="143"/>
      <c r="F189" s="493"/>
      <c r="G189" s="494">
        <v>50</v>
      </c>
      <c r="H189" s="496">
        <v>1250</v>
      </c>
      <c r="I189" s="398"/>
      <c r="J189" s="167">
        <v>0</v>
      </c>
      <c r="K189" s="360" t="s">
        <v>216</v>
      </c>
      <c r="L189" s="398">
        <v>2</v>
      </c>
      <c r="M189" s="167">
        <v>119</v>
      </c>
      <c r="N189" s="103">
        <v>2975</v>
      </c>
      <c r="O189" s="398">
        <v>1</v>
      </c>
      <c r="P189" s="167">
        <v>30</v>
      </c>
      <c r="Q189" s="103">
        <v>750</v>
      </c>
      <c r="R189" s="389">
        <v>0</v>
      </c>
      <c r="S189" s="165">
        <v>45</v>
      </c>
      <c r="T189" s="103">
        <v>1125</v>
      </c>
      <c r="U189" s="398"/>
      <c r="V189" s="167">
        <v>50</v>
      </c>
      <c r="W189" s="103">
        <v>1250</v>
      </c>
      <c r="X189" s="398">
        <v>2</v>
      </c>
      <c r="Y189" s="167">
        <v>90</v>
      </c>
      <c r="Z189" s="103">
        <v>2250</v>
      </c>
      <c r="AA189" s="398">
        <v>1</v>
      </c>
      <c r="AB189" s="167">
        <v>32</v>
      </c>
      <c r="AC189" s="103">
        <v>800</v>
      </c>
      <c r="AD189" s="398">
        <v>1.5</v>
      </c>
      <c r="AE189" s="167">
        <v>50</v>
      </c>
      <c r="AF189" s="103">
        <v>1250</v>
      </c>
    </row>
    <row r="190" spans="1:32" ht="23.25" customHeight="1" x14ac:dyDescent="0.25">
      <c r="A190" s="142">
        <f t="shared" si="37"/>
        <v>153</v>
      </c>
      <c r="B190" s="279" t="s">
        <v>114</v>
      </c>
      <c r="C190" s="280"/>
      <c r="D190" s="143"/>
      <c r="E190" s="143"/>
      <c r="F190" s="493"/>
      <c r="G190" s="494">
        <v>50</v>
      </c>
      <c r="H190" s="496">
        <v>1250</v>
      </c>
      <c r="I190" s="398"/>
      <c r="J190" s="167">
        <v>45</v>
      </c>
      <c r="K190" s="103">
        <v>1125</v>
      </c>
      <c r="L190" s="398">
        <v>1</v>
      </c>
      <c r="M190" s="167">
        <v>59.5</v>
      </c>
      <c r="N190" s="103">
        <v>1487.5</v>
      </c>
      <c r="O190" s="398">
        <v>1</v>
      </c>
      <c r="P190" s="167">
        <v>30</v>
      </c>
      <c r="Q190" s="103">
        <v>750</v>
      </c>
      <c r="R190" s="389">
        <v>0</v>
      </c>
      <c r="S190" s="165">
        <v>45</v>
      </c>
      <c r="T190" s="103">
        <v>1125</v>
      </c>
      <c r="U190" s="398"/>
      <c r="V190" s="167">
        <v>45</v>
      </c>
      <c r="W190" s="103">
        <v>1125</v>
      </c>
      <c r="X190" s="398">
        <v>2</v>
      </c>
      <c r="Y190" s="167">
        <v>90</v>
      </c>
      <c r="Z190" s="103">
        <v>2250</v>
      </c>
      <c r="AA190" s="398">
        <v>0.5</v>
      </c>
      <c r="AB190" s="167">
        <v>30</v>
      </c>
      <c r="AC190" s="103">
        <v>750</v>
      </c>
      <c r="AD190" s="398"/>
      <c r="AE190" s="167"/>
      <c r="AF190" s="360" t="s">
        <v>220</v>
      </c>
    </row>
    <row r="191" spans="1:32" ht="23.25" customHeight="1" x14ac:dyDescent="0.25">
      <c r="A191" s="142">
        <f t="shared" si="37"/>
        <v>154</v>
      </c>
      <c r="B191" s="279" t="s">
        <v>115</v>
      </c>
      <c r="C191" s="280"/>
      <c r="D191" s="143"/>
      <c r="E191" s="143"/>
      <c r="F191" s="493"/>
      <c r="G191" s="494">
        <v>50</v>
      </c>
      <c r="H191" s="496">
        <v>1250</v>
      </c>
      <c r="I191" s="398"/>
      <c r="J191" s="167">
        <v>175</v>
      </c>
      <c r="K191" s="103">
        <v>4375</v>
      </c>
      <c r="L191" s="398">
        <v>2</v>
      </c>
      <c r="M191" s="167">
        <v>119</v>
      </c>
      <c r="N191" s="103">
        <v>2975</v>
      </c>
      <c r="O191" s="398">
        <v>1</v>
      </c>
      <c r="P191" s="167">
        <v>30</v>
      </c>
      <c r="Q191" s="103">
        <v>750</v>
      </c>
      <c r="R191" s="389">
        <v>0</v>
      </c>
      <c r="S191" s="165">
        <v>135</v>
      </c>
      <c r="T191" s="103">
        <v>3375</v>
      </c>
      <c r="U191" s="398"/>
      <c r="V191" s="167">
        <v>120</v>
      </c>
      <c r="W191" s="103">
        <v>3000</v>
      </c>
      <c r="X191" s="398">
        <v>8</v>
      </c>
      <c r="Y191" s="167">
        <v>360</v>
      </c>
      <c r="Z191" s="103">
        <v>9000</v>
      </c>
      <c r="AA191" s="398">
        <v>1.5</v>
      </c>
      <c r="AB191" s="167">
        <v>130</v>
      </c>
      <c r="AC191" s="103">
        <v>3250</v>
      </c>
      <c r="AD191" s="398"/>
      <c r="AE191" s="167"/>
      <c r="AF191" s="360" t="s">
        <v>220</v>
      </c>
    </row>
    <row r="192" spans="1:32" ht="23.25" customHeight="1" x14ac:dyDescent="0.25">
      <c r="A192" s="142">
        <f t="shared" si="37"/>
        <v>155</v>
      </c>
      <c r="B192" s="279" t="s">
        <v>116</v>
      </c>
      <c r="C192" s="280"/>
      <c r="D192" s="143"/>
      <c r="E192" s="143"/>
      <c r="F192" s="493"/>
      <c r="G192" s="494">
        <v>50</v>
      </c>
      <c r="H192" s="496">
        <v>1250</v>
      </c>
      <c r="I192" s="398"/>
      <c r="J192" s="167">
        <v>140</v>
      </c>
      <c r="K192" s="103">
        <v>3500</v>
      </c>
      <c r="L192" s="398">
        <v>1</v>
      </c>
      <c r="M192" s="167">
        <v>59.5</v>
      </c>
      <c r="N192" s="103">
        <v>1487.5</v>
      </c>
      <c r="O192" s="398">
        <v>1</v>
      </c>
      <c r="P192" s="167">
        <v>30</v>
      </c>
      <c r="Q192" s="103">
        <v>750</v>
      </c>
      <c r="R192" s="389">
        <v>0</v>
      </c>
      <c r="S192" s="165">
        <v>45</v>
      </c>
      <c r="T192" s="103">
        <v>1125</v>
      </c>
      <c r="U192" s="398"/>
      <c r="V192" s="167">
        <v>35</v>
      </c>
      <c r="W192" s="103">
        <v>875</v>
      </c>
      <c r="X192" s="398">
        <v>3</v>
      </c>
      <c r="Y192" s="167">
        <v>135</v>
      </c>
      <c r="Z192" s="103">
        <v>3375</v>
      </c>
      <c r="AA192" s="398">
        <v>1</v>
      </c>
      <c r="AB192" s="167">
        <v>60</v>
      </c>
      <c r="AC192" s="103">
        <v>1500</v>
      </c>
      <c r="AD192" s="398"/>
      <c r="AE192" s="167"/>
      <c r="AF192" s="360" t="s">
        <v>220</v>
      </c>
    </row>
    <row r="193" spans="1:477" ht="23.25" customHeight="1" x14ac:dyDescent="0.25">
      <c r="A193" s="142">
        <f t="shared" si="37"/>
        <v>156</v>
      </c>
      <c r="B193" s="279" t="s">
        <v>127</v>
      </c>
      <c r="C193" s="280"/>
      <c r="D193" s="143"/>
      <c r="E193" s="143"/>
      <c r="F193" s="493"/>
      <c r="G193" s="494">
        <v>50</v>
      </c>
      <c r="H193" s="496">
        <v>1250</v>
      </c>
      <c r="I193" s="398"/>
      <c r="J193" s="167">
        <v>35</v>
      </c>
      <c r="K193" s="103">
        <v>875</v>
      </c>
      <c r="L193" s="398">
        <v>2</v>
      </c>
      <c r="M193" s="167">
        <v>119</v>
      </c>
      <c r="N193" s="103">
        <v>2975</v>
      </c>
      <c r="O193" s="398">
        <v>1</v>
      </c>
      <c r="P193" s="167">
        <v>30</v>
      </c>
      <c r="Q193" s="103">
        <v>750</v>
      </c>
      <c r="R193" s="389">
        <v>0</v>
      </c>
      <c r="S193" s="165">
        <v>45</v>
      </c>
      <c r="T193" s="103">
        <v>1125</v>
      </c>
      <c r="U193" s="398"/>
      <c r="V193" s="167">
        <v>30</v>
      </c>
      <c r="W193" s="103">
        <v>750</v>
      </c>
      <c r="X193" s="398">
        <v>1</v>
      </c>
      <c r="Y193" s="167">
        <v>45</v>
      </c>
      <c r="Z193" s="103">
        <v>1125</v>
      </c>
      <c r="AA193" s="398">
        <v>0.5</v>
      </c>
      <c r="AB193" s="167">
        <v>20</v>
      </c>
      <c r="AC193" s="103">
        <v>500</v>
      </c>
      <c r="AD193" s="398">
        <v>1</v>
      </c>
      <c r="AE193" s="167">
        <v>48</v>
      </c>
      <c r="AF193" s="103">
        <v>1200</v>
      </c>
    </row>
    <row r="194" spans="1:477" ht="23.25" customHeight="1" x14ac:dyDescent="0.25">
      <c r="A194" s="142">
        <f t="shared" si="37"/>
        <v>157</v>
      </c>
      <c r="B194" s="279" t="s">
        <v>117</v>
      </c>
      <c r="C194" s="280"/>
      <c r="D194" s="143">
        <f>IF(ISBLANK('Item List'!E138),0,'Item List'!E138)</f>
        <v>0</v>
      </c>
      <c r="E194" s="143">
        <f t="shared" ref="E194" si="38">IF(AND(ISNUMBER($C194),ISNUMBER(D194)),$C194*D194,0)</f>
        <v>0</v>
      </c>
      <c r="F194" s="493"/>
      <c r="G194" s="494">
        <v>50</v>
      </c>
      <c r="H194" s="496">
        <v>1250</v>
      </c>
      <c r="I194" s="398"/>
      <c r="J194" s="167">
        <v>35</v>
      </c>
      <c r="K194" s="103">
        <v>875</v>
      </c>
      <c r="L194" s="398">
        <v>1</v>
      </c>
      <c r="M194" s="167">
        <v>59.5</v>
      </c>
      <c r="N194" s="103">
        <v>1487.5</v>
      </c>
      <c r="O194" s="398">
        <v>1</v>
      </c>
      <c r="P194" s="167">
        <v>30</v>
      </c>
      <c r="Q194" s="103">
        <v>750</v>
      </c>
      <c r="R194" s="389">
        <v>0</v>
      </c>
      <c r="S194" s="165">
        <v>50</v>
      </c>
      <c r="T194" s="103">
        <v>1250</v>
      </c>
      <c r="U194" s="398"/>
      <c r="V194" s="167">
        <v>30</v>
      </c>
      <c r="W194" s="103">
        <v>750</v>
      </c>
      <c r="X194" s="398">
        <v>2</v>
      </c>
      <c r="Y194" s="167">
        <v>90</v>
      </c>
      <c r="Z194" s="103">
        <v>2250</v>
      </c>
      <c r="AA194" s="398">
        <v>0.5</v>
      </c>
      <c r="AB194" s="167">
        <v>32</v>
      </c>
      <c r="AC194" s="103">
        <v>800</v>
      </c>
      <c r="AD194" s="398">
        <v>1</v>
      </c>
      <c r="AE194" s="167">
        <v>45</v>
      </c>
      <c r="AF194" s="103">
        <v>1125</v>
      </c>
    </row>
    <row r="195" spans="1:477" ht="23.25" customHeight="1" x14ac:dyDescent="0.25">
      <c r="A195" s="142">
        <f t="shared" si="37"/>
        <v>158</v>
      </c>
      <c r="B195" s="279" t="s">
        <v>128</v>
      </c>
      <c r="C195" s="280"/>
      <c r="D195" s="143"/>
      <c r="E195" s="143"/>
      <c r="F195" s="493"/>
      <c r="G195" s="494">
        <v>50</v>
      </c>
      <c r="H195" s="496">
        <v>1250</v>
      </c>
      <c r="I195" s="398"/>
      <c r="J195" s="167">
        <v>35</v>
      </c>
      <c r="K195" s="103">
        <v>875</v>
      </c>
      <c r="L195" s="398">
        <v>1</v>
      </c>
      <c r="M195" s="167">
        <v>59.5</v>
      </c>
      <c r="N195" s="103">
        <v>1487.5</v>
      </c>
      <c r="O195" s="398">
        <v>1</v>
      </c>
      <c r="P195" s="167">
        <v>30</v>
      </c>
      <c r="Q195" s="103">
        <v>750</v>
      </c>
      <c r="R195" s="389">
        <v>0</v>
      </c>
      <c r="S195" s="165">
        <v>45</v>
      </c>
      <c r="T195" s="103">
        <v>1125</v>
      </c>
      <c r="U195" s="398"/>
      <c r="V195" s="167">
        <v>30</v>
      </c>
      <c r="W195" s="103">
        <v>750</v>
      </c>
      <c r="X195" s="398">
        <v>1.5</v>
      </c>
      <c r="Y195" s="167">
        <v>67.5</v>
      </c>
      <c r="Z195" s="103">
        <v>1687.5</v>
      </c>
      <c r="AA195" s="398">
        <v>0.5</v>
      </c>
      <c r="AB195" s="167">
        <v>32</v>
      </c>
      <c r="AC195" s="103">
        <v>800</v>
      </c>
      <c r="AD195" s="398">
        <v>1</v>
      </c>
      <c r="AE195" s="167">
        <v>45</v>
      </c>
      <c r="AF195" s="103">
        <v>1125</v>
      </c>
    </row>
    <row r="196" spans="1:477" ht="23.25" customHeight="1" thickBot="1" x14ac:dyDescent="0.3">
      <c r="A196" s="142">
        <f t="shared" si="37"/>
        <v>159</v>
      </c>
      <c r="B196" s="279" t="s">
        <v>129</v>
      </c>
      <c r="C196" s="280"/>
      <c r="D196" s="143">
        <f>IF(ISBLANK('Item List'!E140),0,'Item List'!E140)</f>
        <v>0</v>
      </c>
      <c r="E196" s="143">
        <f t="shared" ref="E196" si="39">IF(AND(ISNUMBER($C196),ISNUMBER(D196)),$C196*D196,0)</f>
        <v>0</v>
      </c>
      <c r="F196" s="493"/>
      <c r="G196" s="494">
        <v>50</v>
      </c>
      <c r="H196" s="496">
        <v>1250</v>
      </c>
      <c r="I196" s="398"/>
      <c r="J196" s="167">
        <v>45</v>
      </c>
      <c r="K196" s="103">
        <v>1125</v>
      </c>
      <c r="L196" s="398">
        <v>1</v>
      </c>
      <c r="M196" s="167">
        <v>59.5</v>
      </c>
      <c r="N196" s="103">
        <v>1487.5</v>
      </c>
      <c r="O196" s="398">
        <v>1</v>
      </c>
      <c r="P196" s="167">
        <v>30</v>
      </c>
      <c r="Q196" s="103">
        <v>750</v>
      </c>
      <c r="R196" s="389">
        <v>0</v>
      </c>
      <c r="S196" s="165">
        <v>40</v>
      </c>
      <c r="T196" s="103">
        <v>1000</v>
      </c>
      <c r="U196" s="398"/>
      <c r="V196" s="167">
        <v>30</v>
      </c>
      <c r="W196" s="103">
        <v>750</v>
      </c>
      <c r="X196" s="398">
        <v>1</v>
      </c>
      <c r="Y196" s="167">
        <v>45</v>
      </c>
      <c r="Z196" s="103">
        <v>1125</v>
      </c>
      <c r="AA196" s="398">
        <v>0.5</v>
      </c>
      <c r="AB196" s="167">
        <v>32</v>
      </c>
      <c r="AC196" s="103">
        <v>800</v>
      </c>
      <c r="AD196" s="398">
        <v>1</v>
      </c>
      <c r="AE196" s="167">
        <v>40</v>
      </c>
      <c r="AF196" s="103">
        <v>1000</v>
      </c>
    </row>
    <row r="197" spans="1:477" s="221" customFormat="1" ht="10.5" customHeight="1" x14ac:dyDescent="0.2">
      <c r="A197" s="144"/>
      <c r="B197" s="154" t="s">
        <v>192</v>
      </c>
      <c r="C197" s="281"/>
      <c r="D197" s="146" t="s">
        <v>7</v>
      </c>
      <c r="E197" s="147" t="str">
        <f>IF(SUM(E173:E196)=0,"",SUM(E173:E196))</f>
        <v/>
      </c>
      <c r="F197" s="497"/>
      <c r="G197" s="498"/>
      <c r="H197" s="499"/>
      <c r="I197" s="391"/>
      <c r="J197" s="217"/>
      <c r="K197" s="348"/>
      <c r="L197" s="391"/>
      <c r="M197" s="217"/>
      <c r="N197" s="348"/>
      <c r="O197" s="391"/>
      <c r="P197" s="217"/>
      <c r="Q197" s="348"/>
      <c r="R197" s="391">
        <v>0</v>
      </c>
      <c r="S197" s="217"/>
      <c r="T197" s="348"/>
      <c r="U197" s="391"/>
      <c r="V197" s="217"/>
      <c r="W197" s="348"/>
      <c r="X197" s="391"/>
      <c r="Y197" s="217"/>
      <c r="Z197" s="348"/>
      <c r="AA197" s="391"/>
      <c r="AB197" s="217"/>
      <c r="AC197" s="348"/>
      <c r="AD197" s="391"/>
      <c r="AE197" s="217"/>
      <c r="AF197" s="348"/>
      <c r="AG197" s="467"/>
      <c r="AH197" s="467"/>
      <c r="AI197" s="467"/>
      <c r="AJ197" s="467"/>
      <c r="AK197" s="467"/>
      <c r="AL197" s="467"/>
      <c r="AM197" s="467"/>
      <c r="AN197" s="467"/>
      <c r="AO197" s="467"/>
      <c r="AP197" s="467"/>
      <c r="AQ197" s="467"/>
      <c r="AR197" s="467"/>
      <c r="AS197" s="467"/>
      <c r="AT197" s="467"/>
      <c r="AU197" s="467"/>
      <c r="AV197" s="467"/>
      <c r="AW197" s="467"/>
      <c r="AX197" s="467"/>
      <c r="AY197" s="467"/>
      <c r="AZ197" s="467"/>
      <c r="BA197" s="467"/>
      <c r="BB197" s="467"/>
      <c r="BC197" s="467"/>
      <c r="BD197" s="467"/>
      <c r="BE197" s="467"/>
      <c r="BF197" s="467"/>
      <c r="BG197" s="467"/>
      <c r="BH197" s="467"/>
      <c r="BI197" s="467"/>
      <c r="BJ197" s="467"/>
      <c r="BK197" s="467"/>
      <c r="BL197" s="467"/>
      <c r="BM197" s="467"/>
      <c r="BN197" s="467"/>
      <c r="BO197" s="467"/>
      <c r="BP197" s="467"/>
      <c r="BQ197" s="467"/>
      <c r="BR197" s="467"/>
      <c r="BS197" s="467"/>
      <c r="BT197" s="467"/>
      <c r="BU197" s="467"/>
      <c r="BV197" s="467"/>
      <c r="BW197" s="467"/>
      <c r="BX197" s="467"/>
      <c r="BY197" s="467"/>
      <c r="BZ197" s="467"/>
      <c r="CA197" s="467"/>
      <c r="CB197" s="467"/>
      <c r="CC197" s="467"/>
      <c r="CD197" s="467"/>
      <c r="CE197" s="467"/>
      <c r="CF197" s="467"/>
      <c r="CG197" s="467"/>
      <c r="CH197" s="467"/>
      <c r="CI197" s="467"/>
      <c r="CJ197" s="467"/>
      <c r="CK197" s="467"/>
      <c r="CL197" s="467"/>
      <c r="CM197" s="467"/>
      <c r="CN197" s="467"/>
      <c r="CO197" s="467"/>
      <c r="CP197" s="467"/>
      <c r="CQ197" s="467"/>
      <c r="CR197" s="467"/>
      <c r="CS197" s="467"/>
      <c r="CT197" s="467"/>
      <c r="CU197" s="467"/>
      <c r="CV197" s="467"/>
      <c r="CW197" s="467"/>
      <c r="CX197" s="467"/>
      <c r="CY197" s="467"/>
      <c r="CZ197" s="467"/>
      <c r="DA197" s="467"/>
      <c r="DB197" s="467"/>
      <c r="DC197" s="467"/>
      <c r="DD197" s="467"/>
      <c r="DE197" s="467"/>
      <c r="DF197" s="467"/>
      <c r="DG197" s="467"/>
      <c r="DH197" s="467"/>
      <c r="DI197" s="467"/>
      <c r="DJ197" s="467"/>
      <c r="DK197" s="467"/>
      <c r="DL197" s="467"/>
      <c r="DM197" s="467"/>
      <c r="DN197" s="467"/>
      <c r="DO197" s="467"/>
      <c r="DP197" s="467"/>
      <c r="DQ197" s="467"/>
      <c r="DR197" s="467"/>
      <c r="DS197" s="467"/>
      <c r="DT197" s="467"/>
      <c r="DU197" s="467"/>
      <c r="DV197" s="467"/>
      <c r="DW197" s="467"/>
      <c r="DX197" s="467"/>
      <c r="DY197" s="467"/>
      <c r="DZ197" s="467"/>
      <c r="EA197" s="467"/>
      <c r="EB197" s="467"/>
      <c r="EC197" s="467"/>
      <c r="ED197" s="467"/>
      <c r="EE197" s="467"/>
      <c r="EF197" s="467"/>
      <c r="EG197" s="467"/>
      <c r="EH197" s="467"/>
      <c r="EI197" s="467"/>
      <c r="EJ197" s="467"/>
      <c r="EK197" s="467"/>
      <c r="EL197" s="467"/>
      <c r="EM197" s="467"/>
      <c r="EN197" s="467"/>
      <c r="EO197" s="467"/>
      <c r="EP197" s="467"/>
      <c r="EQ197" s="467"/>
      <c r="ER197" s="467"/>
      <c r="ES197" s="467"/>
      <c r="ET197" s="467"/>
      <c r="EU197" s="467"/>
      <c r="EV197" s="467"/>
      <c r="EW197" s="467"/>
      <c r="EX197" s="467"/>
      <c r="EY197" s="467"/>
      <c r="EZ197" s="467"/>
      <c r="FA197" s="467"/>
      <c r="FB197" s="467"/>
      <c r="FC197" s="467"/>
      <c r="FD197" s="467"/>
      <c r="FE197" s="467"/>
      <c r="FF197" s="467"/>
      <c r="FG197" s="467"/>
      <c r="FH197" s="467"/>
      <c r="FI197" s="467"/>
      <c r="FJ197" s="467"/>
      <c r="FK197" s="467"/>
      <c r="FL197" s="467"/>
      <c r="FM197" s="467"/>
      <c r="FN197" s="467"/>
      <c r="FO197" s="467"/>
      <c r="FP197" s="467"/>
      <c r="FQ197" s="467"/>
      <c r="FR197" s="467"/>
      <c r="FS197" s="467"/>
      <c r="FT197" s="467"/>
      <c r="FU197" s="467"/>
      <c r="FV197" s="467"/>
      <c r="FW197" s="467"/>
      <c r="FX197" s="467"/>
      <c r="FY197" s="467"/>
      <c r="FZ197" s="467"/>
      <c r="GA197" s="467"/>
      <c r="GB197" s="467"/>
      <c r="GC197" s="467"/>
      <c r="GD197" s="467"/>
      <c r="GE197" s="467"/>
      <c r="GF197" s="467"/>
      <c r="GG197" s="467"/>
      <c r="GH197" s="467"/>
      <c r="GI197" s="467"/>
      <c r="GJ197" s="467"/>
      <c r="GK197" s="467"/>
      <c r="GL197" s="467"/>
      <c r="GM197" s="467"/>
      <c r="GN197" s="467"/>
      <c r="GO197" s="467"/>
      <c r="GP197" s="467"/>
      <c r="GQ197" s="467"/>
      <c r="GR197" s="467"/>
      <c r="GS197" s="467"/>
      <c r="GT197" s="467"/>
      <c r="GU197" s="467"/>
      <c r="GV197" s="467"/>
      <c r="GW197" s="467"/>
      <c r="GX197" s="467"/>
      <c r="GY197" s="467"/>
      <c r="GZ197" s="467"/>
      <c r="HA197" s="467"/>
      <c r="HB197" s="467"/>
      <c r="HC197" s="467"/>
      <c r="HD197" s="467"/>
      <c r="HE197" s="467"/>
      <c r="HF197" s="467"/>
      <c r="HG197" s="467"/>
      <c r="HH197" s="467"/>
      <c r="HI197" s="467"/>
      <c r="HJ197" s="467"/>
      <c r="HK197" s="467"/>
      <c r="HL197" s="467"/>
      <c r="HM197" s="467"/>
      <c r="HN197" s="467"/>
      <c r="HO197" s="467"/>
      <c r="HP197" s="467"/>
      <c r="HQ197" s="467"/>
      <c r="HR197" s="467"/>
      <c r="HS197" s="467"/>
      <c r="HT197" s="467"/>
      <c r="HU197" s="467"/>
      <c r="HV197" s="467"/>
      <c r="HW197" s="467"/>
      <c r="HX197" s="467"/>
      <c r="HY197" s="467"/>
      <c r="HZ197" s="467"/>
      <c r="IA197" s="467"/>
      <c r="IB197" s="467"/>
      <c r="IC197" s="467"/>
      <c r="ID197" s="467"/>
      <c r="IE197" s="467"/>
      <c r="IF197" s="467"/>
      <c r="IG197" s="467"/>
      <c r="IH197" s="467"/>
      <c r="II197" s="467"/>
      <c r="IJ197" s="467"/>
      <c r="IK197" s="467"/>
      <c r="IL197" s="467"/>
      <c r="IM197" s="467"/>
      <c r="IN197" s="467"/>
      <c r="IO197" s="467"/>
      <c r="IP197" s="467"/>
      <c r="IQ197" s="467"/>
      <c r="IR197" s="467"/>
      <c r="IS197" s="467"/>
      <c r="IT197" s="467"/>
      <c r="IU197" s="467"/>
      <c r="IV197" s="467"/>
      <c r="IW197" s="467"/>
      <c r="IX197" s="467"/>
      <c r="IY197" s="467"/>
      <c r="IZ197" s="467"/>
      <c r="JA197" s="467"/>
      <c r="JB197" s="467"/>
      <c r="JC197" s="467"/>
      <c r="JD197" s="467"/>
      <c r="JE197" s="467"/>
      <c r="JF197" s="467"/>
      <c r="JG197" s="467"/>
      <c r="JH197" s="467"/>
      <c r="JI197" s="467"/>
      <c r="JJ197" s="467"/>
      <c r="JK197" s="467"/>
      <c r="JL197" s="467"/>
      <c r="JM197" s="467"/>
      <c r="JN197" s="467"/>
      <c r="JO197" s="467"/>
      <c r="JP197" s="467"/>
      <c r="JQ197" s="467"/>
      <c r="JR197" s="467"/>
      <c r="JS197" s="467"/>
      <c r="JT197" s="467"/>
      <c r="JU197" s="467"/>
      <c r="JV197" s="467"/>
      <c r="JW197" s="467"/>
      <c r="JX197" s="467"/>
      <c r="JY197" s="467"/>
      <c r="JZ197" s="467"/>
      <c r="KA197" s="467"/>
      <c r="KB197" s="467"/>
      <c r="KC197" s="467"/>
      <c r="KD197" s="467"/>
      <c r="KE197" s="467"/>
      <c r="KF197" s="467"/>
      <c r="KG197" s="467"/>
      <c r="KH197" s="467"/>
      <c r="KI197" s="467"/>
      <c r="KJ197" s="467"/>
      <c r="KK197" s="467"/>
      <c r="KL197" s="467"/>
      <c r="KM197" s="467"/>
      <c r="KN197" s="467"/>
      <c r="KO197" s="467"/>
      <c r="KP197" s="467"/>
      <c r="KQ197" s="467"/>
      <c r="KR197" s="467"/>
      <c r="KS197" s="467"/>
      <c r="KT197" s="467"/>
      <c r="KU197" s="467"/>
      <c r="KV197" s="467"/>
      <c r="KW197" s="467"/>
      <c r="KX197" s="467"/>
      <c r="KY197" s="467"/>
      <c r="KZ197" s="467"/>
      <c r="LA197" s="467"/>
      <c r="LB197" s="467"/>
      <c r="LC197" s="467"/>
      <c r="LD197" s="467"/>
      <c r="LE197" s="467"/>
      <c r="LF197" s="467"/>
      <c r="LG197" s="467"/>
      <c r="LH197" s="467"/>
      <c r="LI197" s="467"/>
      <c r="LJ197" s="467"/>
      <c r="LK197" s="467"/>
      <c r="LL197" s="467"/>
      <c r="LM197" s="467"/>
      <c r="LN197" s="467"/>
      <c r="LO197" s="467"/>
      <c r="LP197" s="467"/>
      <c r="LQ197" s="467"/>
      <c r="LR197" s="467"/>
      <c r="LS197" s="467"/>
      <c r="LT197" s="467"/>
      <c r="LU197" s="467"/>
      <c r="LV197" s="467"/>
      <c r="LW197" s="467"/>
      <c r="LX197" s="467"/>
      <c r="LY197" s="467"/>
      <c r="LZ197" s="467"/>
      <c r="MA197" s="467"/>
      <c r="MB197" s="467"/>
      <c r="MC197" s="467"/>
      <c r="MD197" s="467"/>
      <c r="ME197" s="467"/>
      <c r="MF197" s="467"/>
      <c r="MG197" s="467"/>
      <c r="MH197" s="467"/>
      <c r="MI197" s="467"/>
      <c r="MJ197" s="467"/>
      <c r="MK197" s="467"/>
      <c r="ML197" s="467"/>
      <c r="MM197" s="467"/>
      <c r="MN197" s="467"/>
      <c r="MO197" s="467"/>
      <c r="MP197" s="467"/>
      <c r="MQ197" s="467"/>
      <c r="MR197" s="467"/>
      <c r="MS197" s="467"/>
      <c r="MT197" s="467"/>
      <c r="MU197" s="467"/>
      <c r="MV197" s="467"/>
      <c r="MW197" s="467"/>
      <c r="MX197" s="467"/>
      <c r="MY197" s="467"/>
      <c r="MZ197" s="467"/>
      <c r="NA197" s="467"/>
      <c r="NB197" s="467"/>
      <c r="NC197" s="467"/>
      <c r="ND197" s="467"/>
      <c r="NE197" s="467"/>
      <c r="NF197" s="467"/>
      <c r="NG197" s="467"/>
      <c r="NH197" s="467"/>
      <c r="NI197" s="467"/>
      <c r="NJ197" s="467"/>
      <c r="NK197" s="467"/>
      <c r="NL197" s="467"/>
      <c r="NM197" s="467"/>
      <c r="NN197" s="467"/>
      <c r="NO197" s="467"/>
      <c r="NP197" s="467"/>
      <c r="NQ197" s="467"/>
      <c r="NR197" s="467"/>
      <c r="NS197" s="467"/>
      <c r="NT197" s="467"/>
      <c r="NU197" s="467"/>
      <c r="NV197" s="467"/>
      <c r="NW197" s="467"/>
      <c r="NX197" s="467"/>
      <c r="NY197" s="467"/>
      <c r="NZ197" s="467"/>
      <c r="OA197" s="467"/>
      <c r="OB197" s="467"/>
      <c r="OC197" s="467"/>
      <c r="OD197" s="467"/>
      <c r="OE197" s="467"/>
      <c r="OF197" s="467"/>
      <c r="OG197" s="467"/>
      <c r="OH197" s="467"/>
      <c r="OI197" s="467"/>
      <c r="OJ197" s="467"/>
      <c r="OK197" s="467"/>
      <c r="OL197" s="467"/>
      <c r="OM197" s="467"/>
      <c r="ON197" s="467"/>
      <c r="OO197" s="467"/>
      <c r="OP197" s="467"/>
      <c r="OQ197" s="467"/>
      <c r="OR197" s="467"/>
      <c r="OS197" s="467"/>
      <c r="OT197" s="467"/>
      <c r="OU197" s="467"/>
      <c r="OV197" s="467"/>
      <c r="OW197" s="467"/>
      <c r="OX197" s="467"/>
      <c r="OY197" s="467"/>
      <c r="OZ197" s="467"/>
      <c r="PA197" s="467"/>
      <c r="PB197" s="467"/>
      <c r="PC197" s="467"/>
      <c r="PD197" s="467"/>
      <c r="PE197" s="467"/>
      <c r="PF197" s="467"/>
      <c r="PG197" s="467"/>
      <c r="PH197" s="467"/>
      <c r="PI197" s="467"/>
      <c r="PJ197" s="467"/>
      <c r="PK197" s="467"/>
      <c r="PL197" s="467"/>
      <c r="PM197" s="467"/>
      <c r="PN197" s="467"/>
      <c r="PO197" s="467"/>
      <c r="PP197" s="467"/>
      <c r="PQ197" s="467"/>
      <c r="PR197" s="467"/>
      <c r="PS197" s="467"/>
      <c r="PT197" s="467"/>
      <c r="PU197" s="467"/>
      <c r="PV197" s="467"/>
      <c r="PW197" s="467"/>
      <c r="PX197" s="467"/>
      <c r="PY197" s="467"/>
      <c r="PZ197" s="467"/>
      <c r="QA197" s="467"/>
      <c r="QB197" s="467"/>
      <c r="QC197" s="467"/>
      <c r="QD197" s="467"/>
      <c r="QE197" s="467"/>
      <c r="QF197" s="467"/>
      <c r="QG197" s="467"/>
      <c r="QH197" s="467"/>
      <c r="QI197" s="467"/>
      <c r="QJ197" s="467"/>
      <c r="QK197" s="467"/>
      <c r="QL197" s="467"/>
      <c r="QM197" s="467"/>
      <c r="QN197" s="467"/>
      <c r="QO197" s="467"/>
      <c r="QP197" s="467"/>
      <c r="QQ197" s="467"/>
      <c r="QR197" s="467"/>
      <c r="QS197" s="467"/>
      <c r="QT197" s="467"/>
      <c r="QU197" s="467"/>
      <c r="QV197" s="467"/>
      <c r="QW197" s="467"/>
      <c r="QX197" s="467"/>
      <c r="QY197" s="467"/>
      <c r="QZ197" s="467"/>
      <c r="RA197" s="467"/>
      <c r="RB197" s="467"/>
      <c r="RC197" s="467"/>
      <c r="RD197" s="467"/>
      <c r="RE197" s="467"/>
      <c r="RF197" s="467"/>
      <c r="RG197" s="467"/>
      <c r="RH197" s="467"/>
      <c r="RI197" s="467"/>
    </row>
    <row r="198" spans="1:477" s="221" customFormat="1" ht="10.5" customHeight="1" thickBot="1" x14ac:dyDescent="0.25">
      <c r="A198" s="148"/>
      <c r="B198" s="149"/>
      <c r="C198" s="151"/>
      <c r="D198" s="152" t="s">
        <v>8</v>
      </c>
      <c r="E198" s="153" t="str">
        <f>IF(SUM(E173:E196)=0,"",SUM($C173*D173,$C174*D174,$C175*D175,$C176*D176,$C177*D177,$C178*D178,$C179*D179,$C180*D180,$C181*D181,$C182*D182,$C183*D183,$C184*D184,$C185*D185,$C186*D186,$C187*D187,$C188*D188,$C189*D189,$C190*D190,$C191*D191,$C192*D192,$C193*D193,$C194*D194,$C195*D195,$C196*D196))</f>
        <v/>
      </c>
      <c r="F198" s="500"/>
      <c r="G198" s="501"/>
      <c r="H198" s="502"/>
      <c r="I198" s="392"/>
      <c r="J198" s="218"/>
      <c r="K198" s="104"/>
      <c r="L198" s="392"/>
      <c r="M198" s="218"/>
      <c r="N198" s="104"/>
      <c r="O198" s="392"/>
      <c r="P198" s="218"/>
      <c r="Q198" s="104"/>
      <c r="R198" s="392">
        <v>0</v>
      </c>
      <c r="S198" s="218"/>
      <c r="T198" s="104"/>
      <c r="U198" s="392"/>
      <c r="V198" s="218"/>
      <c r="W198" s="104"/>
      <c r="X198" s="392"/>
      <c r="Y198" s="218"/>
      <c r="Z198" s="104"/>
      <c r="AA198" s="392"/>
      <c r="AB198" s="218"/>
      <c r="AC198" s="104"/>
      <c r="AD198" s="392"/>
      <c r="AE198" s="218"/>
      <c r="AF198" s="104"/>
      <c r="AG198" s="467"/>
      <c r="AH198" s="467"/>
      <c r="AI198" s="467"/>
      <c r="AJ198" s="467"/>
      <c r="AK198" s="467"/>
      <c r="AL198" s="467"/>
      <c r="AM198" s="467"/>
      <c r="AN198" s="467"/>
      <c r="AO198" s="467"/>
      <c r="AP198" s="467"/>
      <c r="AQ198" s="467"/>
      <c r="AR198" s="467"/>
      <c r="AS198" s="467"/>
      <c r="AT198" s="467"/>
      <c r="AU198" s="467"/>
      <c r="AV198" s="467"/>
      <c r="AW198" s="467"/>
      <c r="AX198" s="467"/>
      <c r="AY198" s="467"/>
      <c r="AZ198" s="467"/>
      <c r="BA198" s="467"/>
      <c r="BB198" s="467"/>
      <c r="BC198" s="467"/>
      <c r="BD198" s="467"/>
      <c r="BE198" s="467"/>
      <c r="BF198" s="467"/>
      <c r="BG198" s="467"/>
      <c r="BH198" s="467"/>
      <c r="BI198" s="467"/>
      <c r="BJ198" s="467"/>
      <c r="BK198" s="467"/>
      <c r="BL198" s="467"/>
      <c r="BM198" s="467"/>
      <c r="BN198" s="467"/>
      <c r="BO198" s="467"/>
      <c r="BP198" s="467"/>
      <c r="BQ198" s="467"/>
      <c r="BR198" s="467"/>
      <c r="BS198" s="467"/>
      <c r="BT198" s="467"/>
      <c r="BU198" s="467"/>
      <c r="BV198" s="467"/>
      <c r="BW198" s="467"/>
      <c r="BX198" s="467"/>
      <c r="BY198" s="467"/>
      <c r="BZ198" s="467"/>
      <c r="CA198" s="467"/>
      <c r="CB198" s="467"/>
      <c r="CC198" s="467"/>
      <c r="CD198" s="467"/>
      <c r="CE198" s="467"/>
      <c r="CF198" s="467"/>
      <c r="CG198" s="467"/>
      <c r="CH198" s="467"/>
      <c r="CI198" s="467"/>
      <c r="CJ198" s="467"/>
      <c r="CK198" s="467"/>
      <c r="CL198" s="467"/>
      <c r="CM198" s="467"/>
      <c r="CN198" s="467"/>
      <c r="CO198" s="467"/>
      <c r="CP198" s="467"/>
      <c r="CQ198" s="467"/>
      <c r="CR198" s="467"/>
      <c r="CS198" s="467"/>
      <c r="CT198" s="467"/>
      <c r="CU198" s="467"/>
      <c r="CV198" s="467"/>
      <c r="CW198" s="467"/>
      <c r="CX198" s="467"/>
      <c r="CY198" s="467"/>
      <c r="CZ198" s="467"/>
      <c r="DA198" s="467"/>
      <c r="DB198" s="467"/>
      <c r="DC198" s="467"/>
      <c r="DD198" s="467"/>
      <c r="DE198" s="467"/>
      <c r="DF198" s="467"/>
      <c r="DG198" s="467"/>
      <c r="DH198" s="467"/>
      <c r="DI198" s="467"/>
      <c r="DJ198" s="467"/>
      <c r="DK198" s="467"/>
      <c r="DL198" s="467"/>
      <c r="DM198" s="467"/>
      <c r="DN198" s="467"/>
      <c r="DO198" s="467"/>
      <c r="DP198" s="467"/>
      <c r="DQ198" s="467"/>
      <c r="DR198" s="467"/>
      <c r="DS198" s="467"/>
      <c r="DT198" s="467"/>
      <c r="DU198" s="467"/>
      <c r="DV198" s="467"/>
      <c r="DW198" s="467"/>
      <c r="DX198" s="467"/>
      <c r="DY198" s="467"/>
      <c r="DZ198" s="467"/>
      <c r="EA198" s="467"/>
      <c r="EB198" s="467"/>
      <c r="EC198" s="467"/>
      <c r="ED198" s="467"/>
      <c r="EE198" s="467"/>
      <c r="EF198" s="467"/>
      <c r="EG198" s="467"/>
      <c r="EH198" s="467"/>
      <c r="EI198" s="467"/>
      <c r="EJ198" s="467"/>
      <c r="EK198" s="467"/>
      <c r="EL198" s="467"/>
      <c r="EM198" s="467"/>
      <c r="EN198" s="467"/>
      <c r="EO198" s="467"/>
      <c r="EP198" s="467"/>
      <c r="EQ198" s="467"/>
      <c r="ER198" s="467"/>
      <c r="ES198" s="467"/>
      <c r="ET198" s="467"/>
      <c r="EU198" s="467"/>
      <c r="EV198" s="467"/>
      <c r="EW198" s="467"/>
      <c r="EX198" s="467"/>
      <c r="EY198" s="467"/>
      <c r="EZ198" s="467"/>
      <c r="FA198" s="467"/>
      <c r="FB198" s="467"/>
      <c r="FC198" s="467"/>
      <c r="FD198" s="467"/>
      <c r="FE198" s="467"/>
      <c r="FF198" s="467"/>
      <c r="FG198" s="467"/>
      <c r="FH198" s="467"/>
      <c r="FI198" s="467"/>
      <c r="FJ198" s="467"/>
      <c r="FK198" s="467"/>
      <c r="FL198" s="467"/>
      <c r="FM198" s="467"/>
      <c r="FN198" s="467"/>
      <c r="FO198" s="467"/>
      <c r="FP198" s="467"/>
      <c r="FQ198" s="467"/>
      <c r="FR198" s="467"/>
      <c r="FS198" s="467"/>
      <c r="FT198" s="467"/>
      <c r="FU198" s="467"/>
      <c r="FV198" s="467"/>
      <c r="FW198" s="467"/>
      <c r="FX198" s="467"/>
      <c r="FY198" s="467"/>
      <c r="FZ198" s="467"/>
      <c r="GA198" s="467"/>
      <c r="GB198" s="467"/>
      <c r="GC198" s="467"/>
      <c r="GD198" s="467"/>
      <c r="GE198" s="467"/>
      <c r="GF198" s="467"/>
      <c r="GG198" s="467"/>
      <c r="GH198" s="467"/>
      <c r="GI198" s="467"/>
      <c r="GJ198" s="467"/>
      <c r="GK198" s="467"/>
      <c r="GL198" s="467"/>
      <c r="GM198" s="467"/>
      <c r="GN198" s="467"/>
      <c r="GO198" s="467"/>
      <c r="GP198" s="467"/>
      <c r="GQ198" s="467"/>
      <c r="GR198" s="467"/>
      <c r="GS198" s="467"/>
      <c r="GT198" s="467"/>
      <c r="GU198" s="467"/>
      <c r="GV198" s="467"/>
      <c r="GW198" s="467"/>
      <c r="GX198" s="467"/>
      <c r="GY198" s="467"/>
      <c r="GZ198" s="467"/>
      <c r="HA198" s="467"/>
      <c r="HB198" s="467"/>
      <c r="HC198" s="467"/>
      <c r="HD198" s="467"/>
      <c r="HE198" s="467"/>
      <c r="HF198" s="467"/>
      <c r="HG198" s="467"/>
      <c r="HH198" s="467"/>
      <c r="HI198" s="467"/>
      <c r="HJ198" s="467"/>
      <c r="HK198" s="467"/>
      <c r="HL198" s="467"/>
      <c r="HM198" s="467"/>
      <c r="HN198" s="467"/>
      <c r="HO198" s="467"/>
      <c r="HP198" s="467"/>
      <c r="HQ198" s="467"/>
      <c r="HR198" s="467"/>
      <c r="HS198" s="467"/>
      <c r="HT198" s="467"/>
      <c r="HU198" s="467"/>
      <c r="HV198" s="467"/>
      <c r="HW198" s="467"/>
      <c r="HX198" s="467"/>
      <c r="HY198" s="467"/>
      <c r="HZ198" s="467"/>
      <c r="IA198" s="467"/>
      <c r="IB198" s="467"/>
      <c r="IC198" s="467"/>
      <c r="ID198" s="467"/>
      <c r="IE198" s="467"/>
      <c r="IF198" s="467"/>
      <c r="IG198" s="467"/>
      <c r="IH198" s="467"/>
      <c r="II198" s="467"/>
      <c r="IJ198" s="467"/>
      <c r="IK198" s="467"/>
      <c r="IL198" s="467"/>
      <c r="IM198" s="467"/>
      <c r="IN198" s="467"/>
      <c r="IO198" s="467"/>
      <c r="IP198" s="467"/>
      <c r="IQ198" s="467"/>
      <c r="IR198" s="467"/>
      <c r="IS198" s="467"/>
      <c r="IT198" s="467"/>
      <c r="IU198" s="467"/>
      <c r="IV198" s="467"/>
      <c r="IW198" s="467"/>
      <c r="IX198" s="467"/>
      <c r="IY198" s="467"/>
      <c r="IZ198" s="467"/>
      <c r="JA198" s="467"/>
      <c r="JB198" s="467"/>
      <c r="JC198" s="467"/>
      <c r="JD198" s="467"/>
      <c r="JE198" s="467"/>
      <c r="JF198" s="467"/>
      <c r="JG198" s="467"/>
      <c r="JH198" s="467"/>
      <c r="JI198" s="467"/>
      <c r="JJ198" s="467"/>
      <c r="JK198" s="467"/>
      <c r="JL198" s="467"/>
      <c r="JM198" s="467"/>
      <c r="JN198" s="467"/>
      <c r="JO198" s="467"/>
      <c r="JP198" s="467"/>
      <c r="JQ198" s="467"/>
      <c r="JR198" s="467"/>
      <c r="JS198" s="467"/>
      <c r="JT198" s="467"/>
      <c r="JU198" s="467"/>
      <c r="JV198" s="467"/>
      <c r="JW198" s="467"/>
      <c r="JX198" s="467"/>
      <c r="JY198" s="467"/>
      <c r="JZ198" s="467"/>
      <c r="KA198" s="467"/>
      <c r="KB198" s="467"/>
      <c r="KC198" s="467"/>
      <c r="KD198" s="467"/>
      <c r="KE198" s="467"/>
      <c r="KF198" s="467"/>
      <c r="KG198" s="467"/>
      <c r="KH198" s="467"/>
      <c r="KI198" s="467"/>
      <c r="KJ198" s="467"/>
      <c r="KK198" s="467"/>
      <c r="KL198" s="467"/>
      <c r="KM198" s="467"/>
      <c r="KN198" s="467"/>
      <c r="KO198" s="467"/>
      <c r="KP198" s="467"/>
      <c r="KQ198" s="467"/>
      <c r="KR198" s="467"/>
      <c r="KS198" s="467"/>
      <c r="KT198" s="467"/>
      <c r="KU198" s="467"/>
      <c r="KV198" s="467"/>
      <c r="KW198" s="467"/>
      <c r="KX198" s="467"/>
      <c r="KY198" s="467"/>
      <c r="KZ198" s="467"/>
      <c r="LA198" s="467"/>
      <c r="LB198" s="467"/>
      <c r="LC198" s="467"/>
      <c r="LD198" s="467"/>
      <c r="LE198" s="467"/>
      <c r="LF198" s="467"/>
      <c r="LG198" s="467"/>
      <c r="LH198" s="467"/>
      <c r="LI198" s="467"/>
      <c r="LJ198" s="467"/>
      <c r="LK198" s="467"/>
      <c r="LL198" s="467"/>
      <c r="LM198" s="467"/>
      <c r="LN198" s="467"/>
      <c r="LO198" s="467"/>
      <c r="LP198" s="467"/>
      <c r="LQ198" s="467"/>
      <c r="LR198" s="467"/>
      <c r="LS198" s="467"/>
      <c r="LT198" s="467"/>
      <c r="LU198" s="467"/>
      <c r="LV198" s="467"/>
      <c r="LW198" s="467"/>
      <c r="LX198" s="467"/>
      <c r="LY198" s="467"/>
      <c r="LZ198" s="467"/>
      <c r="MA198" s="467"/>
      <c r="MB198" s="467"/>
      <c r="MC198" s="467"/>
      <c r="MD198" s="467"/>
      <c r="ME198" s="467"/>
      <c r="MF198" s="467"/>
      <c r="MG198" s="467"/>
      <c r="MH198" s="467"/>
      <c r="MI198" s="467"/>
      <c r="MJ198" s="467"/>
      <c r="MK198" s="467"/>
      <c r="ML198" s="467"/>
      <c r="MM198" s="467"/>
      <c r="MN198" s="467"/>
      <c r="MO198" s="467"/>
      <c r="MP198" s="467"/>
      <c r="MQ198" s="467"/>
      <c r="MR198" s="467"/>
      <c r="MS198" s="467"/>
      <c r="MT198" s="467"/>
      <c r="MU198" s="467"/>
      <c r="MV198" s="467"/>
      <c r="MW198" s="467"/>
      <c r="MX198" s="467"/>
      <c r="MY198" s="467"/>
      <c r="MZ198" s="467"/>
      <c r="NA198" s="467"/>
      <c r="NB198" s="467"/>
      <c r="NC198" s="467"/>
      <c r="ND198" s="467"/>
      <c r="NE198" s="467"/>
      <c r="NF198" s="467"/>
      <c r="NG198" s="467"/>
      <c r="NH198" s="467"/>
      <c r="NI198" s="467"/>
      <c r="NJ198" s="467"/>
      <c r="NK198" s="467"/>
      <c r="NL198" s="467"/>
      <c r="NM198" s="467"/>
      <c r="NN198" s="467"/>
      <c r="NO198" s="467"/>
      <c r="NP198" s="467"/>
      <c r="NQ198" s="467"/>
      <c r="NR198" s="467"/>
      <c r="NS198" s="467"/>
      <c r="NT198" s="467"/>
      <c r="NU198" s="467"/>
      <c r="NV198" s="467"/>
      <c r="NW198" s="467"/>
      <c r="NX198" s="467"/>
      <c r="NY198" s="467"/>
      <c r="NZ198" s="467"/>
      <c r="OA198" s="467"/>
      <c r="OB198" s="467"/>
      <c r="OC198" s="467"/>
      <c r="OD198" s="467"/>
      <c r="OE198" s="467"/>
      <c r="OF198" s="467"/>
      <c r="OG198" s="467"/>
      <c r="OH198" s="467"/>
      <c r="OI198" s="467"/>
      <c r="OJ198" s="467"/>
      <c r="OK198" s="467"/>
      <c r="OL198" s="467"/>
      <c r="OM198" s="467"/>
      <c r="ON198" s="467"/>
      <c r="OO198" s="467"/>
      <c r="OP198" s="467"/>
      <c r="OQ198" s="467"/>
      <c r="OR198" s="467"/>
      <c r="OS198" s="467"/>
      <c r="OT198" s="467"/>
      <c r="OU198" s="467"/>
      <c r="OV198" s="467"/>
      <c r="OW198" s="467"/>
      <c r="OX198" s="467"/>
      <c r="OY198" s="467"/>
      <c r="OZ198" s="467"/>
      <c r="PA198" s="467"/>
      <c r="PB198" s="467"/>
      <c r="PC198" s="467"/>
      <c r="PD198" s="467"/>
      <c r="PE198" s="467"/>
      <c r="PF198" s="467"/>
      <c r="PG198" s="467"/>
      <c r="PH198" s="467"/>
      <c r="PI198" s="467"/>
      <c r="PJ198" s="467"/>
      <c r="PK198" s="467"/>
      <c r="PL198" s="467"/>
      <c r="PM198" s="467"/>
      <c r="PN198" s="467"/>
      <c r="PO198" s="467"/>
      <c r="PP198" s="467"/>
      <c r="PQ198" s="467"/>
      <c r="PR198" s="467"/>
      <c r="PS198" s="467"/>
      <c r="PT198" s="467"/>
      <c r="PU198" s="467"/>
      <c r="PV198" s="467"/>
      <c r="PW198" s="467"/>
      <c r="PX198" s="467"/>
      <c r="PY198" s="467"/>
      <c r="PZ198" s="467"/>
      <c r="QA198" s="467"/>
      <c r="QB198" s="467"/>
      <c r="QC198" s="467"/>
      <c r="QD198" s="467"/>
      <c r="QE198" s="467"/>
      <c r="QF198" s="467"/>
      <c r="QG198" s="467"/>
      <c r="QH198" s="467"/>
      <c r="QI198" s="467"/>
      <c r="QJ198" s="467"/>
      <c r="QK198" s="467"/>
      <c r="QL198" s="467"/>
      <c r="QM198" s="467"/>
      <c r="QN198" s="467"/>
      <c r="QO198" s="467"/>
      <c r="QP198" s="467"/>
      <c r="QQ198" s="467"/>
      <c r="QR198" s="467"/>
      <c r="QS198" s="467"/>
      <c r="QT198" s="467"/>
      <c r="QU198" s="467"/>
      <c r="QV198" s="467"/>
      <c r="QW198" s="467"/>
      <c r="QX198" s="467"/>
      <c r="QY198" s="467"/>
      <c r="QZ198" s="467"/>
      <c r="RA198" s="467"/>
      <c r="RB198" s="467"/>
      <c r="RC198" s="467"/>
      <c r="RD198" s="467"/>
      <c r="RE198" s="467"/>
      <c r="RF198" s="467"/>
      <c r="RG198" s="467"/>
      <c r="RH198" s="467"/>
      <c r="RI198" s="467"/>
    </row>
    <row r="199" spans="1:477" ht="23.25" customHeight="1" x14ac:dyDescent="0.25">
      <c r="A199" s="142">
        <f>IF(B199="","",A196+1)</f>
        <v>160</v>
      </c>
      <c r="B199" s="279" t="s">
        <v>130</v>
      </c>
      <c r="C199" s="280"/>
      <c r="D199" s="143"/>
      <c r="E199" s="143"/>
      <c r="F199" s="493"/>
      <c r="G199" s="494">
        <v>50</v>
      </c>
      <c r="H199" s="496">
        <v>1250</v>
      </c>
      <c r="I199" s="398"/>
      <c r="J199" s="167">
        <v>35</v>
      </c>
      <c r="K199" s="103">
        <v>875</v>
      </c>
      <c r="L199" s="398">
        <v>1</v>
      </c>
      <c r="M199" s="167">
        <v>59.5</v>
      </c>
      <c r="N199" s="103">
        <v>1487.5</v>
      </c>
      <c r="O199" s="398">
        <v>1</v>
      </c>
      <c r="P199" s="167">
        <v>30</v>
      </c>
      <c r="Q199" s="103">
        <v>750</v>
      </c>
      <c r="R199" s="389">
        <v>0</v>
      </c>
      <c r="S199" s="165">
        <v>45</v>
      </c>
      <c r="T199" s="103">
        <v>1125</v>
      </c>
      <c r="U199" s="398"/>
      <c r="V199" s="167">
        <v>30</v>
      </c>
      <c r="W199" s="103">
        <v>750</v>
      </c>
      <c r="X199" s="398">
        <v>1.5</v>
      </c>
      <c r="Y199" s="167">
        <v>67.5</v>
      </c>
      <c r="Z199" s="103">
        <v>1687.5</v>
      </c>
      <c r="AA199" s="398">
        <v>0.5</v>
      </c>
      <c r="AB199" s="167">
        <v>32</v>
      </c>
      <c r="AC199" s="103">
        <v>800</v>
      </c>
      <c r="AD199" s="398">
        <v>1</v>
      </c>
      <c r="AE199" s="167">
        <v>40</v>
      </c>
      <c r="AF199" s="103">
        <v>1000</v>
      </c>
    </row>
    <row r="200" spans="1:477" ht="23.25" customHeight="1" x14ac:dyDescent="0.25">
      <c r="A200" s="142">
        <f t="shared" ref="A200:A214" si="40">IF(B200="","",A199+1)</f>
        <v>161</v>
      </c>
      <c r="B200" s="279" t="s">
        <v>118</v>
      </c>
      <c r="C200" s="280"/>
      <c r="D200" s="143"/>
      <c r="E200" s="143"/>
      <c r="F200" s="493"/>
      <c r="G200" s="494">
        <v>50</v>
      </c>
      <c r="H200" s="496">
        <v>1250</v>
      </c>
      <c r="I200" s="398"/>
      <c r="J200" s="167">
        <v>45</v>
      </c>
      <c r="K200" s="103">
        <v>1125</v>
      </c>
      <c r="L200" s="398">
        <v>1</v>
      </c>
      <c r="M200" s="167">
        <v>59.5</v>
      </c>
      <c r="N200" s="103">
        <v>1487.5</v>
      </c>
      <c r="O200" s="398">
        <v>1</v>
      </c>
      <c r="P200" s="167">
        <v>30</v>
      </c>
      <c r="Q200" s="103">
        <v>750</v>
      </c>
      <c r="R200" s="389">
        <v>0</v>
      </c>
      <c r="S200" s="165">
        <v>40</v>
      </c>
      <c r="T200" s="103">
        <v>1000</v>
      </c>
      <c r="U200" s="398"/>
      <c r="V200" s="167">
        <v>30</v>
      </c>
      <c r="W200" s="103">
        <v>750</v>
      </c>
      <c r="X200" s="398">
        <v>1.5</v>
      </c>
      <c r="Y200" s="167">
        <v>67.5</v>
      </c>
      <c r="Z200" s="103">
        <v>1687.5</v>
      </c>
      <c r="AA200" s="398">
        <v>1</v>
      </c>
      <c r="AB200" s="167">
        <v>32</v>
      </c>
      <c r="AC200" s="103">
        <v>800</v>
      </c>
      <c r="AD200" s="398">
        <v>1</v>
      </c>
      <c r="AE200" s="167">
        <v>45</v>
      </c>
      <c r="AF200" s="103">
        <v>1125</v>
      </c>
    </row>
    <row r="201" spans="1:477" ht="23.25" customHeight="1" x14ac:dyDescent="0.25">
      <c r="A201" s="142">
        <f t="shared" si="40"/>
        <v>162</v>
      </c>
      <c r="B201" s="279" t="s">
        <v>131</v>
      </c>
      <c r="C201" s="280"/>
      <c r="D201" s="143"/>
      <c r="E201" s="143"/>
      <c r="F201" s="493"/>
      <c r="G201" s="494">
        <v>50</v>
      </c>
      <c r="H201" s="496">
        <v>1250</v>
      </c>
      <c r="I201" s="398"/>
      <c r="J201" s="167">
        <v>40</v>
      </c>
      <c r="K201" s="103">
        <v>1000</v>
      </c>
      <c r="L201" s="398">
        <v>1</v>
      </c>
      <c r="M201" s="167">
        <v>59.5</v>
      </c>
      <c r="N201" s="103">
        <v>1487.5</v>
      </c>
      <c r="O201" s="398">
        <v>1</v>
      </c>
      <c r="P201" s="167">
        <v>30</v>
      </c>
      <c r="Q201" s="103">
        <v>750</v>
      </c>
      <c r="R201" s="389">
        <v>0</v>
      </c>
      <c r="S201" s="165">
        <v>40</v>
      </c>
      <c r="T201" s="103">
        <v>1000</v>
      </c>
      <c r="U201" s="398"/>
      <c r="V201" s="167">
        <v>35</v>
      </c>
      <c r="W201" s="103">
        <v>875</v>
      </c>
      <c r="X201" s="398">
        <v>3</v>
      </c>
      <c r="Y201" s="167">
        <v>135</v>
      </c>
      <c r="Z201" s="103">
        <v>3375</v>
      </c>
      <c r="AA201" s="398">
        <v>1</v>
      </c>
      <c r="AB201" s="167">
        <v>32</v>
      </c>
      <c r="AC201" s="103">
        <v>800</v>
      </c>
      <c r="AD201" s="398">
        <v>1</v>
      </c>
      <c r="AE201" s="167">
        <v>40</v>
      </c>
      <c r="AF201" s="103">
        <v>1000</v>
      </c>
    </row>
    <row r="202" spans="1:477" ht="23.25" customHeight="1" x14ac:dyDescent="0.25">
      <c r="A202" s="142">
        <f t="shared" si="40"/>
        <v>163</v>
      </c>
      <c r="B202" s="279" t="s">
        <v>132</v>
      </c>
      <c r="C202" s="280"/>
      <c r="D202" s="143"/>
      <c r="E202" s="143"/>
      <c r="F202" s="493"/>
      <c r="G202" s="494">
        <v>50</v>
      </c>
      <c r="H202" s="496">
        <v>1250</v>
      </c>
      <c r="I202" s="398"/>
      <c r="J202" s="167">
        <v>45</v>
      </c>
      <c r="K202" s="103">
        <v>1125</v>
      </c>
      <c r="L202" s="398">
        <v>1</v>
      </c>
      <c r="M202" s="167">
        <v>59.5</v>
      </c>
      <c r="N202" s="103">
        <v>1487.5</v>
      </c>
      <c r="O202" s="398">
        <v>1</v>
      </c>
      <c r="P202" s="167">
        <v>30</v>
      </c>
      <c r="Q202" s="103">
        <v>750</v>
      </c>
      <c r="R202" s="389">
        <v>0</v>
      </c>
      <c r="S202" s="165">
        <v>40</v>
      </c>
      <c r="T202" s="103">
        <v>1000</v>
      </c>
      <c r="U202" s="398"/>
      <c r="V202" s="167">
        <v>35</v>
      </c>
      <c r="W202" s="103">
        <v>875</v>
      </c>
      <c r="X202" s="398">
        <v>3</v>
      </c>
      <c r="Y202" s="167">
        <v>135</v>
      </c>
      <c r="Z202" s="103">
        <v>3375</v>
      </c>
      <c r="AA202" s="398">
        <v>1</v>
      </c>
      <c r="AB202" s="167">
        <v>32</v>
      </c>
      <c r="AC202" s="103">
        <v>800</v>
      </c>
      <c r="AD202" s="398">
        <v>1.5</v>
      </c>
      <c r="AE202" s="167">
        <v>40</v>
      </c>
      <c r="AF202" s="103">
        <v>1000</v>
      </c>
    </row>
    <row r="203" spans="1:477" ht="23.25" customHeight="1" x14ac:dyDescent="0.25">
      <c r="A203" s="142">
        <f t="shared" si="40"/>
        <v>164</v>
      </c>
      <c r="B203" s="279" t="s">
        <v>133</v>
      </c>
      <c r="C203" s="280"/>
      <c r="D203" s="143"/>
      <c r="E203" s="143"/>
      <c r="F203" s="493"/>
      <c r="G203" s="494">
        <v>50</v>
      </c>
      <c r="H203" s="496">
        <v>1250</v>
      </c>
      <c r="I203" s="398"/>
      <c r="J203" s="167">
        <v>140</v>
      </c>
      <c r="K203" s="103">
        <v>3500</v>
      </c>
      <c r="L203" s="398">
        <v>2</v>
      </c>
      <c r="M203" s="167">
        <v>119</v>
      </c>
      <c r="N203" s="103">
        <v>2975</v>
      </c>
      <c r="O203" s="398">
        <v>1</v>
      </c>
      <c r="P203" s="167">
        <v>30</v>
      </c>
      <c r="Q203" s="103">
        <v>750</v>
      </c>
      <c r="R203" s="389">
        <v>0</v>
      </c>
      <c r="S203" s="165">
        <v>135</v>
      </c>
      <c r="T203" s="103">
        <v>3375</v>
      </c>
      <c r="U203" s="398"/>
      <c r="V203" s="167">
        <v>200</v>
      </c>
      <c r="W203" s="103">
        <v>5000</v>
      </c>
      <c r="X203" s="398">
        <v>6</v>
      </c>
      <c r="Y203" s="167">
        <v>270</v>
      </c>
      <c r="Z203" s="103">
        <v>6750</v>
      </c>
      <c r="AA203" s="398">
        <v>1</v>
      </c>
      <c r="AB203" s="167">
        <v>45</v>
      </c>
      <c r="AC203" s="103">
        <v>1125</v>
      </c>
      <c r="AD203" s="398">
        <v>2</v>
      </c>
      <c r="AE203" s="167">
        <v>75</v>
      </c>
      <c r="AF203" s="103">
        <v>1875</v>
      </c>
    </row>
    <row r="204" spans="1:477" ht="23.25" customHeight="1" x14ac:dyDescent="0.25">
      <c r="A204" s="142">
        <f t="shared" si="40"/>
        <v>165</v>
      </c>
      <c r="B204" s="279" t="s">
        <v>134</v>
      </c>
      <c r="C204" s="280"/>
      <c r="D204" s="143"/>
      <c r="E204" s="143"/>
      <c r="F204" s="493"/>
      <c r="G204" s="494">
        <v>50</v>
      </c>
      <c r="H204" s="496">
        <v>1250</v>
      </c>
      <c r="I204" s="398"/>
      <c r="J204" s="167">
        <v>45</v>
      </c>
      <c r="K204" s="103">
        <v>1125</v>
      </c>
      <c r="L204" s="398">
        <v>1</v>
      </c>
      <c r="M204" s="167">
        <v>59.5</v>
      </c>
      <c r="N204" s="103">
        <v>1487.5</v>
      </c>
      <c r="O204" s="398">
        <v>1</v>
      </c>
      <c r="P204" s="167">
        <v>30</v>
      </c>
      <c r="Q204" s="103">
        <v>750</v>
      </c>
      <c r="R204" s="389">
        <v>0</v>
      </c>
      <c r="S204" s="165">
        <v>45</v>
      </c>
      <c r="T204" s="103">
        <v>1125</v>
      </c>
      <c r="U204" s="398"/>
      <c r="V204" s="167">
        <v>25</v>
      </c>
      <c r="W204" s="103">
        <v>625</v>
      </c>
      <c r="X204" s="398">
        <v>1</v>
      </c>
      <c r="Y204" s="167">
        <v>45</v>
      </c>
      <c r="Z204" s="103">
        <v>1125</v>
      </c>
      <c r="AA204" s="398">
        <v>1</v>
      </c>
      <c r="AB204" s="167">
        <v>45</v>
      </c>
      <c r="AC204" s="103">
        <v>1125</v>
      </c>
      <c r="AD204" s="398">
        <v>1.5</v>
      </c>
      <c r="AE204" s="167">
        <v>40</v>
      </c>
      <c r="AF204" s="103">
        <v>1000</v>
      </c>
    </row>
    <row r="205" spans="1:477" ht="23.25" customHeight="1" x14ac:dyDescent="0.25">
      <c r="A205" s="142">
        <f t="shared" si="40"/>
        <v>166</v>
      </c>
      <c r="B205" s="279" t="s">
        <v>119</v>
      </c>
      <c r="C205" s="280"/>
      <c r="D205" s="143"/>
      <c r="E205" s="143"/>
      <c r="F205" s="493"/>
      <c r="G205" s="494">
        <v>50</v>
      </c>
      <c r="H205" s="496">
        <v>1250</v>
      </c>
      <c r="I205" s="398"/>
      <c r="J205" s="167">
        <v>35</v>
      </c>
      <c r="K205" s="103">
        <v>875</v>
      </c>
      <c r="L205" s="398">
        <v>1</v>
      </c>
      <c r="M205" s="167">
        <v>59.5</v>
      </c>
      <c r="N205" s="103">
        <v>1487.5</v>
      </c>
      <c r="O205" s="398">
        <v>1</v>
      </c>
      <c r="P205" s="167">
        <v>30</v>
      </c>
      <c r="Q205" s="103">
        <v>750</v>
      </c>
      <c r="R205" s="389">
        <v>0</v>
      </c>
      <c r="S205" s="165">
        <v>40</v>
      </c>
      <c r="T205" s="103">
        <v>1000</v>
      </c>
      <c r="U205" s="398"/>
      <c r="V205" s="167">
        <v>15</v>
      </c>
      <c r="W205" s="103">
        <v>375</v>
      </c>
      <c r="X205" s="398">
        <v>2</v>
      </c>
      <c r="Y205" s="167">
        <v>90</v>
      </c>
      <c r="Z205" s="103">
        <v>2250</v>
      </c>
      <c r="AA205" s="398">
        <v>0.5</v>
      </c>
      <c r="AB205" s="167">
        <v>32</v>
      </c>
      <c r="AC205" s="103">
        <v>800</v>
      </c>
      <c r="AD205" s="398"/>
      <c r="AE205" s="167"/>
      <c r="AF205" s="360" t="s">
        <v>220</v>
      </c>
    </row>
    <row r="206" spans="1:477" ht="23.25" customHeight="1" x14ac:dyDescent="0.25">
      <c r="A206" s="142">
        <f t="shared" si="40"/>
        <v>167</v>
      </c>
      <c r="B206" s="279" t="s">
        <v>135</v>
      </c>
      <c r="C206" s="280"/>
      <c r="D206" s="143"/>
      <c r="E206" s="143"/>
      <c r="F206" s="493"/>
      <c r="G206" s="494">
        <v>50</v>
      </c>
      <c r="H206" s="496">
        <v>1250</v>
      </c>
      <c r="I206" s="398"/>
      <c r="J206" s="167">
        <v>120</v>
      </c>
      <c r="K206" s="103">
        <v>3000</v>
      </c>
      <c r="L206" s="398">
        <v>1</v>
      </c>
      <c r="M206" s="167">
        <v>59.5</v>
      </c>
      <c r="N206" s="103">
        <v>1487.5</v>
      </c>
      <c r="O206" s="398">
        <v>1</v>
      </c>
      <c r="P206" s="167">
        <v>30</v>
      </c>
      <c r="Q206" s="103">
        <v>750</v>
      </c>
      <c r="R206" s="389">
        <v>0</v>
      </c>
      <c r="S206" s="165">
        <v>135</v>
      </c>
      <c r="T206" s="103">
        <v>3375</v>
      </c>
      <c r="U206" s="398"/>
      <c r="V206" s="167">
        <v>60</v>
      </c>
      <c r="W206" s="103">
        <v>1500</v>
      </c>
      <c r="X206" s="398">
        <v>5</v>
      </c>
      <c r="Y206" s="167">
        <v>225</v>
      </c>
      <c r="Z206" s="103">
        <v>5625</v>
      </c>
      <c r="AA206" s="398">
        <v>1.5</v>
      </c>
      <c r="AB206" s="167">
        <v>130</v>
      </c>
      <c r="AC206" s="103">
        <v>3250</v>
      </c>
      <c r="AD206" s="398">
        <v>2</v>
      </c>
      <c r="AE206" s="167">
        <v>100</v>
      </c>
      <c r="AF206" s="103">
        <v>2500</v>
      </c>
    </row>
    <row r="207" spans="1:477" ht="23.25" customHeight="1" x14ac:dyDescent="0.25">
      <c r="A207" s="142">
        <f t="shared" si="40"/>
        <v>168</v>
      </c>
      <c r="B207" s="279" t="s">
        <v>136</v>
      </c>
      <c r="C207" s="280"/>
      <c r="D207" s="143"/>
      <c r="E207" s="143"/>
      <c r="F207" s="493"/>
      <c r="G207" s="494">
        <v>50</v>
      </c>
      <c r="H207" s="496">
        <v>1250</v>
      </c>
      <c r="I207" s="398"/>
      <c r="J207" s="167">
        <v>70</v>
      </c>
      <c r="K207" s="103">
        <v>1750</v>
      </c>
      <c r="L207" s="398">
        <v>2</v>
      </c>
      <c r="M207" s="167">
        <v>119</v>
      </c>
      <c r="N207" s="103">
        <v>2975</v>
      </c>
      <c r="O207" s="398">
        <v>1</v>
      </c>
      <c r="P207" s="167">
        <v>30</v>
      </c>
      <c r="Q207" s="103">
        <v>750</v>
      </c>
      <c r="R207" s="389">
        <v>0</v>
      </c>
      <c r="S207" s="165">
        <v>135</v>
      </c>
      <c r="T207" s="103">
        <v>3375</v>
      </c>
      <c r="U207" s="398"/>
      <c r="V207" s="167">
        <v>40</v>
      </c>
      <c r="W207" s="103">
        <v>1000</v>
      </c>
      <c r="X207" s="398">
        <v>3</v>
      </c>
      <c r="Y207" s="167">
        <v>135</v>
      </c>
      <c r="Z207" s="103">
        <v>3375</v>
      </c>
      <c r="AA207" s="398">
        <v>1.5</v>
      </c>
      <c r="AB207" s="167">
        <v>130</v>
      </c>
      <c r="AC207" s="103">
        <v>3250</v>
      </c>
      <c r="AD207" s="398"/>
      <c r="AE207" s="167"/>
      <c r="AF207" s="360" t="s">
        <v>220</v>
      </c>
    </row>
    <row r="208" spans="1:477" ht="23.25" customHeight="1" x14ac:dyDescent="0.25">
      <c r="A208" s="142">
        <f t="shared" si="40"/>
        <v>169</v>
      </c>
      <c r="B208" s="279" t="s">
        <v>137</v>
      </c>
      <c r="C208" s="280"/>
      <c r="D208" s="143"/>
      <c r="E208" s="143"/>
      <c r="F208" s="493"/>
      <c r="G208" s="494">
        <v>50</v>
      </c>
      <c r="H208" s="496">
        <v>1250</v>
      </c>
      <c r="I208" s="398"/>
      <c r="J208" s="167">
        <v>105</v>
      </c>
      <c r="K208" s="103">
        <v>2625</v>
      </c>
      <c r="L208" s="398">
        <v>3</v>
      </c>
      <c r="M208" s="167">
        <v>178.5</v>
      </c>
      <c r="N208" s="103">
        <v>4462.5</v>
      </c>
      <c r="O208" s="398">
        <v>1</v>
      </c>
      <c r="P208" s="167">
        <v>30</v>
      </c>
      <c r="Q208" s="103">
        <v>750</v>
      </c>
      <c r="R208" s="389">
        <v>0</v>
      </c>
      <c r="S208" s="165">
        <v>135</v>
      </c>
      <c r="T208" s="103">
        <v>3375</v>
      </c>
      <c r="U208" s="398"/>
      <c r="V208" s="167">
        <v>100</v>
      </c>
      <c r="W208" s="103">
        <v>2500</v>
      </c>
      <c r="X208" s="398">
        <v>7</v>
      </c>
      <c r="Y208" s="167">
        <v>315</v>
      </c>
      <c r="Z208" s="103">
        <v>7875</v>
      </c>
      <c r="AA208" s="398">
        <v>1.5</v>
      </c>
      <c r="AB208" s="167">
        <v>130</v>
      </c>
      <c r="AC208" s="103">
        <v>3250</v>
      </c>
      <c r="AD208" s="398"/>
      <c r="AE208" s="167"/>
      <c r="AF208" s="360" t="s">
        <v>220</v>
      </c>
    </row>
    <row r="209" spans="1:477" ht="23.25" customHeight="1" x14ac:dyDescent="0.25">
      <c r="A209" s="142">
        <f t="shared" si="40"/>
        <v>170</v>
      </c>
      <c r="B209" s="279" t="s">
        <v>171</v>
      </c>
      <c r="C209" s="280"/>
      <c r="D209" s="143"/>
      <c r="E209" s="143"/>
      <c r="F209" s="493"/>
      <c r="G209" s="494">
        <v>50</v>
      </c>
      <c r="H209" s="496">
        <v>1250</v>
      </c>
      <c r="I209" s="398"/>
      <c r="J209" s="167">
        <v>175</v>
      </c>
      <c r="K209" s="103">
        <v>4375</v>
      </c>
      <c r="L209" s="398">
        <v>3</v>
      </c>
      <c r="M209" s="167">
        <v>178.5</v>
      </c>
      <c r="N209" s="103">
        <v>4462.5</v>
      </c>
      <c r="O209" s="398">
        <v>1</v>
      </c>
      <c r="P209" s="167">
        <v>30</v>
      </c>
      <c r="Q209" s="103">
        <v>750</v>
      </c>
      <c r="R209" s="389">
        <v>0</v>
      </c>
      <c r="S209" s="165">
        <v>165</v>
      </c>
      <c r="T209" s="103">
        <v>4125</v>
      </c>
      <c r="U209" s="398"/>
      <c r="V209" s="167">
        <v>100</v>
      </c>
      <c r="W209" s="103">
        <v>2500</v>
      </c>
      <c r="X209" s="398">
        <v>6</v>
      </c>
      <c r="Y209" s="167">
        <v>270</v>
      </c>
      <c r="Z209" s="103">
        <v>6750</v>
      </c>
      <c r="AA209" s="398">
        <v>1.5</v>
      </c>
      <c r="AB209" s="167">
        <v>130</v>
      </c>
      <c r="AC209" s="103">
        <v>3250</v>
      </c>
      <c r="AD209" s="398"/>
      <c r="AE209" s="167"/>
      <c r="AF209" s="360" t="s">
        <v>220</v>
      </c>
    </row>
    <row r="210" spans="1:477" ht="23.25" customHeight="1" x14ac:dyDescent="0.25">
      <c r="A210" s="142">
        <f t="shared" si="40"/>
        <v>171</v>
      </c>
      <c r="B210" s="279" t="s">
        <v>172</v>
      </c>
      <c r="C210" s="280"/>
      <c r="D210" s="143"/>
      <c r="E210" s="143"/>
      <c r="F210" s="493"/>
      <c r="G210" s="494">
        <v>50</v>
      </c>
      <c r="H210" s="496">
        <v>1250</v>
      </c>
      <c r="I210" s="398"/>
      <c r="J210" s="167">
        <v>35</v>
      </c>
      <c r="K210" s="103">
        <v>875</v>
      </c>
      <c r="L210" s="398">
        <v>1</v>
      </c>
      <c r="M210" s="167">
        <v>59.5</v>
      </c>
      <c r="N210" s="103">
        <v>1487.5</v>
      </c>
      <c r="O210" s="398">
        <v>1</v>
      </c>
      <c r="P210" s="167">
        <v>30</v>
      </c>
      <c r="Q210" s="103">
        <v>750</v>
      </c>
      <c r="R210" s="389">
        <v>0</v>
      </c>
      <c r="S210" s="165">
        <v>45</v>
      </c>
      <c r="T210" s="103">
        <v>1125</v>
      </c>
      <c r="U210" s="398"/>
      <c r="V210" s="167">
        <v>25</v>
      </c>
      <c r="W210" s="103">
        <v>600</v>
      </c>
      <c r="X210" s="398">
        <v>1</v>
      </c>
      <c r="Y210" s="167">
        <v>45</v>
      </c>
      <c r="Z210" s="103">
        <v>1125</v>
      </c>
      <c r="AA210" s="398">
        <v>0.5</v>
      </c>
      <c r="AB210" s="167">
        <v>32</v>
      </c>
      <c r="AC210" s="103">
        <v>800</v>
      </c>
      <c r="AD210" s="398"/>
      <c r="AE210" s="167"/>
      <c r="AF210" s="360" t="s">
        <v>220</v>
      </c>
    </row>
    <row r="211" spans="1:477" ht="23.25" customHeight="1" x14ac:dyDescent="0.25">
      <c r="A211" s="142">
        <f t="shared" si="40"/>
        <v>172</v>
      </c>
      <c r="B211" s="279" t="s">
        <v>174</v>
      </c>
      <c r="C211" s="280"/>
      <c r="D211" s="143"/>
      <c r="E211" s="143"/>
      <c r="F211" s="493"/>
      <c r="G211" s="494">
        <v>50</v>
      </c>
      <c r="H211" s="496">
        <v>1250</v>
      </c>
      <c r="I211" s="398"/>
      <c r="J211" s="167">
        <v>100</v>
      </c>
      <c r="K211" s="103">
        <v>2500</v>
      </c>
      <c r="L211" s="398">
        <v>1</v>
      </c>
      <c r="M211" s="167">
        <v>59.5</v>
      </c>
      <c r="N211" s="103">
        <v>1487.5</v>
      </c>
      <c r="O211" s="398">
        <v>1</v>
      </c>
      <c r="P211" s="167">
        <v>30</v>
      </c>
      <c r="Q211" s="103">
        <v>750</v>
      </c>
      <c r="R211" s="389">
        <v>0</v>
      </c>
      <c r="S211" s="165">
        <v>40</v>
      </c>
      <c r="T211" s="103">
        <v>1000</v>
      </c>
      <c r="U211" s="398"/>
      <c r="V211" s="167">
        <v>65</v>
      </c>
      <c r="W211" s="103">
        <v>1625</v>
      </c>
      <c r="X211" s="398">
        <v>3</v>
      </c>
      <c r="Y211" s="167">
        <v>135</v>
      </c>
      <c r="Z211" s="103">
        <v>3375</v>
      </c>
      <c r="AA211" s="398">
        <v>2</v>
      </c>
      <c r="AB211" s="167">
        <v>130</v>
      </c>
      <c r="AC211" s="103">
        <v>3250</v>
      </c>
      <c r="AD211" s="398"/>
      <c r="AE211" s="167"/>
      <c r="AF211" s="360" t="s">
        <v>220</v>
      </c>
    </row>
    <row r="212" spans="1:477" ht="23.25" customHeight="1" x14ac:dyDescent="0.25">
      <c r="A212" s="142">
        <f t="shared" si="40"/>
        <v>173</v>
      </c>
      <c r="B212" s="279" t="s">
        <v>138</v>
      </c>
      <c r="C212" s="280"/>
      <c r="D212" s="143"/>
      <c r="E212" s="143"/>
      <c r="F212" s="493"/>
      <c r="G212" s="494">
        <v>50</v>
      </c>
      <c r="H212" s="496">
        <v>1250</v>
      </c>
      <c r="I212" s="398"/>
      <c r="J212" s="167">
        <v>100</v>
      </c>
      <c r="K212" s="103">
        <v>2500</v>
      </c>
      <c r="L212" s="398">
        <v>1</v>
      </c>
      <c r="M212" s="167">
        <v>59.5</v>
      </c>
      <c r="N212" s="103">
        <v>1487.5</v>
      </c>
      <c r="O212" s="398">
        <v>1</v>
      </c>
      <c r="P212" s="167">
        <v>30</v>
      </c>
      <c r="Q212" s="103">
        <v>750</v>
      </c>
      <c r="R212" s="389">
        <v>0</v>
      </c>
      <c r="S212" s="165">
        <v>40</v>
      </c>
      <c r="T212" s="103">
        <v>1000</v>
      </c>
      <c r="U212" s="398"/>
      <c r="V212" s="167">
        <v>50</v>
      </c>
      <c r="W212" s="103">
        <v>1250</v>
      </c>
      <c r="X212" s="398">
        <v>1.5</v>
      </c>
      <c r="Y212" s="167">
        <v>67.5</v>
      </c>
      <c r="Z212" s="103">
        <v>1687.5</v>
      </c>
      <c r="AA212" s="398">
        <v>0.5</v>
      </c>
      <c r="AB212" s="167">
        <v>32</v>
      </c>
      <c r="AC212" s="103">
        <v>800</v>
      </c>
      <c r="AD212" s="398"/>
      <c r="AE212" s="167"/>
      <c r="AF212" s="360" t="s">
        <v>220</v>
      </c>
    </row>
    <row r="213" spans="1:477" ht="23.25" customHeight="1" x14ac:dyDescent="0.25">
      <c r="A213" s="142">
        <f t="shared" si="40"/>
        <v>174</v>
      </c>
      <c r="B213" s="279" t="s">
        <v>173</v>
      </c>
      <c r="C213" s="280"/>
      <c r="D213" s="143"/>
      <c r="E213" s="143"/>
      <c r="F213" s="493"/>
      <c r="G213" s="494">
        <v>50</v>
      </c>
      <c r="H213" s="496">
        <v>1250</v>
      </c>
      <c r="I213" s="398"/>
      <c r="J213" s="167">
        <v>100</v>
      </c>
      <c r="K213" s="103">
        <v>2500</v>
      </c>
      <c r="L213" s="398">
        <v>1</v>
      </c>
      <c r="M213" s="167">
        <v>59.5</v>
      </c>
      <c r="N213" s="103">
        <v>1487.5</v>
      </c>
      <c r="O213" s="398">
        <v>1</v>
      </c>
      <c r="P213" s="167">
        <v>30</v>
      </c>
      <c r="Q213" s="103">
        <v>750</v>
      </c>
      <c r="R213" s="389">
        <v>0</v>
      </c>
      <c r="S213" s="165">
        <v>60</v>
      </c>
      <c r="T213" s="103">
        <v>1500</v>
      </c>
      <c r="U213" s="398"/>
      <c r="V213" s="167">
        <v>50</v>
      </c>
      <c r="W213" s="103">
        <v>1250</v>
      </c>
      <c r="X213" s="398">
        <v>1.5</v>
      </c>
      <c r="Y213" s="167">
        <v>67.5</v>
      </c>
      <c r="Z213" s="103">
        <v>1687.5</v>
      </c>
      <c r="AA213" s="398">
        <v>1</v>
      </c>
      <c r="AB213" s="167">
        <v>130</v>
      </c>
      <c r="AC213" s="103">
        <v>3250</v>
      </c>
      <c r="AD213" s="398"/>
      <c r="AE213" s="167"/>
      <c r="AF213" s="360" t="s">
        <v>220</v>
      </c>
    </row>
    <row r="214" spans="1:477" s="433" customFormat="1" ht="23.25" customHeight="1" x14ac:dyDescent="0.25">
      <c r="A214" s="514">
        <f t="shared" si="40"/>
        <v>175</v>
      </c>
      <c r="B214" s="515" t="s">
        <v>194</v>
      </c>
      <c r="C214" s="516"/>
      <c r="D214" s="517"/>
      <c r="E214" s="517"/>
      <c r="F214" s="526"/>
      <c r="G214" s="527"/>
      <c r="H214" s="529">
        <f>SUM(H173:H196,H199:H213)</f>
        <v>48750</v>
      </c>
      <c r="I214" s="530"/>
      <c r="J214" s="531"/>
      <c r="K214" s="533">
        <f>SUM(K173:K196,K199:K213)</f>
        <v>64750</v>
      </c>
      <c r="L214" s="530"/>
      <c r="M214" s="531"/>
      <c r="N214" s="533">
        <f>SUM(N173:N196,N199:N213)</f>
        <v>80325</v>
      </c>
      <c r="O214" s="530"/>
      <c r="P214" s="531"/>
      <c r="Q214" s="533">
        <f>SUM(Q173:Q196,Q199:Q213)</f>
        <v>29250</v>
      </c>
      <c r="R214" s="534">
        <v>0</v>
      </c>
      <c r="S214" s="535"/>
      <c r="T214" s="533">
        <f>SUM(T173:T196,T199:T213)</f>
        <v>63125</v>
      </c>
      <c r="U214" s="530"/>
      <c r="V214" s="531"/>
      <c r="W214" s="533">
        <f>SUM(W173:W196,W199:W213)</f>
        <v>55000</v>
      </c>
      <c r="X214" s="530"/>
      <c r="Y214" s="531"/>
      <c r="Z214" s="533">
        <f>SUM(Z173:Z196,Z199:Z213)</f>
        <v>119812.5</v>
      </c>
      <c r="AA214" s="530"/>
      <c r="AB214" s="531"/>
      <c r="AC214" s="533">
        <f>SUM(AC173:AC196,AC199:AC213)</f>
        <v>54725</v>
      </c>
      <c r="AD214" s="530"/>
      <c r="AE214" s="531"/>
      <c r="AF214" s="533">
        <f>SUM(AF173:AF196,AF199:AF213)</f>
        <v>29825</v>
      </c>
      <c r="AG214" s="464"/>
      <c r="AH214" s="464"/>
      <c r="AI214" s="464"/>
      <c r="AJ214" s="464"/>
      <c r="AK214" s="464"/>
      <c r="AL214" s="464"/>
      <c r="AM214" s="464"/>
      <c r="AN214" s="464"/>
      <c r="AO214" s="464"/>
      <c r="AP214" s="464"/>
      <c r="AQ214" s="464"/>
      <c r="AR214" s="464"/>
      <c r="AS214" s="464"/>
      <c r="AT214" s="464"/>
      <c r="AU214" s="464"/>
      <c r="AV214" s="464"/>
      <c r="AW214" s="464"/>
      <c r="AX214" s="464"/>
      <c r="AY214" s="464"/>
      <c r="AZ214" s="464"/>
      <c r="BA214" s="464"/>
      <c r="BB214" s="464"/>
      <c r="BC214" s="464"/>
      <c r="BD214" s="464"/>
      <c r="BE214" s="464"/>
      <c r="BF214" s="464"/>
      <c r="BG214" s="464"/>
      <c r="BH214" s="464"/>
      <c r="BI214" s="464"/>
      <c r="BJ214" s="464"/>
      <c r="BK214" s="464"/>
      <c r="BL214" s="464"/>
      <c r="BM214" s="464"/>
      <c r="BN214" s="464"/>
      <c r="BO214" s="464"/>
      <c r="BP214" s="464"/>
      <c r="BQ214" s="464"/>
      <c r="BR214" s="464"/>
      <c r="BS214" s="464"/>
      <c r="BT214" s="464"/>
      <c r="BU214" s="464"/>
      <c r="BV214" s="464"/>
      <c r="BW214" s="464"/>
      <c r="BX214" s="464"/>
      <c r="BY214" s="464"/>
      <c r="BZ214" s="464"/>
      <c r="CA214" s="464"/>
      <c r="CB214" s="464"/>
      <c r="CC214" s="464"/>
      <c r="CD214" s="464"/>
      <c r="CE214" s="464"/>
      <c r="CF214" s="464"/>
      <c r="CG214" s="464"/>
      <c r="CH214" s="464"/>
      <c r="CI214" s="464"/>
      <c r="CJ214" s="464"/>
      <c r="CK214" s="464"/>
      <c r="CL214" s="464"/>
      <c r="CM214" s="464"/>
      <c r="CN214" s="464"/>
      <c r="CO214" s="464"/>
      <c r="CP214" s="464"/>
      <c r="CQ214" s="464"/>
      <c r="CR214" s="464"/>
      <c r="CS214" s="464"/>
      <c r="CT214" s="464"/>
      <c r="CU214" s="464"/>
      <c r="CV214" s="464"/>
      <c r="CW214" s="464"/>
      <c r="CX214" s="464"/>
      <c r="CY214" s="464"/>
      <c r="CZ214" s="464"/>
      <c r="DA214" s="464"/>
      <c r="DB214" s="464"/>
      <c r="DC214" s="464"/>
      <c r="DD214" s="464"/>
      <c r="DE214" s="464"/>
      <c r="DF214" s="464"/>
      <c r="DG214" s="464"/>
      <c r="DH214" s="464"/>
      <c r="DI214" s="464"/>
      <c r="DJ214" s="464"/>
      <c r="DK214" s="464"/>
      <c r="DL214" s="464"/>
      <c r="DM214" s="464"/>
      <c r="DN214" s="464"/>
      <c r="DO214" s="464"/>
      <c r="DP214" s="464"/>
      <c r="DQ214" s="464"/>
      <c r="DR214" s="464"/>
      <c r="DS214" s="464"/>
      <c r="DT214" s="464"/>
      <c r="DU214" s="464"/>
      <c r="DV214" s="464"/>
      <c r="DW214" s="464"/>
      <c r="DX214" s="464"/>
      <c r="DY214" s="464"/>
      <c r="DZ214" s="464"/>
      <c r="EA214" s="464"/>
      <c r="EB214" s="464"/>
      <c r="EC214" s="464"/>
      <c r="ED214" s="464"/>
      <c r="EE214" s="464"/>
      <c r="EF214" s="464"/>
      <c r="EG214" s="464"/>
      <c r="EH214" s="464"/>
      <c r="EI214" s="464"/>
      <c r="EJ214" s="464"/>
      <c r="EK214" s="464"/>
      <c r="EL214" s="464"/>
      <c r="EM214" s="464"/>
      <c r="EN214" s="464"/>
      <c r="EO214" s="464"/>
      <c r="EP214" s="464"/>
      <c r="EQ214" s="464"/>
      <c r="ER214" s="464"/>
      <c r="ES214" s="464"/>
      <c r="ET214" s="464"/>
      <c r="EU214" s="464"/>
      <c r="EV214" s="464"/>
      <c r="EW214" s="464"/>
      <c r="EX214" s="464"/>
      <c r="EY214" s="464"/>
      <c r="EZ214" s="464"/>
      <c r="FA214" s="464"/>
      <c r="FB214" s="464"/>
      <c r="FC214" s="464"/>
      <c r="FD214" s="464"/>
      <c r="FE214" s="464"/>
      <c r="FF214" s="464"/>
      <c r="FG214" s="464"/>
      <c r="FH214" s="464"/>
      <c r="FI214" s="464"/>
      <c r="FJ214" s="464"/>
      <c r="FK214" s="464"/>
      <c r="FL214" s="464"/>
      <c r="FM214" s="464"/>
      <c r="FN214" s="464"/>
      <c r="FO214" s="464"/>
      <c r="FP214" s="464"/>
      <c r="FQ214" s="464"/>
      <c r="FR214" s="464"/>
      <c r="FS214" s="464"/>
      <c r="FT214" s="464"/>
      <c r="FU214" s="464"/>
      <c r="FV214" s="464"/>
      <c r="FW214" s="464"/>
      <c r="FX214" s="464"/>
      <c r="FY214" s="464"/>
      <c r="FZ214" s="464"/>
      <c r="GA214" s="464"/>
      <c r="GB214" s="464"/>
      <c r="GC214" s="464"/>
      <c r="GD214" s="464"/>
      <c r="GE214" s="464"/>
      <c r="GF214" s="464"/>
      <c r="GG214" s="464"/>
      <c r="GH214" s="464"/>
      <c r="GI214" s="464"/>
      <c r="GJ214" s="464"/>
      <c r="GK214" s="464"/>
      <c r="GL214" s="464"/>
      <c r="GM214" s="464"/>
      <c r="GN214" s="464"/>
      <c r="GO214" s="464"/>
      <c r="GP214" s="464"/>
      <c r="GQ214" s="464"/>
      <c r="GR214" s="464"/>
      <c r="GS214" s="464"/>
      <c r="GT214" s="464"/>
      <c r="GU214" s="464"/>
      <c r="GV214" s="464"/>
      <c r="GW214" s="464"/>
      <c r="GX214" s="464"/>
      <c r="GY214" s="464"/>
      <c r="GZ214" s="464"/>
      <c r="HA214" s="464"/>
      <c r="HB214" s="464"/>
      <c r="HC214" s="464"/>
      <c r="HD214" s="464"/>
      <c r="HE214" s="464"/>
      <c r="HF214" s="464"/>
      <c r="HG214" s="464"/>
      <c r="HH214" s="464"/>
      <c r="HI214" s="464"/>
      <c r="HJ214" s="464"/>
      <c r="HK214" s="464"/>
      <c r="HL214" s="464"/>
      <c r="HM214" s="464"/>
      <c r="HN214" s="464"/>
      <c r="HO214" s="464"/>
      <c r="HP214" s="464"/>
      <c r="HQ214" s="464"/>
      <c r="HR214" s="464"/>
      <c r="HS214" s="464"/>
      <c r="HT214" s="464"/>
      <c r="HU214" s="464"/>
      <c r="HV214" s="464"/>
      <c r="HW214" s="464"/>
      <c r="HX214" s="464"/>
      <c r="HY214" s="464"/>
      <c r="HZ214" s="464"/>
      <c r="IA214" s="464"/>
      <c r="IB214" s="464"/>
      <c r="IC214" s="464"/>
      <c r="ID214" s="464"/>
      <c r="IE214" s="464"/>
      <c r="IF214" s="464"/>
      <c r="IG214" s="464"/>
      <c r="IH214" s="464"/>
      <c r="II214" s="464"/>
      <c r="IJ214" s="464"/>
      <c r="IK214" s="464"/>
      <c r="IL214" s="464"/>
      <c r="IM214" s="464"/>
      <c r="IN214" s="464"/>
      <c r="IO214" s="464"/>
      <c r="IP214" s="464"/>
      <c r="IQ214" s="464"/>
      <c r="IR214" s="464"/>
      <c r="IS214" s="464"/>
      <c r="IT214" s="464"/>
      <c r="IU214" s="464"/>
      <c r="IV214" s="464"/>
      <c r="IW214" s="464"/>
      <c r="IX214" s="464"/>
      <c r="IY214" s="464"/>
      <c r="IZ214" s="464"/>
      <c r="JA214" s="464"/>
      <c r="JB214" s="464"/>
      <c r="JC214" s="464"/>
      <c r="JD214" s="464"/>
      <c r="JE214" s="464"/>
      <c r="JF214" s="464"/>
      <c r="JG214" s="464"/>
      <c r="JH214" s="464"/>
      <c r="JI214" s="464"/>
      <c r="JJ214" s="464"/>
      <c r="JK214" s="464"/>
      <c r="JL214" s="464"/>
      <c r="JM214" s="464"/>
      <c r="JN214" s="464"/>
      <c r="JO214" s="464"/>
      <c r="JP214" s="464"/>
      <c r="JQ214" s="464"/>
      <c r="JR214" s="464"/>
      <c r="JS214" s="464"/>
      <c r="JT214" s="464"/>
      <c r="JU214" s="464"/>
      <c r="JV214" s="464"/>
      <c r="JW214" s="464"/>
      <c r="JX214" s="464"/>
      <c r="JY214" s="464"/>
      <c r="JZ214" s="464"/>
      <c r="KA214" s="464"/>
      <c r="KB214" s="464"/>
      <c r="KC214" s="464"/>
      <c r="KD214" s="464"/>
      <c r="KE214" s="464"/>
      <c r="KF214" s="464"/>
      <c r="KG214" s="464"/>
      <c r="KH214" s="464"/>
      <c r="KI214" s="464"/>
      <c r="KJ214" s="464"/>
      <c r="KK214" s="464"/>
      <c r="KL214" s="464"/>
      <c r="KM214" s="464"/>
      <c r="KN214" s="464"/>
      <c r="KO214" s="464"/>
      <c r="KP214" s="464"/>
      <c r="KQ214" s="464"/>
      <c r="KR214" s="464"/>
      <c r="KS214" s="464"/>
      <c r="KT214" s="464"/>
      <c r="KU214" s="464"/>
      <c r="KV214" s="464"/>
      <c r="KW214" s="464"/>
      <c r="KX214" s="464"/>
      <c r="KY214" s="464"/>
      <c r="KZ214" s="464"/>
      <c r="LA214" s="464"/>
      <c r="LB214" s="464"/>
      <c r="LC214" s="464"/>
      <c r="LD214" s="464"/>
      <c r="LE214" s="464"/>
      <c r="LF214" s="464"/>
      <c r="LG214" s="464"/>
      <c r="LH214" s="464"/>
      <c r="LI214" s="464"/>
      <c r="LJ214" s="464"/>
      <c r="LK214" s="464"/>
      <c r="LL214" s="464"/>
      <c r="LM214" s="464"/>
      <c r="LN214" s="464"/>
      <c r="LO214" s="464"/>
      <c r="LP214" s="464"/>
      <c r="LQ214" s="464"/>
      <c r="LR214" s="464"/>
      <c r="LS214" s="464"/>
      <c r="LT214" s="464"/>
      <c r="LU214" s="464"/>
      <c r="LV214" s="464"/>
      <c r="LW214" s="464"/>
      <c r="LX214" s="464"/>
      <c r="LY214" s="464"/>
      <c r="LZ214" s="464"/>
      <c r="MA214" s="464"/>
      <c r="MB214" s="464"/>
      <c r="MC214" s="464"/>
      <c r="MD214" s="464"/>
      <c r="ME214" s="464"/>
      <c r="MF214" s="464"/>
      <c r="MG214" s="464"/>
      <c r="MH214" s="464"/>
      <c r="MI214" s="464"/>
      <c r="MJ214" s="464"/>
      <c r="MK214" s="464"/>
      <c r="ML214" s="464"/>
      <c r="MM214" s="464"/>
      <c r="MN214" s="464"/>
      <c r="MO214" s="464"/>
      <c r="MP214" s="464"/>
      <c r="MQ214" s="464"/>
      <c r="MR214" s="464"/>
      <c r="MS214" s="464"/>
      <c r="MT214" s="464"/>
      <c r="MU214" s="464"/>
      <c r="MV214" s="464"/>
      <c r="MW214" s="464"/>
      <c r="MX214" s="464"/>
      <c r="MY214" s="464"/>
      <c r="MZ214" s="464"/>
      <c r="NA214" s="464"/>
      <c r="NB214" s="464"/>
      <c r="NC214" s="464"/>
      <c r="ND214" s="464"/>
      <c r="NE214" s="464"/>
      <c r="NF214" s="464"/>
      <c r="NG214" s="464"/>
      <c r="NH214" s="464"/>
      <c r="NI214" s="464"/>
      <c r="NJ214" s="464"/>
      <c r="NK214" s="464"/>
      <c r="NL214" s="464"/>
      <c r="NM214" s="464"/>
      <c r="NN214" s="464"/>
      <c r="NO214" s="464"/>
      <c r="NP214" s="464"/>
      <c r="NQ214" s="464"/>
      <c r="NR214" s="464"/>
      <c r="NS214" s="464"/>
      <c r="NT214" s="464"/>
      <c r="NU214" s="464"/>
      <c r="NV214" s="464"/>
      <c r="NW214" s="464"/>
      <c r="NX214" s="464"/>
      <c r="NY214" s="464"/>
      <c r="NZ214" s="464"/>
      <c r="OA214" s="464"/>
      <c r="OB214" s="464"/>
      <c r="OC214" s="464"/>
      <c r="OD214" s="464"/>
      <c r="OE214" s="464"/>
      <c r="OF214" s="464"/>
      <c r="OG214" s="464"/>
      <c r="OH214" s="464"/>
      <c r="OI214" s="464"/>
      <c r="OJ214" s="464"/>
      <c r="OK214" s="464"/>
      <c r="OL214" s="464"/>
      <c r="OM214" s="464"/>
      <c r="ON214" s="464"/>
      <c r="OO214" s="464"/>
      <c r="OP214" s="464"/>
      <c r="OQ214" s="464"/>
      <c r="OR214" s="464"/>
      <c r="OS214" s="464"/>
      <c r="OT214" s="464"/>
      <c r="OU214" s="464"/>
      <c r="OV214" s="464"/>
      <c r="OW214" s="464"/>
      <c r="OX214" s="464"/>
      <c r="OY214" s="464"/>
      <c r="OZ214" s="464"/>
      <c r="PA214" s="464"/>
      <c r="PB214" s="464"/>
      <c r="PC214" s="464"/>
      <c r="PD214" s="464"/>
      <c r="PE214" s="464"/>
      <c r="PF214" s="464"/>
      <c r="PG214" s="464"/>
      <c r="PH214" s="464"/>
      <c r="PI214" s="464"/>
      <c r="PJ214" s="464"/>
      <c r="PK214" s="464"/>
      <c r="PL214" s="464"/>
      <c r="PM214" s="464"/>
      <c r="PN214" s="464"/>
      <c r="PO214" s="464"/>
      <c r="PP214" s="464"/>
      <c r="PQ214" s="464"/>
      <c r="PR214" s="464"/>
      <c r="PS214" s="464"/>
      <c r="PT214" s="464"/>
      <c r="PU214" s="464"/>
      <c r="PV214" s="464"/>
      <c r="PW214" s="464"/>
      <c r="PX214" s="464"/>
      <c r="PY214" s="464"/>
      <c r="PZ214" s="464"/>
      <c r="QA214" s="464"/>
      <c r="QB214" s="464"/>
      <c r="QC214" s="464"/>
      <c r="QD214" s="464"/>
      <c r="QE214" s="464"/>
      <c r="QF214" s="464"/>
      <c r="QG214" s="464"/>
      <c r="QH214" s="464"/>
      <c r="QI214" s="464"/>
      <c r="QJ214" s="464"/>
      <c r="QK214" s="464"/>
      <c r="QL214" s="464"/>
      <c r="QM214" s="464"/>
      <c r="QN214" s="464"/>
      <c r="QO214" s="464"/>
      <c r="QP214" s="464"/>
      <c r="QQ214" s="464"/>
      <c r="QR214" s="464"/>
      <c r="QS214" s="464"/>
      <c r="QT214" s="464"/>
      <c r="QU214" s="464"/>
      <c r="QV214" s="464"/>
      <c r="QW214" s="464"/>
      <c r="QX214" s="464"/>
      <c r="QY214" s="464"/>
      <c r="QZ214" s="464"/>
      <c r="RA214" s="464"/>
      <c r="RB214" s="464"/>
      <c r="RC214" s="464"/>
      <c r="RD214" s="464"/>
      <c r="RE214" s="464"/>
      <c r="RF214" s="464"/>
      <c r="RG214" s="464"/>
      <c r="RH214" s="464"/>
      <c r="RI214" s="464"/>
    </row>
    <row r="215" spans="1:477" ht="23.25" customHeight="1" x14ac:dyDescent="0.25">
      <c r="A215" s="142"/>
      <c r="B215" s="279"/>
      <c r="C215" s="280"/>
      <c r="D215" s="143"/>
      <c r="E215" s="143"/>
      <c r="F215" s="493"/>
      <c r="G215" s="494"/>
      <c r="H215" s="496"/>
      <c r="I215" s="398"/>
      <c r="J215" s="167"/>
      <c r="K215" s="382" t="s">
        <v>227</v>
      </c>
      <c r="L215" s="398"/>
      <c r="M215" s="167"/>
      <c r="N215" s="103"/>
      <c r="O215" s="398"/>
      <c r="P215" s="167"/>
      <c r="Q215" s="103"/>
      <c r="R215" s="389">
        <v>0</v>
      </c>
      <c r="S215" s="165"/>
      <c r="T215" s="103"/>
      <c r="U215" s="398"/>
      <c r="V215" s="167"/>
      <c r="W215" s="103"/>
      <c r="X215" s="398"/>
      <c r="Y215" s="167"/>
      <c r="Z215" s="103"/>
      <c r="AA215" s="398"/>
      <c r="AB215" s="167"/>
      <c r="AC215" s="382" t="s">
        <v>224</v>
      </c>
      <c r="AD215" s="398"/>
      <c r="AE215" s="167"/>
      <c r="AF215" s="103"/>
    </row>
    <row r="216" spans="1:477" ht="23.25" customHeight="1" x14ac:dyDescent="0.25">
      <c r="A216" s="345"/>
      <c r="B216" s="344" t="s">
        <v>195</v>
      </c>
      <c r="C216" s="346"/>
      <c r="D216" s="143"/>
      <c r="E216" s="143"/>
      <c r="F216" s="503" t="s">
        <v>147</v>
      </c>
      <c r="G216" s="504" t="s">
        <v>206</v>
      </c>
      <c r="H216" s="505" t="s">
        <v>207</v>
      </c>
      <c r="I216" s="407" t="s">
        <v>147</v>
      </c>
      <c r="J216" s="385" t="s">
        <v>206</v>
      </c>
      <c r="K216" s="360" t="s">
        <v>207</v>
      </c>
      <c r="L216" s="407" t="s">
        <v>147</v>
      </c>
      <c r="M216" s="385" t="s">
        <v>206</v>
      </c>
      <c r="N216" s="360" t="s">
        <v>207</v>
      </c>
      <c r="O216" s="407" t="s">
        <v>147</v>
      </c>
      <c r="P216" s="385" t="s">
        <v>206</v>
      </c>
      <c r="Q216" s="360" t="s">
        <v>207</v>
      </c>
      <c r="R216" s="407" t="s">
        <v>147</v>
      </c>
      <c r="S216" s="385" t="s">
        <v>206</v>
      </c>
      <c r="T216" s="360" t="s">
        <v>207</v>
      </c>
      <c r="U216" s="407" t="s">
        <v>147</v>
      </c>
      <c r="V216" s="385" t="s">
        <v>206</v>
      </c>
      <c r="W216" s="360" t="s">
        <v>207</v>
      </c>
      <c r="X216" s="407" t="s">
        <v>147</v>
      </c>
      <c r="Y216" s="385" t="s">
        <v>206</v>
      </c>
      <c r="Z216" s="360" t="s">
        <v>207</v>
      </c>
      <c r="AA216" s="407" t="s">
        <v>147</v>
      </c>
      <c r="AB216" s="385" t="s">
        <v>206</v>
      </c>
      <c r="AC216" s="360" t="s">
        <v>207</v>
      </c>
      <c r="AD216" s="407" t="s">
        <v>147</v>
      </c>
      <c r="AE216" s="385" t="s">
        <v>206</v>
      </c>
      <c r="AF216" s="360" t="s">
        <v>207</v>
      </c>
    </row>
    <row r="217" spans="1:477" ht="23.25" customHeight="1" x14ac:dyDescent="0.25">
      <c r="A217" s="142">
        <f>IF(B217="","",A214+1)</f>
        <v>176</v>
      </c>
      <c r="B217" s="279" t="s">
        <v>152</v>
      </c>
      <c r="C217" s="280"/>
      <c r="D217" s="143"/>
      <c r="E217" s="143"/>
      <c r="F217" s="493"/>
      <c r="G217" s="494">
        <v>40</v>
      </c>
      <c r="H217" s="496">
        <v>1000</v>
      </c>
      <c r="I217" s="398"/>
      <c r="J217" s="167">
        <v>10</v>
      </c>
      <c r="K217" s="103">
        <v>250</v>
      </c>
      <c r="L217" s="398">
        <v>2</v>
      </c>
      <c r="M217" s="167">
        <v>119</v>
      </c>
      <c r="N217" s="103">
        <v>2975</v>
      </c>
      <c r="O217" s="398">
        <v>1</v>
      </c>
      <c r="P217" s="167">
        <v>30</v>
      </c>
      <c r="Q217" s="103">
        <v>750</v>
      </c>
      <c r="R217" s="389">
        <v>0</v>
      </c>
      <c r="S217" s="165">
        <v>55</v>
      </c>
      <c r="T217" s="103">
        <v>1375</v>
      </c>
      <c r="U217" s="398"/>
      <c r="V217" s="167">
        <v>20</v>
      </c>
      <c r="W217" s="103">
        <v>500</v>
      </c>
      <c r="X217" s="398">
        <v>1</v>
      </c>
      <c r="Y217" s="167">
        <v>45</v>
      </c>
      <c r="Z217" s="103">
        <v>1125</v>
      </c>
      <c r="AA217" s="398">
        <v>0.5</v>
      </c>
      <c r="AB217" s="167">
        <v>90</v>
      </c>
      <c r="AC217" s="103">
        <v>2250</v>
      </c>
      <c r="AD217" s="398"/>
      <c r="AE217" s="167"/>
      <c r="AF217" s="360" t="s">
        <v>220</v>
      </c>
    </row>
    <row r="218" spans="1:477" ht="23.25" customHeight="1" x14ac:dyDescent="0.25">
      <c r="A218" s="142">
        <f t="shared" ref="A218:A223" si="41">IF(B218="","",A217+1)</f>
        <v>177</v>
      </c>
      <c r="B218" s="279" t="s">
        <v>153</v>
      </c>
      <c r="C218" s="280"/>
      <c r="D218" s="143"/>
      <c r="E218" s="143"/>
      <c r="F218" s="493"/>
      <c r="G218" s="494">
        <v>40</v>
      </c>
      <c r="H218" s="496">
        <v>1000</v>
      </c>
      <c r="I218" s="398"/>
      <c r="J218" s="167">
        <v>20</v>
      </c>
      <c r="K218" s="103">
        <v>500</v>
      </c>
      <c r="L218" s="398">
        <v>2</v>
      </c>
      <c r="M218" s="167">
        <v>119</v>
      </c>
      <c r="N218" s="103">
        <v>2975</v>
      </c>
      <c r="O218" s="398">
        <v>1</v>
      </c>
      <c r="P218" s="167">
        <v>30</v>
      </c>
      <c r="Q218" s="103">
        <v>750</v>
      </c>
      <c r="R218" s="389">
        <v>0</v>
      </c>
      <c r="S218" s="165">
        <v>55</v>
      </c>
      <c r="T218" s="103">
        <v>1375</v>
      </c>
      <c r="U218" s="398"/>
      <c r="V218" s="167">
        <v>20</v>
      </c>
      <c r="W218" s="103">
        <v>500</v>
      </c>
      <c r="X218" s="398">
        <v>2</v>
      </c>
      <c r="Y218" s="167">
        <v>90</v>
      </c>
      <c r="Z218" s="103">
        <v>2250</v>
      </c>
      <c r="AA218" s="398">
        <v>0.5</v>
      </c>
      <c r="AB218" s="167">
        <v>115</v>
      </c>
      <c r="AC218" s="103">
        <v>2875</v>
      </c>
      <c r="AD218" s="398"/>
      <c r="AE218" s="167"/>
      <c r="AF218" s="360" t="s">
        <v>220</v>
      </c>
    </row>
    <row r="219" spans="1:477" ht="23.25" customHeight="1" x14ac:dyDescent="0.25">
      <c r="A219" s="142">
        <f t="shared" si="41"/>
        <v>178</v>
      </c>
      <c r="B219" s="279" t="s">
        <v>154</v>
      </c>
      <c r="C219" s="280"/>
      <c r="D219" s="143"/>
      <c r="E219" s="143"/>
      <c r="F219" s="493"/>
      <c r="G219" s="494">
        <v>200</v>
      </c>
      <c r="H219" s="496">
        <v>5000</v>
      </c>
      <c r="I219" s="398"/>
      <c r="J219" s="167">
        <v>175</v>
      </c>
      <c r="K219" s="103">
        <v>4375</v>
      </c>
      <c r="L219" s="398">
        <v>3</v>
      </c>
      <c r="M219" s="167">
        <v>178.5</v>
      </c>
      <c r="N219" s="103">
        <v>4462.5</v>
      </c>
      <c r="O219" s="398">
        <v>1</v>
      </c>
      <c r="P219" s="167">
        <v>30</v>
      </c>
      <c r="Q219" s="103">
        <v>750</v>
      </c>
      <c r="R219" s="389">
        <v>0</v>
      </c>
      <c r="S219" s="165">
        <v>135</v>
      </c>
      <c r="T219" s="103">
        <v>3375</v>
      </c>
      <c r="U219" s="398"/>
      <c r="V219" s="167">
        <v>130</v>
      </c>
      <c r="W219" s="103">
        <v>3250</v>
      </c>
      <c r="X219" s="398">
        <v>9</v>
      </c>
      <c r="Y219" s="167">
        <v>405</v>
      </c>
      <c r="Z219" s="103">
        <v>10125</v>
      </c>
      <c r="AA219" s="398">
        <v>2</v>
      </c>
      <c r="AB219" s="167">
        <v>185</v>
      </c>
      <c r="AC219" s="103">
        <v>4625</v>
      </c>
      <c r="AD219" s="398"/>
      <c r="AE219" s="167"/>
      <c r="AF219" s="360" t="s">
        <v>220</v>
      </c>
    </row>
    <row r="220" spans="1:477" ht="23.25" customHeight="1" x14ac:dyDescent="0.25">
      <c r="A220" s="142">
        <f t="shared" si="41"/>
        <v>179</v>
      </c>
      <c r="B220" s="279" t="s">
        <v>155</v>
      </c>
      <c r="C220" s="280"/>
      <c r="D220" s="143"/>
      <c r="E220" s="143"/>
      <c r="F220" s="493"/>
      <c r="G220" s="494">
        <v>200</v>
      </c>
      <c r="H220" s="496">
        <v>5000</v>
      </c>
      <c r="I220" s="398"/>
      <c r="J220" s="167">
        <v>75</v>
      </c>
      <c r="K220" s="103">
        <v>1875</v>
      </c>
      <c r="L220" s="398">
        <v>3</v>
      </c>
      <c r="M220" s="167">
        <v>178.5</v>
      </c>
      <c r="N220" s="103">
        <v>4462.5</v>
      </c>
      <c r="O220" s="398">
        <v>1</v>
      </c>
      <c r="P220" s="167">
        <v>30</v>
      </c>
      <c r="Q220" s="103">
        <v>750</v>
      </c>
      <c r="R220" s="389">
        <v>0</v>
      </c>
      <c r="S220" s="165">
        <v>120</v>
      </c>
      <c r="T220" s="103">
        <v>3000</v>
      </c>
      <c r="U220" s="398"/>
      <c r="V220" s="167">
        <v>40</v>
      </c>
      <c r="W220" s="103">
        <v>1000</v>
      </c>
      <c r="X220" s="398">
        <v>6</v>
      </c>
      <c r="Y220" s="167">
        <v>270</v>
      </c>
      <c r="Z220" s="103">
        <v>6750</v>
      </c>
      <c r="AA220" s="398">
        <v>0.75</v>
      </c>
      <c r="AB220" s="167">
        <v>145</v>
      </c>
      <c r="AC220" s="103">
        <v>3625</v>
      </c>
      <c r="AD220" s="398"/>
      <c r="AE220" s="167"/>
      <c r="AF220" s="360" t="s">
        <v>220</v>
      </c>
    </row>
    <row r="221" spans="1:477" ht="23.25" customHeight="1" x14ac:dyDescent="0.25">
      <c r="A221" s="142">
        <f t="shared" si="41"/>
        <v>180</v>
      </c>
      <c r="B221" s="279" t="s">
        <v>156</v>
      </c>
      <c r="C221" s="280"/>
      <c r="D221" s="143">
        <f>IF(ISBLANK('Item List'!E167),0,'Item List'!E167)</f>
        <v>0</v>
      </c>
      <c r="E221" s="143">
        <f t="shared" ref="E221" si="42">IF(AND(ISNUMBER($C221),ISNUMBER(D221)),$C221*D221,0)</f>
        <v>0</v>
      </c>
      <c r="F221" s="493"/>
      <c r="G221" s="494">
        <v>60</v>
      </c>
      <c r="H221" s="496">
        <v>1500</v>
      </c>
      <c r="I221" s="398"/>
      <c r="J221" s="167">
        <v>30</v>
      </c>
      <c r="K221" s="103">
        <v>750</v>
      </c>
      <c r="L221" s="398">
        <v>2</v>
      </c>
      <c r="M221" s="167">
        <v>119</v>
      </c>
      <c r="N221" s="103">
        <v>2975</v>
      </c>
      <c r="O221" s="398">
        <v>1</v>
      </c>
      <c r="P221" s="167">
        <v>30</v>
      </c>
      <c r="Q221" s="103">
        <v>750</v>
      </c>
      <c r="R221" s="389">
        <v>0</v>
      </c>
      <c r="S221" s="165">
        <v>65</v>
      </c>
      <c r="T221" s="103">
        <v>1625</v>
      </c>
      <c r="U221" s="398"/>
      <c r="V221" s="167">
        <v>30</v>
      </c>
      <c r="W221" s="103">
        <v>750</v>
      </c>
      <c r="X221" s="398">
        <v>3</v>
      </c>
      <c r="Y221" s="167">
        <v>135</v>
      </c>
      <c r="Z221" s="103">
        <v>3375</v>
      </c>
      <c r="AA221" s="398">
        <v>0.75</v>
      </c>
      <c r="AB221" s="167">
        <v>145</v>
      </c>
      <c r="AC221" s="103">
        <v>3625</v>
      </c>
      <c r="AD221" s="398"/>
      <c r="AE221" s="167"/>
      <c r="AF221" s="360" t="s">
        <v>220</v>
      </c>
    </row>
    <row r="222" spans="1:477" ht="23.25" customHeight="1" x14ac:dyDescent="0.25">
      <c r="A222" s="142">
        <f t="shared" si="41"/>
        <v>181</v>
      </c>
      <c r="B222" s="279" t="s">
        <v>157</v>
      </c>
      <c r="C222" s="280"/>
      <c r="D222" s="143"/>
      <c r="E222" s="143"/>
      <c r="F222" s="493"/>
      <c r="G222" s="494">
        <v>200</v>
      </c>
      <c r="H222" s="496">
        <v>5000</v>
      </c>
      <c r="I222" s="398"/>
      <c r="J222" s="167">
        <v>120</v>
      </c>
      <c r="K222" s="103">
        <v>3000</v>
      </c>
      <c r="L222" s="398">
        <v>4</v>
      </c>
      <c r="M222" s="167">
        <v>238</v>
      </c>
      <c r="N222" s="103">
        <v>5950</v>
      </c>
      <c r="O222" s="398">
        <v>1</v>
      </c>
      <c r="P222" s="167">
        <v>30</v>
      </c>
      <c r="Q222" s="103">
        <v>750</v>
      </c>
      <c r="R222" s="389">
        <v>0</v>
      </c>
      <c r="S222" s="165">
        <v>175</v>
      </c>
      <c r="T222" s="103">
        <v>4375</v>
      </c>
      <c r="U222" s="398"/>
      <c r="V222" s="167">
        <v>120</v>
      </c>
      <c r="W222" s="103">
        <v>3000</v>
      </c>
      <c r="X222" s="398">
        <v>8</v>
      </c>
      <c r="Y222" s="167">
        <v>360</v>
      </c>
      <c r="Z222" s="103">
        <v>9000</v>
      </c>
      <c r="AA222" s="398">
        <v>2</v>
      </c>
      <c r="AB222" s="167">
        <v>185</v>
      </c>
      <c r="AC222" s="103">
        <v>4625</v>
      </c>
      <c r="AD222" s="398"/>
      <c r="AE222" s="167"/>
      <c r="AF222" s="360" t="s">
        <v>220</v>
      </c>
    </row>
    <row r="223" spans="1:477" ht="23.25" customHeight="1" thickBot="1" x14ac:dyDescent="0.3">
      <c r="A223" s="142">
        <f t="shared" si="41"/>
        <v>182</v>
      </c>
      <c r="B223" s="279" t="s">
        <v>158</v>
      </c>
      <c r="C223" s="280"/>
      <c r="D223" s="143">
        <f>IF(ISBLANK('Item List'!E169),0,'Item List'!E169)</f>
        <v>0</v>
      </c>
      <c r="E223" s="143">
        <f t="shared" ref="E223" si="43">IF(AND(ISNUMBER($C223),ISNUMBER(D223)),$C223*D223,0)</f>
        <v>0</v>
      </c>
      <c r="F223" s="493"/>
      <c r="G223" s="494">
        <v>60</v>
      </c>
      <c r="H223" s="496">
        <v>1500</v>
      </c>
      <c r="I223" s="398"/>
      <c r="J223" s="167">
        <v>50</v>
      </c>
      <c r="K223" s="103">
        <v>1250</v>
      </c>
      <c r="L223" s="398">
        <v>2</v>
      </c>
      <c r="M223" s="167">
        <v>119</v>
      </c>
      <c r="N223" s="103">
        <v>2975</v>
      </c>
      <c r="O223" s="398">
        <v>1</v>
      </c>
      <c r="P223" s="167">
        <v>30</v>
      </c>
      <c r="Q223" s="103">
        <v>750</v>
      </c>
      <c r="R223" s="389">
        <v>0</v>
      </c>
      <c r="S223" s="165">
        <v>55</v>
      </c>
      <c r="T223" s="103">
        <v>1375</v>
      </c>
      <c r="U223" s="398"/>
      <c r="V223" s="167">
        <v>100</v>
      </c>
      <c r="W223" s="103">
        <v>2500</v>
      </c>
      <c r="X223" s="398">
        <v>4</v>
      </c>
      <c r="Y223" s="167">
        <v>180</v>
      </c>
      <c r="Z223" s="103">
        <v>4500</v>
      </c>
      <c r="AA223" s="398">
        <v>1</v>
      </c>
      <c r="AB223" s="167">
        <v>135</v>
      </c>
      <c r="AC223" s="103">
        <v>3375</v>
      </c>
      <c r="AD223" s="398"/>
      <c r="AE223" s="167"/>
      <c r="AF223" s="360" t="s">
        <v>220</v>
      </c>
    </row>
    <row r="224" spans="1:477" s="221" customFormat="1" ht="10.5" customHeight="1" x14ac:dyDescent="0.2">
      <c r="A224" s="144"/>
      <c r="B224" s="154" t="s">
        <v>203</v>
      </c>
      <c r="C224" s="281"/>
      <c r="D224" s="146" t="s">
        <v>7</v>
      </c>
      <c r="E224" s="147" t="str">
        <f>IF(SUM(E200:E223)=0,"",SUM(E200:E223))</f>
        <v/>
      </c>
      <c r="F224" s="497"/>
      <c r="G224" s="498"/>
      <c r="H224" s="499"/>
      <c r="I224" s="391"/>
      <c r="J224" s="217"/>
      <c r="K224" s="348"/>
      <c r="L224" s="391"/>
      <c r="M224" s="217"/>
      <c r="N224" s="348"/>
      <c r="O224" s="391"/>
      <c r="P224" s="217"/>
      <c r="Q224" s="348"/>
      <c r="R224" s="391">
        <v>0</v>
      </c>
      <c r="S224" s="217"/>
      <c r="T224" s="348"/>
      <c r="U224" s="391"/>
      <c r="V224" s="217"/>
      <c r="W224" s="348"/>
      <c r="X224" s="391"/>
      <c r="Y224" s="217"/>
      <c r="Z224" s="348"/>
      <c r="AA224" s="391">
        <v>0.5</v>
      </c>
      <c r="AB224" s="217"/>
      <c r="AC224" s="348">
        <f t="shared" ref="AC224" si="44">AA224*AB224</f>
        <v>0</v>
      </c>
      <c r="AD224" s="391"/>
      <c r="AE224" s="217"/>
      <c r="AF224" s="348"/>
      <c r="AG224" s="467"/>
      <c r="AH224" s="467"/>
      <c r="AI224" s="467"/>
      <c r="AJ224" s="467"/>
      <c r="AK224" s="467"/>
      <c r="AL224" s="467"/>
      <c r="AM224" s="467"/>
      <c r="AN224" s="467"/>
      <c r="AO224" s="467"/>
      <c r="AP224" s="467"/>
      <c r="AQ224" s="467"/>
      <c r="AR224" s="467"/>
      <c r="AS224" s="467"/>
      <c r="AT224" s="467"/>
      <c r="AU224" s="467"/>
      <c r="AV224" s="467"/>
      <c r="AW224" s="467"/>
      <c r="AX224" s="467"/>
      <c r="AY224" s="467"/>
      <c r="AZ224" s="467"/>
      <c r="BA224" s="467"/>
      <c r="BB224" s="467"/>
      <c r="BC224" s="467"/>
      <c r="BD224" s="467"/>
      <c r="BE224" s="467"/>
      <c r="BF224" s="467"/>
      <c r="BG224" s="467"/>
      <c r="BH224" s="467"/>
      <c r="BI224" s="467"/>
      <c r="BJ224" s="467"/>
      <c r="BK224" s="467"/>
      <c r="BL224" s="467"/>
      <c r="BM224" s="467"/>
      <c r="BN224" s="467"/>
      <c r="BO224" s="467"/>
      <c r="BP224" s="467"/>
      <c r="BQ224" s="467"/>
      <c r="BR224" s="467"/>
      <c r="BS224" s="467"/>
      <c r="BT224" s="467"/>
      <c r="BU224" s="467"/>
      <c r="BV224" s="467"/>
      <c r="BW224" s="467"/>
      <c r="BX224" s="467"/>
      <c r="BY224" s="467"/>
      <c r="BZ224" s="467"/>
      <c r="CA224" s="467"/>
      <c r="CB224" s="467"/>
      <c r="CC224" s="467"/>
      <c r="CD224" s="467"/>
      <c r="CE224" s="467"/>
      <c r="CF224" s="467"/>
      <c r="CG224" s="467"/>
      <c r="CH224" s="467"/>
      <c r="CI224" s="467"/>
      <c r="CJ224" s="467"/>
      <c r="CK224" s="467"/>
      <c r="CL224" s="467"/>
      <c r="CM224" s="467"/>
      <c r="CN224" s="467"/>
      <c r="CO224" s="467"/>
      <c r="CP224" s="467"/>
      <c r="CQ224" s="467"/>
      <c r="CR224" s="467"/>
      <c r="CS224" s="467"/>
      <c r="CT224" s="467"/>
      <c r="CU224" s="467"/>
      <c r="CV224" s="467"/>
      <c r="CW224" s="467"/>
      <c r="CX224" s="467"/>
      <c r="CY224" s="467"/>
      <c r="CZ224" s="467"/>
      <c r="DA224" s="467"/>
      <c r="DB224" s="467"/>
      <c r="DC224" s="467"/>
      <c r="DD224" s="467"/>
      <c r="DE224" s="467"/>
      <c r="DF224" s="467"/>
      <c r="DG224" s="467"/>
      <c r="DH224" s="467"/>
      <c r="DI224" s="467"/>
      <c r="DJ224" s="467"/>
      <c r="DK224" s="467"/>
      <c r="DL224" s="467"/>
      <c r="DM224" s="467"/>
      <c r="DN224" s="467"/>
      <c r="DO224" s="467"/>
      <c r="DP224" s="467"/>
      <c r="DQ224" s="467"/>
      <c r="DR224" s="467"/>
      <c r="DS224" s="467"/>
      <c r="DT224" s="467"/>
      <c r="DU224" s="467"/>
      <c r="DV224" s="467"/>
      <c r="DW224" s="467"/>
      <c r="DX224" s="467"/>
      <c r="DY224" s="467"/>
      <c r="DZ224" s="467"/>
      <c r="EA224" s="467"/>
      <c r="EB224" s="467"/>
      <c r="EC224" s="467"/>
      <c r="ED224" s="467"/>
      <c r="EE224" s="467"/>
      <c r="EF224" s="467"/>
      <c r="EG224" s="467"/>
      <c r="EH224" s="467"/>
      <c r="EI224" s="467"/>
      <c r="EJ224" s="467"/>
      <c r="EK224" s="467"/>
      <c r="EL224" s="467"/>
      <c r="EM224" s="467"/>
      <c r="EN224" s="467"/>
      <c r="EO224" s="467"/>
      <c r="EP224" s="467"/>
      <c r="EQ224" s="467"/>
      <c r="ER224" s="467"/>
      <c r="ES224" s="467"/>
      <c r="ET224" s="467"/>
      <c r="EU224" s="467"/>
      <c r="EV224" s="467"/>
      <c r="EW224" s="467"/>
      <c r="EX224" s="467"/>
      <c r="EY224" s="467"/>
      <c r="EZ224" s="467"/>
      <c r="FA224" s="467"/>
      <c r="FB224" s="467"/>
      <c r="FC224" s="467"/>
      <c r="FD224" s="467"/>
      <c r="FE224" s="467"/>
      <c r="FF224" s="467"/>
      <c r="FG224" s="467"/>
      <c r="FH224" s="467"/>
      <c r="FI224" s="467"/>
      <c r="FJ224" s="467"/>
      <c r="FK224" s="467"/>
      <c r="FL224" s="467"/>
      <c r="FM224" s="467"/>
      <c r="FN224" s="467"/>
      <c r="FO224" s="467"/>
      <c r="FP224" s="467"/>
      <c r="FQ224" s="467"/>
      <c r="FR224" s="467"/>
      <c r="FS224" s="467"/>
      <c r="FT224" s="467"/>
      <c r="FU224" s="467"/>
      <c r="FV224" s="467"/>
      <c r="FW224" s="467"/>
      <c r="FX224" s="467"/>
      <c r="FY224" s="467"/>
      <c r="FZ224" s="467"/>
      <c r="GA224" s="467"/>
      <c r="GB224" s="467"/>
      <c r="GC224" s="467"/>
      <c r="GD224" s="467"/>
      <c r="GE224" s="467"/>
      <c r="GF224" s="467"/>
      <c r="GG224" s="467"/>
      <c r="GH224" s="467"/>
      <c r="GI224" s="467"/>
      <c r="GJ224" s="467"/>
      <c r="GK224" s="467"/>
      <c r="GL224" s="467"/>
      <c r="GM224" s="467"/>
      <c r="GN224" s="467"/>
      <c r="GO224" s="467"/>
      <c r="GP224" s="467"/>
      <c r="GQ224" s="467"/>
      <c r="GR224" s="467"/>
      <c r="GS224" s="467"/>
      <c r="GT224" s="467"/>
      <c r="GU224" s="467"/>
      <c r="GV224" s="467"/>
      <c r="GW224" s="467"/>
      <c r="GX224" s="467"/>
      <c r="GY224" s="467"/>
      <c r="GZ224" s="467"/>
      <c r="HA224" s="467"/>
      <c r="HB224" s="467"/>
      <c r="HC224" s="467"/>
      <c r="HD224" s="467"/>
      <c r="HE224" s="467"/>
      <c r="HF224" s="467"/>
      <c r="HG224" s="467"/>
      <c r="HH224" s="467"/>
      <c r="HI224" s="467"/>
      <c r="HJ224" s="467"/>
      <c r="HK224" s="467"/>
      <c r="HL224" s="467"/>
      <c r="HM224" s="467"/>
      <c r="HN224" s="467"/>
      <c r="HO224" s="467"/>
      <c r="HP224" s="467"/>
      <c r="HQ224" s="467"/>
      <c r="HR224" s="467"/>
      <c r="HS224" s="467"/>
      <c r="HT224" s="467"/>
      <c r="HU224" s="467"/>
      <c r="HV224" s="467"/>
      <c r="HW224" s="467"/>
      <c r="HX224" s="467"/>
      <c r="HY224" s="467"/>
      <c r="HZ224" s="467"/>
      <c r="IA224" s="467"/>
      <c r="IB224" s="467"/>
      <c r="IC224" s="467"/>
      <c r="ID224" s="467"/>
      <c r="IE224" s="467"/>
      <c r="IF224" s="467"/>
      <c r="IG224" s="467"/>
      <c r="IH224" s="467"/>
      <c r="II224" s="467"/>
      <c r="IJ224" s="467"/>
      <c r="IK224" s="467"/>
      <c r="IL224" s="467"/>
      <c r="IM224" s="467"/>
      <c r="IN224" s="467"/>
      <c r="IO224" s="467"/>
      <c r="IP224" s="467"/>
      <c r="IQ224" s="467"/>
      <c r="IR224" s="467"/>
      <c r="IS224" s="467"/>
      <c r="IT224" s="467"/>
      <c r="IU224" s="467"/>
      <c r="IV224" s="467"/>
      <c r="IW224" s="467"/>
      <c r="IX224" s="467"/>
      <c r="IY224" s="467"/>
      <c r="IZ224" s="467"/>
      <c r="JA224" s="467"/>
      <c r="JB224" s="467"/>
      <c r="JC224" s="467"/>
      <c r="JD224" s="467"/>
      <c r="JE224" s="467"/>
      <c r="JF224" s="467"/>
      <c r="JG224" s="467"/>
      <c r="JH224" s="467"/>
      <c r="JI224" s="467"/>
      <c r="JJ224" s="467"/>
      <c r="JK224" s="467"/>
      <c r="JL224" s="467"/>
      <c r="JM224" s="467"/>
      <c r="JN224" s="467"/>
      <c r="JO224" s="467"/>
      <c r="JP224" s="467"/>
      <c r="JQ224" s="467"/>
      <c r="JR224" s="467"/>
      <c r="JS224" s="467"/>
      <c r="JT224" s="467"/>
      <c r="JU224" s="467"/>
      <c r="JV224" s="467"/>
      <c r="JW224" s="467"/>
      <c r="JX224" s="467"/>
      <c r="JY224" s="467"/>
      <c r="JZ224" s="467"/>
      <c r="KA224" s="467"/>
      <c r="KB224" s="467"/>
      <c r="KC224" s="467"/>
      <c r="KD224" s="467"/>
      <c r="KE224" s="467"/>
      <c r="KF224" s="467"/>
      <c r="KG224" s="467"/>
      <c r="KH224" s="467"/>
      <c r="KI224" s="467"/>
      <c r="KJ224" s="467"/>
      <c r="KK224" s="467"/>
      <c r="KL224" s="467"/>
      <c r="KM224" s="467"/>
      <c r="KN224" s="467"/>
      <c r="KO224" s="467"/>
      <c r="KP224" s="467"/>
      <c r="KQ224" s="467"/>
      <c r="KR224" s="467"/>
      <c r="KS224" s="467"/>
      <c r="KT224" s="467"/>
      <c r="KU224" s="467"/>
      <c r="KV224" s="467"/>
      <c r="KW224" s="467"/>
      <c r="KX224" s="467"/>
      <c r="KY224" s="467"/>
      <c r="KZ224" s="467"/>
      <c r="LA224" s="467"/>
      <c r="LB224" s="467"/>
      <c r="LC224" s="467"/>
      <c r="LD224" s="467"/>
      <c r="LE224" s="467"/>
      <c r="LF224" s="467"/>
      <c r="LG224" s="467"/>
      <c r="LH224" s="467"/>
      <c r="LI224" s="467"/>
      <c r="LJ224" s="467"/>
      <c r="LK224" s="467"/>
      <c r="LL224" s="467"/>
      <c r="LM224" s="467"/>
      <c r="LN224" s="467"/>
      <c r="LO224" s="467"/>
      <c r="LP224" s="467"/>
      <c r="LQ224" s="467"/>
      <c r="LR224" s="467"/>
      <c r="LS224" s="467"/>
      <c r="LT224" s="467"/>
      <c r="LU224" s="467"/>
      <c r="LV224" s="467"/>
      <c r="LW224" s="467"/>
      <c r="LX224" s="467"/>
      <c r="LY224" s="467"/>
      <c r="LZ224" s="467"/>
      <c r="MA224" s="467"/>
      <c r="MB224" s="467"/>
      <c r="MC224" s="467"/>
      <c r="MD224" s="467"/>
      <c r="ME224" s="467"/>
      <c r="MF224" s="467"/>
      <c r="MG224" s="467"/>
      <c r="MH224" s="467"/>
      <c r="MI224" s="467"/>
      <c r="MJ224" s="467"/>
      <c r="MK224" s="467"/>
      <c r="ML224" s="467"/>
      <c r="MM224" s="467"/>
      <c r="MN224" s="467"/>
      <c r="MO224" s="467"/>
      <c r="MP224" s="467"/>
      <c r="MQ224" s="467"/>
      <c r="MR224" s="467"/>
      <c r="MS224" s="467"/>
      <c r="MT224" s="467"/>
      <c r="MU224" s="467"/>
      <c r="MV224" s="467"/>
      <c r="MW224" s="467"/>
      <c r="MX224" s="467"/>
      <c r="MY224" s="467"/>
      <c r="MZ224" s="467"/>
      <c r="NA224" s="467"/>
      <c r="NB224" s="467"/>
      <c r="NC224" s="467"/>
      <c r="ND224" s="467"/>
      <c r="NE224" s="467"/>
      <c r="NF224" s="467"/>
      <c r="NG224" s="467"/>
      <c r="NH224" s="467"/>
      <c r="NI224" s="467"/>
      <c r="NJ224" s="467"/>
      <c r="NK224" s="467"/>
      <c r="NL224" s="467"/>
      <c r="NM224" s="467"/>
      <c r="NN224" s="467"/>
      <c r="NO224" s="467"/>
      <c r="NP224" s="467"/>
      <c r="NQ224" s="467"/>
      <c r="NR224" s="467"/>
      <c r="NS224" s="467"/>
      <c r="NT224" s="467"/>
      <c r="NU224" s="467"/>
      <c r="NV224" s="467"/>
      <c r="NW224" s="467"/>
      <c r="NX224" s="467"/>
      <c r="NY224" s="467"/>
      <c r="NZ224" s="467"/>
      <c r="OA224" s="467"/>
      <c r="OB224" s="467"/>
      <c r="OC224" s="467"/>
      <c r="OD224" s="467"/>
      <c r="OE224" s="467"/>
      <c r="OF224" s="467"/>
      <c r="OG224" s="467"/>
      <c r="OH224" s="467"/>
      <c r="OI224" s="467"/>
      <c r="OJ224" s="467"/>
      <c r="OK224" s="467"/>
      <c r="OL224" s="467"/>
      <c r="OM224" s="467"/>
      <c r="ON224" s="467"/>
      <c r="OO224" s="467"/>
      <c r="OP224" s="467"/>
      <c r="OQ224" s="467"/>
      <c r="OR224" s="467"/>
      <c r="OS224" s="467"/>
      <c r="OT224" s="467"/>
      <c r="OU224" s="467"/>
      <c r="OV224" s="467"/>
      <c r="OW224" s="467"/>
      <c r="OX224" s="467"/>
      <c r="OY224" s="467"/>
      <c r="OZ224" s="467"/>
      <c r="PA224" s="467"/>
      <c r="PB224" s="467"/>
      <c r="PC224" s="467"/>
      <c r="PD224" s="467"/>
      <c r="PE224" s="467"/>
      <c r="PF224" s="467"/>
      <c r="PG224" s="467"/>
      <c r="PH224" s="467"/>
      <c r="PI224" s="467"/>
      <c r="PJ224" s="467"/>
      <c r="PK224" s="467"/>
      <c r="PL224" s="467"/>
      <c r="PM224" s="467"/>
      <c r="PN224" s="467"/>
      <c r="PO224" s="467"/>
      <c r="PP224" s="467"/>
      <c r="PQ224" s="467"/>
      <c r="PR224" s="467"/>
      <c r="PS224" s="467"/>
      <c r="PT224" s="467"/>
      <c r="PU224" s="467"/>
      <c r="PV224" s="467"/>
      <c r="PW224" s="467"/>
      <c r="PX224" s="467"/>
      <c r="PY224" s="467"/>
      <c r="PZ224" s="467"/>
      <c r="QA224" s="467"/>
      <c r="QB224" s="467"/>
      <c r="QC224" s="467"/>
      <c r="QD224" s="467"/>
      <c r="QE224" s="467"/>
      <c r="QF224" s="467"/>
      <c r="QG224" s="467"/>
      <c r="QH224" s="467"/>
      <c r="QI224" s="467"/>
      <c r="QJ224" s="467"/>
      <c r="QK224" s="467"/>
      <c r="QL224" s="467"/>
      <c r="QM224" s="467"/>
      <c r="QN224" s="467"/>
      <c r="QO224" s="467"/>
      <c r="QP224" s="467"/>
      <c r="QQ224" s="467"/>
      <c r="QR224" s="467"/>
      <c r="QS224" s="467"/>
      <c r="QT224" s="467"/>
      <c r="QU224" s="467"/>
      <c r="QV224" s="467"/>
      <c r="QW224" s="467"/>
      <c r="QX224" s="467"/>
      <c r="QY224" s="467"/>
      <c r="QZ224" s="467"/>
      <c r="RA224" s="467"/>
      <c r="RB224" s="467"/>
      <c r="RC224" s="467"/>
      <c r="RD224" s="467"/>
      <c r="RE224" s="467"/>
      <c r="RF224" s="467"/>
      <c r="RG224" s="467"/>
      <c r="RH224" s="467"/>
      <c r="RI224" s="467"/>
    </row>
    <row r="225" spans="1:477" s="221" customFormat="1" ht="10.5" customHeight="1" thickBot="1" x14ac:dyDescent="0.25">
      <c r="A225" s="148"/>
      <c r="B225" s="149"/>
      <c r="C225" s="151"/>
      <c r="D225" s="152" t="s">
        <v>8</v>
      </c>
      <c r="E225" s="153" t="str">
        <f>IF(SUM(E200:E223)=0,"",SUM($C200*D200,$C201*D201,$C202*D202,$C203*D203,$C204*D204,$C205*D205,$C206*D206,$C207*D207,$C208*D208,$C209*D209,$C210*D210,$C211*D211,$C212*D212,$C213*D213,$C214*D214,$C215*D215,$C216*D216,$C217*D217,$C218*D218,$C219*D219,$C220*D220,$C221*D221,$C222*D222,$C223*D223))</f>
        <v/>
      </c>
      <c r="F225" s="500"/>
      <c r="G225" s="501"/>
      <c r="H225" s="502"/>
      <c r="I225" s="392"/>
      <c r="J225" s="218"/>
      <c r="K225" s="104"/>
      <c r="L225" s="392"/>
      <c r="M225" s="218"/>
      <c r="N225" s="104"/>
      <c r="O225" s="392"/>
      <c r="P225" s="218"/>
      <c r="Q225" s="104"/>
      <c r="R225" s="392">
        <v>0</v>
      </c>
      <c r="S225" s="218"/>
      <c r="T225" s="104"/>
      <c r="U225" s="392"/>
      <c r="V225" s="218"/>
      <c r="W225" s="104"/>
      <c r="X225" s="392"/>
      <c r="Y225" s="218"/>
      <c r="Z225" s="104"/>
      <c r="AA225" s="392"/>
      <c r="AB225" s="218"/>
      <c r="AC225" s="104"/>
      <c r="AD225" s="392"/>
      <c r="AE225" s="218"/>
      <c r="AF225" s="104"/>
      <c r="AG225" s="467"/>
      <c r="AH225" s="467"/>
      <c r="AI225" s="467"/>
      <c r="AJ225" s="467"/>
      <c r="AK225" s="467"/>
      <c r="AL225" s="467"/>
      <c r="AM225" s="467"/>
      <c r="AN225" s="467"/>
      <c r="AO225" s="467"/>
      <c r="AP225" s="467"/>
      <c r="AQ225" s="467"/>
      <c r="AR225" s="467"/>
      <c r="AS225" s="467"/>
      <c r="AT225" s="467"/>
      <c r="AU225" s="467"/>
      <c r="AV225" s="467"/>
      <c r="AW225" s="467"/>
      <c r="AX225" s="467"/>
      <c r="AY225" s="467"/>
      <c r="AZ225" s="467"/>
      <c r="BA225" s="467"/>
      <c r="BB225" s="467"/>
      <c r="BC225" s="467"/>
      <c r="BD225" s="467"/>
      <c r="BE225" s="467"/>
      <c r="BF225" s="467"/>
      <c r="BG225" s="467"/>
      <c r="BH225" s="467"/>
      <c r="BI225" s="467"/>
      <c r="BJ225" s="467"/>
      <c r="BK225" s="467"/>
      <c r="BL225" s="467"/>
      <c r="BM225" s="467"/>
      <c r="BN225" s="467"/>
      <c r="BO225" s="467"/>
      <c r="BP225" s="467"/>
      <c r="BQ225" s="467"/>
      <c r="BR225" s="467"/>
      <c r="BS225" s="467"/>
      <c r="BT225" s="467"/>
      <c r="BU225" s="467"/>
      <c r="BV225" s="467"/>
      <c r="BW225" s="467"/>
      <c r="BX225" s="467"/>
      <c r="BY225" s="467"/>
      <c r="BZ225" s="467"/>
      <c r="CA225" s="467"/>
      <c r="CB225" s="467"/>
      <c r="CC225" s="467"/>
      <c r="CD225" s="467"/>
      <c r="CE225" s="467"/>
      <c r="CF225" s="467"/>
      <c r="CG225" s="467"/>
      <c r="CH225" s="467"/>
      <c r="CI225" s="467"/>
      <c r="CJ225" s="467"/>
      <c r="CK225" s="467"/>
      <c r="CL225" s="467"/>
      <c r="CM225" s="467"/>
      <c r="CN225" s="467"/>
      <c r="CO225" s="467"/>
      <c r="CP225" s="467"/>
      <c r="CQ225" s="467"/>
      <c r="CR225" s="467"/>
      <c r="CS225" s="467"/>
      <c r="CT225" s="467"/>
      <c r="CU225" s="467"/>
      <c r="CV225" s="467"/>
      <c r="CW225" s="467"/>
      <c r="CX225" s="467"/>
      <c r="CY225" s="467"/>
      <c r="CZ225" s="467"/>
      <c r="DA225" s="467"/>
      <c r="DB225" s="467"/>
      <c r="DC225" s="467"/>
      <c r="DD225" s="467"/>
      <c r="DE225" s="467"/>
      <c r="DF225" s="467"/>
      <c r="DG225" s="467"/>
      <c r="DH225" s="467"/>
      <c r="DI225" s="467"/>
      <c r="DJ225" s="467"/>
      <c r="DK225" s="467"/>
      <c r="DL225" s="467"/>
      <c r="DM225" s="467"/>
      <c r="DN225" s="467"/>
      <c r="DO225" s="467"/>
      <c r="DP225" s="467"/>
      <c r="DQ225" s="467"/>
      <c r="DR225" s="467"/>
      <c r="DS225" s="467"/>
      <c r="DT225" s="467"/>
      <c r="DU225" s="467"/>
      <c r="DV225" s="467"/>
      <c r="DW225" s="467"/>
      <c r="DX225" s="467"/>
      <c r="DY225" s="467"/>
      <c r="DZ225" s="467"/>
      <c r="EA225" s="467"/>
      <c r="EB225" s="467"/>
      <c r="EC225" s="467"/>
      <c r="ED225" s="467"/>
      <c r="EE225" s="467"/>
      <c r="EF225" s="467"/>
      <c r="EG225" s="467"/>
      <c r="EH225" s="467"/>
      <c r="EI225" s="467"/>
      <c r="EJ225" s="467"/>
      <c r="EK225" s="467"/>
      <c r="EL225" s="467"/>
      <c r="EM225" s="467"/>
      <c r="EN225" s="467"/>
      <c r="EO225" s="467"/>
      <c r="EP225" s="467"/>
      <c r="EQ225" s="467"/>
      <c r="ER225" s="467"/>
      <c r="ES225" s="467"/>
      <c r="ET225" s="467"/>
      <c r="EU225" s="467"/>
      <c r="EV225" s="467"/>
      <c r="EW225" s="467"/>
      <c r="EX225" s="467"/>
      <c r="EY225" s="467"/>
      <c r="EZ225" s="467"/>
      <c r="FA225" s="467"/>
      <c r="FB225" s="467"/>
      <c r="FC225" s="467"/>
      <c r="FD225" s="467"/>
      <c r="FE225" s="467"/>
      <c r="FF225" s="467"/>
      <c r="FG225" s="467"/>
      <c r="FH225" s="467"/>
      <c r="FI225" s="467"/>
      <c r="FJ225" s="467"/>
      <c r="FK225" s="467"/>
      <c r="FL225" s="467"/>
      <c r="FM225" s="467"/>
      <c r="FN225" s="467"/>
      <c r="FO225" s="467"/>
      <c r="FP225" s="467"/>
      <c r="FQ225" s="467"/>
      <c r="FR225" s="467"/>
      <c r="FS225" s="467"/>
      <c r="FT225" s="467"/>
      <c r="FU225" s="467"/>
      <c r="FV225" s="467"/>
      <c r="FW225" s="467"/>
      <c r="FX225" s="467"/>
      <c r="FY225" s="467"/>
      <c r="FZ225" s="467"/>
      <c r="GA225" s="467"/>
      <c r="GB225" s="467"/>
      <c r="GC225" s="467"/>
      <c r="GD225" s="467"/>
      <c r="GE225" s="467"/>
      <c r="GF225" s="467"/>
      <c r="GG225" s="467"/>
      <c r="GH225" s="467"/>
      <c r="GI225" s="467"/>
      <c r="GJ225" s="467"/>
      <c r="GK225" s="467"/>
      <c r="GL225" s="467"/>
      <c r="GM225" s="467"/>
      <c r="GN225" s="467"/>
      <c r="GO225" s="467"/>
      <c r="GP225" s="467"/>
      <c r="GQ225" s="467"/>
      <c r="GR225" s="467"/>
      <c r="GS225" s="467"/>
      <c r="GT225" s="467"/>
      <c r="GU225" s="467"/>
      <c r="GV225" s="467"/>
      <c r="GW225" s="467"/>
      <c r="GX225" s="467"/>
      <c r="GY225" s="467"/>
      <c r="GZ225" s="467"/>
      <c r="HA225" s="467"/>
      <c r="HB225" s="467"/>
      <c r="HC225" s="467"/>
      <c r="HD225" s="467"/>
      <c r="HE225" s="467"/>
      <c r="HF225" s="467"/>
      <c r="HG225" s="467"/>
      <c r="HH225" s="467"/>
      <c r="HI225" s="467"/>
      <c r="HJ225" s="467"/>
      <c r="HK225" s="467"/>
      <c r="HL225" s="467"/>
      <c r="HM225" s="467"/>
      <c r="HN225" s="467"/>
      <c r="HO225" s="467"/>
      <c r="HP225" s="467"/>
      <c r="HQ225" s="467"/>
      <c r="HR225" s="467"/>
      <c r="HS225" s="467"/>
      <c r="HT225" s="467"/>
      <c r="HU225" s="467"/>
      <c r="HV225" s="467"/>
      <c r="HW225" s="467"/>
      <c r="HX225" s="467"/>
      <c r="HY225" s="467"/>
      <c r="HZ225" s="467"/>
      <c r="IA225" s="467"/>
      <c r="IB225" s="467"/>
      <c r="IC225" s="467"/>
      <c r="ID225" s="467"/>
      <c r="IE225" s="467"/>
      <c r="IF225" s="467"/>
      <c r="IG225" s="467"/>
      <c r="IH225" s="467"/>
      <c r="II225" s="467"/>
      <c r="IJ225" s="467"/>
      <c r="IK225" s="467"/>
      <c r="IL225" s="467"/>
      <c r="IM225" s="467"/>
      <c r="IN225" s="467"/>
      <c r="IO225" s="467"/>
      <c r="IP225" s="467"/>
      <c r="IQ225" s="467"/>
      <c r="IR225" s="467"/>
      <c r="IS225" s="467"/>
      <c r="IT225" s="467"/>
      <c r="IU225" s="467"/>
      <c r="IV225" s="467"/>
      <c r="IW225" s="467"/>
      <c r="IX225" s="467"/>
      <c r="IY225" s="467"/>
      <c r="IZ225" s="467"/>
      <c r="JA225" s="467"/>
      <c r="JB225" s="467"/>
      <c r="JC225" s="467"/>
      <c r="JD225" s="467"/>
      <c r="JE225" s="467"/>
      <c r="JF225" s="467"/>
      <c r="JG225" s="467"/>
      <c r="JH225" s="467"/>
      <c r="JI225" s="467"/>
      <c r="JJ225" s="467"/>
      <c r="JK225" s="467"/>
      <c r="JL225" s="467"/>
      <c r="JM225" s="467"/>
      <c r="JN225" s="467"/>
      <c r="JO225" s="467"/>
      <c r="JP225" s="467"/>
      <c r="JQ225" s="467"/>
      <c r="JR225" s="467"/>
      <c r="JS225" s="467"/>
      <c r="JT225" s="467"/>
      <c r="JU225" s="467"/>
      <c r="JV225" s="467"/>
      <c r="JW225" s="467"/>
      <c r="JX225" s="467"/>
      <c r="JY225" s="467"/>
      <c r="JZ225" s="467"/>
      <c r="KA225" s="467"/>
      <c r="KB225" s="467"/>
      <c r="KC225" s="467"/>
      <c r="KD225" s="467"/>
      <c r="KE225" s="467"/>
      <c r="KF225" s="467"/>
      <c r="KG225" s="467"/>
      <c r="KH225" s="467"/>
      <c r="KI225" s="467"/>
      <c r="KJ225" s="467"/>
      <c r="KK225" s="467"/>
      <c r="KL225" s="467"/>
      <c r="KM225" s="467"/>
      <c r="KN225" s="467"/>
      <c r="KO225" s="467"/>
      <c r="KP225" s="467"/>
      <c r="KQ225" s="467"/>
      <c r="KR225" s="467"/>
      <c r="KS225" s="467"/>
      <c r="KT225" s="467"/>
      <c r="KU225" s="467"/>
      <c r="KV225" s="467"/>
      <c r="KW225" s="467"/>
      <c r="KX225" s="467"/>
      <c r="KY225" s="467"/>
      <c r="KZ225" s="467"/>
      <c r="LA225" s="467"/>
      <c r="LB225" s="467"/>
      <c r="LC225" s="467"/>
      <c r="LD225" s="467"/>
      <c r="LE225" s="467"/>
      <c r="LF225" s="467"/>
      <c r="LG225" s="467"/>
      <c r="LH225" s="467"/>
      <c r="LI225" s="467"/>
      <c r="LJ225" s="467"/>
      <c r="LK225" s="467"/>
      <c r="LL225" s="467"/>
      <c r="LM225" s="467"/>
      <c r="LN225" s="467"/>
      <c r="LO225" s="467"/>
      <c r="LP225" s="467"/>
      <c r="LQ225" s="467"/>
      <c r="LR225" s="467"/>
      <c r="LS225" s="467"/>
      <c r="LT225" s="467"/>
      <c r="LU225" s="467"/>
      <c r="LV225" s="467"/>
      <c r="LW225" s="467"/>
      <c r="LX225" s="467"/>
      <c r="LY225" s="467"/>
      <c r="LZ225" s="467"/>
      <c r="MA225" s="467"/>
      <c r="MB225" s="467"/>
      <c r="MC225" s="467"/>
      <c r="MD225" s="467"/>
      <c r="ME225" s="467"/>
      <c r="MF225" s="467"/>
      <c r="MG225" s="467"/>
      <c r="MH225" s="467"/>
      <c r="MI225" s="467"/>
      <c r="MJ225" s="467"/>
      <c r="MK225" s="467"/>
      <c r="ML225" s="467"/>
      <c r="MM225" s="467"/>
      <c r="MN225" s="467"/>
      <c r="MO225" s="467"/>
      <c r="MP225" s="467"/>
      <c r="MQ225" s="467"/>
      <c r="MR225" s="467"/>
      <c r="MS225" s="467"/>
      <c r="MT225" s="467"/>
      <c r="MU225" s="467"/>
      <c r="MV225" s="467"/>
      <c r="MW225" s="467"/>
      <c r="MX225" s="467"/>
      <c r="MY225" s="467"/>
      <c r="MZ225" s="467"/>
      <c r="NA225" s="467"/>
      <c r="NB225" s="467"/>
      <c r="NC225" s="467"/>
      <c r="ND225" s="467"/>
      <c r="NE225" s="467"/>
      <c r="NF225" s="467"/>
      <c r="NG225" s="467"/>
      <c r="NH225" s="467"/>
      <c r="NI225" s="467"/>
      <c r="NJ225" s="467"/>
      <c r="NK225" s="467"/>
      <c r="NL225" s="467"/>
      <c r="NM225" s="467"/>
      <c r="NN225" s="467"/>
      <c r="NO225" s="467"/>
      <c r="NP225" s="467"/>
      <c r="NQ225" s="467"/>
      <c r="NR225" s="467"/>
      <c r="NS225" s="467"/>
      <c r="NT225" s="467"/>
      <c r="NU225" s="467"/>
      <c r="NV225" s="467"/>
      <c r="NW225" s="467"/>
      <c r="NX225" s="467"/>
      <c r="NY225" s="467"/>
      <c r="NZ225" s="467"/>
      <c r="OA225" s="467"/>
      <c r="OB225" s="467"/>
      <c r="OC225" s="467"/>
      <c r="OD225" s="467"/>
      <c r="OE225" s="467"/>
      <c r="OF225" s="467"/>
      <c r="OG225" s="467"/>
      <c r="OH225" s="467"/>
      <c r="OI225" s="467"/>
      <c r="OJ225" s="467"/>
      <c r="OK225" s="467"/>
      <c r="OL225" s="467"/>
      <c r="OM225" s="467"/>
      <c r="ON225" s="467"/>
      <c r="OO225" s="467"/>
      <c r="OP225" s="467"/>
      <c r="OQ225" s="467"/>
      <c r="OR225" s="467"/>
      <c r="OS225" s="467"/>
      <c r="OT225" s="467"/>
      <c r="OU225" s="467"/>
      <c r="OV225" s="467"/>
      <c r="OW225" s="467"/>
      <c r="OX225" s="467"/>
      <c r="OY225" s="467"/>
      <c r="OZ225" s="467"/>
      <c r="PA225" s="467"/>
      <c r="PB225" s="467"/>
      <c r="PC225" s="467"/>
      <c r="PD225" s="467"/>
      <c r="PE225" s="467"/>
      <c r="PF225" s="467"/>
      <c r="PG225" s="467"/>
      <c r="PH225" s="467"/>
      <c r="PI225" s="467"/>
      <c r="PJ225" s="467"/>
      <c r="PK225" s="467"/>
      <c r="PL225" s="467"/>
      <c r="PM225" s="467"/>
      <c r="PN225" s="467"/>
      <c r="PO225" s="467"/>
      <c r="PP225" s="467"/>
      <c r="PQ225" s="467"/>
      <c r="PR225" s="467"/>
      <c r="PS225" s="467"/>
      <c r="PT225" s="467"/>
      <c r="PU225" s="467"/>
      <c r="PV225" s="467"/>
      <c r="PW225" s="467"/>
      <c r="PX225" s="467"/>
      <c r="PY225" s="467"/>
      <c r="PZ225" s="467"/>
      <c r="QA225" s="467"/>
      <c r="QB225" s="467"/>
      <c r="QC225" s="467"/>
      <c r="QD225" s="467"/>
      <c r="QE225" s="467"/>
      <c r="QF225" s="467"/>
      <c r="QG225" s="467"/>
      <c r="QH225" s="467"/>
      <c r="QI225" s="467"/>
      <c r="QJ225" s="467"/>
      <c r="QK225" s="467"/>
      <c r="QL225" s="467"/>
      <c r="QM225" s="467"/>
      <c r="QN225" s="467"/>
      <c r="QO225" s="467"/>
      <c r="QP225" s="467"/>
      <c r="QQ225" s="467"/>
      <c r="QR225" s="467"/>
      <c r="QS225" s="467"/>
      <c r="QT225" s="467"/>
      <c r="QU225" s="467"/>
      <c r="QV225" s="467"/>
      <c r="QW225" s="467"/>
      <c r="QX225" s="467"/>
      <c r="QY225" s="467"/>
      <c r="QZ225" s="467"/>
      <c r="RA225" s="467"/>
      <c r="RB225" s="467"/>
      <c r="RC225" s="467"/>
      <c r="RD225" s="467"/>
      <c r="RE225" s="467"/>
      <c r="RF225" s="467"/>
      <c r="RG225" s="467"/>
      <c r="RH225" s="467"/>
      <c r="RI225" s="467"/>
    </row>
    <row r="226" spans="1:477" ht="23.25" customHeight="1" x14ac:dyDescent="0.25">
      <c r="A226" s="142">
        <f>IF(B226="","",A223+1)</f>
        <v>183</v>
      </c>
      <c r="B226" s="279" t="s">
        <v>159</v>
      </c>
      <c r="C226" s="280"/>
      <c r="D226" s="143"/>
      <c r="E226" s="143"/>
      <c r="F226" s="493"/>
      <c r="G226" s="494">
        <v>50</v>
      </c>
      <c r="H226" s="496">
        <v>1250</v>
      </c>
      <c r="I226" s="398"/>
      <c r="J226" s="167">
        <v>10</v>
      </c>
      <c r="K226" s="103">
        <v>250</v>
      </c>
      <c r="L226" s="398">
        <v>2</v>
      </c>
      <c r="M226" s="167">
        <v>119</v>
      </c>
      <c r="N226" s="103">
        <v>2975</v>
      </c>
      <c r="O226" s="398">
        <v>1</v>
      </c>
      <c r="P226" s="167">
        <v>30</v>
      </c>
      <c r="Q226" s="103">
        <v>750</v>
      </c>
      <c r="R226" s="389">
        <v>0</v>
      </c>
      <c r="S226" s="165">
        <v>60</v>
      </c>
      <c r="T226" s="103">
        <v>1500</v>
      </c>
      <c r="U226" s="398"/>
      <c r="V226" s="167">
        <v>20</v>
      </c>
      <c r="W226" s="103">
        <v>500</v>
      </c>
      <c r="X226" s="398">
        <v>1.5</v>
      </c>
      <c r="Y226" s="167">
        <v>67.5</v>
      </c>
      <c r="Z226" s="103">
        <v>1687.5</v>
      </c>
      <c r="AA226" s="398">
        <v>0.5</v>
      </c>
      <c r="AB226" s="167">
        <v>100</v>
      </c>
      <c r="AC226" s="103">
        <v>2500</v>
      </c>
      <c r="AD226" s="398"/>
      <c r="AE226" s="167"/>
      <c r="AF226" s="360" t="s">
        <v>220</v>
      </c>
    </row>
    <row r="227" spans="1:477" ht="23.25" customHeight="1" x14ac:dyDescent="0.25">
      <c r="A227" s="142">
        <f t="shared" ref="A227:A230" si="45">IF(B227="","",A226+1)</f>
        <v>184</v>
      </c>
      <c r="B227" s="279" t="s">
        <v>160</v>
      </c>
      <c r="C227" s="280"/>
      <c r="D227" s="143"/>
      <c r="E227" s="143"/>
      <c r="F227" s="493"/>
      <c r="G227" s="494">
        <v>40</v>
      </c>
      <c r="H227" s="496">
        <v>1000</v>
      </c>
      <c r="I227" s="398"/>
      <c r="J227" s="167">
        <v>30</v>
      </c>
      <c r="K227" s="103">
        <v>750</v>
      </c>
      <c r="L227" s="398">
        <v>2</v>
      </c>
      <c r="M227" s="167">
        <v>119</v>
      </c>
      <c r="N227" s="103">
        <v>2975</v>
      </c>
      <c r="O227" s="398">
        <v>1</v>
      </c>
      <c r="P227" s="167">
        <v>30</v>
      </c>
      <c r="Q227" s="103">
        <v>750</v>
      </c>
      <c r="R227" s="389">
        <v>0</v>
      </c>
      <c r="S227" s="165">
        <v>135</v>
      </c>
      <c r="T227" s="103">
        <v>3375</v>
      </c>
      <c r="U227" s="398"/>
      <c r="V227" s="167">
        <v>40</v>
      </c>
      <c r="W227" s="103">
        <v>1000</v>
      </c>
      <c r="X227" s="398">
        <v>1.5</v>
      </c>
      <c r="Y227" s="167">
        <v>67.5</v>
      </c>
      <c r="Z227" s="103">
        <v>1687.5</v>
      </c>
      <c r="AA227" s="398">
        <v>0.5</v>
      </c>
      <c r="AB227" s="167">
        <v>100</v>
      </c>
      <c r="AC227" s="103">
        <v>2500</v>
      </c>
      <c r="AD227" s="398"/>
      <c r="AE227" s="167"/>
      <c r="AF227" s="360" t="s">
        <v>220</v>
      </c>
    </row>
    <row r="228" spans="1:477" ht="23.25" customHeight="1" x14ac:dyDescent="0.25">
      <c r="A228" s="142">
        <f t="shared" si="45"/>
        <v>185</v>
      </c>
      <c r="B228" s="279" t="s">
        <v>161</v>
      </c>
      <c r="C228" s="280"/>
      <c r="D228" s="143"/>
      <c r="E228" s="143"/>
      <c r="F228" s="493"/>
      <c r="G228" s="494">
        <v>40</v>
      </c>
      <c r="H228" s="496">
        <v>1000</v>
      </c>
      <c r="I228" s="398"/>
      <c r="J228" s="167">
        <v>10</v>
      </c>
      <c r="K228" s="103">
        <v>250</v>
      </c>
      <c r="L228" s="398">
        <v>2</v>
      </c>
      <c r="M228" s="167">
        <v>119</v>
      </c>
      <c r="N228" s="103">
        <v>2975</v>
      </c>
      <c r="O228" s="398">
        <v>1</v>
      </c>
      <c r="P228" s="167">
        <v>30</v>
      </c>
      <c r="Q228" s="103">
        <v>750</v>
      </c>
      <c r="R228" s="389">
        <v>0</v>
      </c>
      <c r="S228" s="165">
        <v>50</v>
      </c>
      <c r="T228" s="103">
        <v>1250</v>
      </c>
      <c r="U228" s="398"/>
      <c r="V228" s="167">
        <v>25</v>
      </c>
      <c r="W228" s="103">
        <v>625</v>
      </c>
      <c r="X228" s="398">
        <v>1.5</v>
      </c>
      <c r="Y228" s="167">
        <v>67.5</v>
      </c>
      <c r="Z228" s="103">
        <v>1687.5</v>
      </c>
      <c r="AA228" s="398">
        <v>0.5</v>
      </c>
      <c r="AB228" s="167">
        <v>140</v>
      </c>
      <c r="AC228" s="103">
        <v>3500</v>
      </c>
      <c r="AD228" s="398"/>
      <c r="AE228" s="167"/>
      <c r="AF228" s="360" t="s">
        <v>220</v>
      </c>
    </row>
    <row r="229" spans="1:477" ht="23.25" customHeight="1" x14ac:dyDescent="0.25">
      <c r="A229" s="142">
        <f t="shared" si="45"/>
        <v>186</v>
      </c>
      <c r="B229" s="279" t="s">
        <v>162</v>
      </c>
      <c r="C229" s="280"/>
      <c r="D229" s="143"/>
      <c r="E229" s="143"/>
      <c r="F229" s="493"/>
      <c r="G229" s="494">
        <v>40</v>
      </c>
      <c r="H229" s="496">
        <v>1000</v>
      </c>
      <c r="I229" s="398"/>
      <c r="J229" s="167">
        <v>50</v>
      </c>
      <c r="K229" s="103">
        <v>1250</v>
      </c>
      <c r="L229" s="398">
        <v>2</v>
      </c>
      <c r="M229" s="167">
        <v>119</v>
      </c>
      <c r="N229" s="103">
        <v>2975</v>
      </c>
      <c r="O229" s="398">
        <v>1</v>
      </c>
      <c r="P229" s="167">
        <v>30</v>
      </c>
      <c r="Q229" s="103">
        <v>750</v>
      </c>
      <c r="R229" s="389">
        <v>0</v>
      </c>
      <c r="S229" s="165">
        <v>65</v>
      </c>
      <c r="T229" s="103">
        <v>1625</v>
      </c>
      <c r="U229" s="398"/>
      <c r="V229" s="167">
        <v>35</v>
      </c>
      <c r="W229" s="103">
        <v>875</v>
      </c>
      <c r="X229" s="398">
        <v>4</v>
      </c>
      <c r="Y229" s="167">
        <v>180</v>
      </c>
      <c r="Z229" s="103">
        <v>4500</v>
      </c>
      <c r="AA229" s="398">
        <v>0.5</v>
      </c>
      <c r="AB229" s="167">
        <v>100</v>
      </c>
      <c r="AC229" s="103">
        <v>100</v>
      </c>
      <c r="AD229" s="398"/>
      <c r="AE229" s="167"/>
      <c r="AF229" s="360" t="s">
        <v>220</v>
      </c>
    </row>
    <row r="230" spans="1:477" ht="23.25" customHeight="1" x14ac:dyDescent="0.25">
      <c r="A230" s="142">
        <f t="shared" si="45"/>
        <v>187</v>
      </c>
      <c r="B230" s="279" t="s">
        <v>164</v>
      </c>
      <c r="C230" s="280"/>
      <c r="D230" s="143"/>
      <c r="E230" s="143"/>
      <c r="F230" s="493"/>
      <c r="G230" s="494">
        <v>40</v>
      </c>
      <c r="H230" s="496">
        <v>1000</v>
      </c>
      <c r="I230" s="398"/>
      <c r="J230" s="167">
        <v>30</v>
      </c>
      <c r="K230" s="103">
        <v>750</v>
      </c>
      <c r="L230" s="398">
        <v>2</v>
      </c>
      <c r="M230" s="167">
        <v>119</v>
      </c>
      <c r="N230" s="103">
        <v>2975</v>
      </c>
      <c r="O230" s="398">
        <v>1</v>
      </c>
      <c r="P230" s="167">
        <v>30</v>
      </c>
      <c r="Q230" s="103">
        <v>750</v>
      </c>
      <c r="R230" s="389">
        <v>0</v>
      </c>
      <c r="S230" s="165">
        <v>65</v>
      </c>
      <c r="T230" s="103">
        <v>1625</v>
      </c>
      <c r="U230" s="398"/>
      <c r="V230" s="167">
        <v>20</v>
      </c>
      <c r="W230" s="103">
        <v>500</v>
      </c>
      <c r="X230" s="398">
        <v>2</v>
      </c>
      <c r="Y230" s="167">
        <v>90</v>
      </c>
      <c r="Z230" s="103">
        <v>2250</v>
      </c>
      <c r="AA230" s="398">
        <v>0.5</v>
      </c>
      <c r="AB230" s="167">
        <v>100</v>
      </c>
      <c r="AC230" s="103">
        <v>3000</v>
      </c>
      <c r="AD230" s="398"/>
      <c r="AE230" s="167"/>
      <c r="AF230" s="360" t="s">
        <v>220</v>
      </c>
    </row>
    <row r="231" spans="1:477" s="466" customFormat="1" ht="24" customHeight="1" x14ac:dyDescent="0.25">
      <c r="A231" s="547">
        <f>IF(B231="","",A230+1)</f>
        <v>188</v>
      </c>
      <c r="B231" s="548" t="s">
        <v>196</v>
      </c>
      <c r="C231" s="549"/>
      <c r="D231" s="550"/>
      <c r="E231" s="550"/>
      <c r="F231" s="551"/>
      <c r="G231" s="552"/>
      <c r="H231" s="553">
        <f>SUM(H217:H223,H226:H230)</f>
        <v>25250</v>
      </c>
      <c r="I231" s="554"/>
      <c r="J231" s="555"/>
      <c r="K231" s="556">
        <f>SUM(K217:K223,K226:K230)</f>
        <v>15250</v>
      </c>
      <c r="L231" s="554"/>
      <c r="M231" s="555"/>
      <c r="N231" s="556">
        <f>SUM(N217:N223,N226:N230)</f>
        <v>41650</v>
      </c>
      <c r="O231" s="554"/>
      <c r="P231" s="555"/>
      <c r="Q231" s="556">
        <f>SUM(Q217:Q223,Q226:Q230)</f>
        <v>9000</v>
      </c>
      <c r="R231" s="557">
        <v>0</v>
      </c>
      <c r="S231" s="558"/>
      <c r="T231" s="556">
        <f>SUM(T217:T223,T226:T230)</f>
        <v>25875</v>
      </c>
      <c r="U231" s="554"/>
      <c r="V231" s="555"/>
      <c r="W231" s="556">
        <f>SUM(W217:W223,W226:W230)</f>
        <v>15000</v>
      </c>
      <c r="X231" s="554"/>
      <c r="Y231" s="555"/>
      <c r="Z231" s="556">
        <f>SUM(Z217:Z223,Z226:Z230)</f>
        <v>48937.5</v>
      </c>
      <c r="AA231" s="554"/>
      <c r="AB231" s="555"/>
      <c r="AC231" s="556">
        <f>SUM(AC217:AC223,AC226:AC230)</f>
        <v>36600</v>
      </c>
      <c r="AD231" s="554"/>
      <c r="AE231" s="555"/>
      <c r="AF231" s="556" t="s">
        <v>220</v>
      </c>
      <c r="AG231" s="464"/>
      <c r="AH231" s="464"/>
      <c r="AI231" s="464"/>
      <c r="AJ231" s="464"/>
      <c r="AK231" s="464"/>
      <c r="AL231" s="464"/>
      <c r="AM231" s="464"/>
      <c r="AN231" s="464"/>
      <c r="AO231" s="464"/>
      <c r="AP231" s="464"/>
      <c r="AQ231" s="464"/>
      <c r="AR231" s="464"/>
      <c r="AS231" s="464"/>
      <c r="AT231" s="464"/>
      <c r="AU231" s="464"/>
      <c r="AV231" s="464"/>
      <c r="AW231" s="464"/>
      <c r="AX231" s="464"/>
      <c r="AY231" s="464"/>
      <c r="AZ231" s="464"/>
      <c r="BA231" s="464"/>
      <c r="BB231" s="464"/>
      <c r="BC231" s="464"/>
      <c r="BD231" s="464"/>
      <c r="BE231" s="464"/>
      <c r="BF231" s="464"/>
      <c r="BG231" s="464"/>
      <c r="BH231" s="464"/>
      <c r="BI231" s="464"/>
      <c r="BJ231" s="464"/>
      <c r="BK231" s="464"/>
      <c r="BL231" s="464"/>
      <c r="BM231" s="464"/>
      <c r="BN231" s="464"/>
      <c r="BO231" s="464"/>
      <c r="BP231" s="464"/>
      <c r="BQ231" s="464"/>
      <c r="BR231" s="464"/>
      <c r="BS231" s="464"/>
      <c r="BT231" s="464"/>
      <c r="BU231" s="464"/>
      <c r="BV231" s="464"/>
      <c r="BW231" s="464"/>
      <c r="BX231" s="464"/>
      <c r="BY231" s="464"/>
      <c r="BZ231" s="464"/>
      <c r="CA231" s="464"/>
      <c r="CB231" s="464"/>
      <c r="CC231" s="464"/>
      <c r="CD231" s="464"/>
      <c r="CE231" s="464"/>
      <c r="CF231" s="464"/>
      <c r="CG231" s="464"/>
      <c r="CH231" s="464"/>
      <c r="CI231" s="464"/>
      <c r="CJ231" s="464"/>
      <c r="CK231" s="464"/>
      <c r="CL231" s="464"/>
      <c r="CM231" s="464"/>
      <c r="CN231" s="464"/>
      <c r="CO231" s="464"/>
      <c r="CP231" s="464"/>
      <c r="CQ231" s="464"/>
      <c r="CR231" s="464"/>
      <c r="CS231" s="464"/>
      <c r="CT231" s="464"/>
      <c r="CU231" s="464"/>
      <c r="CV231" s="464"/>
      <c r="CW231" s="464"/>
      <c r="CX231" s="464"/>
      <c r="CY231" s="464"/>
      <c r="CZ231" s="464"/>
      <c r="DA231" s="464"/>
      <c r="DB231" s="464"/>
      <c r="DC231" s="464"/>
      <c r="DD231" s="464"/>
      <c r="DE231" s="464"/>
      <c r="DF231" s="464"/>
      <c r="DG231" s="464"/>
      <c r="DH231" s="464"/>
      <c r="DI231" s="464"/>
      <c r="DJ231" s="464"/>
      <c r="DK231" s="464"/>
      <c r="DL231" s="464"/>
      <c r="DM231" s="464"/>
      <c r="DN231" s="464"/>
      <c r="DO231" s="464"/>
      <c r="DP231" s="464"/>
      <c r="DQ231" s="464"/>
      <c r="DR231" s="464"/>
      <c r="DS231" s="464"/>
      <c r="DT231" s="464"/>
      <c r="DU231" s="464"/>
      <c r="DV231" s="464"/>
      <c r="DW231" s="464"/>
      <c r="DX231" s="464"/>
      <c r="DY231" s="464"/>
      <c r="DZ231" s="464"/>
      <c r="EA231" s="464"/>
      <c r="EB231" s="464"/>
      <c r="EC231" s="464"/>
      <c r="ED231" s="464"/>
      <c r="EE231" s="464"/>
      <c r="EF231" s="464"/>
      <c r="EG231" s="464"/>
      <c r="EH231" s="464"/>
      <c r="EI231" s="464"/>
      <c r="EJ231" s="464"/>
      <c r="EK231" s="464"/>
      <c r="EL231" s="464"/>
      <c r="EM231" s="464"/>
      <c r="EN231" s="464"/>
      <c r="EO231" s="464"/>
      <c r="EP231" s="464"/>
      <c r="EQ231" s="464"/>
      <c r="ER231" s="464"/>
      <c r="ES231" s="464"/>
      <c r="ET231" s="464"/>
      <c r="EU231" s="464"/>
      <c r="EV231" s="464"/>
      <c r="EW231" s="464"/>
      <c r="EX231" s="464"/>
      <c r="EY231" s="464"/>
      <c r="EZ231" s="464"/>
      <c r="FA231" s="464"/>
      <c r="FB231" s="464"/>
      <c r="FC231" s="464"/>
      <c r="FD231" s="464"/>
      <c r="FE231" s="464"/>
      <c r="FF231" s="464"/>
      <c r="FG231" s="464"/>
      <c r="FH231" s="464"/>
      <c r="FI231" s="464"/>
      <c r="FJ231" s="464"/>
      <c r="FK231" s="464"/>
      <c r="FL231" s="464"/>
      <c r="FM231" s="464"/>
      <c r="FN231" s="464"/>
      <c r="FO231" s="464"/>
      <c r="FP231" s="464"/>
      <c r="FQ231" s="464"/>
      <c r="FR231" s="464"/>
      <c r="FS231" s="464"/>
      <c r="FT231" s="464"/>
      <c r="FU231" s="464"/>
      <c r="FV231" s="464"/>
      <c r="FW231" s="464"/>
      <c r="FX231" s="464"/>
      <c r="FY231" s="464"/>
      <c r="FZ231" s="464"/>
      <c r="GA231" s="464"/>
      <c r="GB231" s="464"/>
      <c r="GC231" s="464"/>
      <c r="GD231" s="464"/>
      <c r="GE231" s="464"/>
      <c r="GF231" s="464"/>
      <c r="GG231" s="464"/>
      <c r="GH231" s="464"/>
      <c r="GI231" s="464"/>
      <c r="GJ231" s="464"/>
      <c r="GK231" s="464"/>
      <c r="GL231" s="464"/>
      <c r="GM231" s="464"/>
      <c r="GN231" s="464"/>
      <c r="GO231" s="464"/>
      <c r="GP231" s="464"/>
      <c r="GQ231" s="464"/>
      <c r="GR231" s="464"/>
      <c r="GS231" s="464"/>
      <c r="GT231" s="464"/>
      <c r="GU231" s="464"/>
      <c r="GV231" s="464"/>
      <c r="GW231" s="464"/>
      <c r="GX231" s="464"/>
      <c r="GY231" s="464"/>
      <c r="GZ231" s="464"/>
      <c r="HA231" s="464"/>
      <c r="HB231" s="464"/>
      <c r="HC231" s="464"/>
      <c r="HD231" s="464"/>
      <c r="HE231" s="464"/>
      <c r="HF231" s="464"/>
      <c r="HG231" s="464"/>
      <c r="HH231" s="464"/>
      <c r="HI231" s="464"/>
      <c r="HJ231" s="464"/>
      <c r="HK231" s="464"/>
      <c r="HL231" s="464"/>
      <c r="HM231" s="464"/>
      <c r="HN231" s="464"/>
      <c r="HO231" s="464"/>
      <c r="HP231" s="464"/>
      <c r="HQ231" s="464"/>
      <c r="HR231" s="464"/>
      <c r="HS231" s="464"/>
      <c r="HT231" s="464"/>
      <c r="HU231" s="464"/>
      <c r="HV231" s="464"/>
      <c r="HW231" s="464"/>
      <c r="HX231" s="464"/>
      <c r="HY231" s="464"/>
      <c r="HZ231" s="464"/>
      <c r="IA231" s="464"/>
      <c r="IB231" s="464"/>
      <c r="IC231" s="464"/>
      <c r="ID231" s="464"/>
      <c r="IE231" s="464"/>
      <c r="IF231" s="464"/>
      <c r="IG231" s="464"/>
      <c r="IH231" s="464"/>
      <c r="II231" s="464"/>
      <c r="IJ231" s="464"/>
      <c r="IK231" s="464"/>
      <c r="IL231" s="464"/>
      <c r="IM231" s="464"/>
      <c r="IN231" s="464"/>
      <c r="IO231" s="464"/>
      <c r="IP231" s="464"/>
      <c r="IQ231" s="464"/>
      <c r="IR231" s="464"/>
      <c r="IS231" s="464"/>
      <c r="IT231" s="464"/>
      <c r="IU231" s="464"/>
      <c r="IV231" s="464"/>
      <c r="IW231" s="464"/>
      <c r="IX231" s="464"/>
      <c r="IY231" s="464"/>
      <c r="IZ231" s="464"/>
      <c r="JA231" s="464"/>
      <c r="JB231" s="464"/>
      <c r="JC231" s="464"/>
      <c r="JD231" s="464"/>
      <c r="JE231" s="464"/>
      <c r="JF231" s="464"/>
      <c r="JG231" s="464"/>
      <c r="JH231" s="464"/>
      <c r="JI231" s="464"/>
      <c r="JJ231" s="464"/>
      <c r="JK231" s="464"/>
      <c r="JL231" s="464"/>
      <c r="JM231" s="464"/>
      <c r="JN231" s="464"/>
      <c r="JO231" s="464"/>
      <c r="JP231" s="464"/>
      <c r="JQ231" s="464"/>
      <c r="JR231" s="464"/>
      <c r="JS231" s="464"/>
      <c r="JT231" s="464"/>
      <c r="JU231" s="464"/>
      <c r="JV231" s="464"/>
      <c r="JW231" s="464"/>
      <c r="JX231" s="464"/>
      <c r="JY231" s="464"/>
      <c r="JZ231" s="464"/>
      <c r="KA231" s="464"/>
      <c r="KB231" s="464"/>
      <c r="KC231" s="464"/>
      <c r="KD231" s="464"/>
      <c r="KE231" s="464"/>
      <c r="KF231" s="464"/>
      <c r="KG231" s="464"/>
      <c r="KH231" s="464"/>
      <c r="KI231" s="464"/>
      <c r="KJ231" s="464"/>
      <c r="KK231" s="464"/>
      <c r="KL231" s="464"/>
      <c r="KM231" s="464"/>
      <c r="KN231" s="464"/>
      <c r="KO231" s="464"/>
      <c r="KP231" s="464"/>
      <c r="KQ231" s="464"/>
      <c r="KR231" s="464"/>
      <c r="KS231" s="464"/>
      <c r="KT231" s="464"/>
      <c r="KU231" s="464"/>
      <c r="KV231" s="464"/>
      <c r="KW231" s="464"/>
      <c r="KX231" s="464"/>
      <c r="KY231" s="464"/>
      <c r="KZ231" s="464"/>
      <c r="LA231" s="464"/>
      <c r="LB231" s="464"/>
      <c r="LC231" s="464"/>
      <c r="LD231" s="464"/>
      <c r="LE231" s="464"/>
      <c r="LF231" s="464"/>
      <c r="LG231" s="464"/>
      <c r="LH231" s="464"/>
      <c r="LI231" s="464"/>
      <c r="LJ231" s="464"/>
      <c r="LK231" s="464"/>
      <c r="LL231" s="464"/>
      <c r="LM231" s="464"/>
      <c r="LN231" s="464"/>
      <c r="LO231" s="464"/>
      <c r="LP231" s="464"/>
      <c r="LQ231" s="464"/>
      <c r="LR231" s="464"/>
      <c r="LS231" s="464"/>
      <c r="LT231" s="464"/>
      <c r="LU231" s="464"/>
      <c r="LV231" s="464"/>
      <c r="LW231" s="464"/>
      <c r="LX231" s="464"/>
      <c r="LY231" s="464"/>
      <c r="LZ231" s="464"/>
      <c r="MA231" s="464"/>
      <c r="MB231" s="464"/>
      <c r="MC231" s="464"/>
      <c r="MD231" s="464"/>
      <c r="ME231" s="464"/>
      <c r="MF231" s="464"/>
      <c r="MG231" s="464"/>
      <c r="MH231" s="464"/>
      <c r="MI231" s="464"/>
      <c r="MJ231" s="464"/>
      <c r="MK231" s="464"/>
      <c r="ML231" s="464"/>
      <c r="MM231" s="464"/>
      <c r="MN231" s="464"/>
      <c r="MO231" s="464"/>
      <c r="MP231" s="464"/>
      <c r="MQ231" s="464"/>
      <c r="MR231" s="464"/>
      <c r="MS231" s="464"/>
      <c r="MT231" s="464"/>
      <c r="MU231" s="464"/>
      <c r="MV231" s="464"/>
      <c r="MW231" s="464"/>
      <c r="MX231" s="464"/>
      <c r="MY231" s="464"/>
      <c r="MZ231" s="464"/>
      <c r="NA231" s="464"/>
      <c r="NB231" s="464"/>
      <c r="NC231" s="464"/>
      <c r="ND231" s="464"/>
      <c r="NE231" s="464"/>
      <c r="NF231" s="464"/>
      <c r="NG231" s="464"/>
      <c r="NH231" s="464"/>
      <c r="NI231" s="464"/>
      <c r="NJ231" s="464"/>
      <c r="NK231" s="464"/>
      <c r="NL231" s="464"/>
      <c r="NM231" s="464"/>
      <c r="NN231" s="464"/>
      <c r="NO231" s="464"/>
      <c r="NP231" s="464"/>
      <c r="NQ231" s="464"/>
      <c r="NR231" s="464"/>
      <c r="NS231" s="464"/>
      <c r="NT231" s="464"/>
      <c r="NU231" s="464"/>
      <c r="NV231" s="464"/>
      <c r="NW231" s="464"/>
      <c r="NX231" s="464"/>
      <c r="NY231" s="464"/>
      <c r="NZ231" s="464"/>
      <c r="OA231" s="464"/>
      <c r="OB231" s="464"/>
      <c r="OC231" s="464"/>
      <c r="OD231" s="464"/>
      <c r="OE231" s="464"/>
      <c r="OF231" s="464"/>
      <c r="OG231" s="464"/>
      <c r="OH231" s="464"/>
      <c r="OI231" s="464"/>
      <c r="OJ231" s="464"/>
      <c r="OK231" s="464"/>
      <c r="OL231" s="464"/>
      <c r="OM231" s="464"/>
      <c r="ON231" s="464"/>
      <c r="OO231" s="464"/>
      <c r="OP231" s="464"/>
      <c r="OQ231" s="464"/>
      <c r="OR231" s="464"/>
      <c r="OS231" s="464"/>
      <c r="OT231" s="464"/>
      <c r="OU231" s="464"/>
      <c r="OV231" s="464"/>
      <c r="OW231" s="464"/>
      <c r="OX231" s="464"/>
      <c r="OY231" s="464"/>
      <c r="OZ231" s="464"/>
      <c r="PA231" s="464"/>
      <c r="PB231" s="464"/>
      <c r="PC231" s="464"/>
      <c r="PD231" s="464"/>
      <c r="PE231" s="464"/>
      <c r="PF231" s="464"/>
      <c r="PG231" s="464"/>
      <c r="PH231" s="464"/>
      <c r="PI231" s="464"/>
      <c r="PJ231" s="464"/>
      <c r="PK231" s="464"/>
      <c r="PL231" s="464"/>
      <c r="PM231" s="464"/>
      <c r="PN231" s="464"/>
      <c r="PO231" s="464"/>
      <c r="PP231" s="464"/>
      <c r="PQ231" s="464"/>
      <c r="PR231" s="464"/>
      <c r="PS231" s="464"/>
      <c r="PT231" s="464"/>
      <c r="PU231" s="464"/>
      <c r="PV231" s="464"/>
      <c r="PW231" s="464"/>
      <c r="PX231" s="464"/>
      <c r="PY231" s="464"/>
      <c r="PZ231" s="464"/>
      <c r="QA231" s="464"/>
      <c r="QB231" s="464"/>
      <c r="QC231" s="464"/>
      <c r="QD231" s="464"/>
      <c r="QE231" s="464"/>
      <c r="QF231" s="464"/>
      <c r="QG231" s="464"/>
      <c r="QH231" s="464"/>
      <c r="QI231" s="464"/>
      <c r="QJ231" s="464"/>
      <c r="QK231" s="464"/>
      <c r="QL231" s="464"/>
      <c r="QM231" s="464"/>
      <c r="QN231" s="464"/>
      <c r="QO231" s="464"/>
      <c r="QP231" s="464"/>
      <c r="QQ231" s="464"/>
      <c r="QR231" s="464"/>
      <c r="QS231" s="464"/>
      <c r="QT231" s="464"/>
      <c r="QU231" s="464"/>
      <c r="QV231" s="464"/>
      <c r="QW231" s="464"/>
      <c r="QX231" s="464"/>
      <c r="QY231" s="464"/>
      <c r="QZ231" s="464"/>
      <c r="RA231" s="464"/>
      <c r="RB231" s="464"/>
      <c r="RC231" s="464"/>
      <c r="RD231" s="464"/>
      <c r="RE231" s="464"/>
      <c r="RF231" s="464"/>
      <c r="RG231" s="464"/>
      <c r="RH231" s="464"/>
      <c r="RI231" s="464"/>
    </row>
    <row r="232" spans="1:477" ht="23.25" customHeight="1" x14ac:dyDescent="0.25">
      <c r="A232" s="142"/>
      <c r="B232" s="279"/>
      <c r="C232" s="280"/>
      <c r="D232" s="143"/>
      <c r="E232" s="143"/>
      <c r="F232" s="493"/>
      <c r="G232" s="494"/>
      <c r="H232" s="496"/>
      <c r="I232" s="398"/>
      <c r="J232" s="167"/>
      <c r="K232" s="382" t="s">
        <v>228</v>
      </c>
      <c r="L232" s="398"/>
      <c r="M232" s="167"/>
      <c r="N232" s="103"/>
      <c r="O232" s="398"/>
      <c r="P232" s="167"/>
      <c r="Q232" s="103"/>
      <c r="R232" s="389">
        <v>0</v>
      </c>
      <c r="S232" s="165"/>
      <c r="T232" s="103"/>
      <c r="U232" s="398"/>
      <c r="V232" s="167"/>
      <c r="W232" s="382" t="s">
        <v>221</v>
      </c>
      <c r="X232" s="398"/>
      <c r="Y232" s="167"/>
      <c r="Z232" s="103"/>
      <c r="AA232" s="398"/>
      <c r="AB232" s="167"/>
      <c r="AC232" s="382" t="s">
        <v>223</v>
      </c>
      <c r="AD232" s="398"/>
      <c r="AE232" s="167"/>
      <c r="AF232" s="103"/>
    </row>
    <row r="233" spans="1:477" ht="23.25" customHeight="1" x14ac:dyDescent="0.25">
      <c r="A233" s="142"/>
      <c r="B233" s="279"/>
      <c r="C233" s="280"/>
      <c r="D233" s="143"/>
      <c r="E233" s="143"/>
      <c r="F233" s="493"/>
      <c r="G233" s="494"/>
      <c r="H233" s="496"/>
      <c r="I233" s="398"/>
      <c r="J233" s="167"/>
      <c r="K233" s="103"/>
      <c r="L233" s="398"/>
      <c r="M233" s="167"/>
      <c r="N233" s="103"/>
      <c r="O233" s="398"/>
      <c r="P233" s="167"/>
      <c r="Q233" s="103"/>
      <c r="R233" s="389"/>
      <c r="S233" s="165"/>
      <c r="T233" s="103"/>
      <c r="U233" s="398"/>
      <c r="V233" s="167"/>
      <c r="W233" s="103"/>
      <c r="X233" s="398"/>
      <c r="Y233" s="167"/>
      <c r="Z233" s="103"/>
      <c r="AA233" s="398"/>
      <c r="AB233" s="167"/>
      <c r="AC233" s="103"/>
      <c r="AD233" s="398"/>
      <c r="AE233" s="167"/>
      <c r="AF233" s="360"/>
    </row>
    <row r="234" spans="1:477" ht="23.25" customHeight="1" x14ac:dyDescent="0.25">
      <c r="A234" s="345"/>
      <c r="B234" s="344" t="s">
        <v>197</v>
      </c>
      <c r="C234" s="346"/>
      <c r="D234" s="143"/>
      <c r="E234" s="143"/>
      <c r="F234" s="503" t="s">
        <v>147</v>
      </c>
      <c r="G234" s="504" t="s">
        <v>208</v>
      </c>
      <c r="H234" s="505" t="s">
        <v>6</v>
      </c>
      <c r="I234" s="407" t="s">
        <v>147</v>
      </c>
      <c r="J234" s="385" t="s">
        <v>208</v>
      </c>
      <c r="K234" s="360" t="s">
        <v>6</v>
      </c>
      <c r="L234" s="407" t="s">
        <v>147</v>
      </c>
      <c r="M234" s="385" t="s">
        <v>208</v>
      </c>
      <c r="N234" s="360" t="s">
        <v>6</v>
      </c>
      <c r="O234" s="407" t="s">
        <v>147</v>
      </c>
      <c r="P234" s="385" t="s">
        <v>208</v>
      </c>
      <c r="Q234" s="360" t="s">
        <v>6</v>
      </c>
      <c r="R234" s="407" t="s">
        <v>147</v>
      </c>
      <c r="S234" s="385" t="s">
        <v>208</v>
      </c>
      <c r="T234" s="360" t="s">
        <v>6</v>
      </c>
      <c r="U234" s="407" t="s">
        <v>147</v>
      </c>
      <c r="V234" s="385" t="s">
        <v>208</v>
      </c>
      <c r="W234" s="360" t="s">
        <v>6</v>
      </c>
      <c r="X234" s="407" t="s">
        <v>147</v>
      </c>
      <c r="Y234" s="385" t="s">
        <v>208</v>
      </c>
      <c r="Z234" s="360" t="s">
        <v>6</v>
      </c>
      <c r="AA234" s="407" t="s">
        <v>147</v>
      </c>
      <c r="AB234" s="385" t="s">
        <v>208</v>
      </c>
      <c r="AC234" s="360" t="s">
        <v>6</v>
      </c>
      <c r="AD234" s="407" t="s">
        <v>147</v>
      </c>
      <c r="AE234" s="385" t="s">
        <v>208</v>
      </c>
      <c r="AF234" s="360" t="s">
        <v>6</v>
      </c>
    </row>
    <row r="235" spans="1:477" ht="23.25" customHeight="1" x14ac:dyDescent="0.25">
      <c r="A235" s="142">
        <f>IF(B235="","",A231+1)</f>
        <v>189</v>
      </c>
      <c r="B235" s="279" t="s">
        <v>198</v>
      </c>
      <c r="C235" s="280"/>
      <c r="D235" s="143"/>
      <c r="E235" s="143"/>
      <c r="F235" s="493">
        <v>20</v>
      </c>
      <c r="G235" s="494">
        <v>20</v>
      </c>
      <c r="H235" s="496">
        <f t="shared" ref="H235:H236" si="46">F235*G235</f>
        <v>400</v>
      </c>
      <c r="I235" s="398">
        <v>20</v>
      </c>
      <c r="J235" s="167">
        <v>45</v>
      </c>
      <c r="K235" s="103">
        <f t="shared" ref="K235:K236" si="47">I235*J235</f>
        <v>900</v>
      </c>
      <c r="L235" s="398">
        <v>20</v>
      </c>
      <c r="M235" s="167">
        <v>59.5</v>
      </c>
      <c r="N235" s="103">
        <f t="shared" ref="N235:N236" si="48">L235*M235</f>
        <v>1190</v>
      </c>
      <c r="O235" s="398">
        <v>20</v>
      </c>
      <c r="P235" s="167">
        <v>10</v>
      </c>
      <c r="Q235" s="103">
        <f t="shared" ref="Q235:Q236" si="49">O235*P235</f>
        <v>200</v>
      </c>
      <c r="R235" s="389">
        <v>20</v>
      </c>
      <c r="S235" s="165">
        <v>55</v>
      </c>
      <c r="T235" s="103">
        <f t="shared" ref="T235:T236" si="50">R235*S235</f>
        <v>1100</v>
      </c>
      <c r="U235" s="398">
        <v>20</v>
      </c>
      <c r="V235" s="167">
        <v>25</v>
      </c>
      <c r="W235" s="103">
        <f t="shared" ref="W235:W236" si="51">U235*V235</f>
        <v>500</v>
      </c>
      <c r="X235" s="398">
        <v>20</v>
      </c>
      <c r="Y235" s="167">
        <v>45</v>
      </c>
      <c r="Z235" s="103">
        <f t="shared" ref="Z235:Z236" si="52">X235*Y235</f>
        <v>900</v>
      </c>
      <c r="AA235" s="398">
        <v>20</v>
      </c>
      <c r="AB235" s="167">
        <v>50</v>
      </c>
      <c r="AC235" s="103">
        <f t="shared" ref="AC235:AC236" si="53">AA235*AB235</f>
        <v>1000</v>
      </c>
      <c r="AD235" s="398"/>
      <c r="AE235" s="167"/>
      <c r="AF235" s="360" t="s">
        <v>220</v>
      </c>
    </row>
    <row r="236" spans="1:477" ht="23.25" customHeight="1" x14ac:dyDescent="0.25">
      <c r="A236" s="142">
        <f t="shared" ref="A236:A237" si="54">IF(B236="","",A235+1)</f>
        <v>190</v>
      </c>
      <c r="B236" s="279" t="s">
        <v>199</v>
      </c>
      <c r="C236" s="280"/>
      <c r="D236" s="143"/>
      <c r="E236" s="143"/>
      <c r="F236" s="493">
        <v>30</v>
      </c>
      <c r="G236" s="494">
        <v>20</v>
      </c>
      <c r="H236" s="496">
        <f t="shared" si="46"/>
        <v>600</v>
      </c>
      <c r="I236" s="398">
        <v>30</v>
      </c>
      <c r="J236" s="167">
        <v>45</v>
      </c>
      <c r="K236" s="103">
        <f t="shared" si="47"/>
        <v>1350</v>
      </c>
      <c r="L236" s="398">
        <v>30</v>
      </c>
      <c r="M236" s="167">
        <v>59.5</v>
      </c>
      <c r="N236" s="103">
        <f t="shared" si="48"/>
        <v>1785</v>
      </c>
      <c r="O236" s="398">
        <v>30</v>
      </c>
      <c r="P236" s="167">
        <v>10</v>
      </c>
      <c r="Q236" s="103">
        <f t="shared" si="49"/>
        <v>300</v>
      </c>
      <c r="R236" s="389">
        <v>30</v>
      </c>
      <c r="S236" s="165">
        <v>55</v>
      </c>
      <c r="T236" s="103">
        <f t="shared" si="50"/>
        <v>1650</v>
      </c>
      <c r="U236" s="398">
        <v>30</v>
      </c>
      <c r="V236" s="167">
        <v>25</v>
      </c>
      <c r="W236" s="103">
        <f t="shared" si="51"/>
        <v>750</v>
      </c>
      <c r="X236" s="398">
        <v>30</v>
      </c>
      <c r="Y236" s="167">
        <v>45</v>
      </c>
      <c r="Z236" s="103">
        <f t="shared" si="52"/>
        <v>1350</v>
      </c>
      <c r="AA236" s="398">
        <v>30</v>
      </c>
      <c r="AB236" s="167">
        <v>30</v>
      </c>
      <c r="AC236" s="103">
        <f t="shared" si="53"/>
        <v>900</v>
      </c>
      <c r="AD236" s="398"/>
      <c r="AE236" s="167"/>
      <c r="AF236" s="360" t="s">
        <v>220</v>
      </c>
    </row>
    <row r="237" spans="1:477" s="465" customFormat="1" ht="24" customHeight="1" x14ac:dyDescent="0.25">
      <c r="A237" s="570">
        <f t="shared" si="54"/>
        <v>191</v>
      </c>
      <c r="B237" s="571" t="s">
        <v>200</v>
      </c>
      <c r="C237" s="572"/>
      <c r="D237" s="573"/>
      <c r="E237" s="573"/>
      <c r="F237" s="574"/>
      <c r="G237" s="575"/>
      <c r="H237" s="576">
        <f>SUM(H235:H236)</f>
        <v>1000</v>
      </c>
      <c r="I237" s="577"/>
      <c r="J237" s="578"/>
      <c r="K237" s="579">
        <f>SUM(K235:K236)</f>
        <v>2250</v>
      </c>
      <c r="L237" s="580"/>
      <c r="M237" s="581"/>
      <c r="N237" s="582">
        <f>SUM(N235:N236)</f>
        <v>2975</v>
      </c>
      <c r="O237" s="580"/>
      <c r="P237" s="581"/>
      <c r="Q237" s="582">
        <f>SUM(Q235:Q236)</f>
        <v>500</v>
      </c>
      <c r="R237" s="580"/>
      <c r="S237" s="581"/>
      <c r="T237" s="582">
        <f>SUM(T235:T236)</f>
        <v>2750</v>
      </c>
      <c r="U237" s="577"/>
      <c r="V237" s="578"/>
      <c r="W237" s="583">
        <f>SUM(W235:W236)</f>
        <v>1250</v>
      </c>
      <c r="X237" s="580"/>
      <c r="Y237" s="581"/>
      <c r="Z237" s="582">
        <f>SUM(Z235:Z236)</f>
        <v>2250</v>
      </c>
      <c r="AA237" s="580"/>
      <c r="AB237" s="581"/>
      <c r="AC237" s="582">
        <f>SUM(AC235:AC236)</f>
        <v>1900</v>
      </c>
      <c r="AD237" s="577"/>
      <c r="AE237" s="578"/>
      <c r="AF237" s="583" t="s">
        <v>220</v>
      </c>
      <c r="AG237" s="464"/>
      <c r="AH237" s="464"/>
      <c r="AI237" s="464"/>
      <c r="AJ237" s="464"/>
      <c r="AK237" s="464"/>
      <c r="AL237" s="464"/>
      <c r="AM237" s="464"/>
      <c r="AN237" s="464"/>
      <c r="AO237" s="464"/>
      <c r="AP237" s="464"/>
      <c r="AQ237" s="464"/>
      <c r="AR237" s="464"/>
      <c r="AS237" s="464"/>
      <c r="AT237" s="464"/>
      <c r="AU237" s="464"/>
      <c r="AV237" s="464"/>
      <c r="AW237" s="464"/>
      <c r="AX237" s="464"/>
      <c r="AY237" s="464"/>
      <c r="AZ237" s="464"/>
      <c r="BA237" s="464"/>
      <c r="BB237" s="464"/>
      <c r="BC237" s="464"/>
      <c r="BD237" s="464"/>
      <c r="BE237" s="464"/>
      <c r="BF237" s="464"/>
      <c r="BG237" s="464"/>
      <c r="BH237" s="464"/>
      <c r="BI237" s="464"/>
      <c r="BJ237" s="464"/>
      <c r="BK237" s="464"/>
      <c r="BL237" s="464"/>
      <c r="BM237" s="464"/>
      <c r="BN237" s="464"/>
      <c r="BO237" s="464"/>
      <c r="BP237" s="464"/>
      <c r="BQ237" s="464"/>
      <c r="BR237" s="464"/>
      <c r="BS237" s="464"/>
      <c r="BT237" s="464"/>
      <c r="BU237" s="464"/>
      <c r="BV237" s="464"/>
      <c r="BW237" s="464"/>
      <c r="BX237" s="464"/>
      <c r="BY237" s="464"/>
      <c r="BZ237" s="464"/>
      <c r="CA237" s="464"/>
      <c r="CB237" s="464"/>
      <c r="CC237" s="464"/>
      <c r="CD237" s="464"/>
      <c r="CE237" s="464"/>
      <c r="CF237" s="464"/>
      <c r="CG237" s="464"/>
      <c r="CH237" s="464"/>
      <c r="CI237" s="464"/>
      <c r="CJ237" s="464"/>
      <c r="CK237" s="464"/>
      <c r="CL237" s="464"/>
      <c r="CM237" s="464"/>
      <c r="CN237" s="464"/>
      <c r="CO237" s="464"/>
      <c r="CP237" s="464"/>
      <c r="CQ237" s="464"/>
      <c r="CR237" s="464"/>
      <c r="CS237" s="464"/>
      <c r="CT237" s="464"/>
      <c r="CU237" s="464"/>
      <c r="CV237" s="464"/>
      <c r="CW237" s="464"/>
      <c r="CX237" s="464"/>
      <c r="CY237" s="464"/>
      <c r="CZ237" s="464"/>
      <c r="DA237" s="464"/>
      <c r="DB237" s="464"/>
      <c r="DC237" s="464"/>
      <c r="DD237" s="464"/>
      <c r="DE237" s="464"/>
      <c r="DF237" s="464"/>
      <c r="DG237" s="464"/>
      <c r="DH237" s="464"/>
      <c r="DI237" s="464"/>
      <c r="DJ237" s="464"/>
      <c r="DK237" s="464"/>
      <c r="DL237" s="464"/>
      <c r="DM237" s="464"/>
      <c r="DN237" s="464"/>
      <c r="DO237" s="464"/>
      <c r="DP237" s="464"/>
      <c r="DQ237" s="464"/>
      <c r="DR237" s="464"/>
      <c r="DS237" s="464"/>
      <c r="DT237" s="464"/>
      <c r="DU237" s="464"/>
      <c r="DV237" s="464"/>
      <c r="DW237" s="464"/>
      <c r="DX237" s="464"/>
      <c r="DY237" s="464"/>
      <c r="DZ237" s="464"/>
      <c r="EA237" s="464"/>
      <c r="EB237" s="464"/>
      <c r="EC237" s="464"/>
      <c r="ED237" s="464"/>
      <c r="EE237" s="464"/>
      <c r="EF237" s="464"/>
      <c r="EG237" s="464"/>
      <c r="EH237" s="464"/>
      <c r="EI237" s="464"/>
      <c r="EJ237" s="464"/>
      <c r="EK237" s="464"/>
      <c r="EL237" s="464"/>
      <c r="EM237" s="464"/>
      <c r="EN237" s="464"/>
      <c r="EO237" s="464"/>
      <c r="EP237" s="464"/>
      <c r="EQ237" s="464"/>
      <c r="ER237" s="464"/>
      <c r="ES237" s="464"/>
      <c r="ET237" s="464"/>
      <c r="EU237" s="464"/>
      <c r="EV237" s="464"/>
      <c r="EW237" s="464"/>
      <c r="EX237" s="464"/>
      <c r="EY237" s="464"/>
      <c r="EZ237" s="464"/>
      <c r="FA237" s="464"/>
      <c r="FB237" s="464"/>
      <c r="FC237" s="464"/>
      <c r="FD237" s="464"/>
      <c r="FE237" s="464"/>
      <c r="FF237" s="464"/>
      <c r="FG237" s="464"/>
      <c r="FH237" s="464"/>
      <c r="FI237" s="464"/>
      <c r="FJ237" s="464"/>
      <c r="FK237" s="464"/>
      <c r="FL237" s="464"/>
      <c r="FM237" s="464"/>
      <c r="FN237" s="464"/>
      <c r="FO237" s="464"/>
      <c r="FP237" s="464"/>
      <c r="FQ237" s="464"/>
      <c r="FR237" s="464"/>
      <c r="FS237" s="464"/>
      <c r="FT237" s="464"/>
      <c r="FU237" s="464"/>
      <c r="FV237" s="464"/>
      <c r="FW237" s="464"/>
      <c r="FX237" s="464"/>
      <c r="FY237" s="464"/>
      <c r="FZ237" s="464"/>
      <c r="GA237" s="464"/>
      <c r="GB237" s="464"/>
      <c r="GC237" s="464"/>
      <c r="GD237" s="464"/>
      <c r="GE237" s="464"/>
      <c r="GF237" s="464"/>
      <c r="GG237" s="464"/>
      <c r="GH237" s="464"/>
      <c r="GI237" s="464"/>
      <c r="GJ237" s="464"/>
      <c r="GK237" s="464"/>
      <c r="GL237" s="464"/>
      <c r="GM237" s="464"/>
      <c r="GN237" s="464"/>
      <c r="GO237" s="464"/>
      <c r="GP237" s="464"/>
      <c r="GQ237" s="464"/>
      <c r="GR237" s="464"/>
      <c r="GS237" s="464"/>
      <c r="GT237" s="464"/>
      <c r="GU237" s="464"/>
      <c r="GV237" s="464"/>
      <c r="GW237" s="464"/>
      <c r="GX237" s="464"/>
      <c r="GY237" s="464"/>
      <c r="GZ237" s="464"/>
      <c r="HA237" s="464"/>
      <c r="HB237" s="464"/>
      <c r="HC237" s="464"/>
      <c r="HD237" s="464"/>
      <c r="HE237" s="464"/>
      <c r="HF237" s="464"/>
      <c r="HG237" s="464"/>
      <c r="HH237" s="464"/>
      <c r="HI237" s="464"/>
      <c r="HJ237" s="464"/>
      <c r="HK237" s="464"/>
      <c r="HL237" s="464"/>
      <c r="HM237" s="464"/>
      <c r="HN237" s="464"/>
      <c r="HO237" s="464"/>
      <c r="HP237" s="464"/>
      <c r="HQ237" s="464"/>
      <c r="HR237" s="464"/>
      <c r="HS237" s="464"/>
      <c r="HT237" s="464"/>
      <c r="HU237" s="464"/>
      <c r="HV237" s="464"/>
      <c r="HW237" s="464"/>
      <c r="HX237" s="464"/>
      <c r="HY237" s="464"/>
      <c r="HZ237" s="464"/>
      <c r="IA237" s="464"/>
      <c r="IB237" s="464"/>
      <c r="IC237" s="464"/>
      <c r="ID237" s="464"/>
      <c r="IE237" s="464"/>
      <c r="IF237" s="464"/>
      <c r="IG237" s="464"/>
      <c r="IH237" s="464"/>
      <c r="II237" s="464"/>
      <c r="IJ237" s="464"/>
      <c r="IK237" s="464"/>
      <c r="IL237" s="464"/>
      <c r="IM237" s="464"/>
      <c r="IN237" s="464"/>
      <c r="IO237" s="464"/>
      <c r="IP237" s="464"/>
      <c r="IQ237" s="464"/>
      <c r="IR237" s="464"/>
      <c r="IS237" s="464"/>
      <c r="IT237" s="464"/>
      <c r="IU237" s="464"/>
      <c r="IV237" s="464"/>
      <c r="IW237" s="464"/>
      <c r="IX237" s="464"/>
      <c r="IY237" s="464"/>
      <c r="IZ237" s="464"/>
      <c r="JA237" s="464"/>
      <c r="JB237" s="464"/>
      <c r="JC237" s="464"/>
      <c r="JD237" s="464"/>
      <c r="JE237" s="464"/>
      <c r="JF237" s="464"/>
      <c r="JG237" s="464"/>
      <c r="JH237" s="464"/>
      <c r="JI237" s="464"/>
      <c r="JJ237" s="464"/>
      <c r="JK237" s="464"/>
      <c r="JL237" s="464"/>
      <c r="JM237" s="464"/>
      <c r="JN237" s="464"/>
      <c r="JO237" s="464"/>
      <c r="JP237" s="464"/>
      <c r="JQ237" s="464"/>
      <c r="JR237" s="464"/>
      <c r="JS237" s="464"/>
      <c r="JT237" s="464"/>
      <c r="JU237" s="464"/>
      <c r="JV237" s="464"/>
      <c r="JW237" s="464"/>
      <c r="JX237" s="464"/>
      <c r="JY237" s="464"/>
      <c r="JZ237" s="464"/>
      <c r="KA237" s="464"/>
      <c r="KB237" s="464"/>
      <c r="KC237" s="464"/>
      <c r="KD237" s="464"/>
      <c r="KE237" s="464"/>
      <c r="KF237" s="464"/>
      <c r="KG237" s="464"/>
      <c r="KH237" s="464"/>
      <c r="KI237" s="464"/>
      <c r="KJ237" s="464"/>
      <c r="KK237" s="464"/>
      <c r="KL237" s="464"/>
      <c r="KM237" s="464"/>
      <c r="KN237" s="464"/>
      <c r="KO237" s="464"/>
      <c r="KP237" s="464"/>
      <c r="KQ237" s="464"/>
      <c r="KR237" s="464"/>
      <c r="KS237" s="464"/>
      <c r="KT237" s="464"/>
      <c r="KU237" s="464"/>
      <c r="KV237" s="464"/>
      <c r="KW237" s="464"/>
      <c r="KX237" s="464"/>
      <c r="KY237" s="464"/>
      <c r="KZ237" s="464"/>
      <c r="LA237" s="464"/>
      <c r="LB237" s="464"/>
      <c r="LC237" s="464"/>
      <c r="LD237" s="464"/>
      <c r="LE237" s="464"/>
      <c r="LF237" s="464"/>
      <c r="LG237" s="464"/>
      <c r="LH237" s="464"/>
      <c r="LI237" s="464"/>
      <c r="LJ237" s="464"/>
      <c r="LK237" s="464"/>
      <c r="LL237" s="464"/>
      <c r="LM237" s="464"/>
      <c r="LN237" s="464"/>
      <c r="LO237" s="464"/>
      <c r="LP237" s="464"/>
      <c r="LQ237" s="464"/>
      <c r="LR237" s="464"/>
      <c r="LS237" s="464"/>
      <c r="LT237" s="464"/>
      <c r="LU237" s="464"/>
      <c r="LV237" s="464"/>
      <c r="LW237" s="464"/>
      <c r="LX237" s="464"/>
      <c r="LY237" s="464"/>
      <c r="LZ237" s="464"/>
      <c r="MA237" s="464"/>
      <c r="MB237" s="464"/>
      <c r="MC237" s="464"/>
      <c r="MD237" s="464"/>
      <c r="ME237" s="464"/>
      <c r="MF237" s="464"/>
      <c r="MG237" s="464"/>
      <c r="MH237" s="464"/>
      <c r="MI237" s="464"/>
      <c r="MJ237" s="464"/>
      <c r="MK237" s="464"/>
      <c r="ML237" s="464"/>
      <c r="MM237" s="464"/>
      <c r="MN237" s="464"/>
      <c r="MO237" s="464"/>
      <c r="MP237" s="464"/>
      <c r="MQ237" s="464"/>
      <c r="MR237" s="464"/>
      <c r="MS237" s="464"/>
      <c r="MT237" s="464"/>
      <c r="MU237" s="464"/>
      <c r="MV237" s="464"/>
      <c r="MW237" s="464"/>
      <c r="MX237" s="464"/>
      <c r="MY237" s="464"/>
      <c r="MZ237" s="464"/>
      <c r="NA237" s="464"/>
      <c r="NB237" s="464"/>
      <c r="NC237" s="464"/>
      <c r="ND237" s="464"/>
      <c r="NE237" s="464"/>
      <c r="NF237" s="464"/>
      <c r="NG237" s="464"/>
      <c r="NH237" s="464"/>
      <c r="NI237" s="464"/>
      <c r="NJ237" s="464"/>
      <c r="NK237" s="464"/>
      <c r="NL237" s="464"/>
      <c r="NM237" s="464"/>
      <c r="NN237" s="464"/>
      <c r="NO237" s="464"/>
      <c r="NP237" s="464"/>
      <c r="NQ237" s="464"/>
      <c r="NR237" s="464"/>
      <c r="NS237" s="464"/>
      <c r="NT237" s="464"/>
      <c r="NU237" s="464"/>
      <c r="NV237" s="464"/>
      <c r="NW237" s="464"/>
      <c r="NX237" s="464"/>
      <c r="NY237" s="464"/>
      <c r="NZ237" s="464"/>
      <c r="OA237" s="464"/>
      <c r="OB237" s="464"/>
      <c r="OC237" s="464"/>
      <c r="OD237" s="464"/>
      <c r="OE237" s="464"/>
      <c r="OF237" s="464"/>
      <c r="OG237" s="464"/>
      <c r="OH237" s="464"/>
      <c r="OI237" s="464"/>
      <c r="OJ237" s="464"/>
      <c r="OK237" s="464"/>
      <c r="OL237" s="464"/>
      <c r="OM237" s="464"/>
      <c r="ON237" s="464"/>
      <c r="OO237" s="464"/>
      <c r="OP237" s="464"/>
      <c r="OQ237" s="464"/>
      <c r="OR237" s="464"/>
      <c r="OS237" s="464"/>
      <c r="OT237" s="464"/>
      <c r="OU237" s="464"/>
      <c r="OV237" s="464"/>
      <c r="OW237" s="464"/>
      <c r="OX237" s="464"/>
      <c r="OY237" s="464"/>
      <c r="OZ237" s="464"/>
      <c r="PA237" s="464"/>
      <c r="PB237" s="464"/>
      <c r="PC237" s="464"/>
      <c r="PD237" s="464"/>
      <c r="PE237" s="464"/>
      <c r="PF237" s="464"/>
      <c r="PG237" s="464"/>
      <c r="PH237" s="464"/>
      <c r="PI237" s="464"/>
      <c r="PJ237" s="464"/>
      <c r="PK237" s="464"/>
      <c r="PL237" s="464"/>
      <c r="PM237" s="464"/>
      <c r="PN237" s="464"/>
      <c r="PO237" s="464"/>
      <c r="PP237" s="464"/>
      <c r="PQ237" s="464"/>
      <c r="PR237" s="464"/>
      <c r="PS237" s="464"/>
      <c r="PT237" s="464"/>
      <c r="PU237" s="464"/>
      <c r="PV237" s="464"/>
      <c r="PW237" s="464"/>
      <c r="PX237" s="464"/>
      <c r="PY237" s="464"/>
      <c r="PZ237" s="464"/>
      <c r="QA237" s="464"/>
      <c r="QB237" s="464"/>
      <c r="QC237" s="464"/>
      <c r="QD237" s="464"/>
      <c r="QE237" s="464"/>
      <c r="QF237" s="464"/>
      <c r="QG237" s="464"/>
      <c r="QH237" s="464"/>
      <c r="QI237" s="464"/>
      <c r="QJ237" s="464"/>
      <c r="QK237" s="464"/>
      <c r="QL237" s="464"/>
      <c r="QM237" s="464"/>
      <c r="QN237" s="464"/>
      <c r="QO237" s="464"/>
      <c r="QP237" s="464"/>
      <c r="QQ237" s="464"/>
      <c r="QR237" s="464"/>
      <c r="QS237" s="464"/>
      <c r="QT237" s="464"/>
      <c r="QU237" s="464"/>
      <c r="QV237" s="464"/>
      <c r="QW237" s="464"/>
      <c r="QX237" s="464"/>
      <c r="QY237" s="464"/>
      <c r="QZ237" s="464"/>
      <c r="RA237" s="464"/>
      <c r="RB237" s="464"/>
      <c r="RC237" s="464"/>
      <c r="RD237" s="464"/>
      <c r="RE237" s="464"/>
      <c r="RF237" s="464"/>
      <c r="RG237" s="464"/>
      <c r="RH237" s="464"/>
      <c r="RI237" s="464"/>
    </row>
    <row r="238" spans="1:477" ht="23.25" customHeight="1" x14ac:dyDescent="0.25">
      <c r="A238" s="142"/>
      <c r="B238" s="279"/>
      <c r="C238" s="280"/>
      <c r="D238" s="143"/>
      <c r="E238" s="143"/>
      <c r="F238" s="493"/>
      <c r="G238" s="494"/>
      <c r="H238" s="496"/>
      <c r="I238" s="398"/>
      <c r="J238" s="167"/>
      <c r="K238" s="103"/>
      <c r="L238" s="398"/>
      <c r="M238" s="167"/>
      <c r="N238" s="103"/>
      <c r="O238" s="398"/>
      <c r="P238" s="167"/>
      <c r="Q238" s="103"/>
      <c r="R238" s="389"/>
      <c r="S238" s="165"/>
      <c r="T238" s="103"/>
      <c r="U238" s="398"/>
      <c r="V238" s="167"/>
      <c r="W238" s="103"/>
      <c r="X238" s="398"/>
      <c r="Y238" s="167"/>
      <c r="Z238" s="103"/>
      <c r="AA238" s="398"/>
      <c r="AB238" s="167"/>
      <c r="AC238" s="103"/>
      <c r="AD238" s="398"/>
      <c r="AE238" s="167"/>
      <c r="AF238" s="103"/>
    </row>
    <row r="239" spans="1:477" ht="36" hidden="1" x14ac:dyDescent="0.25">
      <c r="A239" s="358">
        <f>IF(B239="","",A237+1)</f>
        <v>192</v>
      </c>
      <c r="B239" s="357" t="s">
        <v>201</v>
      </c>
      <c r="C239" s="346"/>
      <c r="D239" s="143"/>
      <c r="E239" s="143"/>
      <c r="F239" s="493"/>
      <c r="G239" s="494"/>
      <c r="H239" s="508">
        <f>SUM(H20,H38,H41,H85,H105,H151,H167,H214,H231,H237)</f>
        <v>77855</v>
      </c>
      <c r="I239" s="398"/>
      <c r="J239" s="167"/>
      <c r="K239" s="359">
        <f>SUM(K20,K38,K41,K85,K105,K151,K167,K214,K231,K237)</f>
        <v>85750</v>
      </c>
      <c r="L239" s="398"/>
      <c r="M239" s="167"/>
      <c r="N239" s="359">
        <f>SUM(N20,N38,N41,N85,N105,N151,N167,N214,N231,N237)</f>
        <v>147588</v>
      </c>
      <c r="O239" s="398"/>
      <c r="P239" s="167"/>
      <c r="Q239" s="359">
        <f>SUM(Q20,Q38,Q41,Q85,Q105,Q151,Q167,Q214,Q231,Q237)</f>
        <v>57655</v>
      </c>
      <c r="R239" s="389"/>
      <c r="S239" s="165"/>
      <c r="T239" s="359">
        <f>SUM(T20,T38,T41,T85,T105,T151,T167,T214,T231,T237)</f>
        <v>113550</v>
      </c>
      <c r="U239" s="398"/>
      <c r="V239" s="167"/>
      <c r="W239" s="359">
        <f>SUM(W20,W38,W41,W85,W105,W151,W167,W214,W231,W237)</f>
        <v>71250</v>
      </c>
      <c r="X239" s="398"/>
      <c r="Y239" s="167"/>
      <c r="Z239" s="359">
        <f>SUM(Z20,Z38,Z41,Z85,Z105,Z151,Z167,Z214,Z231,Z237)</f>
        <v>188397.5</v>
      </c>
      <c r="AA239" s="398"/>
      <c r="AB239" s="167"/>
      <c r="AC239" s="359">
        <f>SUM(AC20,AC38,AC41,AC85,AC105,AC151,AC167,AC214,AC231,AC237)</f>
        <v>107741</v>
      </c>
      <c r="AD239" s="398"/>
      <c r="AE239" s="167"/>
      <c r="AF239" s="359">
        <f>SUM(AF20,AF38,AF41,AF85,AF105,AF151,AF167,AF214,AF231,AF237)</f>
        <v>29825</v>
      </c>
    </row>
    <row r="240" spans="1:477" ht="23.25" hidden="1" customHeight="1" x14ac:dyDescent="0.25">
      <c r="A240" s="142"/>
      <c r="B240" s="279"/>
      <c r="C240" s="280"/>
      <c r="D240" s="143"/>
      <c r="E240" s="143"/>
      <c r="F240" s="493"/>
      <c r="G240" s="494"/>
      <c r="H240" s="496"/>
      <c r="I240" s="398"/>
      <c r="J240" s="167"/>
      <c r="K240" s="382" t="s">
        <v>229</v>
      </c>
      <c r="L240" s="398"/>
      <c r="M240" s="167"/>
      <c r="N240" s="103"/>
      <c r="O240" s="398"/>
      <c r="P240" s="167"/>
      <c r="Q240" s="382" t="s">
        <v>219</v>
      </c>
      <c r="R240" s="398"/>
      <c r="S240" s="167"/>
      <c r="T240" s="103"/>
      <c r="U240" s="398"/>
      <c r="V240" s="167"/>
      <c r="W240" s="382" t="s">
        <v>222</v>
      </c>
      <c r="X240" s="398"/>
      <c r="Y240" s="167"/>
      <c r="Z240" s="103"/>
      <c r="AA240" s="398"/>
      <c r="AB240" s="167"/>
      <c r="AC240" s="382" t="s">
        <v>225</v>
      </c>
      <c r="AD240" s="398"/>
      <c r="AE240" s="167"/>
      <c r="AF240" s="103"/>
    </row>
    <row r="241" spans="1:477" s="356" customFormat="1" ht="23.25" customHeight="1" x14ac:dyDescent="0.25">
      <c r="A241" s="349"/>
      <c r="B241" s="279"/>
      <c r="C241" s="350"/>
      <c r="D241" s="351"/>
      <c r="E241" s="351"/>
      <c r="F241" s="509"/>
      <c r="G241" s="510"/>
      <c r="H241" s="511"/>
      <c r="I241" s="402"/>
      <c r="J241" s="354"/>
      <c r="K241" s="355"/>
      <c r="L241" s="402"/>
      <c r="M241" s="354"/>
      <c r="N241" s="355"/>
      <c r="O241" s="402"/>
      <c r="P241" s="354"/>
      <c r="Q241" s="355"/>
      <c r="R241" s="402"/>
      <c r="S241" s="354"/>
      <c r="T241" s="355"/>
      <c r="U241" s="402"/>
      <c r="V241" s="354"/>
      <c r="W241" s="355"/>
      <c r="X241" s="402"/>
      <c r="Y241" s="354"/>
      <c r="Z241" s="355"/>
      <c r="AA241" s="402"/>
      <c r="AB241" s="354"/>
      <c r="AC241" s="355"/>
      <c r="AD241" s="402"/>
      <c r="AE241" s="354"/>
      <c r="AF241" s="355"/>
      <c r="AG241" s="464"/>
      <c r="AH241" s="464"/>
      <c r="AI241" s="464"/>
      <c r="AJ241" s="464"/>
      <c r="AK241" s="464"/>
      <c r="AL241" s="464"/>
      <c r="AM241" s="464"/>
      <c r="AN241" s="464"/>
      <c r="AO241" s="464"/>
      <c r="AP241" s="464"/>
      <c r="AQ241" s="464"/>
      <c r="AR241" s="464"/>
      <c r="AS241" s="464"/>
      <c r="AT241" s="464"/>
      <c r="AU241" s="464"/>
      <c r="AV241" s="464"/>
      <c r="AW241" s="464"/>
      <c r="AX241" s="464"/>
      <c r="AY241" s="464"/>
      <c r="AZ241" s="464"/>
      <c r="BA241" s="464"/>
      <c r="BB241" s="464"/>
      <c r="BC241" s="464"/>
      <c r="BD241" s="464"/>
      <c r="BE241" s="464"/>
      <c r="BF241" s="464"/>
      <c r="BG241" s="464"/>
      <c r="BH241" s="464"/>
      <c r="BI241" s="464"/>
      <c r="BJ241" s="464"/>
      <c r="BK241" s="464"/>
      <c r="BL241" s="464"/>
      <c r="BM241" s="464"/>
      <c r="BN241" s="464"/>
      <c r="BO241" s="464"/>
      <c r="BP241" s="464"/>
      <c r="BQ241" s="464"/>
      <c r="BR241" s="464"/>
      <c r="BS241" s="464"/>
      <c r="BT241" s="464"/>
      <c r="BU241" s="464"/>
      <c r="BV241" s="464"/>
      <c r="BW241" s="464"/>
      <c r="BX241" s="464"/>
      <c r="BY241" s="464"/>
      <c r="BZ241" s="464"/>
      <c r="CA241" s="464"/>
      <c r="CB241" s="464"/>
      <c r="CC241" s="464"/>
      <c r="CD241" s="464"/>
      <c r="CE241" s="464"/>
      <c r="CF241" s="464"/>
      <c r="CG241" s="464"/>
      <c r="CH241" s="464"/>
      <c r="CI241" s="464"/>
      <c r="CJ241" s="464"/>
      <c r="CK241" s="464"/>
      <c r="CL241" s="464"/>
      <c r="CM241" s="464"/>
      <c r="CN241" s="464"/>
      <c r="CO241" s="464"/>
      <c r="CP241" s="464"/>
      <c r="CQ241" s="464"/>
      <c r="CR241" s="464"/>
      <c r="CS241" s="464"/>
      <c r="CT241" s="464"/>
      <c r="CU241" s="464"/>
      <c r="CV241" s="464"/>
      <c r="CW241" s="464"/>
      <c r="CX241" s="464"/>
      <c r="CY241" s="464"/>
      <c r="CZ241" s="464"/>
      <c r="DA241" s="464"/>
      <c r="DB241" s="464"/>
      <c r="DC241" s="464"/>
      <c r="DD241" s="464"/>
      <c r="DE241" s="464"/>
      <c r="DF241" s="464"/>
      <c r="DG241" s="464"/>
      <c r="DH241" s="464"/>
      <c r="DI241" s="464"/>
      <c r="DJ241" s="464"/>
      <c r="DK241" s="464"/>
      <c r="DL241" s="464"/>
      <c r="DM241" s="464"/>
      <c r="DN241" s="464"/>
      <c r="DO241" s="464"/>
      <c r="DP241" s="464"/>
      <c r="DQ241" s="464"/>
      <c r="DR241" s="464"/>
      <c r="DS241" s="464"/>
      <c r="DT241" s="464"/>
      <c r="DU241" s="464"/>
      <c r="DV241" s="464"/>
      <c r="DW241" s="464"/>
      <c r="DX241" s="464"/>
      <c r="DY241" s="464"/>
      <c r="DZ241" s="464"/>
      <c r="EA241" s="464"/>
      <c r="EB241" s="464"/>
      <c r="EC241" s="464"/>
      <c r="ED241" s="464"/>
      <c r="EE241" s="464"/>
      <c r="EF241" s="464"/>
      <c r="EG241" s="464"/>
      <c r="EH241" s="464"/>
      <c r="EI241" s="464"/>
      <c r="EJ241" s="464"/>
      <c r="EK241" s="464"/>
      <c r="EL241" s="464"/>
      <c r="EM241" s="464"/>
      <c r="EN241" s="464"/>
      <c r="EO241" s="464"/>
      <c r="EP241" s="464"/>
      <c r="EQ241" s="464"/>
      <c r="ER241" s="464"/>
      <c r="ES241" s="464"/>
      <c r="ET241" s="464"/>
      <c r="EU241" s="464"/>
      <c r="EV241" s="464"/>
      <c r="EW241" s="464"/>
      <c r="EX241" s="464"/>
      <c r="EY241" s="464"/>
      <c r="EZ241" s="464"/>
      <c r="FA241" s="464"/>
      <c r="FB241" s="464"/>
      <c r="FC241" s="464"/>
      <c r="FD241" s="464"/>
      <c r="FE241" s="464"/>
      <c r="FF241" s="464"/>
      <c r="FG241" s="464"/>
      <c r="FH241" s="464"/>
      <c r="FI241" s="464"/>
      <c r="FJ241" s="464"/>
      <c r="FK241" s="464"/>
      <c r="FL241" s="464"/>
      <c r="FM241" s="464"/>
      <c r="FN241" s="464"/>
      <c r="FO241" s="464"/>
      <c r="FP241" s="464"/>
      <c r="FQ241" s="464"/>
      <c r="FR241" s="464"/>
      <c r="FS241" s="464"/>
      <c r="FT241" s="464"/>
      <c r="FU241" s="464"/>
      <c r="FV241" s="464"/>
      <c r="FW241" s="464"/>
      <c r="FX241" s="464"/>
      <c r="FY241" s="464"/>
      <c r="FZ241" s="464"/>
      <c r="GA241" s="464"/>
      <c r="GB241" s="464"/>
      <c r="GC241" s="464"/>
      <c r="GD241" s="464"/>
      <c r="GE241" s="464"/>
      <c r="GF241" s="464"/>
      <c r="GG241" s="464"/>
      <c r="GH241" s="464"/>
      <c r="GI241" s="464"/>
      <c r="GJ241" s="464"/>
      <c r="GK241" s="464"/>
      <c r="GL241" s="464"/>
      <c r="GM241" s="464"/>
      <c r="GN241" s="464"/>
      <c r="GO241" s="464"/>
      <c r="GP241" s="464"/>
      <c r="GQ241" s="464"/>
      <c r="GR241" s="464"/>
      <c r="GS241" s="464"/>
      <c r="GT241" s="464"/>
      <c r="GU241" s="464"/>
      <c r="GV241" s="464"/>
      <c r="GW241" s="464"/>
      <c r="GX241" s="464"/>
      <c r="GY241" s="464"/>
      <c r="GZ241" s="464"/>
      <c r="HA241" s="464"/>
      <c r="HB241" s="464"/>
      <c r="HC241" s="464"/>
      <c r="HD241" s="464"/>
      <c r="HE241" s="464"/>
      <c r="HF241" s="464"/>
      <c r="HG241" s="464"/>
      <c r="HH241" s="464"/>
      <c r="HI241" s="464"/>
      <c r="HJ241" s="464"/>
      <c r="HK241" s="464"/>
      <c r="HL241" s="464"/>
      <c r="HM241" s="464"/>
      <c r="HN241" s="464"/>
      <c r="HO241" s="464"/>
      <c r="HP241" s="464"/>
      <c r="HQ241" s="464"/>
      <c r="HR241" s="464"/>
      <c r="HS241" s="464"/>
      <c r="HT241" s="464"/>
      <c r="HU241" s="464"/>
      <c r="HV241" s="464"/>
      <c r="HW241" s="464"/>
      <c r="HX241" s="464"/>
      <c r="HY241" s="464"/>
      <c r="HZ241" s="464"/>
      <c r="IA241" s="464"/>
      <c r="IB241" s="464"/>
      <c r="IC241" s="464"/>
      <c r="ID241" s="464"/>
      <c r="IE241" s="464"/>
      <c r="IF241" s="464"/>
      <c r="IG241" s="464"/>
      <c r="IH241" s="464"/>
      <c r="II241" s="464"/>
      <c r="IJ241" s="464"/>
      <c r="IK241" s="464"/>
      <c r="IL241" s="464"/>
      <c r="IM241" s="464"/>
      <c r="IN241" s="464"/>
      <c r="IO241" s="464"/>
      <c r="IP241" s="464"/>
      <c r="IQ241" s="464"/>
      <c r="IR241" s="464"/>
      <c r="IS241" s="464"/>
      <c r="IT241" s="464"/>
      <c r="IU241" s="464"/>
      <c r="IV241" s="464"/>
      <c r="IW241" s="464"/>
      <c r="IX241" s="464"/>
      <c r="IY241" s="464"/>
      <c r="IZ241" s="464"/>
      <c r="JA241" s="464"/>
      <c r="JB241" s="464"/>
      <c r="JC241" s="464"/>
      <c r="JD241" s="464"/>
      <c r="JE241" s="464"/>
      <c r="JF241" s="464"/>
      <c r="JG241" s="464"/>
      <c r="JH241" s="464"/>
      <c r="JI241" s="464"/>
      <c r="JJ241" s="464"/>
      <c r="JK241" s="464"/>
      <c r="JL241" s="464"/>
      <c r="JM241" s="464"/>
      <c r="JN241" s="464"/>
      <c r="JO241" s="464"/>
      <c r="JP241" s="464"/>
      <c r="JQ241" s="464"/>
      <c r="JR241" s="464"/>
      <c r="JS241" s="464"/>
      <c r="JT241" s="464"/>
      <c r="JU241" s="464"/>
      <c r="JV241" s="464"/>
      <c r="JW241" s="464"/>
      <c r="JX241" s="464"/>
      <c r="JY241" s="464"/>
      <c r="JZ241" s="464"/>
      <c r="KA241" s="464"/>
      <c r="KB241" s="464"/>
      <c r="KC241" s="464"/>
      <c r="KD241" s="464"/>
      <c r="KE241" s="464"/>
      <c r="KF241" s="464"/>
      <c r="KG241" s="464"/>
      <c r="KH241" s="464"/>
      <c r="KI241" s="464"/>
      <c r="KJ241" s="464"/>
      <c r="KK241" s="464"/>
      <c r="KL241" s="464"/>
      <c r="KM241" s="464"/>
      <c r="KN241" s="464"/>
      <c r="KO241" s="464"/>
      <c r="KP241" s="464"/>
      <c r="KQ241" s="464"/>
      <c r="KR241" s="464"/>
      <c r="KS241" s="464"/>
      <c r="KT241" s="464"/>
      <c r="KU241" s="464"/>
      <c r="KV241" s="464"/>
      <c r="KW241" s="464"/>
      <c r="KX241" s="464"/>
      <c r="KY241" s="464"/>
      <c r="KZ241" s="464"/>
      <c r="LA241" s="464"/>
      <c r="LB241" s="464"/>
      <c r="LC241" s="464"/>
      <c r="LD241" s="464"/>
      <c r="LE241" s="464"/>
      <c r="LF241" s="464"/>
      <c r="LG241" s="464"/>
      <c r="LH241" s="464"/>
      <c r="LI241" s="464"/>
      <c r="LJ241" s="464"/>
      <c r="LK241" s="464"/>
      <c r="LL241" s="464"/>
      <c r="LM241" s="464"/>
      <c r="LN241" s="464"/>
      <c r="LO241" s="464"/>
      <c r="LP241" s="464"/>
      <c r="LQ241" s="464"/>
      <c r="LR241" s="464"/>
      <c r="LS241" s="464"/>
      <c r="LT241" s="464"/>
      <c r="LU241" s="464"/>
      <c r="LV241" s="464"/>
      <c r="LW241" s="464"/>
      <c r="LX241" s="464"/>
      <c r="LY241" s="464"/>
      <c r="LZ241" s="464"/>
      <c r="MA241" s="464"/>
      <c r="MB241" s="464"/>
      <c r="MC241" s="464"/>
      <c r="MD241" s="464"/>
      <c r="ME241" s="464"/>
      <c r="MF241" s="464"/>
      <c r="MG241" s="464"/>
      <c r="MH241" s="464"/>
      <c r="MI241" s="464"/>
      <c r="MJ241" s="464"/>
      <c r="MK241" s="464"/>
      <c r="ML241" s="464"/>
      <c r="MM241" s="464"/>
      <c r="MN241" s="464"/>
      <c r="MO241" s="464"/>
      <c r="MP241" s="464"/>
      <c r="MQ241" s="464"/>
      <c r="MR241" s="464"/>
      <c r="MS241" s="464"/>
      <c r="MT241" s="464"/>
      <c r="MU241" s="464"/>
      <c r="MV241" s="464"/>
      <c r="MW241" s="464"/>
      <c r="MX241" s="464"/>
      <c r="MY241" s="464"/>
      <c r="MZ241" s="464"/>
      <c r="NA241" s="464"/>
      <c r="NB241" s="464"/>
      <c r="NC241" s="464"/>
      <c r="ND241" s="464"/>
      <c r="NE241" s="464"/>
      <c r="NF241" s="464"/>
      <c r="NG241" s="464"/>
      <c r="NH241" s="464"/>
      <c r="NI241" s="464"/>
      <c r="NJ241" s="464"/>
      <c r="NK241" s="464"/>
      <c r="NL241" s="464"/>
      <c r="NM241" s="464"/>
      <c r="NN241" s="464"/>
      <c r="NO241" s="464"/>
      <c r="NP241" s="464"/>
      <c r="NQ241" s="464"/>
      <c r="NR241" s="464"/>
      <c r="NS241" s="464"/>
      <c r="NT241" s="464"/>
      <c r="NU241" s="464"/>
      <c r="NV241" s="464"/>
      <c r="NW241" s="464"/>
      <c r="NX241" s="464"/>
      <c r="NY241" s="464"/>
      <c r="NZ241" s="464"/>
      <c r="OA241" s="464"/>
      <c r="OB241" s="464"/>
      <c r="OC241" s="464"/>
      <c r="OD241" s="464"/>
      <c r="OE241" s="464"/>
      <c r="OF241" s="464"/>
      <c r="OG241" s="464"/>
      <c r="OH241" s="464"/>
      <c r="OI241" s="464"/>
      <c r="OJ241" s="464"/>
      <c r="OK241" s="464"/>
      <c r="OL241" s="464"/>
      <c r="OM241" s="464"/>
      <c r="ON241" s="464"/>
      <c r="OO241" s="464"/>
      <c r="OP241" s="464"/>
      <c r="OQ241" s="464"/>
      <c r="OR241" s="464"/>
      <c r="OS241" s="464"/>
      <c r="OT241" s="464"/>
      <c r="OU241" s="464"/>
      <c r="OV241" s="464"/>
      <c r="OW241" s="464"/>
      <c r="OX241" s="464"/>
      <c r="OY241" s="464"/>
      <c r="OZ241" s="464"/>
      <c r="PA241" s="464"/>
      <c r="PB241" s="464"/>
      <c r="PC241" s="464"/>
      <c r="PD241" s="464"/>
      <c r="PE241" s="464"/>
      <c r="PF241" s="464"/>
      <c r="PG241" s="464"/>
      <c r="PH241" s="464"/>
      <c r="PI241" s="464"/>
      <c r="PJ241" s="464"/>
      <c r="PK241" s="464"/>
      <c r="PL241" s="464"/>
      <c r="PM241" s="464"/>
      <c r="PN241" s="464"/>
      <c r="PO241" s="464"/>
      <c r="PP241" s="464"/>
      <c r="PQ241" s="464"/>
      <c r="PR241" s="464"/>
      <c r="PS241" s="464"/>
      <c r="PT241" s="464"/>
      <c r="PU241" s="464"/>
      <c r="PV241" s="464"/>
      <c r="PW241" s="464"/>
      <c r="PX241" s="464"/>
      <c r="PY241" s="464"/>
      <c r="PZ241" s="464"/>
      <c r="QA241" s="464"/>
      <c r="QB241" s="464"/>
      <c r="QC241" s="464"/>
      <c r="QD241" s="464"/>
      <c r="QE241" s="464"/>
      <c r="QF241" s="464"/>
      <c r="QG241" s="464"/>
      <c r="QH241" s="464"/>
      <c r="QI241" s="464"/>
      <c r="QJ241" s="464"/>
      <c r="QK241" s="464"/>
      <c r="QL241" s="464"/>
      <c r="QM241" s="464"/>
      <c r="QN241" s="464"/>
      <c r="QO241" s="464"/>
      <c r="QP241" s="464"/>
      <c r="QQ241" s="464"/>
      <c r="QR241" s="464"/>
      <c r="QS241" s="464"/>
      <c r="QT241" s="464"/>
      <c r="QU241" s="464"/>
      <c r="QV241" s="464"/>
      <c r="QW241" s="464"/>
      <c r="QX241" s="464"/>
      <c r="QY241" s="464"/>
      <c r="QZ241" s="464"/>
      <c r="RA241" s="464"/>
      <c r="RB241" s="464"/>
      <c r="RC241" s="464"/>
      <c r="RD241" s="464"/>
      <c r="RE241" s="464"/>
      <c r="RF241" s="464"/>
      <c r="RG241" s="464"/>
      <c r="RH241" s="464"/>
      <c r="RI241" s="464"/>
    </row>
    <row r="242" spans="1:477" s="449" customFormat="1" ht="55.8" customHeight="1" x14ac:dyDescent="0.25">
      <c r="A242" s="537"/>
      <c r="B242" s="538" t="s">
        <v>242</v>
      </c>
      <c r="C242" s="539"/>
      <c r="D242" s="540"/>
      <c r="E242" s="540"/>
      <c r="F242" s="541"/>
      <c r="G242" s="542"/>
      <c r="H242" s="543">
        <f>SUM(H20,H41,H85,H151,H214,H237)</f>
        <v>51970</v>
      </c>
      <c r="I242" s="544"/>
      <c r="J242" s="545"/>
      <c r="K242" s="546">
        <f>SUM(K20,K41,K85,K151,K214,K237)</f>
        <v>69915</v>
      </c>
      <c r="L242" s="544"/>
      <c r="M242" s="545"/>
      <c r="N242" s="546">
        <f>SUM(N20,N41,N85,N151,N214,N237)</f>
        <v>97013</v>
      </c>
      <c r="O242" s="544"/>
      <c r="P242" s="545"/>
      <c r="Q242" s="546">
        <f>SUM(Q20,Q41,Q85,Q151,Q214,Q237)</f>
        <v>43195</v>
      </c>
      <c r="R242" s="544"/>
      <c r="S242" s="545"/>
      <c r="T242" s="546">
        <f>SUM(T20,T41,T85,T151,T214,T237)</f>
        <v>75785</v>
      </c>
      <c r="U242" s="544"/>
      <c r="V242" s="545"/>
      <c r="W242" s="546">
        <f>SUM(W20,W41,W85,W151,W214,W237)</f>
        <v>56250</v>
      </c>
      <c r="X242" s="544"/>
      <c r="Y242" s="545"/>
      <c r="Z242" s="546">
        <f>SUM(Z20,Z41,Z85,Z151,Z214,Z237)</f>
        <v>132967</v>
      </c>
      <c r="AA242" s="544"/>
      <c r="AB242" s="545"/>
      <c r="AC242" s="546">
        <f>SUM(AC20,AC41,AC85,AC151,AC214,AC237)</f>
        <v>64081</v>
      </c>
      <c r="AD242" s="544"/>
      <c r="AE242" s="545"/>
      <c r="AF242" s="546">
        <f>SUM(AF20,AF41,AF85,AF151,AF214,AF237)</f>
        <v>29825</v>
      </c>
    </row>
    <row r="243" spans="1:477" ht="23.25" customHeight="1" x14ac:dyDescent="0.25">
      <c r="A243" s="142"/>
      <c r="B243" s="279"/>
      <c r="C243" s="280"/>
      <c r="D243" s="143"/>
      <c r="E243" s="143"/>
      <c r="F243" s="493"/>
      <c r="G243" s="494"/>
      <c r="H243" s="496"/>
      <c r="I243" s="398"/>
      <c r="J243" s="167"/>
      <c r="K243" s="103"/>
      <c r="L243" s="398"/>
      <c r="M243" s="167"/>
      <c r="N243" s="103"/>
      <c r="O243" s="398"/>
      <c r="P243" s="167"/>
      <c r="Q243" s="103"/>
      <c r="R243" s="398"/>
      <c r="S243" s="167"/>
      <c r="T243" s="103"/>
      <c r="U243" s="398"/>
      <c r="V243" s="167"/>
      <c r="W243" s="103"/>
      <c r="X243" s="398"/>
      <c r="Y243" s="167"/>
      <c r="Z243" s="103"/>
      <c r="AA243" s="398"/>
      <c r="AB243" s="167"/>
      <c r="AC243" s="103"/>
      <c r="AD243" s="398"/>
      <c r="AE243" s="167"/>
      <c r="AF243" s="103"/>
    </row>
    <row r="244" spans="1:477" s="448" customFormat="1" ht="55.8" customHeight="1" x14ac:dyDescent="0.25">
      <c r="A244" s="559"/>
      <c r="B244" s="560" t="s">
        <v>244</v>
      </c>
      <c r="C244" s="561"/>
      <c r="D244" s="562"/>
      <c r="E244" s="562"/>
      <c r="F244" s="563"/>
      <c r="G244" s="564"/>
      <c r="H244" s="565">
        <f>SUM(H38,H41,H105,H167,H231,H237)</f>
        <v>27885</v>
      </c>
      <c r="I244" s="566"/>
      <c r="J244" s="567"/>
      <c r="K244" s="568">
        <f>SUM(K38,K41,K105,K167,K231,K237)</f>
        <v>18085</v>
      </c>
      <c r="L244" s="566"/>
      <c r="M244" s="567"/>
      <c r="N244" s="568">
        <f>SUM(N38,N41,N105,N167,N231,N237)</f>
        <v>55720</v>
      </c>
      <c r="O244" s="566"/>
      <c r="P244" s="567"/>
      <c r="Q244" s="568">
        <f>SUM(Q38,Q41,Q105,Q167,Q231,Q237)</f>
        <v>15385</v>
      </c>
      <c r="R244" s="566"/>
      <c r="S244" s="567"/>
      <c r="T244" s="568">
        <f>SUM(T38,T41,T105,T167,T231,T237)</f>
        <v>43125</v>
      </c>
      <c r="U244" s="566"/>
      <c r="V244" s="567"/>
      <c r="W244" s="568">
        <f>SUM(W38,W41,W105,W167,W231,W237)</f>
        <v>16250</v>
      </c>
      <c r="X244" s="566"/>
      <c r="Y244" s="567"/>
      <c r="Z244" s="568">
        <f>SUM(Z38,Z41,Z105,Z167,Z231,Z237)</f>
        <v>59792.5</v>
      </c>
      <c r="AA244" s="566"/>
      <c r="AB244" s="567"/>
      <c r="AC244" s="568">
        <f>SUM(AC38,AC41,AC105,AC167,AC231,AC237)</f>
        <v>47156</v>
      </c>
      <c r="AD244" s="566"/>
      <c r="AE244" s="567"/>
      <c r="AF244" s="569">
        <f>SUM(AF38,AF41,AF105,AF167,AF231,AF237)</f>
        <v>0</v>
      </c>
      <c r="AG244" s="449"/>
      <c r="AH244" s="449"/>
      <c r="AI244" s="449"/>
      <c r="AJ244" s="449"/>
      <c r="AK244" s="449"/>
      <c r="AL244" s="449"/>
      <c r="AM244" s="449"/>
      <c r="AN244" s="449"/>
      <c r="AO244" s="449"/>
      <c r="AP244" s="449"/>
      <c r="AQ244" s="449"/>
      <c r="AR244" s="449"/>
      <c r="AS244" s="449"/>
      <c r="AT244" s="449"/>
      <c r="AU244" s="449"/>
      <c r="AV244" s="449"/>
      <c r="AW244" s="449"/>
      <c r="AX244" s="449"/>
      <c r="AY244" s="449"/>
      <c r="AZ244" s="449"/>
      <c r="BA244" s="449"/>
      <c r="BB244" s="449"/>
      <c r="BC244" s="449"/>
      <c r="BD244" s="449"/>
      <c r="BE244" s="449"/>
      <c r="BF244" s="449"/>
      <c r="BG244" s="449"/>
      <c r="BH244" s="449"/>
      <c r="BI244" s="449"/>
      <c r="BJ244" s="449"/>
      <c r="BK244" s="449"/>
      <c r="BL244" s="449"/>
      <c r="BM244" s="449"/>
      <c r="BN244" s="449"/>
      <c r="BO244" s="449"/>
      <c r="BP244" s="449"/>
      <c r="BQ244" s="449"/>
      <c r="BR244" s="449"/>
      <c r="BS244" s="449"/>
      <c r="BT244" s="449"/>
      <c r="BU244" s="449"/>
      <c r="BV244" s="449"/>
      <c r="BW244" s="449"/>
      <c r="BX244" s="449"/>
      <c r="BY244" s="449"/>
      <c r="BZ244" s="449"/>
      <c r="CA244" s="449"/>
      <c r="CB244" s="449"/>
      <c r="CC244" s="449"/>
      <c r="CD244" s="449"/>
      <c r="CE244" s="449"/>
      <c r="CF244" s="449"/>
      <c r="CG244" s="449"/>
      <c r="CH244" s="449"/>
      <c r="CI244" s="449"/>
      <c r="CJ244" s="449"/>
      <c r="CK244" s="449"/>
      <c r="CL244" s="449"/>
      <c r="CM244" s="449"/>
      <c r="CN244" s="449"/>
      <c r="CO244" s="449"/>
      <c r="CP244" s="449"/>
      <c r="CQ244" s="449"/>
      <c r="CR244" s="449"/>
      <c r="CS244" s="449"/>
      <c r="CT244" s="449"/>
      <c r="CU244" s="449"/>
      <c r="CV244" s="449"/>
      <c r="CW244" s="449"/>
      <c r="CX244" s="449"/>
      <c r="CY244" s="449"/>
      <c r="CZ244" s="449"/>
      <c r="DA244" s="449"/>
      <c r="DB244" s="449"/>
      <c r="DC244" s="449"/>
      <c r="DD244" s="449"/>
      <c r="DE244" s="449"/>
      <c r="DF244" s="449"/>
      <c r="DG244" s="449"/>
      <c r="DH244" s="449"/>
      <c r="DI244" s="449"/>
      <c r="DJ244" s="449"/>
      <c r="DK244" s="449"/>
      <c r="DL244" s="449"/>
      <c r="DM244" s="449"/>
      <c r="DN244" s="449"/>
      <c r="DO244" s="449"/>
      <c r="DP244" s="449"/>
      <c r="DQ244" s="449"/>
      <c r="DR244" s="449"/>
      <c r="DS244" s="449"/>
      <c r="DT244" s="449"/>
      <c r="DU244" s="449"/>
      <c r="DV244" s="449"/>
      <c r="DW244" s="449"/>
      <c r="DX244" s="449"/>
      <c r="DY244" s="449"/>
      <c r="DZ244" s="449"/>
      <c r="EA244" s="449"/>
      <c r="EB244" s="449"/>
      <c r="EC244" s="449"/>
      <c r="ED244" s="449"/>
      <c r="EE244" s="449"/>
      <c r="EF244" s="449"/>
      <c r="EG244" s="449"/>
      <c r="EH244" s="449"/>
      <c r="EI244" s="449"/>
      <c r="EJ244" s="449"/>
      <c r="EK244" s="449"/>
      <c r="EL244" s="449"/>
      <c r="EM244" s="449"/>
      <c r="EN244" s="449"/>
      <c r="EO244" s="449"/>
      <c r="EP244" s="449"/>
      <c r="EQ244" s="449"/>
      <c r="ER244" s="449"/>
      <c r="ES244" s="449"/>
      <c r="ET244" s="449"/>
      <c r="EU244" s="449"/>
      <c r="EV244" s="449"/>
      <c r="EW244" s="449"/>
      <c r="EX244" s="449"/>
      <c r="EY244" s="449"/>
      <c r="EZ244" s="449"/>
      <c r="FA244" s="449"/>
      <c r="FB244" s="449"/>
      <c r="FC244" s="449"/>
      <c r="FD244" s="449"/>
      <c r="FE244" s="449"/>
      <c r="FF244" s="449"/>
      <c r="FG244" s="449"/>
      <c r="FH244" s="449"/>
      <c r="FI244" s="449"/>
      <c r="FJ244" s="449"/>
      <c r="FK244" s="449"/>
      <c r="FL244" s="449"/>
      <c r="FM244" s="449"/>
      <c r="FN244" s="449"/>
      <c r="FO244" s="449"/>
      <c r="FP244" s="449"/>
      <c r="FQ244" s="449"/>
      <c r="FR244" s="449"/>
      <c r="FS244" s="449"/>
      <c r="FT244" s="449"/>
      <c r="FU244" s="449"/>
      <c r="FV244" s="449"/>
      <c r="FW244" s="449"/>
      <c r="FX244" s="449"/>
      <c r="FY244" s="449"/>
      <c r="FZ244" s="449"/>
      <c r="GA244" s="449"/>
      <c r="GB244" s="449"/>
      <c r="GC244" s="449"/>
      <c r="GD244" s="449"/>
      <c r="GE244" s="449"/>
      <c r="GF244" s="449"/>
      <c r="GG244" s="449"/>
      <c r="GH244" s="449"/>
      <c r="GI244" s="449"/>
      <c r="GJ244" s="449"/>
      <c r="GK244" s="449"/>
      <c r="GL244" s="449"/>
      <c r="GM244" s="449"/>
      <c r="GN244" s="449"/>
      <c r="GO244" s="449"/>
      <c r="GP244" s="449"/>
      <c r="GQ244" s="449"/>
      <c r="GR244" s="449"/>
      <c r="GS244" s="449"/>
      <c r="GT244" s="449"/>
      <c r="GU244" s="449"/>
      <c r="GV244" s="449"/>
      <c r="GW244" s="449"/>
      <c r="GX244" s="449"/>
      <c r="GY244" s="449"/>
      <c r="GZ244" s="449"/>
      <c r="HA244" s="449"/>
      <c r="HB244" s="449"/>
      <c r="HC244" s="449"/>
      <c r="HD244" s="449"/>
      <c r="HE244" s="449"/>
      <c r="HF244" s="449"/>
      <c r="HG244" s="449"/>
      <c r="HH244" s="449"/>
      <c r="HI244" s="449"/>
      <c r="HJ244" s="449"/>
      <c r="HK244" s="449"/>
      <c r="HL244" s="449"/>
      <c r="HM244" s="449"/>
      <c r="HN244" s="449"/>
      <c r="HO244" s="449"/>
      <c r="HP244" s="449"/>
      <c r="HQ244" s="449"/>
      <c r="HR244" s="449"/>
      <c r="HS244" s="449"/>
      <c r="HT244" s="449"/>
      <c r="HU244" s="449"/>
      <c r="HV244" s="449"/>
      <c r="HW244" s="449"/>
      <c r="HX244" s="449"/>
      <c r="HY244" s="449"/>
      <c r="HZ244" s="449"/>
      <c r="IA244" s="449"/>
      <c r="IB244" s="449"/>
      <c r="IC244" s="449"/>
      <c r="ID244" s="449"/>
      <c r="IE244" s="449"/>
      <c r="IF244" s="449"/>
      <c r="IG244" s="449"/>
      <c r="IH244" s="449"/>
      <c r="II244" s="449"/>
      <c r="IJ244" s="449"/>
      <c r="IK244" s="449"/>
      <c r="IL244" s="449"/>
      <c r="IM244" s="449"/>
      <c r="IN244" s="449"/>
      <c r="IO244" s="449"/>
      <c r="IP244" s="449"/>
      <c r="IQ244" s="449"/>
      <c r="IR244" s="449"/>
      <c r="IS244" s="449"/>
      <c r="IT244" s="449"/>
      <c r="IU244" s="449"/>
      <c r="IV244" s="449"/>
      <c r="IW244" s="449"/>
      <c r="IX244" s="449"/>
      <c r="IY244" s="449"/>
      <c r="IZ244" s="449"/>
      <c r="JA244" s="449"/>
      <c r="JB244" s="449"/>
      <c r="JC244" s="449"/>
      <c r="JD244" s="449"/>
      <c r="JE244" s="449"/>
      <c r="JF244" s="449"/>
      <c r="JG244" s="449"/>
      <c r="JH244" s="449"/>
      <c r="JI244" s="449"/>
      <c r="JJ244" s="449"/>
      <c r="JK244" s="449"/>
      <c r="JL244" s="449"/>
      <c r="JM244" s="449"/>
      <c r="JN244" s="449"/>
      <c r="JO244" s="449"/>
      <c r="JP244" s="449"/>
      <c r="JQ244" s="449"/>
      <c r="JR244" s="449"/>
      <c r="JS244" s="449"/>
      <c r="JT244" s="449"/>
      <c r="JU244" s="449"/>
      <c r="JV244" s="449"/>
      <c r="JW244" s="449"/>
      <c r="JX244" s="449"/>
      <c r="JY244" s="449"/>
      <c r="JZ244" s="449"/>
      <c r="KA244" s="449"/>
      <c r="KB244" s="449"/>
      <c r="KC244" s="449"/>
      <c r="KD244" s="449"/>
      <c r="KE244" s="449"/>
      <c r="KF244" s="449"/>
      <c r="KG244" s="449"/>
      <c r="KH244" s="449"/>
      <c r="KI244" s="449"/>
      <c r="KJ244" s="449"/>
      <c r="KK244" s="449"/>
      <c r="KL244" s="449"/>
      <c r="KM244" s="449"/>
      <c r="KN244" s="449"/>
      <c r="KO244" s="449"/>
      <c r="KP244" s="449"/>
      <c r="KQ244" s="449"/>
      <c r="KR244" s="449"/>
      <c r="KS244" s="449"/>
      <c r="KT244" s="449"/>
      <c r="KU244" s="449"/>
      <c r="KV244" s="449"/>
      <c r="KW244" s="449"/>
      <c r="KX244" s="449"/>
      <c r="KY244" s="449"/>
      <c r="KZ244" s="449"/>
      <c r="LA244" s="449"/>
      <c r="LB244" s="449"/>
      <c r="LC244" s="449"/>
      <c r="LD244" s="449"/>
      <c r="LE244" s="449"/>
      <c r="LF244" s="449"/>
      <c r="LG244" s="449"/>
      <c r="LH244" s="449"/>
      <c r="LI244" s="449"/>
      <c r="LJ244" s="449"/>
      <c r="LK244" s="449"/>
      <c r="LL244" s="449"/>
      <c r="LM244" s="449"/>
      <c r="LN244" s="449"/>
      <c r="LO244" s="449"/>
      <c r="LP244" s="449"/>
      <c r="LQ244" s="449"/>
      <c r="LR244" s="449"/>
      <c r="LS244" s="449"/>
      <c r="LT244" s="449"/>
      <c r="LU244" s="449"/>
      <c r="LV244" s="449"/>
      <c r="LW244" s="449"/>
      <c r="LX244" s="449"/>
      <c r="LY244" s="449"/>
      <c r="LZ244" s="449"/>
      <c r="MA244" s="449"/>
      <c r="MB244" s="449"/>
      <c r="MC244" s="449"/>
      <c r="MD244" s="449"/>
      <c r="ME244" s="449"/>
      <c r="MF244" s="449"/>
      <c r="MG244" s="449"/>
      <c r="MH244" s="449"/>
      <c r="MI244" s="449"/>
      <c r="MJ244" s="449"/>
      <c r="MK244" s="449"/>
      <c r="ML244" s="449"/>
      <c r="MM244" s="449"/>
      <c r="MN244" s="449"/>
      <c r="MO244" s="449"/>
      <c r="MP244" s="449"/>
      <c r="MQ244" s="449"/>
      <c r="MR244" s="449"/>
      <c r="MS244" s="449"/>
      <c r="MT244" s="449"/>
      <c r="MU244" s="449"/>
      <c r="MV244" s="449"/>
      <c r="MW244" s="449"/>
      <c r="MX244" s="449"/>
      <c r="MY244" s="449"/>
      <c r="MZ244" s="449"/>
      <c r="NA244" s="449"/>
      <c r="NB244" s="449"/>
      <c r="NC244" s="449"/>
      <c r="ND244" s="449"/>
      <c r="NE244" s="449"/>
      <c r="NF244" s="449"/>
      <c r="NG244" s="449"/>
      <c r="NH244" s="449"/>
      <c r="NI244" s="449"/>
      <c r="NJ244" s="449"/>
      <c r="NK244" s="449"/>
      <c r="NL244" s="449"/>
      <c r="NM244" s="449"/>
      <c r="NN244" s="449"/>
      <c r="NO244" s="449"/>
      <c r="NP244" s="449"/>
      <c r="NQ244" s="449"/>
      <c r="NR244" s="449"/>
      <c r="NS244" s="449"/>
      <c r="NT244" s="449"/>
      <c r="NU244" s="449"/>
      <c r="NV244" s="449"/>
      <c r="NW244" s="449"/>
      <c r="NX244" s="449"/>
      <c r="NY244" s="449"/>
      <c r="NZ244" s="449"/>
      <c r="OA244" s="449"/>
      <c r="OB244" s="449"/>
      <c r="OC244" s="449"/>
      <c r="OD244" s="449"/>
      <c r="OE244" s="449"/>
      <c r="OF244" s="449"/>
      <c r="OG244" s="449"/>
      <c r="OH244" s="449"/>
      <c r="OI244" s="449"/>
      <c r="OJ244" s="449"/>
      <c r="OK244" s="449"/>
      <c r="OL244" s="449"/>
      <c r="OM244" s="449"/>
      <c r="ON244" s="449"/>
      <c r="OO244" s="449"/>
      <c r="OP244" s="449"/>
      <c r="OQ244" s="449"/>
      <c r="OR244" s="449"/>
      <c r="OS244" s="449"/>
      <c r="OT244" s="449"/>
      <c r="OU244" s="449"/>
      <c r="OV244" s="449"/>
      <c r="OW244" s="449"/>
      <c r="OX244" s="449"/>
      <c r="OY244" s="449"/>
      <c r="OZ244" s="449"/>
      <c r="PA244" s="449"/>
      <c r="PB244" s="449"/>
      <c r="PC244" s="449"/>
      <c r="PD244" s="449"/>
      <c r="PE244" s="449"/>
      <c r="PF244" s="449"/>
      <c r="PG244" s="449"/>
      <c r="PH244" s="449"/>
      <c r="PI244" s="449"/>
      <c r="PJ244" s="449"/>
      <c r="PK244" s="449"/>
      <c r="PL244" s="449"/>
      <c r="PM244" s="449"/>
      <c r="PN244" s="449"/>
      <c r="PO244" s="449"/>
      <c r="PP244" s="449"/>
      <c r="PQ244" s="449"/>
      <c r="PR244" s="449"/>
      <c r="PS244" s="449"/>
      <c r="PT244" s="449"/>
      <c r="PU244" s="449"/>
      <c r="PV244" s="449"/>
      <c r="PW244" s="449"/>
      <c r="PX244" s="449"/>
      <c r="PY244" s="449"/>
      <c r="PZ244" s="449"/>
      <c r="QA244" s="449"/>
      <c r="QB244" s="449"/>
      <c r="QC244" s="449"/>
      <c r="QD244" s="449"/>
      <c r="QE244" s="449"/>
      <c r="QF244" s="449"/>
      <c r="QG244" s="449"/>
      <c r="QH244" s="449"/>
      <c r="QI244" s="449"/>
      <c r="QJ244" s="449"/>
      <c r="QK244" s="449"/>
      <c r="QL244" s="449"/>
      <c r="QM244" s="449"/>
      <c r="QN244" s="449"/>
      <c r="QO244" s="449"/>
      <c r="QP244" s="449"/>
      <c r="QQ244" s="449"/>
      <c r="QR244" s="449"/>
      <c r="QS244" s="449"/>
      <c r="QT244" s="449"/>
      <c r="QU244" s="449"/>
      <c r="QV244" s="449"/>
      <c r="QW244" s="449"/>
      <c r="QX244" s="449"/>
      <c r="QY244" s="449"/>
      <c r="QZ244" s="449"/>
      <c r="RA244" s="449"/>
      <c r="RB244" s="449"/>
      <c r="RC244" s="449"/>
      <c r="RD244" s="449"/>
      <c r="RE244" s="449"/>
      <c r="RF244" s="449"/>
      <c r="RG244" s="449"/>
      <c r="RH244" s="449"/>
      <c r="RI244" s="449"/>
    </row>
    <row r="245" spans="1:477" ht="23.25" customHeight="1" x14ac:dyDescent="0.25">
      <c r="A245" s="142"/>
      <c r="B245" s="279"/>
      <c r="C245" s="280"/>
      <c r="D245" s="143"/>
      <c r="E245" s="143"/>
      <c r="F245" s="493"/>
      <c r="G245" s="494"/>
      <c r="H245" s="496"/>
      <c r="I245" s="398"/>
      <c r="J245" s="167"/>
      <c r="K245" s="103"/>
      <c r="L245" s="398"/>
      <c r="M245" s="167"/>
      <c r="N245" s="103"/>
      <c r="O245" s="398"/>
      <c r="P245" s="167"/>
      <c r="Q245" s="103"/>
      <c r="R245" s="398"/>
      <c r="S245" s="167"/>
      <c r="T245" s="103"/>
      <c r="U245" s="398"/>
      <c r="V245" s="167"/>
      <c r="W245" s="103"/>
      <c r="X245" s="398"/>
      <c r="Y245" s="167"/>
      <c r="Z245" s="103"/>
      <c r="AA245" s="398"/>
      <c r="AB245" s="167"/>
      <c r="AC245" s="103"/>
      <c r="AD245" s="398"/>
      <c r="AE245" s="167"/>
      <c r="AF245" s="103"/>
    </row>
    <row r="246" spans="1:477" s="470" customFormat="1" ht="74.400000000000006" customHeight="1" x14ac:dyDescent="0.25">
      <c r="A246" s="584"/>
      <c r="B246" s="585" t="s">
        <v>201</v>
      </c>
      <c r="C246" s="586"/>
      <c r="D246" s="587"/>
      <c r="E246" s="587"/>
      <c r="F246" s="588"/>
      <c r="G246" s="589"/>
      <c r="H246" s="590">
        <f>SUM(H242,H244)</f>
        <v>79855</v>
      </c>
      <c r="I246" s="591"/>
      <c r="J246" s="592"/>
      <c r="K246" s="593">
        <f>SUM(K242,K244)</f>
        <v>88000</v>
      </c>
      <c r="L246" s="591"/>
      <c r="M246" s="592"/>
      <c r="N246" s="593">
        <f>SUM(N242,N244)</f>
        <v>152733</v>
      </c>
      <c r="O246" s="591"/>
      <c r="P246" s="592"/>
      <c r="Q246" s="593">
        <f>SUM(Q242,Q244)</f>
        <v>58580</v>
      </c>
      <c r="R246" s="591"/>
      <c r="S246" s="592"/>
      <c r="T246" s="593">
        <f>SUM(T242,T244)</f>
        <v>118910</v>
      </c>
      <c r="U246" s="591"/>
      <c r="V246" s="592"/>
      <c r="W246" s="593">
        <f>SUM(W242,W244)</f>
        <v>72500</v>
      </c>
      <c r="X246" s="591"/>
      <c r="Y246" s="592"/>
      <c r="Z246" s="593">
        <f>SUM(Z242,Z244)</f>
        <v>192759.5</v>
      </c>
      <c r="AA246" s="591"/>
      <c r="AB246" s="592"/>
      <c r="AC246" s="593">
        <f>SUM(AC242,AC244)</f>
        <v>111237</v>
      </c>
      <c r="AD246" s="591"/>
      <c r="AE246" s="592"/>
      <c r="AF246" s="593">
        <f>SUM(AF242,AF244)</f>
        <v>29825</v>
      </c>
      <c r="AG246" s="469"/>
      <c r="AH246" s="469"/>
      <c r="AI246" s="469"/>
      <c r="AJ246" s="469"/>
      <c r="AK246" s="469"/>
      <c r="AL246" s="469"/>
      <c r="AM246" s="469"/>
      <c r="AN246" s="469"/>
      <c r="AO246" s="469"/>
      <c r="AP246" s="469"/>
      <c r="AQ246" s="469"/>
      <c r="AR246" s="469"/>
      <c r="AS246" s="469"/>
      <c r="AT246" s="469"/>
      <c r="AU246" s="469"/>
      <c r="AV246" s="469"/>
      <c r="AW246" s="469"/>
      <c r="AX246" s="469"/>
      <c r="AY246" s="469"/>
      <c r="AZ246" s="469"/>
      <c r="BA246" s="469"/>
      <c r="BB246" s="469"/>
      <c r="BC246" s="469"/>
      <c r="BD246" s="469"/>
      <c r="BE246" s="469"/>
      <c r="BF246" s="469"/>
      <c r="BG246" s="469"/>
      <c r="BH246" s="469"/>
      <c r="BI246" s="469"/>
      <c r="BJ246" s="469"/>
      <c r="BK246" s="469"/>
      <c r="BL246" s="469"/>
      <c r="BM246" s="469"/>
      <c r="BN246" s="469"/>
      <c r="BO246" s="469"/>
      <c r="BP246" s="469"/>
      <c r="BQ246" s="469"/>
      <c r="BR246" s="469"/>
      <c r="BS246" s="469"/>
      <c r="BT246" s="469"/>
      <c r="BU246" s="469"/>
      <c r="BV246" s="469"/>
      <c r="BW246" s="469"/>
      <c r="BX246" s="469"/>
      <c r="BY246" s="469"/>
      <c r="BZ246" s="469"/>
      <c r="CA246" s="469"/>
      <c r="CB246" s="469"/>
      <c r="CC246" s="469"/>
      <c r="CD246" s="469"/>
      <c r="CE246" s="469"/>
      <c r="CF246" s="469"/>
      <c r="CG246" s="469"/>
      <c r="CH246" s="469"/>
      <c r="CI246" s="469"/>
      <c r="CJ246" s="469"/>
      <c r="CK246" s="469"/>
      <c r="CL246" s="469"/>
      <c r="CM246" s="469"/>
      <c r="CN246" s="469"/>
      <c r="CO246" s="469"/>
      <c r="CP246" s="469"/>
      <c r="CQ246" s="469"/>
      <c r="CR246" s="469"/>
      <c r="CS246" s="469"/>
      <c r="CT246" s="469"/>
      <c r="CU246" s="469"/>
      <c r="CV246" s="469"/>
      <c r="CW246" s="469"/>
      <c r="CX246" s="469"/>
      <c r="CY246" s="469"/>
      <c r="CZ246" s="469"/>
      <c r="DA246" s="469"/>
      <c r="DB246" s="469"/>
      <c r="DC246" s="469"/>
      <c r="DD246" s="469"/>
      <c r="DE246" s="469"/>
      <c r="DF246" s="469"/>
      <c r="DG246" s="469"/>
      <c r="DH246" s="469"/>
      <c r="DI246" s="469"/>
      <c r="DJ246" s="469"/>
      <c r="DK246" s="469"/>
      <c r="DL246" s="469"/>
      <c r="DM246" s="469"/>
      <c r="DN246" s="469"/>
      <c r="DO246" s="469"/>
      <c r="DP246" s="469"/>
      <c r="DQ246" s="469"/>
      <c r="DR246" s="469"/>
      <c r="DS246" s="469"/>
      <c r="DT246" s="469"/>
      <c r="DU246" s="469"/>
      <c r="DV246" s="469"/>
      <c r="DW246" s="469"/>
      <c r="DX246" s="469"/>
      <c r="DY246" s="469"/>
      <c r="DZ246" s="469"/>
      <c r="EA246" s="469"/>
      <c r="EB246" s="469"/>
      <c r="EC246" s="469"/>
      <c r="ED246" s="469"/>
      <c r="EE246" s="469"/>
      <c r="EF246" s="469"/>
      <c r="EG246" s="469"/>
      <c r="EH246" s="469"/>
      <c r="EI246" s="469"/>
      <c r="EJ246" s="469"/>
      <c r="EK246" s="469"/>
      <c r="EL246" s="469"/>
      <c r="EM246" s="469"/>
      <c r="EN246" s="469"/>
      <c r="EO246" s="469"/>
      <c r="EP246" s="469"/>
      <c r="EQ246" s="469"/>
      <c r="ER246" s="469"/>
      <c r="ES246" s="469"/>
      <c r="ET246" s="469"/>
      <c r="EU246" s="469"/>
      <c r="EV246" s="469"/>
      <c r="EW246" s="469"/>
      <c r="EX246" s="469"/>
      <c r="EY246" s="469"/>
      <c r="EZ246" s="469"/>
      <c r="FA246" s="469"/>
      <c r="FB246" s="469"/>
      <c r="FC246" s="469"/>
      <c r="FD246" s="469"/>
      <c r="FE246" s="469"/>
      <c r="FF246" s="469"/>
      <c r="FG246" s="469"/>
      <c r="FH246" s="469"/>
      <c r="FI246" s="469"/>
      <c r="FJ246" s="469"/>
      <c r="FK246" s="469"/>
      <c r="FL246" s="469"/>
      <c r="FM246" s="469"/>
      <c r="FN246" s="469"/>
      <c r="FO246" s="469"/>
      <c r="FP246" s="469"/>
      <c r="FQ246" s="469"/>
      <c r="FR246" s="469"/>
      <c r="FS246" s="469"/>
      <c r="FT246" s="469"/>
      <c r="FU246" s="469"/>
      <c r="FV246" s="469"/>
      <c r="FW246" s="469"/>
      <c r="FX246" s="469"/>
      <c r="FY246" s="469"/>
      <c r="FZ246" s="469"/>
      <c r="GA246" s="469"/>
      <c r="GB246" s="469"/>
      <c r="GC246" s="469"/>
      <c r="GD246" s="469"/>
      <c r="GE246" s="469"/>
      <c r="GF246" s="469"/>
      <c r="GG246" s="469"/>
      <c r="GH246" s="469"/>
      <c r="GI246" s="469"/>
      <c r="GJ246" s="469"/>
      <c r="GK246" s="469"/>
      <c r="GL246" s="469"/>
      <c r="GM246" s="469"/>
      <c r="GN246" s="469"/>
      <c r="GO246" s="469"/>
      <c r="GP246" s="469"/>
      <c r="GQ246" s="469"/>
      <c r="GR246" s="469"/>
      <c r="GS246" s="469"/>
      <c r="GT246" s="469"/>
      <c r="GU246" s="469"/>
      <c r="GV246" s="469"/>
      <c r="GW246" s="469"/>
      <c r="GX246" s="469"/>
      <c r="GY246" s="469"/>
      <c r="GZ246" s="469"/>
      <c r="HA246" s="469"/>
      <c r="HB246" s="469"/>
      <c r="HC246" s="469"/>
      <c r="HD246" s="469"/>
      <c r="HE246" s="469"/>
      <c r="HF246" s="469"/>
      <c r="HG246" s="469"/>
      <c r="HH246" s="469"/>
      <c r="HI246" s="469"/>
      <c r="HJ246" s="469"/>
      <c r="HK246" s="469"/>
      <c r="HL246" s="469"/>
      <c r="HM246" s="469"/>
      <c r="HN246" s="469"/>
      <c r="HO246" s="469"/>
      <c r="HP246" s="469"/>
      <c r="HQ246" s="469"/>
      <c r="HR246" s="469"/>
      <c r="HS246" s="469"/>
      <c r="HT246" s="469"/>
      <c r="HU246" s="469"/>
      <c r="HV246" s="469"/>
      <c r="HW246" s="469"/>
      <c r="HX246" s="469"/>
      <c r="HY246" s="469"/>
      <c r="HZ246" s="469"/>
      <c r="IA246" s="469"/>
      <c r="IB246" s="469"/>
      <c r="IC246" s="469"/>
      <c r="ID246" s="469"/>
      <c r="IE246" s="469"/>
      <c r="IF246" s="469"/>
      <c r="IG246" s="469"/>
      <c r="IH246" s="469"/>
      <c r="II246" s="469"/>
      <c r="IJ246" s="469"/>
      <c r="IK246" s="469"/>
      <c r="IL246" s="469"/>
      <c r="IM246" s="469"/>
      <c r="IN246" s="469"/>
      <c r="IO246" s="469"/>
      <c r="IP246" s="469"/>
      <c r="IQ246" s="469"/>
      <c r="IR246" s="469"/>
      <c r="IS246" s="469"/>
      <c r="IT246" s="469"/>
      <c r="IU246" s="469"/>
      <c r="IV246" s="469"/>
      <c r="IW246" s="469"/>
      <c r="IX246" s="469"/>
      <c r="IY246" s="469"/>
      <c r="IZ246" s="469"/>
      <c r="JA246" s="469"/>
      <c r="JB246" s="469"/>
      <c r="JC246" s="469"/>
      <c r="JD246" s="469"/>
      <c r="JE246" s="469"/>
      <c r="JF246" s="469"/>
      <c r="JG246" s="469"/>
      <c r="JH246" s="469"/>
      <c r="JI246" s="469"/>
      <c r="JJ246" s="469"/>
      <c r="JK246" s="469"/>
      <c r="JL246" s="469"/>
      <c r="JM246" s="469"/>
      <c r="JN246" s="469"/>
      <c r="JO246" s="469"/>
      <c r="JP246" s="469"/>
      <c r="JQ246" s="469"/>
      <c r="JR246" s="469"/>
      <c r="JS246" s="469"/>
      <c r="JT246" s="469"/>
      <c r="JU246" s="469"/>
      <c r="JV246" s="469"/>
      <c r="JW246" s="469"/>
      <c r="JX246" s="469"/>
      <c r="JY246" s="469"/>
      <c r="JZ246" s="469"/>
      <c r="KA246" s="469"/>
      <c r="KB246" s="469"/>
      <c r="KC246" s="469"/>
      <c r="KD246" s="469"/>
      <c r="KE246" s="469"/>
      <c r="KF246" s="469"/>
      <c r="KG246" s="469"/>
      <c r="KH246" s="469"/>
      <c r="KI246" s="469"/>
      <c r="KJ246" s="469"/>
      <c r="KK246" s="469"/>
      <c r="KL246" s="469"/>
      <c r="KM246" s="469"/>
      <c r="KN246" s="469"/>
      <c r="KO246" s="469"/>
      <c r="KP246" s="469"/>
      <c r="KQ246" s="469"/>
      <c r="KR246" s="469"/>
      <c r="KS246" s="469"/>
      <c r="KT246" s="469"/>
      <c r="KU246" s="469"/>
      <c r="KV246" s="469"/>
      <c r="KW246" s="469"/>
      <c r="KX246" s="469"/>
      <c r="KY246" s="469"/>
      <c r="KZ246" s="469"/>
      <c r="LA246" s="469"/>
      <c r="LB246" s="469"/>
      <c r="LC246" s="469"/>
      <c r="LD246" s="469"/>
      <c r="LE246" s="469"/>
      <c r="LF246" s="469"/>
      <c r="LG246" s="469"/>
      <c r="LH246" s="469"/>
      <c r="LI246" s="469"/>
      <c r="LJ246" s="469"/>
      <c r="LK246" s="469"/>
      <c r="LL246" s="469"/>
      <c r="LM246" s="469"/>
      <c r="LN246" s="469"/>
      <c r="LO246" s="469"/>
      <c r="LP246" s="469"/>
      <c r="LQ246" s="469"/>
      <c r="LR246" s="469"/>
      <c r="LS246" s="469"/>
      <c r="LT246" s="469"/>
      <c r="LU246" s="469"/>
      <c r="LV246" s="469"/>
      <c r="LW246" s="469"/>
      <c r="LX246" s="469"/>
      <c r="LY246" s="469"/>
      <c r="LZ246" s="469"/>
      <c r="MA246" s="469"/>
      <c r="MB246" s="469"/>
      <c r="MC246" s="469"/>
      <c r="MD246" s="469"/>
      <c r="ME246" s="469"/>
      <c r="MF246" s="469"/>
      <c r="MG246" s="469"/>
      <c r="MH246" s="469"/>
      <c r="MI246" s="469"/>
      <c r="MJ246" s="469"/>
      <c r="MK246" s="469"/>
      <c r="ML246" s="469"/>
      <c r="MM246" s="469"/>
      <c r="MN246" s="469"/>
      <c r="MO246" s="469"/>
      <c r="MP246" s="469"/>
      <c r="MQ246" s="469"/>
      <c r="MR246" s="469"/>
      <c r="MS246" s="469"/>
      <c r="MT246" s="469"/>
      <c r="MU246" s="469"/>
      <c r="MV246" s="469"/>
      <c r="MW246" s="469"/>
      <c r="MX246" s="469"/>
      <c r="MY246" s="469"/>
      <c r="MZ246" s="469"/>
      <c r="NA246" s="469"/>
      <c r="NB246" s="469"/>
      <c r="NC246" s="469"/>
      <c r="ND246" s="469"/>
      <c r="NE246" s="469"/>
      <c r="NF246" s="469"/>
      <c r="NG246" s="469"/>
      <c r="NH246" s="469"/>
      <c r="NI246" s="469"/>
      <c r="NJ246" s="469"/>
      <c r="NK246" s="469"/>
      <c r="NL246" s="469"/>
      <c r="NM246" s="469"/>
      <c r="NN246" s="469"/>
      <c r="NO246" s="469"/>
      <c r="NP246" s="469"/>
      <c r="NQ246" s="469"/>
      <c r="NR246" s="469"/>
      <c r="NS246" s="469"/>
      <c r="NT246" s="469"/>
      <c r="NU246" s="469"/>
      <c r="NV246" s="469"/>
      <c r="NW246" s="469"/>
      <c r="NX246" s="469"/>
      <c r="NY246" s="469"/>
      <c r="NZ246" s="469"/>
      <c r="OA246" s="469"/>
      <c r="OB246" s="469"/>
      <c r="OC246" s="469"/>
      <c r="OD246" s="469"/>
      <c r="OE246" s="469"/>
      <c r="OF246" s="469"/>
      <c r="OG246" s="469"/>
      <c r="OH246" s="469"/>
      <c r="OI246" s="469"/>
      <c r="OJ246" s="469"/>
      <c r="OK246" s="469"/>
      <c r="OL246" s="469"/>
      <c r="OM246" s="469"/>
      <c r="ON246" s="469"/>
      <c r="OO246" s="469"/>
      <c r="OP246" s="469"/>
      <c r="OQ246" s="469"/>
      <c r="OR246" s="469"/>
      <c r="OS246" s="469"/>
      <c r="OT246" s="469"/>
      <c r="OU246" s="469"/>
      <c r="OV246" s="469"/>
      <c r="OW246" s="469"/>
      <c r="OX246" s="469"/>
      <c r="OY246" s="469"/>
      <c r="OZ246" s="469"/>
      <c r="PA246" s="469"/>
      <c r="PB246" s="469"/>
      <c r="PC246" s="469"/>
      <c r="PD246" s="469"/>
      <c r="PE246" s="469"/>
      <c r="PF246" s="469"/>
      <c r="PG246" s="469"/>
      <c r="PH246" s="469"/>
      <c r="PI246" s="469"/>
      <c r="PJ246" s="469"/>
      <c r="PK246" s="469"/>
      <c r="PL246" s="469"/>
      <c r="PM246" s="469"/>
      <c r="PN246" s="469"/>
      <c r="PO246" s="469"/>
      <c r="PP246" s="469"/>
      <c r="PQ246" s="469"/>
      <c r="PR246" s="469"/>
      <c r="PS246" s="469"/>
      <c r="PT246" s="469"/>
      <c r="PU246" s="469"/>
      <c r="PV246" s="469"/>
      <c r="PW246" s="469"/>
      <c r="PX246" s="469"/>
      <c r="PY246" s="469"/>
      <c r="PZ246" s="469"/>
      <c r="QA246" s="469"/>
      <c r="QB246" s="469"/>
      <c r="QC246" s="469"/>
      <c r="QD246" s="469"/>
      <c r="QE246" s="469"/>
      <c r="QF246" s="469"/>
      <c r="QG246" s="469"/>
      <c r="QH246" s="469"/>
      <c r="QI246" s="469"/>
      <c r="QJ246" s="469"/>
      <c r="QK246" s="469"/>
      <c r="QL246" s="469"/>
      <c r="QM246" s="469"/>
      <c r="QN246" s="469"/>
      <c r="QO246" s="469"/>
      <c r="QP246" s="469"/>
      <c r="QQ246" s="469"/>
      <c r="QR246" s="469"/>
      <c r="QS246" s="469"/>
      <c r="QT246" s="469"/>
      <c r="QU246" s="469"/>
      <c r="QV246" s="469"/>
      <c r="QW246" s="469"/>
      <c r="QX246" s="469"/>
      <c r="QY246" s="469"/>
      <c r="QZ246" s="469"/>
      <c r="RA246" s="469"/>
      <c r="RB246" s="469"/>
      <c r="RC246" s="469"/>
      <c r="RD246" s="469"/>
      <c r="RE246" s="469"/>
      <c r="RF246" s="469"/>
      <c r="RG246" s="469"/>
      <c r="RH246" s="469"/>
      <c r="RI246" s="469"/>
    </row>
    <row r="247" spans="1:477" ht="23.25" customHeight="1" x14ac:dyDescent="0.25">
      <c r="A247" s="142"/>
      <c r="B247" s="279"/>
      <c r="C247" s="280"/>
      <c r="D247" s="143"/>
      <c r="E247" s="143"/>
      <c r="F247" s="493"/>
      <c r="G247" s="494"/>
      <c r="H247" s="496"/>
      <c r="I247" s="398"/>
      <c r="J247" s="167"/>
      <c r="K247" s="103"/>
      <c r="L247" s="398"/>
      <c r="M247" s="167"/>
      <c r="N247" s="103"/>
      <c r="O247" s="398"/>
      <c r="P247" s="167"/>
      <c r="Q247" s="103"/>
      <c r="R247" s="398"/>
      <c r="S247" s="167"/>
      <c r="T247" s="103"/>
      <c r="U247" s="398"/>
      <c r="V247" s="167"/>
      <c r="W247" s="103"/>
      <c r="X247" s="398"/>
      <c r="Y247" s="167"/>
      <c r="Z247" s="103"/>
      <c r="AA247" s="398"/>
      <c r="AB247" s="167"/>
      <c r="AC247" s="103"/>
      <c r="AD247" s="398"/>
      <c r="AE247" s="167"/>
      <c r="AF247" s="103"/>
    </row>
    <row r="248" spans="1:477" ht="23.25" customHeight="1" x14ac:dyDescent="0.25">
      <c r="A248" s="142"/>
      <c r="B248" s="484" t="s">
        <v>245</v>
      </c>
      <c r="C248" s="280"/>
      <c r="D248" s="143"/>
      <c r="E248" s="143"/>
      <c r="F248" s="493"/>
      <c r="G248" s="494"/>
      <c r="H248" s="496"/>
      <c r="I248" s="398"/>
      <c r="J248" s="167"/>
      <c r="K248" s="103"/>
      <c r="L248" s="398"/>
      <c r="M248" s="167"/>
      <c r="N248" s="103"/>
      <c r="O248" s="398"/>
      <c r="P248" s="167"/>
      <c r="Q248" s="103"/>
      <c r="R248" s="398"/>
      <c r="S248" s="167"/>
      <c r="T248" s="103"/>
      <c r="U248" s="398"/>
      <c r="V248" s="167"/>
      <c r="W248" s="103"/>
      <c r="X248" s="398"/>
      <c r="Y248" s="167"/>
      <c r="Z248" s="103"/>
      <c r="AA248" s="398"/>
      <c r="AB248" s="167"/>
      <c r="AC248" s="103"/>
      <c r="AD248" s="398"/>
      <c r="AE248" s="167"/>
      <c r="AF248" s="103"/>
    </row>
    <row r="249" spans="1:477" ht="23.25" customHeight="1" x14ac:dyDescent="0.25">
      <c r="A249" s="142"/>
      <c r="B249" s="279"/>
      <c r="C249" s="280"/>
      <c r="D249" s="143"/>
      <c r="E249" s="143"/>
      <c r="F249" s="493"/>
      <c r="G249" s="494"/>
      <c r="H249" s="496"/>
      <c r="I249" s="398"/>
      <c r="J249" s="167"/>
      <c r="K249" s="103"/>
      <c r="L249" s="398"/>
      <c r="M249" s="167"/>
      <c r="N249" s="103"/>
      <c r="O249" s="398"/>
      <c r="P249" s="167"/>
      <c r="Q249" s="103"/>
      <c r="R249" s="398"/>
      <c r="S249" s="167"/>
      <c r="T249" s="103"/>
      <c r="U249" s="398"/>
      <c r="V249" s="167"/>
      <c r="W249" s="103"/>
      <c r="X249" s="398"/>
      <c r="Y249" s="167"/>
      <c r="Z249" s="103"/>
      <c r="AA249" s="398"/>
      <c r="AB249" s="167"/>
      <c r="AC249" s="103"/>
      <c r="AD249" s="398"/>
      <c r="AE249" s="167"/>
      <c r="AF249" s="103"/>
    </row>
    <row r="250" spans="1:477" ht="23.25" customHeight="1" thickBot="1" x14ac:dyDescent="0.3">
      <c r="A250" s="142"/>
      <c r="B250" s="279"/>
      <c r="C250" s="280"/>
      <c r="D250" s="143">
        <f>IF(ISBLANK('Item List'!E196),0,'Item List'!E196)</f>
        <v>0</v>
      </c>
      <c r="E250" s="143">
        <f t="shared" ref="E250" si="55">IF(AND(ISNUMBER($C250),ISNUMBER(D250)),$C250*D250,0)</f>
        <v>0</v>
      </c>
      <c r="F250" s="493"/>
      <c r="G250" s="494"/>
      <c r="H250" s="496"/>
      <c r="I250" s="398"/>
      <c r="J250" s="167"/>
      <c r="K250" s="103"/>
      <c r="L250" s="398"/>
      <c r="M250" s="167"/>
      <c r="N250" s="103"/>
      <c r="O250" s="398"/>
      <c r="P250" s="167"/>
      <c r="Q250" s="103"/>
      <c r="R250" s="398"/>
      <c r="S250" s="167"/>
      <c r="T250" s="103"/>
      <c r="U250" s="398"/>
      <c r="V250" s="167"/>
      <c r="W250" s="103"/>
      <c r="X250" s="398"/>
      <c r="Y250" s="167"/>
      <c r="Z250" s="103"/>
      <c r="AA250" s="398"/>
      <c r="AB250" s="167"/>
      <c r="AC250" s="103"/>
      <c r="AD250" s="398"/>
      <c r="AE250" s="167"/>
      <c r="AF250" s="103"/>
    </row>
    <row r="251" spans="1:477" s="221" customFormat="1" ht="10.5" customHeight="1" x14ac:dyDescent="0.2">
      <c r="A251" s="144"/>
      <c r="B251" s="154" t="s">
        <v>204</v>
      </c>
      <c r="C251" s="281"/>
      <c r="D251" s="146" t="s">
        <v>7</v>
      </c>
      <c r="E251" s="147" t="str">
        <f>IF(SUM(E227:E250)=0,"",SUM(E227:E250))</f>
        <v/>
      </c>
      <c r="F251" s="497"/>
      <c r="G251" s="498"/>
      <c r="H251" s="499"/>
      <c r="I251" s="391"/>
      <c r="J251" s="217"/>
      <c r="K251" s="348"/>
      <c r="L251" s="391"/>
      <c r="M251" s="217"/>
      <c r="N251" s="348"/>
      <c r="O251" s="391"/>
      <c r="P251" s="217"/>
      <c r="Q251" s="348"/>
      <c r="R251" s="391"/>
      <c r="S251" s="217"/>
      <c r="T251" s="348"/>
      <c r="U251" s="391"/>
      <c r="V251" s="217"/>
      <c r="W251" s="348"/>
      <c r="X251" s="391"/>
      <c r="Y251" s="217"/>
      <c r="Z251" s="348"/>
      <c r="AA251" s="391"/>
      <c r="AB251" s="217"/>
      <c r="AC251" s="348"/>
      <c r="AD251" s="391"/>
      <c r="AE251" s="217"/>
      <c r="AF251" s="348"/>
      <c r="AG251" s="467"/>
      <c r="AH251" s="467"/>
      <c r="AI251" s="467"/>
      <c r="AJ251" s="467"/>
      <c r="AK251" s="467"/>
      <c r="AL251" s="467"/>
      <c r="AM251" s="467"/>
      <c r="AN251" s="467"/>
      <c r="AO251" s="467"/>
      <c r="AP251" s="467"/>
      <c r="AQ251" s="467"/>
      <c r="AR251" s="467"/>
      <c r="AS251" s="467"/>
      <c r="AT251" s="467"/>
      <c r="AU251" s="467"/>
      <c r="AV251" s="467"/>
      <c r="AW251" s="467"/>
      <c r="AX251" s="467"/>
      <c r="AY251" s="467"/>
      <c r="AZ251" s="467"/>
      <c r="BA251" s="467"/>
      <c r="BB251" s="467"/>
      <c r="BC251" s="467"/>
      <c r="BD251" s="467"/>
      <c r="BE251" s="467"/>
      <c r="BF251" s="467"/>
      <c r="BG251" s="467"/>
      <c r="BH251" s="467"/>
      <c r="BI251" s="467"/>
      <c r="BJ251" s="467"/>
      <c r="BK251" s="467"/>
      <c r="BL251" s="467"/>
      <c r="BM251" s="467"/>
      <c r="BN251" s="467"/>
      <c r="BO251" s="467"/>
      <c r="BP251" s="467"/>
      <c r="BQ251" s="467"/>
      <c r="BR251" s="467"/>
      <c r="BS251" s="467"/>
      <c r="BT251" s="467"/>
      <c r="BU251" s="467"/>
      <c r="BV251" s="467"/>
      <c r="BW251" s="467"/>
      <c r="BX251" s="467"/>
      <c r="BY251" s="467"/>
      <c r="BZ251" s="467"/>
      <c r="CA251" s="467"/>
      <c r="CB251" s="467"/>
      <c r="CC251" s="467"/>
      <c r="CD251" s="467"/>
      <c r="CE251" s="467"/>
      <c r="CF251" s="467"/>
      <c r="CG251" s="467"/>
      <c r="CH251" s="467"/>
      <c r="CI251" s="467"/>
      <c r="CJ251" s="467"/>
      <c r="CK251" s="467"/>
      <c r="CL251" s="467"/>
      <c r="CM251" s="467"/>
      <c r="CN251" s="467"/>
      <c r="CO251" s="467"/>
      <c r="CP251" s="467"/>
      <c r="CQ251" s="467"/>
      <c r="CR251" s="467"/>
      <c r="CS251" s="467"/>
      <c r="CT251" s="467"/>
      <c r="CU251" s="467"/>
      <c r="CV251" s="467"/>
      <c r="CW251" s="467"/>
      <c r="CX251" s="467"/>
      <c r="CY251" s="467"/>
      <c r="CZ251" s="467"/>
      <c r="DA251" s="467"/>
      <c r="DB251" s="467"/>
      <c r="DC251" s="467"/>
      <c r="DD251" s="467"/>
      <c r="DE251" s="467"/>
      <c r="DF251" s="467"/>
      <c r="DG251" s="467"/>
      <c r="DH251" s="467"/>
      <c r="DI251" s="467"/>
      <c r="DJ251" s="467"/>
      <c r="DK251" s="467"/>
      <c r="DL251" s="467"/>
      <c r="DM251" s="467"/>
      <c r="DN251" s="467"/>
      <c r="DO251" s="467"/>
      <c r="DP251" s="467"/>
      <c r="DQ251" s="467"/>
      <c r="DR251" s="467"/>
      <c r="DS251" s="467"/>
      <c r="DT251" s="467"/>
      <c r="DU251" s="467"/>
      <c r="DV251" s="467"/>
      <c r="DW251" s="467"/>
      <c r="DX251" s="467"/>
      <c r="DY251" s="467"/>
      <c r="DZ251" s="467"/>
      <c r="EA251" s="467"/>
      <c r="EB251" s="467"/>
      <c r="EC251" s="467"/>
      <c r="ED251" s="467"/>
      <c r="EE251" s="467"/>
      <c r="EF251" s="467"/>
      <c r="EG251" s="467"/>
      <c r="EH251" s="467"/>
      <c r="EI251" s="467"/>
      <c r="EJ251" s="467"/>
      <c r="EK251" s="467"/>
      <c r="EL251" s="467"/>
      <c r="EM251" s="467"/>
      <c r="EN251" s="467"/>
      <c r="EO251" s="467"/>
      <c r="EP251" s="467"/>
      <c r="EQ251" s="467"/>
      <c r="ER251" s="467"/>
      <c r="ES251" s="467"/>
      <c r="ET251" s="467"/>
      <c r="EU251" s="467"/>
      <c r="EV251" s="467"/>
      <c r="EW251" s="467"/>
      <c r="EX251" s="467"/>
      <c r="EY251" s="467"/>
      <c r="EZ251" s="467"/>
      <c r="FA251" s="467"/>
      <c r="FB251" s="467"/>
      <c r="FC251" s="467"/>
      <c r="FD251" s="467"/>
      <c r="FE251" s="467"/>
      <c r="FF251" s="467"/>
      <c r="FG251" s="467"/>
      <c r="FH251" s="467"/>
      <c r="FI251" s="467"/>
      <c r="FJ251" s="467"/>
      <c r="FK251" s="467"/>
      <c r="FL251" s="467"/>
      <c r="FM251" s="467"/>
      <c r="FN251" s="467"/>
      <c r="FO251" s="467"/>
      <c r="FP251" s="467"/>
      <c r="FQ251" s="467"/>
      <c r="FR251" s="467"/>
      <c r="FS251" s="467"/>
      <c r="FT251" s="467"/>
      <c r="FU251" s="467"/>
      <c r="FV251" s="467"/>
      <c r="FW251" s="467"/>
      <c r="FX251" s="467"/>
      <c r="FY251" s="467"/>
      <c r="FZ251" s="467"/>
      <c r="GA251" s="467"/>
      <c r="GB251" s="467"/>
      <c r="GC251" s="467"/>
      <c r="GD251" s="467"/>
      <c r="GE251" s="467"/>
      <c r="GF251" s="467"/>
      <c r="GG251" s="467"/>
      <c r="GH251" s="467"/>
      <c r="GI251" s="467"/>
      <c r="GJ251" s="467"/>
      <c r="GK251" s="467"/>
      <c r="GL251" s="467"/>
      <c r="GM251" s="467"/>
      <c r="GN251" s="467"/>
      <c r="GO251" s="467"/>
      <c r="GP251" s="467"/>
      <c r="GQ251" s="467"/>
      <c r="GR251" s="467"/>
      <c r="GS251" s="467"/>
      <c r="GT251" s="467"/>
      <c r="GU251" s="467"/>
      <c r="GV251" s="467"/>
      <c r="GW251" s="467"/>
      <c r="GX251" s="467"/>
      <c r="GY251" s="467"/>
      <c r="GZ251" s="467"/>
      <c r="HA251" s="467"/>
      <c r="HB251" s="467"/>
      <c r="HC251" s="467"/>
      <c r="HD251" s="467"/>
      <c r="HE251" s="467"/>
      <c r="HF251" s="467"/>
      <c r="HG251" s="467"/>
      <c r="HH251" s="467"/>
      <c r="HI251" s="467"/>
      <c r="HJ251" s="467"/>
      <c r="HK251" s="467"/>
      <c r="HL251" s="467"/>
      <c r="HM251" s="467"/>
      <c r="HN251" s="467"/>
      <c r="HO251" s="467"/>
      <c r="HP251" s="467"/>
      <c r="HQ251" s="467"/>
      <c r="HR251" s="467"/>
      <c r="HS251" s="467"/>
      <c r="HT251" s="467"/>
      <c r="HU251" s="467"/>
      <c r="HV251" s="467"/>
      <c r="HW251" s="467"/>
      <c r="HX251" s="467"/>
      <c r="HY251" s="467"/>
      <c r="HZ251" s="467"/>
      <c r="IA251" s="467"/>
      <c r="IB251" s="467"/>
      <c r="IC251" s="467"/>
      <c r="ID251" s="467"/>
      <c r="IE251" s="467"/>
      <c r="IF251" s="467"/>
      <c r="IG251" s="467"/>
      <c r="IH251" s="467"/>
      <c r="II251" s="467"/>
      <c r="IJ251" s="467"/>
      <c r="IK251" s="467"/>
      <c r="IL251" s="467"/>
      <c r="IM251" s="467"/>
      <c r="IN251" s="467"/>
      <c r="IO251" s="467"/>
      <c r="IP251" s="467"/>
      <c r="IQ251" s="467"/>
      <c r="IR251" s="467"/>
      <c r="IS251" s="467"/>
      <c r="IT251" s="467"/>
      <c r="IU251" s="467"/>
      <c r="IV251" s="467"/>
      <c r="IW251" s="467"/>
      <c r="IX251" s="467"/>
      <c r="IY251" s="467"/>
      <c r="IZ251" s="467"/>
      <c r="JA251" s="467"/>
      <c r="JB251" s="467"/>
      <c r="JC251" s="467"/>
      <c r="JD251" s="467"/>
      <c r="JE251" s="467"/>
      <c r="JF251" s="467"/>
      <c r="JG251" s="467"/>
      <c r="JH251" s="467"/>
      <c r="JI251" s="467"/>
      <c r="JJ251" s="467"/>
      <c r="JK251" s="467"/>
      <c r="JL251" s="467"/>
      <c r="JM251" s="467"/>
      <c r="JN251" s="467"/>
      <c r="JO251" s="467"/>
      <c r="JP251" s="467"/>
      <c r="JQ251" s="467"/>
      <c r="JR251" s="467"/>
      <c r="JS251" s="467"/>
      <c r="JT251" s="467"/>
      <c r="JU251" s="467"/>
      <c r="JV251" s="467"/>
      <c r="JW251" s="467"/>
      <c r="JX251" s="467"/>
      <c r="JY251" s="467"/>
      <c r="JZ251" s="467"/>
      <c r="KA251" s="467"/>
      <c r="KB251" s="467"/>
      <c r="KC251" s="467"/>
      <c r="KD251" s="467"/>
      <c r="KE251" s="467"/>
      <c r="KF251" s="467"/>
      <c r="KG251" s="467"/>
      <c r="KH251" s="467"/>
      <c r="KI251" s="467"/>
      <c r="KJ251" s="467"/>
      <c r="KK251" s="467"/>
      <c r="KL251" s="467"/>
      <c r="KM251" s="467"/>
      <c r="KN251" s="467"/>
      <c r="KO251" s="467"/>
      <c r="KP251" s="467"/>
      <c r="KQ251" s="467"/>
      <c r="KR251" s="467"/>
      <c r="KS251" s="467"/>
      <c r="KT251" s="467"/>
      <c r="KU251" s="467"/>
      <c r="KV251" s="467"/>
      <c r="KW251" s="467"/>
      <c r="KX251" s="467"/>
      <c r="KY251" s="467"/>
      <c r="KZ251" s="467"/>
      <c r="LA251" s="467"/>
      <c r="LB251" s="467"/>
      <c r="LC251" s="467"/>
      <c r="LD251" s="467"/>
      <c r="LE251" s="467"/>
      <c r="LF251" s="467"/>
      <c r="LG251" s="467"/>
      <c r="LH251" s="467"/>
      <c r="LI251" s="467"/>
      <c r="LJ251" s="467"/>
      <c r="LK251" s="467"/>
      <c r="LL251" s="467"/>
      <c r="LM251" s="467"/>
      <c r="LN251" s="467"/>
      <c r="LO251" s="467"/>
      <c r="LP251" s="467"/>
      <c r="LQ251" s="467"/>
      <c r="LR251" s="467"/>
      <c r="LS251" s="467"/>
      <c r="LT251" s="467"/>
      <c r="LU251" s="467"/>
      <c r="LV251" s="467"/>
      <c r="LW251" s="467"/>
      <c r="LX251" s="467"/>
      <c r="LY251" s="467"/>
      <c r="LZ251" s="467"/>
      <c r="MA251" s="467"/>
      <c r="MB251" s="467"/>
      <c r="MC251" s="467"/>
      <c r="MD251" s="467"/>
      <c r="ME251" s="467"/>
      <c r="MF251" s="467"/>
      <c r="MG251" s="467"/>
      <c r="MH251" s="467"/>
      <c r="MI251" s="467"/>
      <c r="MJ251" s="467"/>
      <c r="MK251" s="467"/>
      <c r="ML251" s="467"/>
      <c r="MM251" s="467"/>
      <c r="MN251" s="467"/>
      <c r="MO251" s="467"/>
      <c r="MP251" s="467"/>
      <c r="MQ251" s="467"/>
      <c r="MR251" s="467"/>
      <c r="MS251" s="467"/>
      <c r="MT251" s="467"/>
      <c r="MU251" s="467"/>
      <c r="MV251" s="467"/>
      <c r="MW251" s="467"/>
      <c r="MX251" s="467"/>
      <c r="MY251" s="467"/>
      <c r="MZ251" s="467"/>
      <c r="NA251" s="467"/>
      <c r="NB251" s="467"/>
      <c r="NC251" s="467"/>
      <c r="ND251" s="467"/>
      <c r="NE251" s="467"/>
      <c r="NF251" s="467"/>
      <c r="NG251" s="467"/>
      <c r="NH251" s="467"/>
      <c r="NI251" s="467"/>
      <c r="NJ251" s="467"/>
      <c r="NK251" s="467"/>
      <c r="NL251" s="467"/>
      <c r="NM251" s="467"/>
      <c r="NN251" s="467"/>
      <c r="NO251" s="467"/>
      <c r="NP251" s="467"/>
      <c r="NQ251" s="467"/>
      <c r="NR251" s="467"/>
      <c r="NS251" s="467"/>
      <c r="NT251" s="467"/>
      <c r="NU251" s="467"/>
      <c r="NV251" s="467"/>
      <c r="NW251" s="467"/>
      <c r="NX251" s="467"/>
      <c r="NY251" s="467"/>
      <c r="NZ251" s="467"/>
      <c r="OA251" s="467"/>
      <c r="OB251" s="467"/>
      <c r="OC251" s="467"/>
      <c r="OD251" s="467"/>
      <c r="OE251" s="467"/>
      <c r="OF251" s="467"/>
      <c r="OG251" s="467"/>
      <c r="OH251" s="467"/>
      <c r="OI251" s="467"/>
      <c r="OJ251" s="467"/>
      <c r="OK251" s="467"/>
      <c r="OL251" s="467"/>
      <c r="OM251" s="467"/>
      <c r="ON251" s="467"/>
      <c r="OO251" s="467"/>
      <c r="OP251" s="467"/>
      <c r="OQ251" s="467"/>
      <c r="OR251" s="467"/>
      <c r="OS251" s="467"/>
      <c r="OT251" s="467"/>
      <c r="OU251" s="467"/>
      <c r="OV251" s="467"/>
      <c r="OW251" s="467"/>
      <c r="OX251" s="467"/>
      <c r="OY251" s="467"/>
      <c r="OZ251" s="467"/>
      <c r="PA251" s="467"/>
      <c r="PB251" s="467"/>
      <c r="PC251" s="467"/>
      <c r="PD251" s="467"/>
      <c r="PE251" s="467"/>
      <c r="PF251" s="467"/>
      <c r="PG251" s="467"/>
      <c r="PH251" s="467"/>
      <c r="PI251" s="467"/>
      <c r="PJ251" s="467"/>
      <c r="PK251" s="467"/>
      <c r="PL251" s="467"/>
      <c r="PM251" s="467"/>
      <c r="PN251" s="467"/>
      <c r="PO251" s="467"/>
      <c r="PP251" s="467"/>
      <c r="PQ251" s="467"/>
      <c r="PR251" s="467"/>
      <c r="PS251" s="467"/>
      <c r="PT251" s="467"/>
      <c r="PU251" s="467"/>
      <c r="PV251" s="467"/>
      <c r="PW251" s="467"/>
      <c r="PX251" s="467"/>
      <c r="PY251" s="467"/>
      <c r="PZ251" s="467"/>
      <c r="QA251" s="467"/>
      <c r="QB251" s="467"/>
      <c r="QC251" s="467"/>
      <c r="QD251" s="467"/>
      <c r="QE251" s="467"/>
      <c r="QF251" s="467"/>
      <c r="QG251" s="467"/>
      <c r="QH251" s="467"/>
      <c r="QI251" s="467"/>
      <c r="QJ251" s="467"/>
      <c r="QK251" s="467"/>
      <c r="QL251" s="467"/>
      <c r="QM251" s="467"/>
      <c r="QN251" s="467"/>
      <c r="QO251" s="467"/>
      <c r="QP251" s="467"/>
      <c r="QQ251" s="467"/>
      <c r="QR251" s="467"/>
      <c r="QS251" s="467"/>
      <c r="QT251" s="467"/>
      <c r="QU251" s="467"/>
      <c r="QV251" s="467"/>
      <c r="QW251" s="467"/>
      <c r="QX251" s="467"/>
      <c r="QY251" s="467"/>
      <c r="QZ251" s="467"/>
      <c r="RA251" s="467"/>
      <c r="RB251" s="467"/>
      <c r="RC251" s="467"/>
      <c r="RD251" s="467"/>
      <c r="RE251" s="467"/>
      <c r="RF251" s="467"/>
      <c r="RG251" s="467"/>
      <c r="RH251" s="467"/>
      <c r="RI251" s="467"/>
    </row>
    <row r="252" spans="1:477" s="221" customFormat="1" ht="10.5" customHeight="1" thickBot="1" x14ac:dyDescent="0.25">
      <c r="A252" s="148"/>
      <c r="B252" s="149"/>
      <c r="C252" s="151"/>
      <c r="D252" s="152" t="s">
        <v>8</v>
      </c>
      <c r="E252" s="153" t="str">
        <f>IF(SUM(E227:E250)=0,"",SUM($C227*D227,$C228*D228,$C229*D229,$C230*D230,#REF!*#REF!,$C231*D231,$C232*D232,$C234*D234,$C235*D235,$C236*D236,$C237*D237,$C238*D238,$C239*D239,$C240*D240,$C241*D241,$C242*D242,$C243*D243,$C244*D244,$C245*D245,$C246*D246,$C247*D247,$C248*D248,$C249*D249,$C250*D250))</f>
        <v/>
      </c>
      <c r="F252" s="500"/>
      <c r="G252" s="501"/>
      <c r="H252" s="502"/>
      <c r="I252" s="392"/>
      <c r="J252" s="218"/>
      <c r="K252" s="104"/>
      <c r="L252" s="392"/>
      <c r="M252" s="218"/>
      <c r="N252" s="104"/>
      <c r="O252" s="392"/>
      <c r="P252" s="218"/>
      <c r="Q252" s="104"/>
      <c r="R252" s="392"/>
      <c r="S252" s="218"/>
      <c r="T252" s="104"/>
      <c r="U252" s="392"/>
      <c r="V252" s="218"/>
      <c r="W252" s="104"/>
      <c r="X252" s="392"/>
      <c r="Y252" s="218"/>
      <c r="Z252" s="104"/>
      <c r="AA252" s="392"/>
      <c r="AB252" s="218"/>
      <c r="AC252" s="104"/>
      <c r="AD252" s="392"/>
      <c r="AE252" s="218"/>
      <c r="AF252" s="104"/>
      <c r="AG252" s="467"/>
      <c r="AH252" s="467"/>
      <c r="AI252" s="467"/>
      <c r="AJ252" s="467"/>
      <c r="AK252" s="467"/>
      <c r="AL252" s="467"/>
      <c r="AM252" s="467"/>
      <c r="AN252" s="467"/>
      <c r="AO252" s="467"/>
      <c r="AP252" s="467"/>
      <c r="AQ252" s="467"/>
      <c r="AR252" s="467"/>
      <c r="AS252" s="467"/>
      <c r="AT252" s="467"/>
      <c r="AU252" s="467"/>
      <c r="AV252" s="467"/>
      <c r="AW252" s="467"/>
      <c r="AX252" s="467"/>
      <c r="AY252" s="467"/>
      <c r="AZ252" s="467"/>
      <c r="BA252" s="467"/>
      <c r="BB252" s="467"/>
      <c r="BC252" s="467"/>
      <c r="BD252" s="467"/>
      <c r="BE252" s="467"/>
      <c r="BF252" s="467"/>
      <c r="BG252" s="467"/>
      <c r="BH252" s="467"/>
      <c r="BI252" s="467"/>
      <c r="BJ252" s="467"/>
      <c r="BK252" s="467"/>
      <c r="BL252" s="467"/>
      <c r="BM252" s="467"/>
      <c r="BN252" s="467"/>
      <c r="BO252" s="467"/>
      <c r="BP252" s="467"/>
      <c r="BQ252" s="467"/>
      <c r="BR252" s="467"/>
      <c r="BS252" s="467"/>
      <c r="BT252" s="467"/>
      <c r="BU252" s="467"/>
      <c r="BV252" s="467"/>
      <c r="BW252" s="467"/>
      <c r="BX252" s="467"/>
      <c r="BY252" s="467"/>
      <c r="BZ252" s="467"/>
      <c r="CA252" s="467"/>
      <c r="CB252" s="467"/>
      <c r="CC252" s="467"/>
      <c r="CD252" s="467"/>
      <c r="CE252" s="467"/>
      <c r="CF252" s="467"/>
      <c r="CG252" s="467"/>
      <c r="CH252" s="467"/>
      <c r="CI252" s="467"/>
      <c r="CJ252" s="467"/>
      <c r="CK252" s="467"/>
      <c r="CL252" s="467"/>
      <c r="CM252" s="467"/>
      <c r="CN252" s="467"/>
      <c r="CO252" s="467"/>
      <c r="CP252" s="467"/>
      <c r="CQ252" s="467"/>
      <c r="CR252" s="467"/>
      <c r="CS252" s="467"/>
      <c r="CT252" s="467"/>
      <c r="CU252" s="467"/>
      <c r="CV252" s="467"/>
      <c r="CW252" s="467"/>
      <c r="CX252" s="467"/>
      <c r="CY252" s="467"/>
      <c r="CZ252" s="467"/>
      <c r="DA252" s="467"/>
      <c r="DB252" s="467"/>
      <c r="DC252" s="467"/>
      <c r="DD252" s="467"/>
      <c r="DE252" s="467"/>
      <c r="DF252" s="467"/>
      <c r="DG252" s="467"/>
      <c r="DH252" s="467"/>
      <c r="DI252" s="467"/>
      <c r="DJ252" s="467"/>
      <c r="DK252" s="467"/>
      <c r="DL252" s="467"/>
      <c r="DM252" s="467"/>
      <c r="DN252" s="467"/>
      <c r="DO252" s="467"/>
      <c r="DP252" s="467"/>
      <c r="DQ252" s="467"/>
      <c r="DR252" s="467"/>
      <c r="DS252" s="467"/>
      <c r="DT252" s="467"/>
      <c r="DU252" s="467"/>
      <c r="DV252" s="467"/>
      <c r="DW252" s="467"/>
      <c r="DX252" s="467"/>
      <c r="DY252" s="467"/>
      <c r="DZ252" s="467"/>
      <c r="EA252" s="467"/>
      <c r="EB252" s="467"/>
      <c r="EC252" s="467"/>
      <c r="ED252" s="467"/>
      <c r="EE252" s="467"/>
      <c r="EF252" s="467"/>
      <c r="EG252" s="467"/>
      <c r="EH252" s="467"/>
      <c r="EI252" s="467"/>
      <c r="EJ252" s="467"/>
      <c r="EK252" s="467"/>
      <c r="EL252" s="467"/>
      <c r="EM252" s="467"/>
      <c r="EN252" s="467"/>
      <c r="EO252" s="467"/>
      <c r="EP252" s="467"/>
      <c r="EQ252" s="467"/>
      <c r="ER252" s="467"/>
      <c r="ES252" s="467"/>
      <c r="ET252" s="467"/>
      <c r="EU252" s="467"/>
      <c r="EV252" s="467"/>
      <c r="EW252" s="467"/>
      <c r="EX252" s="467"/>
      <c r="EY252" s="467"/>
      <c r="EZ252" s="467"/>
      <c r="FA252" s="467"/>
      <c r="FB252" s="467"/>
      <c r="FC252" s="467"/>
      <c r="FD252" s="467"/>
      <c r="FE252" s="467"/>
      <c r="FF252" s="467"/>
      <c r="FG252" s="467"/>
      <c r="FH252" s="467"/>
      <c r="FI252" s="467"/>
      <c r="FJ252" s="467"/>
      <c r="FK252" s="467"/>
      <c r="FL252" s="467"/>
      <c r="FM252" s="467"/>
      <c r="FN252" s="467"/>
      <c r="FO252" s="467"/>
      <c r="FP252" s="467"/>
      <c r="FQ252" s="467"/>
      <c r="FR252" s="467"/>
      <c r="FS252" s="467"/>
      <c r="FT252" s="467"/>
      <c r="FU252" s="467"/>
      <c r="FV252" s="467"/>
      <c r="FW252" s="467"/>
      <c r="FX252" s="467"/>
      <c r="FY252" s="467"/>
      <c r="FZ252" s="467"/>
      <c r="GA252" s="467"/>
      <c r="GB252" s="467"/>
      <c r="GC252" s="467"/>
      <c r="GD252" s="467"/>
      <c r="GE252" s="467"/>
      <c r="GF252" s="467"/>
      <c r="GG252" s="467"/>
      <c r="GH252" s="467"/>
      <c r="GI252" s="467"/>
      <c r="GJ252" s="467"/>
      <c r="GK252" s="467"/>
      <c r="GL252" s="467"/>
      <c r="GM252" s="467"/>
      <c r="GN252" s="467"/>
      <c r="GO252" s="467"/>
      <c r="GP252" s="467"/>
      <c r="GQ252" s="467"/>
      <c r="GR252" s="467"/>
      <c r="GS252" s="467"/>
      <c r="GT252" s="467"/>
      <c r="GU252" s="467"/>
      <c r="GV252" s="467"/>
      <c r="GW252" s="467"/>
      <c r="GX252" s="467"/>
      <c r="GY252" s="467"/>
      <c r="GZ252" s="467"/>
      <c r="HA252" s="467"/>
      <c r="HB252" s="467"/>
      <c r="HC252" s="467"/>
      <c r="HD252" s="467"/>
      <c r="HE252" s="467"/>
      <c r="HF252" s="467"/>
      <c r="HG252" s="467"/>
      <c r="HH252" s="467"/>
      <c r="HI252" s="467"/>
      <c r="HJ252" s="467"/>
      <c r="HK252" s="467"/>
      <c r="HL252" s="467"/>
      <c r="HM252" s="467"/>
      <c r="HN252" s="467"/>
      <c r="HO252" s="467"/>
      <c r="HP252" s="467"/>
      <c r="HQ252" s="467"/>
      <c r="HR252" s="467"/>
      <c r="HS252" s="467"/>
      <c r="HT252" s="467"/>
      <c r="HU252" s="467"/>
      <c r="HV252" s="467"/>
      <c r="HW252" s="467"/>
      <c r="HX252" s="467"/>
      <c r="HY252" s="467"/>
      <c r="HZ252" s="467"/>
      <c r="IA252" s="467"/>
      <c r="IB252" s="467"/>
      <c r="IC252" s="467"/>
      <c r="ID252" s="467"/>
      <c r="IE252" s="467"/>
      <c r="IF252" s="467"/>
      <c r="IG252" s="467"/>
      <c r="IH252" s="467"/>
      <c r="II252" s="467"/>
      <c r="IJ252" s="467"/>
      <c r="IK252" s="467"/>
      <c r="IL252" s="467"/>
      <c r="IM252" s="467"/>
      <c r="IN252" s="467"/>
      <c r="IO252" s="467"/>
      <c r="IP252" s="467"/>
      <c r="IQ252" s="467"/>
      <c r="IR252" s="467"/>
      <c r="IS252" s="467"/>
      <c r="IT252" s="467"/>
      <c r="IU252" s="467"/>
      <c r="IV252" s="467"/>
      <c r="IW252" s="467"/>
      <c r="IX252" s="467"/>
      <c r="IY252" s="467"/>
      <c r="IZ252" s="467"/>
      <c r="JA252" s="467"/>
      <c r="JB252" s="467"/>
      <c r="JC252" s="467"/>
      <c r="JD252" s="467"/>
      <c r="JE252" s="467"/>
      <c r="JF252" s="467"/>
      <c r="JG252" s="467"/>
      <c r="JH252" s="467"/>
      <c r="JI252" s="467"/>
      <c r="JJ252" s="467"/>
      <c r="JK252" s="467"/>
      <c r="JL252" s="467"/>
      <c r="JM252" s="467"/>
      <c r="JN252" s="467"/>
      <c r="JO252" s="467"/>
      <c r="JP252" s="467"/>
      <c r="JQ252" s="467"/>
      <c r="JR252" s="467"/>
      <c r="JS252" s="467"/>
      <c r="JT252" s="467"/>
      <c r="JU252" s="467"/>
      <c r="JV252" s="467"/>
      <c r="JW252" s="467"/>
      <c r="JX252" s="467"/>
      <c r="JY252" s="467"/>
      <c r="JZ252" s="467"/>
      <c r="KA252" s="467"/>
      <c r="KB252" s="467"/>
      <c r="KC252" s="467"/>
      <c r="KD252" s="467"/>
      <c r="KE252" s="467"/>
      <c r="KF252" s="467"/>
      <c r="KG252" s="467"/>
      <c r="KH252" s="467"/>
      <c r="KI252" s="467"/>
      <c r="KJ252" s="467"/>
      <c r="KK252" s="467"/>
      <c r="KL252" s="467"/>
      <c r="KM252" s="467"/>
      <c r="KN252" s="467"/>
      <c r="KO252" s="467"/>
      <c r="KP252" s="467"/>
      <c r="KQ252" s="467"/>
      <c r="KR252" s="467"/>
      <c r="KS252" s="467"/>
      <c r="KT252" s="467"/>
      <c r="KU252" s="467"/>
      <c r="KV252" s="467"/>
      <c r="KW252" s="467"/>
      <c r="KX252" s="467"/>
      <c r="KY252" s="467"/>
      <c r="KZ252" s="467"/>
      <c r="LA252" s="467"/>
      <c r="LB252" s="467"/>
      <c r="LC252" s="467"/>
      <c r="LD252" s="467"/>
      <c r="LE252" s="467"/>
      <c r="LF252" s="467"/>
      <c r="LG252" s="467"/>
      <c r="LH252" s="467"/>
      <c r="LI252" s="467"/>
      <c r="LJ252" s="467"/>
      <c r="LK252" s="467"/>
      <c r="LL252" s="467"/>
      <c r="LM252" s="467"/>
      <c r="LN252" s="467"/>
      <c r="LO252" s="467"/>
      <c r="LP252" s="467"/>
      <c r="LQ252" s="467"/>
      <c r="LR252" s="467"/>
      <c r="LS252" s="467"/>
      <c r="LT252" s="467"/>
      <c r="LU252" s="467"/>
      <c r="LV252" s="467"/>
      <c r="LW252" s="467"/>
      <c r="LX252" s="467"/>
      <c r="LY252" s="467"/>
      <c r="LZ252" s="467"/>
      <c r="MA252" s="467"/>
      <c r="MB252" s="467"/>
      <c r="MC252" s="467"/>
      <c r="MD252" s="467"/>
      <c r="ME252" s="467"/>
      <c r="MF252" s="467"/>
      <c r="MG252" s="467"/>
      <c r="MH252" s="467"/>
      <c r="MI252" s="467"/>
      <c r="MJ252" s="467"/>
      <c r="MK252" s="467"/>
      <c r="ML252" s="467"/>
      <c r="MM252" s="467"/>
      <c r="MN252" s="467"/>
      <c r="MO252" s="467"/>
      <c r="MP252" s="467"/>
      <c r="MQ252" s="467"/>
      <c r="MR252" s="467"/>
      <c r="MS252" s="467"/>
      <c r="MT252" s="467"/>
      <c r="MU252" s="467"/>
      <c r="MV252" s="467"/>
      <c r="MW252" s="467"/>
      <c r="MX252" s="467"/>
      <c r="MY252" s="467"/>
      <c r="MZ252" s="467"/>
      <c r="NA252" s="467"/>
      <c r="NB252" s="467"/>
      <c r="NC252" s="467"/>
      <c r="ND252" s="467"/>
      <c r="NE252" s="467"/>
      <c r="NF252" s="467"/>
      <c r="NG252" s="467"/>
      <c r="NH252" s="467"/>
      <c r="NI252" s="467"/>
      <c r="NJ252" s="467"/>
      <c r="NK252" s="467"/>
      <c r="NL252" s="467"/>
      <c r="NM252" s="467"/>
      <c r="NN252" s="467"/>
      <c r="NO252" s="467"/>
      <c r="NP252" s="467"/>
      <c r="NQ252" s="467"/>
      <c r="NR252" s="467"/>
      <c r="NS252" s="467"/>
      <c r="NT252" s="467"/>
      <c r="NU252" s="467"/>
      <c r="NV252" s="467"/>
      <c r="NW252" s="467"/>
      <c r="NX252" s="467"/>
      <c r="NY252" s="467"/>
      <c r="NZ252" s="467"/>
      <c r="OA252" s="467"/>
      <c r="OB252" s="467"/>
      <c r="OC252" s="467"/>
      <c r="OD252" s="467"/>
      <c r="OE252" s="467"/>
      <c r="OF252" s="467"/>
      <c r="OG252" s="467"/>
      <c r="OH252" s="467"/>
      <c r="OI252" s="467"/>
      <c r="OJ252" s="467"/>
      <c r="OK252" s="467"/>
      <c r="OL252" s="467"/>
      <c r="OM252" s="467"/>
      <c r="ON252" s="467"/>
      <c r="OO252" s="467"/>
      <c r="OP252" s="467"/>
      <c r="OQ252" s="467"/>
      <c r="OR252" s="467"/>
      <c r="OS252" s="467"/>
      <c r="OT252" s="467"/>
      <c r="OU252" s="467"/>
      <c r="OV252" s="467"/>
      <c r="OW252" s="467"/>
      <c r="OX252" s="467"/>
      <c r="OY252" s="467"/>
      <c r="OZ252" s="467"/>
      <c r="PA252" s="467"/>
      <c r="PB252" s="467"/>
      <c r="PC252" s="467"/>
      <c r="PD252" s="467"/>
      <c r="PE252" s="467"/>
      <c r="PF252" s="467"/>
      <c r="PG252" s="467"/>
      <c r="PH252" s="467"/>
      <c r="PI252" s="467"/>
      <c r="PJ252" s="467"/>
      <c r="PK252" s="467"/>
      <c r="PL252" s="467"/>
      <c r="PM252" s="467"/>
      <c r="PN252" s="467"/>
      <c r="PO252" s="467"/>
      <c r="PP252" s="467"/>
      <c r="PQ252" s="467"/>
      <c r="PR252" s="467"/>
      <c r="PS252" s="467"/>
      <c r="PT252" s="467"/>
      <c r="PU252" s="467"/>
      <c r="PV252" s="467"/>
      <c r="PW252" s="467"/>
      <c r="PX252" s="467"/>
      <c r="PY252" s="467"/>
      <c r="PZ252" s="467"/>
      <c r="QA252" s="467"/>
      <c r="QB252" s="467"/>
      <c r="QC252" s="467"/>
      <c r="QD252" s="467"/>
      <c r="QE252" s="467"/>
      <c r="QF252" s="467"/>
      <c r="QG252" s="467"/>
      <c r="QH252" s="467"/>
      <c r="QI252" s="467"/>
      <c r="QJ252" s="467"/>
      <c r="QK252" s="467"/>
      <c r="QL252" s="467"/>
      <c r="QM252" s="467"/>
      <c r="QN252" s="467"/>
      <c r="QO252" s="467"/>
      <c r="QP252" s="467"/>
      <c r="QQ252" s="467"/>
      <c r="QR252" s="467"/>
      <c r="QS252" s="467"/>
      <c r="QT252" s="467"/>
      <c r="QU252" s="467"/>
      <c r="QV252" s="467"/>
      <c r="QW252" s="467"/>
      <c r="QX252" s="467"/>
      <c r="QY252" s="467"/>
      <c r="QZ252" s="467"/>
      <c r="RA252" s="467"/>
      <c r="RB252" s="467"/>
      <c r="RC252" s="467"/>
      <c r="RD252" s="467"/>
      <c r="RE252" s="467"/>
      <c r="RF252" s="467"/>
      <c r="RG252" s="467"/>
      <c r="RH252" s="467"/>
      <c r="RI252" s="467"/>
    </row>
  </sheetData>
  <mergeCells count="33">
    <mergeCell ref="L6:N6"/>
    <mergeCell ref="O6:Q6"/>
    <mergeCell ref="U1:W1"/>
    <mergeCell ref="U2:W2"/>
    <mergeCell ref="U3:W3"/>
    <mergeCell ref="U6:W6"/>
    <mergeCell ref="L1:N1"/>
    <mergeCell ref="O1:Q1"/>
    <mergeCell ref="L2:N2"/>
    <mergeCell ref="O2:Q2"/>
    <mergeCell ref="L3:N3"/>
    <mergeCell ref="O3:Q3"/>
    <mergeCell ref="X6:Z6"/>
    <mergeCell ref="AA1:AC1"/>
    <mergeCell ref="AD1:AF1"/>
    <mergeCell ref="AA2:AC2"/>
    <mergeCell ref="AD2:AF2"/>
    <mergeCell ref="AA3:AC3"/>
    <mergeCell ref="AD3:AF3"/>
    <mergeCell ref="AA6:AC6"/>
    <mergeCell ref="AD6:AF6"/>
    <mergeCell ref="X1:Z1"/>
    <mergeCell ref="X2:Z2"/>
    <mergeCell ref="X3:Z3"/>
    <mergeCell ref="B89:B90"/>
    <mergeCell ref="I6:K6"/>
    <mergeCell ref="F6:H6"/>
    <mergeCell ref="D1:E3"/>
    <mergeCell ref="I1:K1"/>
    <mergeCell ref="I2:K2"/>
    <mergeCell ref="F1:H1"/>
    <mergeCell ref="F2:H2"/>
    <mergeCell ref="F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G252"/>
  <sheetViews>
    <sheetView showGridLines="0" showZeros="0" zoomScale="70" zoomScaleNormal="70" workbookViewId="0">
      <pane ySplit="7" topLeftCell="A212" activePane="bottomLeft" state="frozenSplit"/>
      <selection sqref="A1:XFD6"/>
      <selection pane="bottomLeft" activeCell="N246" sqref="N246"/>
    </sheetView>
  </sheetViews>
  <sheetFormatPr defaultColWidth="9.109375" defaultRowHeight="10.199999999999999" x14ac:dyDescent="0.25"/>
  <cols>
    <col min="1" max="1" width="8.5546875" style="222" customWidth="1"/>
    <col min="2" max="2" width="43" style="223" customWidth="1"/>
    <col min="3" max="3" width="6.21875" style="222" customWidth="1"/>
    <col min="4" max="4" width="11.44140625" style="224" hidden="1" customWidth="1"/>
    <col min="5" max="5" width="11.44140625" style="225" hidden="1" customWidth="1"/>
    <col min="6" max="6" width="8.44140625" style="395" bestFit="1" customWidth="1"/>
    <col min="7" max="7" width="12.44140625" style="220" bestFit="1" customWidth="1"/>
    <col min="8" max="8" width="17.44140625" style="220" bestFit="1" customWidth="1"/>
    <col min="9" max="9" width="11.44140625" style="395" customWidth="1"/>
    <col min="10" max="10" width="12.44140625" style="220" bestFit="1" customWidth="1"/>
    <col min="11" max="11" width="17.44140625" style="220" bestFit="1" customWidth="1"/>
    <col min="12" max="12" width="8.44140625" style="395" bestFit="1" customWidth="1"/>
    <col min="13" max="13" width="12.44140625" style="220" bestFit="1" customWidth="1"/>
    <col min="14" max="14" width="17.44140625" style="220" bestFit="1" customWidth="1"/>
    <col min="15" max="15" width="8.44140625" style="395" bestFit="1" customWidth="1"/>
    <col min="16" max="16" width="12.44140625" style="220" bestFit="1" customWidth="1"/>
    <col min="17" max="17" width="17.44140625" style="220" bestFit="1" customWidth="1"/>
    <col min="18" max="18" width="8.44140625" style="395" bestFit="1" customWidth="1"/>
    <col min="19" max="19" width="12.44140625" style="220" bestFit="1" customWidth="1"/>
    <col min="20" max="20" width="17.44140625" style="220" bestFit="1" customWidth="1"/>
    <col min="21" max="21" width="8.44140625" style="220" bestFit="1" customWidth="1"/>
    <col min="22" max="22" width="12.44140625" style="220" bestFit="1" customWidth="1"/>
    <col min="23" max="23" width="17.44140625" style="220" bestFit="1" customWidth="1"/>
    <col min="24" max="24" width="8.44140625" style="395" bestFit="1" customWidth="1"/>
    <col min="25" max="25" width="12.44140625" style="220" bestFit="1" customWidth="1"/>
    <col min="26" max="26" width="17.44140625" style="220" bestFit="1" customWidth="1"/>
    <col min="27" max="27" width="8.44140625" style="395" bestFit="1" customWidth="1"/>
    <col min="28" max="28" width="12.44140625" style="220" bestFit="1" customWidth="1"/>
    <col min="29" max="29" width="17.77734375" style="220" bestFit="1" customWidth="1"/>
    <col min="30" max="30" width="11.44140625" style="395" customWidth="1"/>
    <col min="31" max="31" width="12.44140625" style="220" bestFit="1" customWidth="1"/>
    <col min="32" max="32" width="17.44140625" style="220" bestFit="1" customWidth="1"/>
    <col min="33" max="16384" width="9.109375" style="220"/>
  </cols>
  <sheetData>
    <row r="1" spans="1:32" s="221" customFormat="1" ht="13.5" customHeight="1" thickTop="1" x14ac:dyDescent="0.2">
      <c r="A1" s="368" t="s">
        <v>233</v>
      </c>
      <c r="B1" s="369"/>
      <c r="C1" s="386" t="s">
        <v>98</v>
      </c>
      <c r="D1" s="622" t="s">
        <v>98</v>
      </c>
      <c r="E1" s="623"/>
      <c r="F1" s="641" t="s">
        <v>210</v>
      </c>
      <c r="G1" s="642"/>
      <c r="H1" s="643"/>
      <c r="I1" s="626" t="s">
        <v>139</v>
      </c>
      <c r="J1" s="627"/>
      <c r="K1" s="628"/>
      <c r="L1" s="641" t="s">
        <v>141</v>
      </c>
      <c r="M1" s="642"/>
      <c r="N1" s="643"/>
      <c r="O1" s="657" t="s">
        <v>142</v>
      </c>
      <c r="P1" s="658"/>
      <c r="Q1" s="659"/>
      <c r="R1" s="405" t="s">
        <v>211</v>
      </c>
      <c r="S1" s="370"/>
      <c r="T1" s="371"/>
      <c r="U1" s="641" t="s">
        <v>212</v>
      </c>
      <c r="V1" s="642"/>
      <c r="W1" s="643"/>
      <c r="X1" s="641" t="s">
        <v>213</v>
      </c>
      <c r="Y1" s="642"/>
      <c r="Z1" s="643"/>
      <c r="AA1" s="641" t="s">
        <v>214</v>
      </c>
      <c r="AB1" s="642"/>
      <c r="AC1" s="643"/>
      <c r="AD1" s="641" t="s">
        <v>215</v>
      </c>
      <c r="AE1" s="642"/>
      <c r="AF1" s="643"/>
    </row>
    <row r="2" spans="1:32" s="221" customFormat="1" x14ac:dyDescent="0.2">
      <c r="A2" s="343" t="s">
        <v>236</v>
      </c>
      <c r="B2" s="369"/>
      <c r="C2" s="372"/>
      <c r="D2" s="624"/>
      <c r="E2" s="625"/>
      <c r="F2" s="644" t="s">
        <v>230</v>
      </c>
      <c r="G2" s="645"/>
      <c r="H2" s="646"/>
      <c r="I2" s="629" t="s">
        <v>230</v>
      </c>
      <c r="J2" s="630"/>
      <c r="K2" s="631"/>
      <c r="L2" s="644" t="s">
        <v>230</v>
      </c>
      <c r="M2" s="645"/>
      <c r="N2" s="646"/>
      <c r="O2" s="654" t="s">
        <v>231</v>
      </c>
      <c r="P2" s="655"/>
      <c r="Q2" s="656"/>
      <c r="R2" s="406" t="s">
        <v>232</v>
      </c>
      <c r="S2" s="373"/>
      <c r="T2" s="374"/>
      <c r="U2" s="644" t="s">
        <v>230</v>
      </c>
      <c r="V2" s="645"/>
      <c r="W2" s="646"/>
      <c r="X2" s="644" t="s">
        <v>230</v>
      </c>
      <c r="Y2" s="645"/>
      <c r="Z2" s="646"/>
      <c r="AA2" s="644" t="s">
        <v>230</v>
      </c>
      <c r="AB2" s="645"/>
      <c r="AC2" s="646"/>
      <c r="AD2" s="644" t="s">
        <v>230</v>
      </c>
      <c r="AE2" s="645"/>
      <c r="AF2" s="646"/>
    </row>
    <row r="3" spans="1:32" s="221" customFormat="1" x14ac:dyDescent="0.2">
      <c r="A3" s="343" t="s">
        <v>209</v>
      </c>
      <c r="B3" s="369"/>
      <c r="C3" s="372"/>
      <c r="D3" s="624"/>
      <c r="E3" s="625"/>
      <c r="F3" s="644"/>
      <c r="G3" s="645"/>
      <c r="H3" s="646"/>
      <c r="I3" s="472"/>
      <c r="J3" s="473"/>
      <c r="K3" s="474"/>
      <c r="L3" s="644"/>
      <c r="M3" s="645"/>
      <c r="N3" s="646"/>
      <c r="O3" s="644"/>
      <c r="P3" s="645"/>
      <c r="Q3" s="646"/>
      <c r="R3" s="406"/>
      <c r="S3" s="373"/>
      <c r="T3" s="374"/>
      <c r="U3" s="644"/>
      <c r="V3" s="645"/>
      <c r="W3" s="646"/>
      <c r="X3" s="644"/>
      <c r="Y3" s="645"/>
      <c r="Z3" s="646"/>
      <c r="AA3" s="644"/>
      <c r="AB3" s="645"/>
      <c r="AC3" s="646"/>
      <c r="AD3" s="644"/>
      <c r="AE3" s="645"/>
      <c r="AF3" s="646"/>
    </row>
    <row r="4" spans="1:32" s="221" customFormat="1" x14ac:dyDescent="0.2">
      <c r="A4" s="343" t="s">
        <v>237</v>
      </c>
      <c r="B4" s="369"/>
      <c r="C4" s="372"/>
      <c r="D4" s="413"/>
      <c r="E4" s="414"/>
      <c r="F4" s="387"/>
      <c r="G4" s="376"/>
      <c r="H4" s="377"/>
      <c r="I4" s="396"/>
      <c r="J4" s="378"/>
      <c r="K4" s="379"/>
      <c r="L4" s="387"/>
      <c r="M4" s="376"/>
      <c r="N4" s="377"/>
      <c r="O4" s="387"/>
      <c r="P4" s="376"/>
      <c r="Q4" s="377"/>
      <c r="R4" s="406"/>
      <c r="S4" s="373"/>
      <c r="T4" s="374"/>
      <c r="U4" s="375"/>
      <c r="V4" s="471" t="s">
        <v>239</v>
      </c>
      <c r="W4" s="377"/>
      <c r="X4" s="387"/>
      <c r="Y4" s="376"/>
      <c r="Z4" s="377"/>
      <c r="AA4" s="387"/>
      <c r="AB4" s="376"/>
      <c r="AC4" s="377"/>
      <c r="AD4" s="387"/>
      <c r="AE4" s="471" t="s">
        <v>239</v>
      </c>
      <c r="AF4" s="377"/>
    </row>
    <row r="5" spans="1:32" s="221" customFormat="1" ht="10.8" thickBot="1" x14ac:dyDescent="0.25">
      <c r="A5" s="343" t="s">
        <v>238</v>
      </c>
      <c r="B5" s="369"/>
      <c r="C5" s="372"/>
      <c r="D5" s="413"/>
      <c r="E5" s="414"/>
      <c r="F5" s="387"/>
      <c r="G5" s="376"/>
      <c r="H5" s="377"/>
      <c r="I5" s="396"/>
      <c r="J5" s="378"/>
      <c r="K5" s="379"/>
      <c r="L5" s="387"/>
      <c r="M5" s="376"/>
      <c r="N5" s="377"/>
      <c r="O5" s="387"/>
      <c r="P5" s="376"/>
      <c r="Q5" s="377"/>
      <c r="R5" s="419"/>
      <c r="S5" s="420"/>
      <c r="T5" s="421"/>
      <c r="U5" s="375"/>
      <c r="V5" s="412"/>
      <c r="W5" s="377"/>
      <c r="X5" s="387"/>
      <c r="Y5" s="376"/>
      <c r="Z5" s="377"/>
      <c r="AA5" s="387"/>
      <c r="AB5" s="376"/>
      <c r="AC5" s="377"/>
      <c r="AD5" s="387"/>
      <c r="AE5" s="412"/>
      <c r="AF5" s="377"/>
    </row>
    <row r="6" spans="1:32" s="356" customFormat="1" ht="10.8" thickBot="1" x14ac:dyDescent="0.25">
      <c r="A6" s="343"/>
      <c r="B6" s="415"/>
      <c r="C6" s="418" t="s">
        <v>240</v>
      </c>
      <c r="D6" s="416"/>
      <c r="E6" s="417"/>
      <c r="F6" s="638" t="s">
        <v>241</v>
      </c>
      <c r="G6" s="639"/>
      <c r="H6" s="640"/>
      <c r="I6" s="616" t="s">
        <v>241</v>
      </c>
      <c r="J6" s="617"/>
      <c r="K6" s="618"/>
      <c r="L6" s="638" t="s">
        <v>241</v>
      </c>
      <c r="M6" s="639"/>
      <c r="N6" s="640"/>
      <c r="O6" s="638" t="s">
        <v>241</v>
      </c>
      <c r="P6" s="639"/>
      <c r="Q6" s="640"/>
      <c r="R6" s="422" t="s">
        <v>0</v>
      </c>
      <c r="S6" s="423" t="s">
        <v>241</v>
      </c>
      <c r="T6" s="424"/>
      <c r="U6" s="638" t="s">
        <v>241</v>
      </c>
      <c r="V6" s="639"/>
      <c r="W6" s="640"/>
      <c r="X6" s="638" t="s">
        <v>241</v>
      </c>
      <c r="Y6" s="639"/>
      <c r="Z6" s="640"/>
      <c r="AA6" s="638" t="s">
        <v>241</v>
      </c>
      <c r="AB6" s="639"/>
      <c r="AC6" s="640"/>
      <c r="AD6" s="638" t="s">
        <v>241</v>
      </c>
      <c r="AE6" s="639"/>
      <c r="AF6" s="647"/>
    </row>
    <row r="7" spans="1:32" s="228" customFormat="1" ht="35.25" customHeight="1" thickBot="1" x14ac:dyDescent="0.25">
      <c r="A7" s="139" t="s">
        <v>120</v>
      </c>
      <c r="B7" s="139" t="s">
        <v>149</v>
      </c>
      <c r="C7" s="140"/>
      <c r="D7" s="227" t="s">
        <v>99</v>
      </c>
      <c r="E7" s="229" t="s">
        <v>100</v>
      </c>
      <c r="F7" s="388" t="s">
        <v>147</v>
      </c>
      <c r="G7" s="282" t="s">
        <v>148</v>
      </c>
      <c r="H7" s="282" t="s">
        <v>6</v>
      </c>
      <c r="I7" s="388" t="s">
        <v>147</v>
      </c>
      <c r="J7" s="282" t="s">
        <v>148</v>
      </c>
      <c r="K7" s="282" t="s">
        <v>6</v>
      </c>
      <c r="L7" s="388" t="s">
        <v>147</v>
      </c>
      <c r="M7" s="282" t="s">
        <v>148</v>
      </c>
      <c r="N7" s="282" t="s">
        <v>6</v>
      </c>
      <c r="O7" s="388" t="s">
        <v>147</v>
      </c>
      <c r="P7" s="282" t="s">
        <v>148</v>
      </c>
      <c r="Q7" s="282" t="s">
        <v>6</v>
      </c>
      <c r="R7" s="388" t="s">
        <v>147</v>
      </c>
      <c r="S7" s="282" t="s">
        <v>148</v>
      </c>
      <c r="T7" s="282" t="s">
        <v>6</v>
      </c>
      <c r="U7" s="388" t="s">
        <v>147</v>
      </c>
      <c r="V7" s="282" t="s">
        <v>148</v>
      </c>
      <c r="W7" s="282" t="s">
        <v>6</v>
      </c>
      <c r="X7" s="388" t="s">
        <v>147</v>
      </c>
      <c r="Y7" s="282" t="s">
        <v>148</v>
      </c>
      <c r="Z7" s="282" t="s">
        <v>6</v>
      </c>
      <c r="AA7" s="388" t="s">
        <v>147</v>
      </c>
      <c r="AB7" s="282" t="s">
        <v>148</v>
      </c>
      <c r="AC7" s="282" t="s">
        <v>6</v>
      </c>
      <c r="AD7" s="388" t="s">
        <v>147</v>
      </c>
      <c r="AE7" s="282" t="s">
        <v>148</v>
      </c>
      <c r="AF7" s="282" t="s">
        <v>6</v>
      </c>
    </row>
    <row r="8" spans="1:32" s="221" customFormat="1" ht="24" customHeight="1" x14ac:dyDescent="0.25">
      <c r="A8" s="425"/>
      <c r="B8" s="426" t="s">
        <v>150</v>
      </c>
      <c r="C8" s="427"/>
      <c r="D8" s="143" t="str">
        <f>IF(ISBLANK('Item List'!E3),0,'Item List'!E3)</f>
        <v>Unit Price</v>
      </c>
      <c r="E8" s="143">
        <f>IF(AND(ISNUMBER($C8),ISNUMBER(D8)),$C8*D8,0)</f>
        <v>0</v>
      </c>
      <c r="F8" s="389">
        <v>0</v>
      </c>
      <c r="G8" s="165"/>
      <c r="H8" s="342">
        <f>+F8*G8</f>
        <v>0</v>
      </c>
      <c r="I8" s="397"/>
      <c r="J8" s="166"/>
      <c r="K8" s="342">
        <f>+I8*J8</f>
        <v>0</v>
      </c>
      <c r="L8" s="397"/>
      <c r="M8" s="166"/>
      <c r="N8" s="103">
        <f>+L8*M8</f>
        <v>0</v>
      </c>
      <c r="O8" s="397"/>
      <c r="P8" s="166"/>
      <c r="Q8" s="103">
        <f>+O8*P8</f>
        <v>0</v>
      </c>
      <c r="R8" s="389">
        <v>0</v>
      </c>
      <c r="S8" s="165"/>
      <c r="T8" s="342">
        <f>+R8*S8</f>
        <v>0</v>
      </c>
      <c r="U8" s="397"/>
      <c r="V8" s="166"/>
      <c r="W8" s="360" t="s">
        <v>220</v>
      </c>
      <c r="X8" s="397"/>
      <c r="Y8" s="166"/>
      <c r="Z8" s="103">
        <f>+X8*Y8</f>
        <v>0</v>
      </c>
      <c r="AA8" s="397"/>
      <c r="AB8" s="166"/>
      <c r="AC8" s="103">
        <f>+AA8*AB8</f>
        <v>0</v>
      </c>
      <c r="AD8" s="397"/>
      <c r="AE8" s="166"/>
      <c r="AF8" s="360" t="s">
        <v>220</v>
      </c>
    </row>
    <row r="9" spans="1:32" s="221" customFormat="1" ht="24" customHeight="1" x14ac:dyDescent="0.25">
      <c r="A9" s="142">
        <f>IF(B10="","",1)</f>
        <v>1</v>
      </c>
      <c r="B9" s="279" t="s">
        <v>109</v>
      </c>
      <c r="C9" s="280"/>
      <c r="D9" s="143">
        <f>IF(ISBLANK('Item List'!E4),0,'Item List'!E4)</f>
        <v>0</v>
      </c>
      <c r="E9" s="143">
        <f>IF(AND(ISNUMBER($C9),ISNUMBER(D9)),$C9*D9,0)</f>
        <v>0</v>
      </c>
      <c r="F9" s="389">
        <v>5</v>
      </c>
      <c r="G9" s="165">
        <v>5</v>
      </c>
      <c r="H9" s="342">
        <f>+F9*G9</f>
        <v>25</v>
      </c>
      <c r="I9" s="397">
        <v>1</v>
      </c>
      <c r="J9" s="166">
        <v>45</v>
      </c>
      <c r="K9" s="342" t="s">
        <v>216</v>
      </c>
      <c r="L9" s="397">
        <v>3</v>
      </c>
      <c r="M9" s="166">
        <v>59.5</v>
      </c>
      <c r="N9" s="103">
        <f>+L9*M9</f>
        <v>178.5</v>
      </c>
      <c r="O9" s="397">
        <v>3</v>
      </c>
      <c r="P9" s="166">
        <v>40</v>
      </c>
      <c r="Q9" s="103">
        <f>+O9*P9</f>
        <v>120</v>
      </c>
      <c r="R9" s="389">
        <v>2</v>
      </c>
      <c r="S9" s="165">
        <v>30</v>
      </c>
      <c r="T9" s="360">
        <f>+R9*S9</f>
        <v>60</v>
      </c>
      <c r="U9" s="397"/>
      <c r="V9" s="166"/>
      <c r="W9" s="360" t="s">
        <v>220</v>
      </c>
      <c r="X9" s="397">
        <v>3</v>
      </c>
      <c r="Y9" s="166">
        <v>41</v>
      </c>
      <c r="Z9" s="103">
        <f>+X9*Y9</f>
        <v>123</v>
      </c>
      <c r="AA9" s="397">
        <v>1</v>
      </c>
      <c r="AB9" s="166">
        <v>50</v>
      </c>
      <c r="AC9" s="103">
        <f>+AA9*AB9</f>
        <v>50</v>
      </c>
      <c r="AD9" s="397"/>
      <c r="AE9" s="166"/>
      <c r="AF9" s="360" t="s">
        <v>220</v>
      </c>
    </row>
    <row r="10" spans="1:32" s="221" customFormat="1" ht="24" customHeight="1" x14ac:dyDescent="0.25">
      <c r="A10" s="142">
        <f>IF(B10="","",A9+1)</f>
        <v>2</v>
      </c>
      <c r="B10" s="279" t="s">
        <v>110</v>
      </c>
      <c r="C10" s="280"/>
      <c r="D10" s="143">
        <f>IF(ISBLANK('Item List'!E5),0,'Item List'!E5)</f>
        <v>0</v>
      </c>
      <c r="E10" s="143">
        <f t="shared" ref="E10:E32" si="0">IF(AND(ISNUMBER($C10),ISNUMBER(D10)),$C10*D10,0)</f>
        <v>0</v>
      </c>
      <c r="F10" s="389">
        <v>7</v>
      </c>
      <c r="G10" s="165">
        <v>5</v>
      </c>
      <c r="H10" s="342">
        <f t="shared" ref="H10:H19" si="1">+F10*G10</f>
        <v>35</v>
      </c>
      <c r="I10" s="397">
        <v>5</v>
      </c>
      <c r="J10" s="166">
        <v>45</v>
      </c>
      <c r="K10" s="342" t="s">
        <v>216</v>
      </c>
      <c r="L10" s="397">
        <v>3</v>
      </c>
      <c r="M10" s="166">
        <v>59.5</v>
      </c>
      <c r="N10" s="103">
        <f t="shared" ref="N10:N19" si="2">+L10*M10</f>
        <v>178.5</v>
      </c>
      <c r="O10" s="397">
        <v>3</v>
      </c>
      <c r="P10" s="166">
        <v>40</v>
      </c>
      <c r="Q10" s="103">
        <f t="shared" ref="Q10:Q19" si="3">+O10*P10</f>
        <v>120</v>
      </c>
      <c r="R10" s="389">
        <v>5</v>
      </c>
      <c r="S10" s="165">
        <v>30</v>
      </c>
      <c r="T10" s="360">
        <f t="shared" ref="T10:T19" si="4">+R10*S10</f>
        <v>150</v>
      </c>
      <c r="U10" s="397"/>
      <c r="V10" s="166"/>
      <c r="W10" s="360" t="s">
        <v>220</v>
      </c>
      <c r="X10" s="397">
        <v>8</v>
      </c>
      <c r="Y10" s="166">
        <v>41</v>
      </c>
      <c r="Z10" s="103">
        <f t="shared" ref="Z10:Z19" si="5">+X10*Y10</f>
        <v>328</v>
      </c>
      <c r="AA10" s="397">
        <v>4</v>
      </c>
      <c r="AB10" s="166">
        <v>50</v>
      </c>
      <c r="AC10" s="103">
        <f t="shared" ref="AC10:AC19" si="6">+AA10*AB10</f>
        <v>200</v>
      </c>
      <c r="AD10" s="397"/>
      <c r="AE10" s="166"/>
      <c r="AF10" s="360" t="s">
        <v>220</v>
      </c>
    </row>
    <row r="11" spans="1:32" s="221" customFormat="1" ht="24" customHeight="1" x14ac:dyDescent="0.25">
      <c r="A11" s="142">
        <f t="shared" ref="A11:A32" si="7">IF(B11="","",A10+1)</f>
        <v>3</v>
      </c>
      <c r="B11" s="279" t="s">
        <v>111</v>
      </c>
      <c r="C11" s="280"/>
      <c r="D11" s="143">
        <f>IF(ISBLANK('Item List'!E6),0,'Item List'!E6)</f>
        <v>0</v>
      </c>
      <c r="E11" s="143">
        <f t="shared" si="0"/>
        <v>0</v>
      </c>
      <c r="F11" s="389">
        <v>2</v>
      </c>
      <c r="G11" s="165">
        <v>5</v>
      </c>
      <c r="H11" s="342">
        <f t="shared" si="1"/>
        <v>10</v>
      </c>
      <c r="I11" s="397">
        <v>1</v>
      </c>
      <c r="J11" s="166">
        <v>45</v>
      </c>
      <c r="K11" s="342" t="s">
        <v>216</v>
      </c>
      <c r="L11" s="397">
        <v>2</v>
      </c>
      <c r="M11" s="166">
        <v>59.5</v>
      </c>
      <c r="N11" s="103">
        <f t="shared" si="2"/>
        <v>119</v>
      </c>
      <c r="O11" s="397">
        <v>3</v>
      </c>
      <c r="P11" s="166">
        <v>40</v>
      </c>
      <c r="Q11" s="103">
        <f t="shared" si="3"/>
        <v>120</v>
      </c>
      <c r="R11" s="389">
        <v>1</v>
      </c>
      <c r="S11" s="165">
        <v>30</v>
      </c>
      <c r="T11" s="360">
        <f t="shared" si="4"/>
        <v>30</v>
      </c>
      <c r="U11" s="397"/>
      <c r="V11" s="166"/>
      <c r="W11" s="360" t="s">
        <v>220</v>
      </c>
      <c r="X11" s="397">
        <v>0.5</v>
      </c>
      <c r="Y11" s="166">
        <v>41</v>
      </c>
      <c r="Z11" s="360">
        <f t="shared" si="5"/>
        <v>20.5</v>
      </c>
      <c r="AA11" s="397">
        <v>0.5</v>
      </c>
      <c r="AB11" s="166">
        <v>50</v>
      </c>
      <c r="AC11" s="103">
        <f t="shared" si="6"/>
        <v>25</v>
      </c>
      <c r="AD11" s="397"/>
      <c r="AE11" s="166"/>
      <c r="AF11" s="360" t="s">
        <v>220</v>
      </c>
    </row>
    <row r="12" spans="1:32" s="221" customFormat="1" ht="24" customHeight="1" x14ac:dyDescent="0.25">
      <c r="A12" s="142">
        <f t="shared" si="7"/>
        <v>4</v>
      </c>
      <c r="B12" s="279" t="s">
        <v>112</v>
      </c>
      <c r="C12" s="280"/>
      <c r="D12" s="143">
        <f>IF(ISBLANK('Item List'!E7),0,'Item List'!E7)</f>
        <v>0</v>
      </c>
      <c r="E12" s="143">
        <f t="shared" si="0"/>
        <v>0</v>
      </c>
      <c r="F12" s="389">
        <v>2</v>
      </c>
      <c r="G12" s="165">
        <v>5</v>
      </c>
      <c r="H12" s="342">
        <f t="shared" si="1"/>
        <v>10</v>
      </c>
      <c r="I12" s="397">
        <v>1</v>
      </c>
      <c r="J12" s="166">
        <v>45</v>
      </c>
      <c r="K12" s="342" t="s">
        <v>216</v>
      </c>
      <c r="L12" s="397">
        <v>3</v>
      </c>
      <c r="M12" s="166">
        <v>59.5</v>
      </c>
      <c r="N12" s="103">
        <f t="shared" si="2"/>
        <v>178.5</v>
      </c>
      <c r="O12" s="397">
        <v>3</v>
      </c>
      <c r="P12" s="166">
        <v>40</v>
      </c>
      <c r="Q12" s="103">
        <f t="shared" si="3"/>
        <v>120</v>
      </c>
      <c r="R12" s="389">
        <v>2</v>
      </c>
      <c r="S12" s="165">
        <v>30</v>
      </c>
      <c r="T12" s="360">
        <f t="shared" si="4"/>
        <v>60</v>
      </c>
      <c r="U12" s="397"/>
      <c r="V12" s="166"/>
      <c r="W12" s="360" t="s">
        <v>220</v>
      </c>
      <c r="X12" s="397">
        <v>1</v>
      </c>
      <c r="Y12" s="166">
        <v>41</v>
      </c>
      <c r="Z12" s="103">
        <f t="shared" si="5"/>
        <v>41</v>
      </c>
      <c r="AA12" s="397">
        <v>1</v>
      </c>
      <c r="AB12" s="166">
        <v>50</v>
      </c>
      <c r="AC12" s="103">
        <f t="shared" si="6"/>
        <v>50</v>
      </c>
      <c r="AD12" s="397"/>
      <c r="AE12" s="166"/>
      <c r="AF12" s="360" t="s">
        <v>220</v>
      </c>
    </row>
    <row r="13" spans="1:32" s="221" customFormat="1" ht="24" customHeight="1" x14ac:dyDescent="0.25">
      <c r="A13" s="142">
        <f t="shared" si="7"/>
        <v>5</v>
      </c>
      <c r="B13" s="279" t="s">
        <v>113</v>
      </c>
      <c r="C13" s="280"/>
      <c r="D13" s="143">
        <f>IF(ISBLANK('Item List'!E8),0,'Item List'!E8)</f>
        <v>0</v>
      </c>
      <c r="E13" s="143">
        <f t="shared" si="0"/>
        <v>0</v>
      </c>
      <c r="F13" s="389">
        <v>4</v>
      </c>
      <c r="G13" s="165">
        <v>5</v>
      </c>
      <c r="H13" s="342">
        <f t="shared" si="1"/>
        <v>20</v>
      </c>
      <c r="I13" s="397">
        <v>3</v>
      </c>
      <c r="J13" s="166">
        <v>45</v>
      </c>
      <c r="K13" s="342" t="s">
        <v>216</v>
      </c>
      <c r="L13" s="397">
        <v>3</v>
      </c>
      <c r="M13" s="166">
        <v>59.5</v>
      </c>
      <c r="N13" s="103">
        <f t="shared" si="2"/>
        <v>178.5</v>
      </c>
      <c r="O13" s="397">
        <v>3</v>
      </c>
      <c r="P13" s="166">
        <v>40</v>
      </c>
      <c r="Q13" s="103">
        <f t="shared" si="3"/>
        <v>120</v>
      </c>
      <c r="R13" s="389">
        <v>4</v>
      </c>
      <c r="S13" s="165">
        <v>30</v>
      </c>
      <c r="T13" s="360">
        <f t="shared" si="4"/>
        <v>120</v>
      </c>
      <c r="U13" s="397"/>
      <c r="V13" s="166"/>
      <c r="W13" s="360" t="s">
        <v>220</v>
      </c>
      <c r="X13" s="397">
        <v>6.5</v>
      </c>
      <c r="Y13" s="166">
        <v>41</v>
      </c>
      <c r="Z13" s="103">
        <f t="shared" si="5"/>
        <v>266.5</v>
      </c>
      <c r="AA13" s="397">
        <v>2.5</v>
      </c>
      <c r="AB13" s="166">
        <v>50</v>
      </c>
      <c r="AC13" s="103">
        <f t="shared" si="6"/>
        <v>125</v>
      </c>
      <c r="AD13" s="397"/>
      <c r="AE13" s="166"/>
      <c r="AF13" s="360" t="s">
        <v>220</v>
      </c>
    </row>
    <row r="14" spans="1:32" s="221" customFormat="1" ht="24" customHeight="1" x14ac:dyDescent="0.25">
      <c r="A14" s="142">
        <f t="shared" si="7"/>
        <v>6</v>
      </c>
      <c r="B14" s="279" t="s">
        <v>114</v>
      </c>
      <c r="C14" s="280"/>
      <c r="D14" s="143">
        <f>IF(ISBLANK('Item List'!E9),0,'Item List'!E9)</f>
        <v>0</v>
      </c>
      <c r="E14" s="143">
        <f t="shared" si="0"/>
        <v>0</v>
      </c>
      <c r="F14" s="389">
        <v>2</v>
      </c>
      <c r="G14" s="165">
        <v>5</v>
      </c>
      <c r="H14" s="342">
        <f t="shared" si="1"/>
        <v>10</v>
      </c>
      <c r="I14" s="397">
        <v>1</v>
      </c>
      <c r="J14" s="166">
        <v>45</v>
      </c>
      <c r="K14" s="342" t="s">
        <v>216</v>
      </c>
      <c r="L14" s="397">
        <v>2</v>
      </c>
      <c r="M14" s="166">
        <v>59.5</v>
      </c>
      <c r="N14" s="103">
        <f t="shared" si="2"/>
        <v>119</v>
      </c>
      <c r="O14" s="397">
        <v>3</v>
      </c>
      <c r="P14" s="166">
        <v>40</v>
      </c>
      <c r="Q14" s="103">
        <f t="shared" si="3"/>
        <v>120</v>
      </c>
      <c r="R14" s="389">
        <v>2</v>
      </c>
      <c r="S14" s="165">
        <v>30</v>
      </c>
      <c r="T14" s="360">
        <f t="shared" si="4"/>
        <v>60</v>
      </c>
      <c r="U14" s="397"/>
      <c r="V14" s="166"/>
      <c r="W14" s="360" t="s">
        <v>220</v>
      </c>
      <c r="X14" s="397">
        <v>1</v>
      </c>
      <c r="Y14" s="166">
        <v>41</v>
      </c>
      <c r="Z14" s="103">
        <f t="shared" si="5"/>
        <v>41</v>
      </c>
      <c r="AA14" s="397">
        <v>1</v>
      </c>
      <c r="AB14" s="166">
        <v>50</v>
      </c>
      <c r="AC14" s="103">
        <f t="shared" si="6"/>
        <v>50</v>
      </c>
      <c r="AD14" s="397"/>
      <c r="AE14" s="166"/>
      <c r="AF14" s="360" t="s">
        <v>220</v>
      </c>
    </row>
    <row r="15" spans="1:32" s="221" customFormat="1" ht="24" customHeight="1" x14ac:dyDescent="0.25">
      <c r="A15" s="142">
        <f t="shared" si="7"/>
        <v>7</v>
      </c>
      <c r="B15" s="279" t="s">
        <v>115</v>
      </c>
      <c r="C15" s="280"/>
      <c r="D15" s="143">
        <f>IF(ISBLANK('Item List'!E10),0,'Item List'!E10)</f>
        <v>0</v>
      </c>
      <c r="E15" s="143">
        <f t="shared" si="0"/>
        <v>0</v>
      </c>
      <c r="F15" s="389">
        <v>6</v>
      </c>
      <c r="G15" s="165">
        <v>5</v>
      </c>
      <c r="H15" s="342">
        <f t="shared" si="1"/>
        <v>30</v>
      </c>
      <c r="I15" s="397">
        <v>1</v>
      </c>
      <c r="J15" s="166">
        <v>45</v>
      </c>
      <c r="K15" s="342" t="s">
        <v>216</v>
      </c>
      <c r="L15" s="397">
        <v>2</v>
      </c>
      <c r="M15" s="166">
        <v>59.5</v>
      </c>
      <c r="N15" s="103">
        <f t="shared" si="2"/>
        <v>119</v>
      </c>
      <c r="O15" s="397">
        <v>3</v>
      </c>
      <c r="P15" s="166">
        <v>40</v>
      </c>
      <c r="Q15" s="103">
        <f t="shared" si="3"/>
        <v>120</v>
      </c>
      <c r="R15" s="389">
        <v>2</v>
      </c>
      <c r="S15" s="165">
        <v>30</v>
      </c>
      <c r="T15" s="360">
        <f t="shared" si="4"/>
        <v>60</v>
      </c>
      <c r="U15" s="397"/>
      <c r="V15" s="166"/>
      <c r="W15" s="360" t="s">
        <v>220</v>
      </c>
      <c r="X15" s="397">
        <v>1</v>
      </c>
      <c r="Y15" s="166">
        <v>41</v>
      </c>
      <c r="Z15" s="103">
        <f t="shared" si="5"/>
        <v>41</v>
      </c>
      <c r="AA15" s="397">
        <v>1</v>
      </c>
      <c r="AB15" s="166">
        <v>50</v>
      </c>
      <c r="AC15" s="103">
        <f t="shared" si="6"/>
        <v>50</v>
      </c>
      <c r="AD15" s="397"/>
      <c r="AE15" s="166"/>
      <c r="AF15" s="360" t="s">
        <v>220</v>
      </c>
    </row>
    <row r="16" spans="1:32" s="221" customFormat="1" ht="24" customHeight="1" x14ac:dyDescent="0.25">
      <c r="A16" s="142">
        <f t="shared" si="7"/>
        <v>8</v>
      </c>
      <c r="B16" s="279" t="s">
        <v>116</v>
      </c>
      <c r="C16" s="280"/>
      <c r="D16" s="143">
        <f>IF(ISBLANK('Item List'!E11),0,'Item List'!E11)</f>
        <v>0</v>
      </c>
      <c r="E16" s="143">
        <f t="shared" si="0"/>
        <v>0</v>
      </c>
      <c r="F16" s="389">
        <v>7</v>
      </c>
      <c r="G16" s="165">
        <v>5</v>
      </c>
      <c r="H16" s="342">
        <f t="shared" si="1"/>
        <v>35</v>
      </c>
      <c r="I16" s="397">
        <v>2</v>
      </c>
      <c r="J16" s="166">
        <v>45</v>
      </c>
      <c r="K16" s="342" t="s">
        <v>216</v>
      </c>
      <c r="L16" s="397">
        <v>4</v>
      </c>
      <c r="M16" s="166">
        <v>59.5</v>
      </c>
      <c r="N16" s="103">
        <f t="shared" si="2"/>
        <v>238</v>
      </c>
      <c r="O16" s="397">
        <v>3</v>
      </c>
      <c r="P16" s="166">
        <v>40</v>
      </c>
      <c r="Q16" s="103">
        <f t="shared" si="3"/>
        <v>120</v>
      </c>
      <c r="R16" s="389">
        <v>4</v>
      </c>
      <c r="S16" s="165">
        <v>30</v>
      </c>
      <c r="T16" s="360">
        <f t="shared" si="4"/>
        <v>120</v>
      </c>
      <c r="U16" s="397"/>
      <c r="V16" s="166"/>
      <c r="W16" s="360" t="s">
        <v>220</v>
      </c>
      <c r="X16" s="397">
        <v>5</v>
      </c>
      <c r="Y16" s="166">
        <v>41</v>
      </c>
      <c r="Z16" s="103">
        <f t="shared" si="5"/>
        <v>205</v>
      </c>
      <c r="AA16" s="397">
        <v>4</v>
      </c>
      <c r="AB16" s="166">
        <v>50</v>
      </c>
      <c r="AC16" s="103">
        <f t="shared" si="6"/>
        <v>200</v>
      </c>
      <c r="AD16" s="397"/>
      <c r="AE16" s="166"/>
      <c r="AF16" s="360" t="s">
        <v>220</v>
      </c>
    </row>
    <row r="17" spans="1:33" s="221" customFormat="1" ht="24" customHeight="1" x14ac:dyDescent="0.25">
      <c r="A17" s="142">
        <f t="shared" si="7"/>
        <v>9</v>
      </c>
      <c r="B17" s="279" t="s">
        <v>118</v>
      </c>
      <c r="C17" s="280"/>
      <c r="D17" s="143">
        <f>IF(ISBLANK('Item List'!E12),0,'Item List'!E12)</f>
        <v>0</v>
      </c>
      <c r="E17" s="143">
        <f t="shared" si="0"/>
        <v>0</v>
      </c>
      <c r="F17" s="389">
        <v>3</v>
      </c>
      <c r="G17" s="165">
        <v>5</v>
      </c>
      <c r="H17" s="342">
        <f t="shared" si="1"/>
        <v>15</v>
      </c>
      <c r="I17" s="397">
        <v>1</v>
      </c>
      <c r="J17" s="166">
        <v>45</v>
      </c>
      <c r="K17" s="342" t="s">
        <v>216</v>
      </c>
      <c r="L17" s="397">
        <v>4</v>
      </c>
      <c r="M17" s="166">
        <v>59.5</v>
      </c>
      <c r="N17" s="103">
        <f t="shared" si="2"/>
        <v>238</v>
      </c>
      <c r="O17" s="397">
        <v>3</v>
      </c>
      <c r="P17" s="166">
        <v>40</v>
      </c>
      <c r="Q17" s="103">
        <f t="shared" si="3"/>
        <v>120</v>
      </c>
      <c r="R17" s="389">
        <v>4</v>
      </c>
      <c r="S17" s="165">
        <v>30</v>
      </c>
      <c r="T17" s="360">
        <f t="shared" si="4"/>
        <v>120</v>
      </c>
      <c r="U17" s="397"/>
      <c r="V17" s="166"/>
      <c r="W17" s="360" t="s">
        <v>220</v>
      </c>
      <c r="X17" s="397">
        <v>2</v>
      </c>
      <c r="Y17" s="166">
        <v>41</v>
      </c>
      <c r="Z17" s="103">
        <f t="shared" si="5"/>
        <v>82</v>
      </c>
      <c r="AA17" s="397">
        <v>4</v>
      </c>
      <c r="AB17" s="166">
        <v>50</v>
      </c>
      <c r="AC17" s="103">
        <f t="shared" si="6"/>
        <v>200</v>
      </c>
      <c r="AD17" s="397"/>
      <c r="AE17" s="166"/>
      <c r="AF17" s="360" t="s">
        <v>220</v>
      </c>
    </row>
    <row r="18" spans="1:33" s="221" customFormat="1" ht="24" customHeight="1" x14ac:dyDescent="0.25">
      <c r="A18" s="142">
        <f t="shared" si="7"/>
        <v>10</v>
      </c>
      <c r="B18" s="279" t="s">
        <v>144</v>
      </c>
      <c r="C18" s="280"/>
      <c r="D18" s="143">
        <f>IF(ISBLANK('Item List'!E13),0,'Item List'!E13)</f>
        <v>0</v>
      </c>
      <c r="E18" s="143">
        <f t="shared" si="0"/>
        <v>0</v>
      </c>
      <c r="F18" s="389">
        <v>6</v>
      </c>
      <c r="G18" s="165">
        <v>5</v>
      </c>
      <c r="H18" s="342">
        <f t="shared" si="1"/>
        <v>30</v>
      </c>
      <c r="I18" s="397">
        <v>0.5</v>
      </c>
      <c r="J18" s="166">
        <v>45</v>
      </c>
      <c r="K18" s="342" t="s">
        <v>216</v>
      </c>
      <c r="L18" s="397">
        <v>2</v>
      </c>
      <c r="M18" s="166">
        <v>59.5</v>
      </c>
      <c r="N18" s="103">
        <f t="shared" si="2"/>
        <v>119</v>
      </c>
      <c r="O18" s="397">
        <v>3</v>
      </c>
      <c r="P18" s="166">
        <v>40</v>
      </c>
      <c r="Q18" s="103">
        <f t="shared" si="3"/>
        <v>120</v>
      </c>
      <c r="R18" s="389">
        <v>1</v>
      </c>
      <c r="S18" s="165">
        <v>30</v>
      </c>
      <c r="T18" s="360">
        <f t="shared" si="4"/>
        <v>30</v>
      </c>
      <c r="U18" s="397"/>
      <c r="V18" s="166"/>
      <c r="W18" s="360" t="s">
        <v>220</v>
      </c>
      <c r="X18" s="397">
        <v>1</v>
      </c>
      <c r="Y18" s="166">
        <v>41</v>
      </c>
      <c r="Z18" s="103">
        <f t="shared" si="5"/>
        <v>41</v>
      </c>
      <c r="AA18" s="397">
        <v>1</v>
      </c>
      <c r="AB18" s="166">
        <v>50</v>
      </c>
      <c r="AC18" s="103">
        <f t="shared" si="6"/>
        <v>50</v>
      </c>
      <c r="AD18" s="397"/>
      <c r="AE18" s="166"/>
      <c r="AF18" s="360" t="s">
        <v>220</v>
      </c>
    </row>
    <row r="19" spans="1:33" ht="24" customHeight="1" x14ac:dyDescent="0.25">
      <c r="A19" s="142">
        <f t="shared" si="7"/>
        <v>11</v>
      </c>
      <c r="B19" s="279" t="s">
        <v>145</v>
      </c>
      <c r="C19" s="280"/>
      <c r="D19" s="143">
        <f>IF(ISBLANK('Item List'!E14),0,'Item List'!E14)</f>
        <v>0</v>
      </c>
      <c r="E19" s="143">
        <f t="shared" si="0"/>
        <v>0</v>
      </c>
      <c r="F19" s="389">
        <v>5</v>
      </c>
      <c r="G19" s="165">
        <v>5</v>
      </c>
      <c r="H19" s="342">
        <f t="shared" si="1"/>
        <v>25</v>
      </c>
      <c r="I19" s="398">
        <v>5</v>
      </c>
      <c r="J19" s="166">
        <v>45</v>
      </c>
      <c r="K19" s="342" t="s">
        <v>216</v>
      </c>
      <c r="L19" s="398">
        <v>6</v>
      </c>
      <c r="M19" s="166">
        <v>59.5</v>
      </c>
      <c r="N19" s="103">
        <f t="shared" si="2"/>
        <v>357</v>
      </c>
      <c r="O19" s="397">
        <v>3</v>
      </c>
      <c r="P19" s="166">
        <v>40</v>
      </c>
      <c r="Q19" s="103">
        <f t="shared" si="3"/>
        <v>120</v>
      </c>
      <c r="R19" s="389">
        <v>2</v>
      </c>
      <c r="S19" s="165">
        <v>30</v>
      </c>
      <c r="T19" s="360">
        <f t="shared" si="4"/>
        <v>60</v>
      </c>
      <c r="U19" s="398"/>
      <c r="V19" s="167"/>
      <c r="W19" s="360" t="s">
        <v>220</v>
      </c>
      <c r="X19" s="398">
        <v>6</v>
      </c>
      <c r="Y19" s="166">
        <v>41</v>
      </c>
      <c r="Z19" s="103">
        <f t="shared" si="5"/>
        <v>246</v>
      </c>
      <c r="AA19" s="398">
        <v>2</v>
      </c>
      <c r="AB19" s="166">
        <v>50</v>
      </c>
      <c r="AC19" s="103">
        <f t="shared" si="6"/>
        <v>100</v>
      </c>
      <c r="AD19" s="398"/>
      <c r="AE19" s="167"/>
      <c r="AF19" s="360" t="s">
        <v>220</v>
      </c>
    </row>
    <row r="20" spans="1:33" s="356" customFormat="1" ht="24" customHeight="1" x14ac:dyDescent="0.25">
      <c r="A20" s="349">
        <f t="shared" si="7"/>
        <v>12</v>
      </c>
      <c r="B20" s="428" t="s">
        <v>146</v>
      </c>
      <c r="C20" s="350"/>
      <c r="D20" s="351">
        <f>IF(ISBLANK('Item List'!E15),0,'Item List'!E15)</f>
        <v>0</v>
      </c>
      <c r="E20" s="351">
        <f t="shared" si="0"/>
        <v>0</v>
      </c>
      <c r="F20" s="390"/>
      <c r="G20" s="384"/>
      <c r="H20" s="364">
        <f>SUM(H9:H19)</f>
        <v>245</v>
      </c>
      <c r="I20" s="399"/>
      <c r="J20" s="381"/>
      <c r="K20" s="364">
        <f>SUM(J9:J19)</f>
        <v>495</v>
      </c>
      <c r="L20" s="399"/>
      <c r="M20" s="381"/>
      <c r="N20" s="364">
        <f>SUM(N9:N19)</f>
        <v>2023</v>
      </c>
      <c r="O20" s="399"/>
      <c r="P20" s="381"/>
      <c r="Q20" s="364">
        <f>SUM(Q9:Q19)</f>
        <v>1320</v>
      </c>
      <c r="R20" s="390"/>
      <c r="S20" s="384"/>
      <c r="T20" s="364">
        <f>SUM(T9:T19)</f>
        <v>870</v>
      </c>
      <c r="U20" s="399"/>
      <c r="V20" s="381"/>
      <c r="W20" s="364" t="s">
        <v>220</v>
      </c>
      <c r="X20" s="399"/>
      <c r="Y20" s="381"/>
      <c r="Z20" s="364">
        <f>SUM(Z9:Z19)</f>
        <v>1435</v>
      </c>
      <c r="AA20" s="399"/>
      <c r="AB20" s="381"/>
      <c r="AC20" s="364">
        <f>SUM(AC9:AC19)</f>
        <v>1100</v>
      </c>
      <c r="AD20" s="399"/>
      <c r="AE20" s="381"/>
      <c r="AF20" s="364" t="s">
        <v>220</v>
      </c>
      <c r="AG20" s="220"/>
    </row>
    <row r="21" spans="1:33" ht="24" customHeight="1" thickBot="1" x14ac:dyDescent="0.3">
      <c r="A21" s="142"/>
      <c r="B21" s="279"/>
      <c r="C21" s="280"/>
      <c r="D21" s="143">
        <f>IF(ISBLANK('Item List'!E16),0,'Item List'!E16)</f>
        <v>0</v>
      </c>
      <c r="E21" s="143">
        <f t="shared" si="0"/>
        <v>0</v>
      </c>
      <c r="F21" s="389"/>
      <c r="G21" s="165"/>
      <c r="H21" s="342"/>
      <c r="I21" s="398"/>
      <c r="J21" s="167"/>
      <c r="K21" s="342"/>
      <c r="L21" s="398"/>
      <c r="M21" s="167"/>
      <c r="N21" s="103"/>
      <c r="O21" s="398"/>
      <c r="P21" s="167"/>
      <c r="Q21" s="383" t="s">
        <v>218</v>
      </c>
      <c r="R21" s="389"/>
      <c r="S21" s="165"/>
      <c r="T21" s="342"/>
      <c r="U21" s="398"/>
      <c r="V21" s="167"/>
      <c r="W21" s="360"/>
      <c r="X21" s="398"/>
      <c r="Y21" s="167"/>
      <c r="Z21" s="103"/>
      <c r="AA21" s="398"/>
      <c r="AB21" s="167"/>
      <c r="AC21" s="103"/>
      <c r="AD21" s="398"/>
      <c r="AE21" s="167"/>
      <c r="AF21" s="360"/>
    </row>
    <row r="22" spans="1:33" ht="24" hidden="1" customHeight="1" x14ac:dyDescent="0.25">
      <c r="A22" s="429"/>
      <c r="B22" s="430" t="s">
        <v>151</v>
      </c>
      <c r="C22" s="431"/>
      <c r="D22" s="143">
        <f>IF(ISBLANK('Item List'!E17),0,'Item List'!E17)</f>
        <v>0</v>
      </c>
      <c r="E22" s="143">
        <f t="shared" si="0"/>
        <v>0</v>
      </c>
      <c r="F22" s="389"/>
      <c r="G22" s="165"/>
      <c r="H22" s="342"/>
      <c r="I22" s="398"/>
      <c r="J22" s="167"/>
      <c r="K22" s="342"/>
      <c r="L22" s="398"/>
      <c r="M22" s="167"/>
      <c r="N22" s="103"/>
      <c r="O22" s="398"/>
      <c r="P22" s="167"/>
      <c r="Q22" s="103"/>
      <c r="R22" s="389"/>
      <c r="S22" s="165"/>
      <c r="T22" s="342"/>
      <c r="U22" s="398"/>
      <c r="V22" s="167"/>
      <c r="W22" s="360"/>
      <c r="X22" s="398"/>
      <c r="Y22" s="167"/>
      <c r="Z22" s="103"/>
      <c r="AA22" s="398"/>
      <c r="AB22" s="167"/>
      <c r="AC22" s="103"/>
      <c r="AD22" s="398"/>
      <c r="AE22" s="167"/>
      <c r="AF22" s="360"/>
    </row>
    <row r="23" spans="1:33" ht="24" hidden="1" customHeight="1" x14ac:dyDescent="0.25">
      <c r="A23" s="142">
        <f>IF(B23="","",A20+1)</f>
        <v>13</v>
      </c>
      <c r="B23" s="279" t="s">
        <v>152</v>
      </c>
      <c r="C23" s="280"/>
      <c r="D23" s="143">
        <f>IF(ISBLANK('Item List'!E18),0,'Item List'!E18)</f>
        <v>0</v>
      </c>
      <c r="E23" s="143">
        <f t="shared" si="0"/>
        <v>0</v>
      </c>
      <c r="F23" s="389">
        <v>4</v>
      </c>
      <c r="G23" s="165">
        <v>5</v>
      </c>
      <c r="H23" s="103">
        <f t="shared" ref="H23:H32" si="8">F23*G23</f>
        <v>20</v>
      </c>
      <c r="I23" s="398">
        <v>1</v>
      </c>
      <c r="J23" s="167">
        <v>45</v>
      </c>
      <c r="K23" s="342" t="s">
        <v>216</v>
      </c>
      <c r="L23" s="398">
        <v>2</v>
      </c>
      <c r="M23" s="167">
        <v>59.5</v>
      </c>
      <c r="N23" s="103">
        <f>L23*M23</f>
        <v>119</v>
      </c>
      <c r="O23" s="398">
        <v>3</v>
      </c>
      <c r="P23" s="167">
        <v>40</v>
      </c>
      <c r="Q23" s="103">
        <f t="shared" ref="Q23:Q32" si="9">+O23*P23</f>
        <v>120</v>
      </c>
      <c r="R23" s="389">
        <v>4</v>
      </c>
      <c r="S23" s="165">
        <v>30</v>
      </c>
      <c r="T23" s="103">
        <f t="shared" ref="T23:T32" si="10">R23*S23</f>
        <v>120</v>
      </c>
      <c r="U23" s="398"/>
      <c r="V23" s="167"/>
      <c r="W23" s="360" t="s">
        <v>220</v>
      </c>
      <c r="X23" s="398">
        <v>3</v>
      </c>
      <c r="Y23" s="167">
        <v>41</v>
      </c>
      <c r="Z23" s="103">
        <f>X23*Y23</f>
        <v>123</v>
      </c>
      <c r="AA23" s="398">
        <v>1</v>
      </c>
      <c r="AB23" s="167">
        <v>50</v>
      </c>
      <c r="AC23" s="103">
        <f>AA23*AB23</f>
        <v>50</v>
      </c>
      <c r="AD23" s="398"/>
      <c r="AE23" s="167"/>
      <c r="AF23" s="360" t="s">
        <v>220</v>
      </c>
    </row>
    <row r="24" spans="1:33" ht="24" hidden="1" customHeight="1" x14ac:dyDescent="0.25">
      <c r="A24" s="142">
        <f>IF(B24="","",A23+1)</f>
        <v>14</v>
      </c>
      <c r="B24" s="279" t="s">
        <v>153</v>
      </c>
      <c r="C24" s="280"/>
      <c r="D24" s="143">
        <f>IF(ISBLANK('Item List'!E19),0,'Item List'!E19)</f>
        <v>0</v>
      </c>
      <c r="E24" s="143">
        <f t="shared" si="0"/>
        <v>0</v>
      </c>
      <c r="F24" s="389">
        <v>1</v>
      </c>
      <c r="G24" s="165">
        <v>5</v>
      </c>
      <c r="H24" s="103">
        <f t="shared" si="8"/>
        <v>5</v>
      </c>
      <c r="I24" s="398">
        <v>1</v>
      </c>
      <c r="J24" s="167">
        <v>45</v>
      </c>
      <c r="K24" s="342" t="s">
        <v>216</v>
      </c>
      <c r="L24" s="398">
        <v>2</v>
      </c>
      <c r="M24" s="167">
        <v>59.5</v>
      </c>
      <c r="N24" s="103">
        <f t="shared" ref="N24:N32" si="11">L24*M24</f>
        <v>119</v>
      </c>
      <c r="O24" s="398">
        <v>3</v>
      </c>
      <c r="P24" s="167">
        <v>40</v>
      </c>
      <c r="Q24" s="103">
        <f t="shared" si="9"/>
        <v>120</v>
      </c>
      <c r="R24" s="389">
        <v>1</v>
      </c>
      <c r="S24" s="165">
        <v>30</v>
      </c>
      <c r="T24" s="103">
        <f t="shared" si="10"/>
        <v>30</v>
      </c>
      <c r="U24" s="398"/>
      <c r="V24" s="167"/>
      <c r="W24" s="360" t="s">
        <v>220</v>
      </c>
      <c r="X24" s="397">
        <v>0</v>
      </c>
      <c r="Y24" s="167"/>
      <c r="Z24" s="360" t="s">
        <v>216</v>
      </c>
      <c r="AA24" s="398">
        <v>1</v>
      </c>
      <c r="AB24" s="167">
        <v>50</v>
      </c>
      <c r="AC24" s="103">
        <f t="shared" ref="AC24:AC32" si="12">AA24*AB24</f>
        <v>50</v>
      </c>
      <c r="AD24" s="398"/>
      <c r="AE24" s="167"/>
      <c r="AF24" s="360" t="s">
        <v>220</v>
      </c>
    </row>
    <row r="25" spans="1:33" ht="24" hidden="1" customHeight="1" x14ac:dyDescent="0.25">
      <c r="A25" s="142">
        <f t="shared" ref="A25:A28" si="13">IF(B25="","",A24+1)</f>
        <v>15</v>
      </c>
      <c r="B25" s="279" t="s">
        <v>154</v>
      </c>
      <c r="C25" s="280"/>
      <c r="D25" s="143">
        <f>IF(ISBLANK('Item List'!E20),0,'Item List'!E20)</f>
        <v>0</v>
      </c>
      <c r="E25" s="143">
        <f t="shared" si="0"/>
        <v>0</v>
      </c>
      <c r="F25" s="389">
        <v>12</v>
      </c>
      <c r="G25" s="165">
        <v>5</v>
      </c>
      <c r="H25" s="103">
        <f t="shared" si="8"/>
        <v>60</v>
      </c>
      <c r="I25" s="398">
        <v>5</v>
      </c>
      <c r="J25" s="167">
        <v>45</v>
      </c>
      <c r="K25" s="342" t="s">
        <v>216</v>
      </c>
      <c r="L25" s="398">
        <v>10</v>
      </c>
      <c r="M25" s="167">
        <v>59.5</v>
      </c>
      <c r="N25" s="103">
        <f t="shared" si="11"/>
        <v>595</v>
      </c>
      <c r="O25" s="398">
        <v>3</v>
      </c>
      <c r="P25" s="167">
        <v>40</v>
      </c>
      <c r="Q25" s="103">
        <f t="shared" si="9"/>
        <v>120</v>
      </c>
      <c r="R25" s="389">
        <v>17</v>
      </c>
      <c r="S25" s="165">
        <v>30</v>
      </c>
      <c r="T25" s="103">
        <f t="shared" si="10"/>
        <v>510</v>
      </c>
      <c r="U25" s="398"/>
      <c r="V25" s="167"/>
      <c r="W25" s="360" t="s">
        <v>220</v>
      </c>
      <c r="X25" s="398">
        <v>15</v>
      </c>
      <c r="Y25" s="167">
        <v>41</v>
      </c>
      <c r="Z25" s="360">
        <f t="shared" ref="Z25:Z32" si="14">X25*Y25</f>
        <v>615</v>
      </c>
      <c r="AA25" s="398">
        <v>6</v>
      </c>
      <c r="AB25" s="167">
        <v>50</v>
      </c>
      <c r="AC25" s="103">
        <f t="shared" si="12"/>
        <v>300</v>
      </c>
      <c r="AD25" s="398"/>
      <c r="AE25" s="167"/>
      <c r="AF25" s="360" t="s">
        <v>220</v>
      </c>
    </row>
    <row r="26" spans="1:33" ht="24" hidden="1" customHeight="1" x14ac:dyDescent="0.25">
      <c r="A26" s="142">
        <f t="shared" si="13"/>
        <v>16</v>
      </c>
      <c r="B26" s="279" t="s">
        <v>155</v>
      </c>
      <c r="C26" s="280"/>
      <c r="D26" s="143">
        <f>IF(ISBLANK('Item List'!E21),0,'Item List'!E21)</f>
        <v>0</v>
      </c>
      <c r="E26" s="143">
        <f t="shared" si="0"/>
        <v>0</v>
      </c>
      <c r="F26" s="389">
        <v>8</v>
      </c>
      <c r="G26" s="165">
        <v>5</v>
      </c>
      <c r="H26" s="103">
        <f t="shared" si="8"/>
        <v>40</v>
      </c>
      <c r="I26" s="398">
        <v>1</v>
      </c>
      <c r="J26" s="167">
        <v>45</v>
      </c>
      <c r="K26" s="342" t="s">
        <v>216</v>
      </c>
      <c r="L26" s="398">
        <v>2</v>
      </c>
      <c r="M26" s="167">
        <v>59.5</v>
      </c>
      <c r="N26" s="103">
        <f t="shared" si="11"/>
        <v>119</v>
      </c>
      <c r="O26" s="403">
        <v>3</v>
      </c>
      <c r="P26" s="167">
        <v>40</v>
      </c>
      <c r="Q26" s="103">
        <f t="shared" si="9"/>
        <v>120</v>
      </c>
      <c r="R26" s="389">
        <v>5</v>
      </c>
      <c r="S26" s="165">
        <v>30</v>
      </c>
      <c r="T26" s="103">
        <f t="shared" si="10"/>
        <v>150</v>
      </c>
      <c r="U26" s="398"/>
      <c r="V26" s="167"/>
      <c r="W26" s="360" t="s">
        <v>220</v>
      </c>
      <c r="X26" s="398"/>
      <c r="Y26" s="167"/>
      <c r="Z26" s="360" t="s">
        <v>216</v>
      </c>
      <c r="AA26" s="398">
        <v>3</v>
      </c>
      <c r="AB26" s="167">
        <v>50</v>
      </c>
      <c r="AC26" s="103">
        <f t="shared" si="12"/>
        <v>150</v>
      </c>
      <c r="AD26" s="403"/>
      <c r="AE26" s="340"/>
      <c r="AF26" s="360" t="s">
        <v>220</v>
      </c>
    </row>
    <row r="27" spans="1:33" ht="24" hidden="1" customHeight="1" x14ac:dyDescent="0.25">
      <c r="A27" s="142">
        <f t="shared" si="13"/>
        <v>17</v>
      </c>
      <c r="B27" s="279" t="s">
        <v>156</v>
      </c>
      <c r="C27" s="280"/>
      <c r="D27" s="143">
        <f>IF(ISBLANK('Item List'!E22),0,'Item List'!E22)</f>
        <v>0</v>
      </c>
      <c r="E27" s="143">
        <f t="shared" si="0"/>
        <v>0</v>
      </c>
      <c r="F27" s="389">
        <v>9</v>
      </c>
      <c r="G27" s="165">
        <v>5</v>
      </c>
      <c r="H27" s="103">
        <f t="shared" si="8"/>
        <v>45</v>
      </c>
      <c r="I27" s="398">
        <v>1</v>
      </c>
      <c r="J27" s="167">
        <v>45</v>
      </c>
      <c r="K27" s="342" t="s">
        <v>216</v>
      </c>
      <c r="L27" s="398">
        <v>3</v>
      </c>
      <c r="M27" s="167">
        <v>59.5</v>
      </c>
      <c r="N27" s="103">
        <f t="shared" si="11"/>
        <v>178.5</v>
      </c>
      <c r="O27" s="403">
        <v>3</v>
      </c>
      <c r="P27" s="167">
        <v>40</v>
      </c>
      <c r="Q27" s="103">
        <f t="shared" si="9"/>
        <v>120</v>
      </c>
      <c r="R27" s="389">
        <v>7</v>
      </c>
      <c r="S27" s="165">
        <v>30</v>
      </c>
      <c r="T27" s="103">
        <f t="shared" si="10"/>
        <v>210</v>
      </c>
      <c r="U27" s="398"/>
      <c r="V27" s="167"/>
      <c r="W27" s="360" t="s">
        <v>220</v>
      </c>
      <c r="X27" s="398"/>
      <c r="Y27" s="167"/>
      <c r="Z27" s="360" t="s">
        <v>216</v>
      </c>
      <c r="AA27" s="398">
        <v>3</v>
      </c>
      <c r="AB27" s="167">
        <v>50</v>
      </c>
      <c r="AC27" s="103">
        <f t="shared" si="12"/>
        <v>150</v>
      </c>
      <c r="AD27" s="403"/>
      <c r="AE27" s="340"/>
      <c r="AF27" s="360" t="s">
        <v>220</v>
      </c>
    </row>
    <row r="28" spans="1:33" ht="24" hidden="1" customHeight="1" x14ac:dyDescent="0.25">
      <c r="A28" s="142">
        <f t="shared" si="13"/>
        <v>18</v>
      </c>
      <c r="B28" s="279" t="s">
        <v>157</v>
      </c>
      <c r="C28" s="280"/>
      <c r="D28" s="143">
        <f>IF(ISBLANK('Item List'!E23),0,'Item List'!E23)</f>
        <v>0</v>
      </c>
      <c r="E28" s="143">
        <f t="shared" si="0"/>
        <v>0</v>
      </c>
      <c r="F28" s="389">
        <v>1</v>
      </c>
      <c r="G28" s="165">
        <v>5</v>
      </c>
      <c r="H28" s="103">
        <f t="shared" si="8"/>
        <v>5</v>
      </c>
      <c r="I28" s="398">
        <v>1</v>
      </c>
      <c r="J28" s="167">
        <v>45</v>
      </c>
      <c r="K28" s="342" t="s">
        <v>216</v>
      </c>
      <c r="L28" s="411" t="s">
        <v>234</v>
      </c>
      <c r="M28" s="380" t="s">
        <v>234</v>
      </c>
      <c r="N28" s="360" t="s">
        <v>220</v>
      </c>
      <c r="O28" s="398">
        <v>3</v>
      </c>
      <c r="P28" s="167">
        <v>40</v>
      </c>
      <c r="Q28" s="103">
        <f t="shared" si="9"/>
        <v>120</v>
      </c>
      <c r="R28" s="389">
        <v>1</v>
      </c>
      <c r="S28" s="165">
        <v>30</v>
      </c>
      <c r="T28" s="103">
        <f t="shared" si="10"/>
        <v>30</v>
      </c>
      <c r="U28" s="398"/>
      <c r="V28" s="167"/>
      <c r="W28" s="360" t="s">
        <v>220</v>
      </c>
      <c r="X28" s="398"/>
      <c r="Y28" s="167"/>
      <c r="Z28" s="365" t="s">
        <v>216</v>
      </c>
      <c r="AA28" s="398">
        <v>2</v>
      </c>
      <c r="AB28" s="167">
        <v>50</v>
      </c>
      <c r="AC28" s="331">
        <f t="shared" si="12"/>
        <v>100</v>
      </c>
      <c r="AD28" s="398"/>
      <c r="AE28" s="167"/>
      <c r="AF28" s="360" t="s">
        <v>220</v>
      </c>
    </row>
    <row r="29" spans="1:33" ht="24" hidden="1" customHeight="1" x14ac:dyDescent="0.25">
      <c r="A29" s="142">
        <f t="shared" si="7"/>
        <v>19</v>
      </c>
      <c r="B29" s="279" t="s">
        <v>158</v>
      </c>
      <c r="C29" s="280"/>
      <c r="D29" s="143">
        <f>IF(ISBLANK('Item List'!E24),0,'Item List'!E24)</f>
        <v>0</v>
      </c>
      <c r="E29" s="143">
        <f t="shared" si="0"/>
        <v>0</v>
      </c>
      <c r="F29" s="389">
        <v>5</v>
      </c>
      <c r="G29" s="165">
        <v>5</v>
      </c>
      <c r="H29" s="103">
        <f t="shared" si="8"/>
        <v>25</v>
      </c>
      <c r="I29" s="398">
        <v>1</v>
      </c>
      <c r="J29" s="167">
        <v>45</v>
      </c>
      <c r="K29" s="342" t="s">
        <v>216</v>
      </c>
      <c r="L29" s="398">
        <v>8</v>
      </c>
      <c r="M29" s="167">
        <v>59.5</v>
      </c>
      <c r="N29" s="103">
        <f t="shared" si="11"/>
        <v>476</v>
      </c>
      <c r="O29" s="398">
        <v>3</v>
      </c>
      <c r="P29" s="167">
        <v>40</v>
      </c>
      <c r="Q29" s="103">
        <f t="shared" si="9"/>
        <v>120</v>
      </c>
      <c r="R29" s="389">
        <v>5</v>
      </c>
      <c r="S29" s="165">
        <v>30</v>
      </c>
      <c r="T29" s="103">
        <f t="shared" si="10"/>
        <v>150</v>
      </c>
      <c r="U29" s="398"/>
      <c r="V29" s="167"/>
      <c r="W29" s="360" t="s">
        <v>220</v>
      </c>
      <c r="X29" s="398">
        <v>18</v>
      </c>
      <c r="Y29" s="167">
        <v>41</v>
      </c>
      <c r="Z29" s="360">
        <f t="shared" si="14"/>
        <v>738</v>
      </c>
      <c r="AA29" s="398">
        <v>3</v>
      </c>
      <c r="AB29" s="167">
        <v>50</v>
      </c>
      <c r="AC29" s="103">
        <f t="shared" si="12"/>
        <v>150</v>
      </c>
      <c r="AD29" s="398"/>
      <c r="AE29" s="167"/>
      <c r="AF29" s="360" t="s">
        <v>220</v>
      </c>
    </row>
    <row r="30" spans="1:33" ht="24" hidden="1" customHeight="1" x14ac:dyDescent="0.25">
      <c r="A30" s="142">
        <f t="shared" si="7"/>
        <v>20</v>
      </c>
      <c r="B30" s="279" t="s">
        <v>159</v>
      </c>
      <c r="C30" s="280"/>
      <c r="D30" s="143">
        <f>IF(ISBLANK('Item List'!E25),0,'Item List'!E25)</f>
        <v>0</v>
      </c>
      <c r="E30" s="143">
        <f t="shared" si="0"/>
        <v>0</v>
      </c>
      <c r="F30" s="389">
        <v>5</v>
      </c>
      <c r="G30" s="165">
        <v>5</v>
      </c>
      <c r="H30" s="103">
        <f t="shared" si="8"/>
        <v>25</v>
      </c>
      <c r="I30" s="398">
        <v>1</v>
      </c>
      <c r="J30" s="167">
        <v>45</v>
      </c>
      <c r="K30" s="342" t="s">
        <v>216</v>
      </c>
      <c r="L30" s="398">
        <v>2</v>
      </c>
      <c r="M30" s="167">
        <v>59.5</v>
      </c>
      <c r="N30" s="103">
        <f t="shared" si="11"/>
        <v>119</v>
      </c>
      <c r="O30" s="398">
        <v>3</v>
      </c>
      <c r="P30" s="167">
        <v>40</v>
      </c>
      <c r="Q30" s="103">
        <f t="shared" si="9"/>
        <v>120</v>
      </c>
      <c r="R30" s="389">
        <v>2</v>
      </c>
      <c r="S30" s="165">
        <v>30</v>
      </c>
      <c r="T30" s="103">
        <f t="shared" si="10"/>
        <v>60</v>
      </c>
      <c r="U30" s="398"/>
      <c r="V30" s="167"/>
      <c r="W30" s="360" t="s">
        <v>220</v>
      </c>
      <c r="X30" s="398">
        <v>4</v>
      </c>
      <c r="Y30" s="167">
        <v>41</v>
      </c>
      <c r="Z30" s="360">
        <f t="shared" si="14"/>
        <v>164</v>
      </c>
      <c r="AA30" s="398">
        <v>1.5</v>
      </c>
      <c r="AB30" s="167">
        <v>50</v>
      </c>
      <c r="AC30" s="103">
        <f t="shared" si="12"/>
        <v>75</v>
      </c>
      <c r="AD30" s="398"/>
      <c r="AE30" s="167"/>
      <c r="AF30" s="360" t="s">
        <v>220</v>
      </c>
    </row>
    <row r="31" spans="1:33" ht="24" hidden="1" customHeight="1" x14ac:dyDescent="0.25">
      <c r="A31" s="142">
        <f t="shared" si="7"/>
        <v>21</v>
      </c>
      <c r="B31" s="279" t="s">
        <v>160</v>
      </c>
      <c r="C31" s="280"/>
      <c r="D31" s="143">
        <f>IF(ISBLANK('Item List'!E26),0,'Item List'!E26)</f>
        <v>0</v>
      </c>
      <c r="E31" s="143">
        <f t="shared" si="0"/>
        <v>0</v>
      </c>
      <c r="F31" s="389">
        <v>4</v>
      </c>
      <c r="G31" s="165">
        <v>5</v>
      </c>
      <c r="H31" s="103">
        <f t="shared" si="8"/>
        <v>20</v>
      </c>
      <c r="I31" s="398">
        <v>1</v>
      </c>
      <c r="J31" s="167">
        <v>45</v>
      </c>
      <c r="K31" s="342" t="s">
        <v>216</v>
      </c>
      <c r="L31" s="398">
        <v>2</v>
      </c>
      <c r="M31" s="167">
        <v>59.5</v>
      </c>
      <c r="N31" s="103">
        <f t="shared" si="11"/>
        <v>119</v>
      </c>
      <c r="O31" s="398">
        <v>3</v>
      </c>
      <c r="P31" s="167">
        <v>40</v>
      </c>
      <c r="Q31" s="103">
        <f t="shared" si="9"/>
        <v>120</v>
      </c>
      <c r="R31" s="389">
        <v>4</v>
      </c>
      <c r="S31" s="165">
        <v>30</v>
      </c>
      <c r="T31" s="103">
        <f t="shared" si="10"/>
        <v>120</v>
      </c>
      <c r="U31" s="398"/>
      <c r="V31" s="167"/>
      <c r="W31" s="360" t="s">
        <v>220</v>
      </c>
      <c r="X31" s="398">
        <v>5</v>
      </c>
      <c r="Y31" s="167">
        <v>41</v>
      </c>
      <c r="Z31" s="360">
        <f t="shared" si="14"/>
        <v>205</v>
      </c>
      <c r="AA31" s="398">
        <v>2.5</v>
      </c>
      <c r="AB31" s="167">
        <v>50</v>
      </c>
      <c r="AC31" s="103">
        <f t="shared" si="12"/>
        <v>125</v>
      </c>
      <c r="AD31" s="398"/>
      <c r="AE31" s="167"/>
      <c r="AF31" s="360" t="s">
        <v>220</v>
      </c>
    </row>
    <row r="32" spans="1:33" ht="24" hidden="1" customHeight="1" thickBot="1" x14ac:dyDescent="0.3">
      <c r="A32" s="142">
        <f t="shared" si="7"/>
        <v>22</v>
      </c>
      <c r="B32" s="279" t="s">
        <v>161</v>
      </c>
      <c r="C32" s="280"/>
      <c r="D32" s="143">
        <f>IF(ISBLANK('Item List'!E27),0,'Item List'!E27)</f>
        <v>0</v>
      </c>
      <c r="E32" s="143">
        <f t="shared" si="0"/>
        <v>0</v>
      </c>
      <c r="F32" s="389">
        <v>3</v>
      </c>
      <c r="G32" s="165">
        <v>5</v>
      </c>
      <c r="H32" s="103">
        <f t="shared" si="8"/>
        <v>15</v>
      </c>
      <c r="I32" s="398">
        <v>1</v>
      </c>
      <c r="J32" s="167">
        <v>45</v>
      </c>
      <c r="K32" s="342" t="s">
        <v>216</v>
      </c>
      <c r="L32" s="398">
        <v>2</v>
      </c>
      <c r="M32" s="167">
        <v>59.5</v>
      </c>
      <c r="N32" s="103">
        <f t="shared" si="11"/>
        <v>119</v>
      </c>
      <c r="O32" s="398">
        <v>3</v>
      </c>
      <c r="P32" s="167">
        <v>40</v>
      </c>
      <c r="Q32" s="103">
        <f t="shared" si="9"/>
        <v>120</v>
      </c>
      <c r="R32" s="389">
        <v>2</v>
      </c>
      <c r="S32" s="165">
        <v>30</v>
      </c>
      <c r="T32" s="103">
        <f t="shared" si="10"/>
        <v>60</v>
      </c>
      <c r="U32" s="398"/>
      <c r="V32" s="167"/>
      <c r="W32" s="360" t="s">
        <v>220</v>
      </c>
      <c r="X32" s="398">
        <v>3</v>
      </c>
      <c r="Y32" s="167">
        <v>41</v>
      </c>
      <c r="Z32" s="360">
        <f t="shared" si="14"/>
        <v>123</v>
      </c>
      <c r="AA32" s="398">
        <v>1.5</v>
      </c>
      <c r="AB32" s="167">
        <v>50</v>
      </c>
      <c r="AC32" s="103">
        <f t="shared" si="12"/>
        <v>75</v>
      </c>
      <c r="AD32" s="398"/>
      <c r="AE32" s="167"/>
      <c r="AF32" s="360" t="s">
        <v>220</v>
      </c>
    </row>
    <row r="33" spans="1:32" s="221" customFormat="1" ht="10.5" customHeight="1" x14ac:dyDescent="0.2">
      <c r="A33" s="144"/>
      <c r="B33" s="154" t="s">
        <v>97</v>
      </c>
      <c r="C33" s="281"/>
      <c r="D33" s="146" t="s">
        <v>7</v>
      </c>
      <c r="E33" s="147" t="str">
        <f>IF(SUM(E9:E32)=0,"",SUM(E9:E32))</f>
        <v/>
      </c>
      <c r="F33" s="391"/>
      <c r="G33" s="217"/>
      <c r="H33" s="348"/>
      <c r="I33" s="391"/>
      <c r="J33" s="217"/>
      <c r="K33" s="348"/>
      <c r="L33" s="391"/>
      <c r="M33" s="217"/>
      <c r="N33" s="348"/>
      <c r="O33" s="391"/>
      <c r="P33" s="217"/>
      <c r="Q33" s="348"/>
      <c r="R33" s="391"/>
      <c r="S33" s="217"/>
      <c r="T33" s="348"/>
      <c r="U33" s="391"/>
      <c r="V33" s="217"/>
      <c r="W33" s="348"/>
      <c r="X33" s="391"/>
      <c r="Y33" s="217"/>
      <c r="Z33" s="348"/>
      <c r="AA33" s="391"/>
      <c r="AB33" s="217"/>
      <c r="AC33" s="348"/>
      <c r="AD33" s="391"/>
      <c r="AE33" s="217"/>
      <c r="AF33" s="348"/>
    </row>
    <row r="34" spans="1:32" s="221" customFormat="1" ht="10.5" customHeight="1" thickBot="1" x14ac:dyDescent="0.25">
      <c r="A34" s="148"/>
      <c r="B34" s="149"/>
      <c r="C34" s="151"/>
      <c r="D34" s="152" t="s">
        <v>8</v>
      </c>
      <c r="E34" s="153" t="str">
        <f>IF(SUM(E9:E32)=0,"",SUM($C9*D9,$C10*D10,$C11*D11,$C12*D12,$C13*D13,$C14*D14,$C15*D15,$C16*D16,$C17*D17,$C18*D18,$C19*D19,$C20*D20,$C21*D21,$C22*D22,$C23*D23,$C24*D24,$C25*D25,$C26*D26,$C27*D27,$C28*D28,$C29*D29,$C30*D30,$C31*D31,$C32*D32))</f>
        <v/>
      </c>
      <c r="F34" s="392"/>
      <c r="G34" s="218"/>
      <c r="H34" s="104"/>
      <c r="I34" s="392"/>
      <c r="J34" s="218"/>
      <c r="K34" s="104"/>
      <c r="L34" s="392"/>
      <c r="M34" s="218"/>
      <c r="N34" s="104"/>
      <c r="O34" s="392"/>
      <c r="P34" s="218"/>
      <c r="Q34" s="104"/>
      <c r="R34" s="392"/>
      <c r="S34" s="218"/>
      <c r="T34" s="104"/>
      <c r="U34" s="392"/>
      <c r="V34" s="218"/>
      <c r="W34" s="104"/>
      <c r="X34" s="392"/>
      <c r="Y34" s="218"/>
      <c r="Z34" s="104"/>
      <c r="AA34" s="392"/>
      <c r="AB34" s="218"/>
      <c r="AC34" s="104"/>
      <c r="AD34" s="392"/>
      <c r="AE34" s="218"/>
      <c r="AF34" s="104"/>
    </row>
    <row r="35" spans="1:32" ht="24" hidden="1" customHeight="1" x14ac:dyDescent="0.25">
      <c r="A35" s="142">
        <f>IF(B35="","",A32+1)</f>
        <v>23</v>
      </c>
      <c r="B35" s="279" t="s">
        <v>162</v>
      </c>
      <c r="C35" s="280"/>
      <c r="D35" s="143">
        <f>IF(ISBLANK('Item List'!E30),0,'Item List'!E30)</f>
        <v>0</v>
      </c>
      <c r="E35" s="143">
        <f t="shared" ref="E35:E37" si="15">IF(AND(ISNUMBER($C35),ISNUMBER(D35)),$C35*D35,0)</f>
        <v>0</v>
      </c>
      <c r="F35" s="389">
        <v>1</v>
      </c>
      <c r="G35" s="165">
        <v>5</v>
      </c>
      <c r="H35" s="103">
        <f>F35*G35</f>
        <v>5</v>
      </c>
      <c r="I35" s="398">
        <v>1</v>
      </c>
      <c r="J35" s="167">
        <v>45</v>
      </c>
      <c r="K35" s="342" t="s">
        <v>216</v>
      </c>
      <c r="L35" s="398">
        <v>2</v>
      </c>
      <c r="M35" s="167">
        <v>59.5</v>
      </c>
      <c r="N35" s="103">
        <f>L35*M35</f>
        <v>119</v>
      </c>
      <c r="O35" s="398">
        <v>3</v>
      </c>
      <c r="P35" s="167">
        <v>40</v>
      </c>
      <c r="Q35" s="103">
        <f t="shared" ref="Q35:Q37" si="16">+O35*P35</f>
        <v>120</v>
      </c>
      <c r="R35" s="389">
        <v>1</v>
      </c>
      <c r="S35" s="165">
        <v>30</v>
      </c>
      <c r="T35" s="103">
        <f>R35*S35</f>
        <v>30</v>
      </c>
      <c r="U35" s="398"/>
      <c r="V35" s="167"/>
      <c r="W35" s="360" t="s">
        <v>220</v>
      </c>
      <c r="X35" s="398">
        <v>2</v>
      </c>
      <c r="Y35" s="167">
        <v>41</v>
      </c>
      <c r="Z35" s="360">
        <f>X35*Y35</f>
        <v>82</v>
      </c>
      <c r="AA35" s="398">
        <v>1</v>
      </c>
      <c r="AB35" s="167">
        <v>50</v>
      </c>
      <c r="AC35" s="103">
        <f>AA35*AB35</f>
        <v>50</v>
      </c>
      <c r="AD35" s="398"/>
      <c r="AE35" s="167"/>
      <c r="AF35" s="360" t="s">
        <v>220</v>
      </c>
    </row>
    <row r="36" spans="1:32" ht="24" hidden="1" customHeight="1" x14ac:dyDescent="0.25">
      <c r="A36" s="142">
        <f t="shared" ref="A36:A38" si="17">IF(B36="","",A35+1)</f>
        <v>24</v>
      </c>
      <c r="B36" s="279" t="s">
        <v>163</v>
      </c>
      <c r="C36" s="280"/>
      <c r="D36" s="143">
        <f>IF(ISBLANK('Item List'!E31),0,'Item List'!E31)</f>
        <v>0</v>
      </c>
      <c r="E36" s="143">
        <f t="shared" si="15"/>
        <v>0</v>
      </c>
      <c r="F36" s="389">
        <v>4</v>
      </c>
      <c r="G36" s="165">
        <v>5</v>
      </c>
      <c r="H36" s="103">
        <f t="shared" ref="H36:H37" si="18">F36*G36</f>
        <v>20</v>
      </c>
      <c r="I36" s="398">
        <v>1</v>
      </c>
      <c r="J36" s="167">
        <v>45</v>
      </c>
      <c r="K36" s="342" t="s">
        <v>216</v>
      </c>
      <c r="L36" s="398">
        <v>3</v>
      </c>
      <c r="M36" s="167">
        <v>59.5</v>
      </c>
      <c r="N36" s="103">
        <f t="shared" ref="N36:N37" si="19">L36*M36</f>
        <v>178.5</v>
      </c>
      <c r="O36" s="398">
        <v>3</v>
      </c>
      <c r="P36" s="167">
        <v>40</v>
      </c>
      <c r="Q36" s="103">
        <f t="shared" si="16"/>
        <v>120</v>
      </c>
      <c r="R36" s="389">
        <v>4</v>
      </c>
      <c r="S36" s="165">
        <v>30</v>
      </c>
      <c r="T36" s="103">
        <f t="shared" ref="T36:T37" si="20">R36*S36</f>
        <v>120</v>
      </c>
      <c r="U36" s="398"/>
      <c r="V36" s="167"/>
      <c r="W36" s="360" t="s">
        <v>220</v>
      </c>
      <c r="X36" s="398">
        <v>3</v>
      </c>
      <c r="Y36" s="167">
        <v>41</v>
      </c>
      <c r="Z36" s="360">
        <f t="shared" ref="Z36" si="21">X36*Y36</f>
        <v>123</v>
      </c>
      <c r="AA36" s="398">
        <v>2</v>
      </c>
      <c r="AB36" s="167">
        <v>50</v>
      </c>
      <c r="AC36" s="103">
        <f t="shared" ref="AC36:AC37" si="22">AA36*AB36</f>
        <v>100</v>
      </c>
      <c r="AD36" s="398"/>
      <c r="AE36" s="167"/>
      <c r="AF36" s="360" t="s">
        <v>220</v>
      </c>
    </row>
    <row r="37" spans="1:32" ht="24" hidden="1" customHeight="1" x14ac:dyDescent="0.25">
      <c r="A37" s="142">
        <f t="shared" si="17"/>
        <v>25</v>
      </c>
      <c r="B37" s="279" t="s">
        <v>164</v>
      </c>
      <c r="C37" s="280"/>
      <c r="D37" s="143">
        <f>IF(ISBLANK('Item List'!E32),0,'Item List'!E32)</f>
        <v>0</v>
      </c>
      <c r="E37" s="143">
        <f t="shared" si="15"/>
        <v>0</v>
      </c>
      <c r="F37" s="389">
        <v>5</v>
      </c>
      <c r="G37" s="165">
        <v>5</v>
      </c>
      <c r="H37" s="103">
        <f t="shared" si="18"/>
        <v>25</v>
      </c>
      <c r="I37" s="398">
        <v>1</v>
      </c>
      <c r="J37" s="167">
        <v>45</v>
      </c>
      <c r="K37" s="342" t="s">
        <v>216</v>
      </c>
      <c r="L37" s="398">
        <v>2</v>
      </c>
      <c r="M37" s="167">
        <v>59.5</v>
      </c>
      <c r="N37" s="103">
        <f t="shared" si="19"/>
        <v>119</v>
      </c>
      <c r="O37" s="398">
        <v>3</v>
      </c>
      <c r="P37" s="167">
        <v>40</v>
      </c>
      <c r="Q37" s="103">
        <f t="shared" si="16"/>
        <v>120</v>
      </c>
      <c r="R37" s="389">
        <v>5</v>
      </c>
      <c r="S37" s="165">
        <v>30</v>
      </c>
      <c r="T37" s="103">
        <f t="shared" si="20"/>
        <v>150</v>
      </c>
      <c r="U37" s="398"/>
      <c r="V37" s="167"/>
      <c r="W37" s="360" t="s">
        <v>220</v>
      </c>
      <c r="X37" s="398"/>
      <c r="Y37" s="167"/>
      <c r="Z37" s="360" t="s">
        <v>216</v>
      </c>
      <c r="AA37" s="398">
        <v>2.5</v>
      </c>
      <c r="AB37" s="167">
        <v>50</v>
      </c>
      <c r="AC37" s="103">
        <f t="shared" si="22"/>
        <v>125</v>
      </c>
      <c r="AD37" s="398"/>
      <c r="AE37" s="167"/>
      <c r="AF37" s="360" t="s">
        <v>220</v>
      </c>
    </row>
    <row r="38" spans="1:32" s="356" customFormat="1" ht="24" hidden="1" customHeight="1" x14ac:dyDescent="0.25">
      <c r="A38" s="349">
        <f t="shared" si="17"/>
        <v>26</v>
      </c>
      <c r="B38" s="432" t="s">
        <v>165</v>
      </c>
      <c r="C38" s="350"/>
      <c r="D38" s="351"/>
      <c r="E38" s="351"/>
      <c r="F38" s="393"/>
      <c r="G38" s="352"/>
      <c r="H38" s="364">
        <f>SUM(H23:H32,H35:H37)</f>
        <v>310</v>
      </c>
      <c r="I38" s="399"/>
      <c r="J38" s="381"/>
      <c r="K38" s="364">
        <v>585</v>
      </c>
      <c r="L38" s="399"/>
      <c r="M38" s="381"/>
      <c r="N38" s="364">
        <f>SUM(N23:N32,N35:N37)</f>
        <v>2380</v>
      </c>
      <c r="O38" s="399"/>
      <c r="P38" s="381"/>
      <c r="Q38" s="364">
        <f>SUM(Q23:Q32,Q35:Q37)</f>
        <v>1560</v>
      </c>
      <c r="R38" s="390"/>
      <c r="S38" s="384"/>
      <c r="T38" s="364">
        <f>SUM(T23:T37)</f>
        <v>1740</v>
      </c>
      <c r="U38" s="399"/>
      <c r="V38" s="381"/>
      <c r="W38" s="364" t="s">
        <v>220</v>
      </c>
      <c r="X38" s="399"/>
      <c r="Y38" s="381"/>
      <c r="Z38" s="364">
        <f>SUM(Z23:Z32,Z35:Z37)</f>
        <v>2173</v>
      </c>
      <c r="AA38" s="399"/>
      <c r="AB38" s="381"/>
      <c r="AC38" s="364">
        <f>SUM(AC23:AC32,AC35:AC37)</f>
        <v>1500</v>
      </c>
      <c r="AD38" s="399"/>
      <c r="AE38" s="381"/>
      <c r="AF38" s="364" t="s">
        <v>220</v>
      </c>
    </row>
    <row r="39" spans="1:32" s="221" customFormat="1" ht="24" customHeight="1" x14ac:dyDescent="0.25">
      <c r="A39" s="142"/>
      <c r="B39" s="279"/>
      <c r="C39" s="280"/>
      <c r="D39" s="143"/>
      <c r="E39" s="143"/>
      <c r="F39" s="389"/>
      <c r="G39" s="165"/>
      <c r="H39" s="342"/>
      <c r="I39" s="397"/>
      <c r="J39" s="166"/>
      <c r="K39" s="342"/>
      <c r="L39" s="397"/>
      <c r="M39" s="166"/>
      <c r="N39" s="103"/>
      <c r="O39" s="397"/>
      <c r="P39" s="166"/>
      <c r="Q39" s="382" t="s">
        <v>217</v>
      </c>
      <c r="R39" s="389"/>
      <c r="S39" s="165"/>
      <c r="T39" s="342"/>
      <c r="U39" s="397"/>
      <c r="V39" s="166"/>
      <c r="W39" s="360"/>
      <c r="X39" s="397"/>
      <c r="Y39" s="166"/>
      <c r="Z39" s="342"/>
      <c r="AA39" s="397"/>
      <c r="AB39" s="166"/>
      <c r="AC39" s="103"/>
      <c r="AD39" s="397"/>
      <c r="AE39" s="166"/>
      <c r="AF39" s="360"/>
    </row>
    <row r="40" spans="1:32" s="221" customFormat="1" ht="24" customHeight="1" x14ac:dyDescent="0.25">
      <c r="A40" s="345"/>
      <c r="B40" s="344" t="s">
        <v>166</v>
      </c>
      <c r="C40" s="346"/>
      <c r="D40" s="143">
        <f>IF(ISBLANK('Item List'!E33),0,'Item List'!E33)</f>
        <v>0</v>
      </c>
      <c r="E40" s="143">
        <f t="shared" ref="E40:E58" si="23">IF(AND(ISNUMBER($C40),ISNUMBER(D40)),$C40*D40,0)</f>
        <v>0</v>
      </c>
      <c r="F40" s="407" t="s">
        <v>168</v>
      </c>
      <c r="G40" s="385" t="s">
        <v>169</v>
      </c>
      <c r="H40" s="360" t="s">
        <v>170</v>
      </c>
      <c r="I40" s="411" t="s">
        <v>168</v>
      </c>
      <c r="J40" s="380" t="s">
        <v>169</v>
      </c>
      <c r="K40" s="360" t="s">
        <v>170</v>
      </c>
      <c r="L40" s="411" t="s">
        <v>168</v>
      </c>
      <c r="M40" s="380" t="s">
        <v>169</v>
      </c>
      <c r="N40" s="360" t="s">
        <v>170</v>
      </c>
      <c r="O40" s="411" t="s">
        <v>168</v>
      </c>
      <c r="P40" s="380" t="s">
        <v>169</v>
      </c>
      <c r="Q40" s="360" t="s">
        <v>170</v>
      </c>
      <c r="R40" s="407" t="s">
        <v>168</v>
      </c>
      <c r="S40" s="385" t="s">
        <v>169</v>
      </c>
      <c r="T40" s="360" t="s">
        <v>170</v>
      </c>
      <c r="U40" s="411" t="s">
        <v>168</v>
      </c>
      <c r="V40" s="380" t="s">
        <v>169</v>
      </c>
      <c r="W40" s="360" t="s">
        <v>220</v>
      </c>
      <c r="X40" s="411" t="s">
        <v>168</v>
      </c>
      <c r="Y40" s="380" t="s">
        <v>169</v>
      </c>
      <c r="Z40" s="360" t="s">
        <v>170</v>
      </c>
      <c r="AA40" s="411" t="s">
        <v>168</v>
      </c>
      <c r="AB40" s="380" t="s">
        <v>169</v>
      </c>
      <c r="AC40" s="360" t="s">
        <v>170</v>
      </c>
      <c r="AD40" s="411" t="s">
        <v>168</v>
      </c>
      <c r="AE40" s="380" t="s">
        <v>169</v>
      </c>
      <c r="AF40" s="360"/>
    </row>
    <row r="41" spans="1:32" s="356" customFormat="1" ht="24" customHeight="1" x14ac:dyDescent="0.25">
      <c r="A41" s="349">
        <f>IF(B41="","",A38+1)</f>
        <v>27</v>
      </c>
      <c r="B41" s="347" t="s">
        <v>202</v>
      </c>
      <c r="C41" s="350"/>
      <c r="D41" s="351">
        <f>IF(ISBLANK('Item List'!E34),0,'Item List'!E34)</f>
        <v>0</v>
      </c>
      <c r="E41" s="351">
        <f t="shared" si="23"/>
        <v>0</v>
      </c>
      <c r="F41" s="389">
        <v>100</v>
      </c>
      <c r="G41" s="165">
        <v>10</v>
      </c>
      <c r="H41" s="355">
        <f>F41*G41</f>
        <v>1000</v>
      </c>
      <c r="I41" s="393"/>
      <c r="J41" s="352"/>
      <c r="K41" s="353" t="s">
        <v>216</v>
      </c>
      <c r="L41" s="389">
        <v>62</v>
      </c>
      <c r="M41" s="165">
        <v>35</v>
      </c>
      <c r="N41" s="355">
        <f>L41*M41</f>
        <v>2170</v>
      </c>
      <c r="O41" s="389">
        <v>5</v>
      </c>
      <c r="P41" s="165">
        <v>85</v>
      </c>
      <c r="Q41" s="355">
        <f>O41*P41</f>
        <v>425</v>
      </c>
      <c r="R41" s="389">
        <v>87</v>
      </c>
      <c r="S41" s="165">
        <v>30</v>
      </c>
      <c r="T41" s="355">
        <f>R41*S41</f>
        <v>2610</v>
      </c>
      <c r="U41" s="393"/>
      <c r="V41" s="352"/>
      <c r="W41" s="364" t="s">
        <v>220</v>
      </c>
      <c r="X41" s="389">
        <v>88</v>
      </c>
      <c r="Y41" s="165">
        <v>24</v>
      </c>
      <c r="Z41" s="355">
        <f>X41*Y41</f>
        <v>2112</v>
      </c>
      <c r="AA41" s="389">
        <v>42</v>
      </c>
      <c r="AB41" s="165">
        <v>38</v>
      </c>
      <c r="AC41" s="355">
        <f>AA41*AB41</f>
        <v>1596</v>
      </c>
      <c r="AD41" s="393"/>
      <c r="AE41" s="352"/>
      <c r="AF41" s="364" t="s">
        <v>220</v>
      </c>
    </row>
    <row r="42" spans="1:32" s="221" customFormat="1" ht="24" customHeight="1" x14ac:dyDescent="0.25">
      <c r="A42" s="142"/>
      <c r="B42" s="279"/>
      <c r="C42" s="280"/>
      <c r="D42" s="143"/>
      <c r="E42" s="143"/>
      <c r="F42" s="389"/>
      <c r="G42" s="165"/>
      <c r="H42" s="342"/>
      <c r="I42" s="397"/>
      <c r="J42" s="166"/>
      <c r="K42" s="342"/>
      <c r="L42" s="397"/>
      <c r="M42" s="166"/>
      <c r="N42" s="103"/>
      <c r="O42" s="397"/>
      <c r="P42" s="166"/>
      <c r="Q42" s="103"/>
      <c r="R42" s="389"/>
      <c r="S42" s="165"/>
      <c r="T42" s="342"/>
      <c r="U42" s="397"/>
      <c r="V42" s="166"/>
      <c r="W42" s="360"/>
      <c r="X42" s="397"/>
      <c r="Y42" s="166"/>
      <c r="Z42" s="342"/>
      <c r="AA42" s="397"/>
      <c r="AB42" s="166"/>
      <c r="AC42" s="103"/>
      <c r="AD42" s="397"/>
      <c r="AE42" s="166"/>
      <c r="AF42" s="360"/>
    </row>
    <row r="43" spans="1:32" s="221" customFormat="1" ht="24" customHeight="1" x14ac:dyDescent="0.25">
      <c r="A43" s="425"/>
      <c r="B43" s="426" t="s">
        <v>167</v>
      </c>
      <c r="C43" s="427"/>
      <c r="D43" s="143">
        <f>IF(ISBLANK('Item List'!E36),0,'Item List'!E36)</f>
        <v>0</v>
      </c>
      <c r="E43" s="143">
        <f t="shared" si="23"/>
        <v>0</v>
      </c>
      <c r="F43" s="389"/>
      <c r="G43" s="409" t="s">
        <v>205</v>
      </c>
      <c r="H43" s="342"/>
      <c r="I43" s="397"/>
      <c r="J43" s="409" t="s">
        <v>205</v>
      </c>
      <c r="K43" s="342"/>
      <c r="L43" s="397"/>
      <c r="M43" s="409" t="s">
        <v>205</v>
      </c>
      <c r="N43" s="103"/>
      <c r="O43" s="397"/>
      <c r="P43" s="409" t="s">
        <v>205</v>
      </c>
      <c r="Q43" s="103"/>
      <c r="R43" s="389"/>
      <c r="S43" s="409" t="s">
        <v>205</v>
      </c>
      <c r="T43" s="342"/>
      <c r="U43" s="397"/>
      <c r="V43" s="409" t="s">
        <v>205</v>
      </c>
      <c r="W43" s="360"/>
      <c r="X43" s="397"/>
      <c r="Y43" s="409" t="s">
        <v>205</v>
      </c>
      <c r="Z43" s="342"/>
      <c r="AA43" s="397"/>
      <c r="AB43" s="409" t="s">
        <v>205</v>
      </c>
      <c r="AC43" s="103"/>
      <c r="AD43" s="397"/>
      <c r="AE43" s="409" t="s">
        <v>205</v>
      </c>
      <c r="AF43" s="360"/>
    </row>
    <row r="44" spans="1:32" s="221" customFormat="1" ht="24" customHeight="1" x14ac:dyDescent="0.25">
      <c r="A44" s="142">
        <f>IF(B44="","",A41+1)</f>
        <v>28</v>
      </c>
      <c r="B44" s="279" t="s">
        <v>175</v>
      </c>
      <c r="C44" s="280"/>
      <c r="D44" s="143">
        <f>IF(ISBLANK('Item List'!E37),0,'Item List'!E37)</f>
        <v>0</v>
      </c>
      <c r="E44" s="143">
        <f t="shared" si="23"/>
        <v>0</v>
      </c>
      <c r="F44" s="389">
        <v>2</v>
      </c>
      <c r="G44" s="410" t="s">
        <v>235</v>
      </c>
      <c r="H44" s="342">
        <v>15</v>
      </c>
      <c r="I44" s="397"/>
      <c r="J44" s="410" t="s">
        <v>235</v>
      </c>
      <c r="K44" s="342">
        <v>45</v>
      </c>
      <c r="L44" s="397">
        <v>2</v>
      </c>
      <c r="M44" s="410" t="s">
        <v>235</v>
      </c>
      <c r="N44" s="103">
        <v>119</v>
      </c>
      <c r="O44" s="397">
        <v>3</v>
      </c>
      <c r="P44" s="410" t="s">
        <v>235</v>
      </c>
      <c r="Q44" s="103">
        <v>150</v>
      </c>
      <c r="R44" s="389">
        <v>0</v>
      </c>
      <c r="S44" s="410" t="s">
        <v>235</v>
      </c>
      <c r="T44" s="360">
        <v>125</v>
      </c>
      <c r="U44" s="397"/>
      <c r="V44" s="410" t="s">
        <v>235</v>
      </c>
      <c r="W44" s="360" t="s">
        <v>220</v>
      </c>
      <c r="X44" s="397">
        <v>4</v>
      </c>
      <c r="Y44" s="410" t="s">
        <v>235</v>
      </c>
      <c r="Z44" s="360">
        <v>180</v>
      </c>
      <c r="AA44" s="397">
        <v>1.5</v>
      </c>
      <c r="AB44" s="410" t="s">
        <v>235</v>
      </c>
      <c r="AC44" s="103">
        <v>100</v>
      </c>
      <c r="AD44" s="397"/>
      <c r="AE44" s="410" t="s">
        <v>235</v>
      </c>
      <c r="AF44" s="360" t="s">
        <v>220</v>
      </c>
    </row>
    <row r="45" spans="1:32" ht="24" customHeight="1" x14ac:dyDescent="0.25">
      <c r="A45" s="142">
        <f>IF(B45="","",A44+1)</f>
        <v>29</v>
      </c>
      <c r="B45" s="279" t="s">
        <v>176</v>
      </c>
      <c r="C45" s="280"/>
      <c r="D45" s="143">
        <f>IF(ISBLANK('Item List'!E38),0,'Item List'!E38)</f>
        <v>0</v>
      </c>
      <c r="E45" s="143">
        <f t="shared" si="23"/>
        <v>0</v>
      </c>
      <c r="F45" s="389">
        <v>2</v>
      </c>
      <c r="G45" s="410" t="s">
        <v>235</v>
      </c>
      <c r="H45" s="342">
        <v>15</v>
      </c>
      <c r="I45" s="398"/>
      <c r="J45" s="410" t="s">
        <v>235</v>
      </c>
      <c r="K45" s="342">
        <v>35</v>
      </c>
      <c r="L45" s="397">
        <v>2</v>
      </c>
      <c r="M45" s="410" t="s">
        <v>235</v>
      </c>
      <c r="N45" s="103">
        <v>119</v>
      </c>
      <c r="O45" s="398">
        <v>3</v>
      </c>
      <c r="P45" s="410" t="s">
        <v>235</v>
      </c>
      <c r="Q45" s="103">
        <v>150</v>
      </c>
      <c r="R45" s="389">
        <v>0</v>
      </c>
      <c r="S45" s="410" t="s">
        <v>235</v>
      </c>
      <c r="T45" s="360">
        <v>45</v>
      </c>
      <c r="U45" s="398"/>
      <c r="V45" s="410" t="s">
        <v>235</v>
      </c>
      <c r="W45" s="360" t="s">
        <v>220</v>
      </c>
      <c r="X45" s="398">
        <v>1</v>
      </c>
      <c r="Y45" s="410" t="s">
        <v>235</v>
      </c>
      <c r="Z45" s="360">
        <v>45</v>
      </c>
      <c r="AA45" s="398">
        <v>0.5</v>
      </c>
      <c r="AB45" s="410" t="s">
        <v>235</v>
      </c>
      <c r="AC45" s="103">
        <v>100</v>
      </c>
      <c r="AD45" s="398"/>
      <c r="AE45" s="410" t="s">
        <v>235</v>
      </c>
      <c r="AF45" s="360" t="s">
        <v>220</v>
      </c>
    </row>
    <row r="46" spans="1:32" ht="24" customHeight="1" x14ac:dyDescent="0.25">
      <c r="A46" s="142">
        <f t="shared" ref="A46:A59" si="24">IF(B46="","",A45+1)</f>
        <v>30</v>
      </c>
      <c r="B46" s="279" t="s">
        <v>177</v>
      </c>
      <c r="C46" s="280"/>
      <c r="D46" s="143">
        <f>IF(ISBLANK('Item List'!E39),0,'Item List'!E39)</f>
        <v>0</v>
      </c>
      <c r="E46" s="143">
        <f t="shared" si="23"/>
        <v>0</v>
      </c>
      <c r="F46" s="389">
        <v>2</v>
      </c>
      <c r="G46" s="410" t="s">
        <v>235</v>
      </c>
      <c r="H46" s="342">
        <v>15</v>
      </c>
      <c r="I46" s="398"/>
      <c r="J46" s="410" t="s">
        <v>235</v>
      </c>
      <c r="K46" s="342">
        <v>45</v>
      </c>
      <c r="L46" s="397">
        <v>2</v>
      </c>
      <c r="M46" s="410" t="s">
        <v>235</v>
      </c>
      <c r="N46" s="103">
        <v>119</v>
      </c>
      <c r="O46" s="398">
        <v>3</v>
      </c>
      <c r="P46" s="410" t="s">
        <v>235</v>
      </c>
      <c r="Q46" s="103">
        <v>150</v>
      </c>
      <c r="R46" s="389">
        <v>0</v>
      </c>
      <c r="S46" s="410" t="s">
        <v>235</v>
      </c>
      <c r="T46" s="360">
        <v>100</v>
      </c>
      <c r="U46" s="398"/>
      <c r="V46" s="410" t="s">
        <v>235</v>
      </c>
      <c r="W46" s="360" t="s">
        <v>220</v>
      </c>
      <c r="X46" s="398">
        <v>7.5</v>
      </c>
      <c r="Y46" s="410" t="s">
        <v>235</v>
      </c>
      <c r="Z46" s="360">
        <v>337.5</v>
      </c>
      <c r="AA46" s="398">
        <v>1.5</v>
      </c>
      <c r="AB46" s="410" t="s">
        <v>235</v>
      </c>
      <c r="AC46" s="103">
        <v>100</v>
      </c>
      <c r="AD46" s="398"/>
      <c r="AE46" s="410" t="s">
        <v>235</v>
      </c>
      <c r="AF46" s="360" t="s">
        <v>220</v>
      </c>
    </row>
    <row r="47" spans="1:32" ht="24" customHeight="1" x14ac:dyDescent="0.25">
      <c r="A47" s="142">
        <f t="shared" si="24"/>
        <v>31</v>
      </c>
      <c r="B47" s="279" t="s">
        <v>178</v>
      </c>
      <c r="C47" s="280"/>
      <c r="D47" s="143">
        <f>IF(ISBLANK('Item List'!E40),0,'Item List'!E40)</f>
        <v>0</v>
      </c>
      <c r="E47" s="143">
        <f t="shared" si="23"/>
        <v>0</v>
      </c>
      <c r="F47" s="389">
        <v>3</v>
      </c>
      <c r="G47" s="410" t="s">
        <v>235</v>
      </c>
      <c r="H47" s="342">
        <v>15</v>
      </c>
      <c r="I47" s="398"/>
      <c r="J47" s="410" t="s">
        <v>235</v>
      </c>
      <c r="K47" s="342">
        <v>140</v>
      </c>
      <c r="L47" s="397">
        <v>3</v>
      </c>
      <c r="M47" s="410" t="s">
        <v>235</v>
      </c>
      <c r="N47" s="103">
        <v>178.5</v>
      </c>
      <c r="O47" s="398">
        <v>3</v>
      </c>
      <c r="P47" s="410" t="s">
        <v>235</v>
      </c>
      <c r="Q47" s="103">
        <v>150</v>
      </c>
      <c r="R47" s="389">
        <v>0</v>
      </c>
      <c r="S47" s="410" t="s">
        <v>235</v>
      </c>
      <c r="T47" s="360">
        <v>180</v>
      </c>
      <c r="U47" s="398"/>
      <c r="V47" s="410" t="s">
        <v>235</v>
      </c>
      <c r="W47" s="360" t="s">
        <v>220</v>
      </c>
      <c r="X47" s="398">
        <v>2.5</v>
      </c>
      <c r="Y47" s="410" t="s">
        <v>235</v>
      </c>
      <c r="Z47" s="360">
        <v>112.5</v>
      </c>
      <c r="AA47" s="398">
        <v>1</v>
      </c>
      <c r="AB47" s="410" t="s">
        <v>235</v>
      </c>
      <c r="AC47" s="103">
        <v>100</v>
      </c>
      <c r="AD47" s="398"/>
      <c r="AE47" s="410" t="s">
        <v>235</v>
      </c>
      <c r="AF47" s="360" t="s">
        <v>220</v>
      </c>
    </row>
    <row r="48" spans="1:32" ht="24" customHeight="1" x14ac:dyDescent="0.25">
      <c r="A48" s="142">
        <f t="shared" si="24"/>
        <v>32</v>
      </c>
      <c r="B48" s="279" t="s">
        <v>179</v>
      </c>
      <c r="C48" s="280"/>
      <c r="D48" s="143">
        <f>IF(ISBLANK('Item List'!E41),0,'Item List'!E41)</f>
        <v>0</v>
      </c>
      <c r="E48" s="143">
        <f t="shared" si="23"/>
        <v>0</v>
      </c>
      <c r="F48" s="389">
        <v>1</v>
      </c>
      <c r="G48" s="410" t="s">
        <v>235</v>
      </c>
      <c r="H48" s="342">
        <v>15</v>
      </c>
      <c r="I48" s="398"/>
      <c r="J48" s="410" t="s">
        <v>235</v>
      </c>
      <c r="K48" s="342">
        <v>35</v>
      </c>
      <c r="L48" s="397">
        <v>2</v>
      </c>
      <c r="M48" s="410" t="s">
        <v>235</v>
      </c>
      <c r="N48" s="103">
        <v>119</v>
      </c>
      <c r="O48" s="398">
        <v>3</v>
      </c>
      <c r="P48" s="410" t="s">
        <v>235</v>
      </c>
      <c r="Q48" s="103">
        <v>150</v>
      </c>
      <c r="R48" s="389">
        <v>0</v>
      </c>
      <c r="S48" s="410" t="s">
        <v>235</v>
      </c>
      <c r="T48" s="360">
        <v>65</v>
      </c>
      <c r="U48" s="398"/>
      <c r="V48" s="410" t="s">
        <v>235</v>
      </c>
      <c r="W48" s="360" t="s">
        <v>220</v>
      </c>
      <c r="X48" s="398"/>
      <c r="Y48" s="410" t="s">
        <v>235</v>
      </c>
      <c r="Z48" s="360" t="s">
        <v>216</v>
      </c>
      <c r="AA48" s="398">
        <v>1</v>
      </c>
      <c r="AB48" s="410" t="s">
        <v>235</v>
      </c>
      <c r="AC48" s="103">
        <v>45</v>
      </c>
      <c r="AD48" s="398"/>
      <c r="AE48" s="410" t="s">
        <v>235</v>
      </c>
      <c r="AF48" s="360" t="s">
        <v>220</v>
      </c>
    </row>
    <row r="49" spans="1:32" ht="24" customHeight="1" x14ac:dyDescent="0.25">
      <c r="A49" s="142">
        <f t="shared" si="24"/>
        <v>33</v>
      </c>
      <c r="B49" s="279" t="s">
        <v>180</v>
      </c>
      <c r="C49" s="280"/>
      <c r="D49" s="143">
        <f>IF(ISBLANK('Item List'!E42),0,'Item List'!E42)</f>
        <v>0</v>
      </c>
      <c r="E49" s="143">
        <f t="shared" si="23"/>
        <v>0</v>
      </c>
      <c r="F49" s="389">
        <v>1</v>
      </c>
      <c r="G49" s="410" t="s">
        <v>235</v>
      </c>
      <c r="H49" s="342">
        <v>15</v>
      </c>
      <c r="I49" s="398"/>
      <c r="J49" s="410" t="s">
        <v>235</v>
      </c>
      <c r="K49" s="342" t="s">
        <v>216</v>
      </c>
      <c r="L49" s="397">
        <v>2</v>
      </c>
      <c r="M49" s="410" t="s">
        <v>235</v>
      </c>
      <c r="N49" s="103">
        <v>119</v>
      </c>
      <c r="O49" s="398">
        <v>3</v>
      </c>
      <c r="P49" s="410" t="s">
        <v>235</v>
      </c>
      <c r="Q49" s="103">
        <v>150</v>
      </c>
      <c r="R49" s="389">
        <v>0</v>
      </c>
      <c r="S49" s="410" t="s">
        <v>235</v>
      </c>
      <c r="T49" s="360">
        <v>45</v>
      </c>
      <c r="U49" s="398"/>
      <c r="V49" s="410" t="s">
        <v>235</v>
      </c>
      <c r="W49" s="360" t="s">
        <v>220</v>
      </c>
      <c r="X49" s="398"/>
      <c r="Y49" s="410" t="s">
        <v>235</v>
      </c>
      <c r="Z49" s="360" t="s">
        <v>216</v>
      </c>
      <c r="AA49" s="398">
        <v>1</v>
      </c>
      <c r="AB49" s="410" t="s">
        <v>235</v>
      </c>
      <c r="AC49" s="103">
        <v>45</v>
      </c>
      <c r="AD49" s="398"/>
      <c r="AE49" s="410" t="s">
        <v>235</v>
      </c>
      <c r="AF49" s="360" t="s">
        <v>220</v>
      </c>
    </row>
    <row r="50" spans="1:32" ht="24" customHeight="1" x14ac:dyDescent="0.25">
      <c r="A50" s="142">
        <f t="shared" si="24"/>
        <v>34</v>
      </c>
      <c r="B50" s="279" t="s">
        <v>112</v>
      </c>
      <c r="C50" s="280"/>
      <c r="D50" s="143">
        <f>IF(ISBLANK('Item List'!E43),0,'Item List'!E43)</f>
        <v>0</v>
      </c>
      <c r="E50" s="143">
        <f t="shared" si="23"/>
        <v>0</v>
      </c>
      <c r="F50" s="389">
        <v>4</v>
      </c>
      <c r="G50" s="410" t="s">
        <v>235</v>
      </c>
      <c r="H50" s="342">
        <v>15</v>
      </c>
      <c r="I50" s="398"/>
      <c r="J50" s="410" t="s">
        <v>235</v>
      </c>
      <c r="K50" s="342">
        <v>140</v>
      </c>
      <c r="L50" s="397">
        <v>2</v>
      </c>
      <c r="M50" s="410" t="s">
        <v>235</v>
      </c>
      <c r="N50" s="103">
        <v>119</v>
      </c>
      <c r="O50" s="398">
        <v>3</v>
      </c>
      <c r="P50" s="410" t="s">
        <v>235</v>
      </c>
      <c r="Q50" s="103">
        <v>150</v>
      </c>
      <c r="R50" s="389">
        <v>0</v>
      </c>
      <c r="S50" s="410" t="s">
        <v>235</v>
      </c>
      <c r="T50" s="360">
        <v>170</v>
      </c>
      <c r="U50" s="398"/>
      <c r="V50" s="410" t="s">
        <v>235</v>
      </c>
      <c r="W50" s="360" t="s">
        <v>220</v>
      </c>
      <c r="X50" s="398">
        <v>4</v>
      </c>
      <c r="Y50" s="410" t="s">
        <v>235</v>
      </c>
      <c r="Z50" s="360">
        <v>180</v>
      </c>
      <c r="AA50" s="398">
        <v>1.5</v>
      </c>
      <c r="AB50" s="410" t="s">
        <v>235</v>
      </c>
      <c r="AC50" s="103">
        <v>100</v>
      </c>
      <c r="AD50" s="398"/>
      <c r="AE50" s="410" t="s">
        <v>235</v>
      </c>
      <c r="AF50" s="360" t="s">
        <v>220</v>
      </c>
    </row>
    <row r="51" spans="1:32" ht="24" customHeight="1" x14ac:dyDescent="0.25">
      <c r="A51" s="142">
        <f t="shared" si="24"/>
        <v>35</v>
      </c>
      <c r="B51" s="279" t="s">
        <v>181</v>
      </c>
      <c r="C51" s="280"/>
      <c r="D51" s="143">
        <f>IF(ISBLANK('Item List'!E44),0,'Item List'!E44)</f>
        <v>0</v>
      </c>
      <c r="E51" s="143">
        <f t="shared" si="23"/>
        <v>0</v>
      </c>
      <c r="F51" s="389">
        <v>1</v>
      </c>
      <c r="G51" s="410" t="s">
        <v>235</v>
      </c>
      <c r="H51" s="342">
        <v>15</v>
      </c>
      <c r="I51" s="398"/>
      <c r="J51" s="410" t="s">
        <v>235</v>
      </c>
      <c r="K51" s="342">
        <v>35</v>
      </c>
      <c r="L51" s="397">
        <v>2</v>
      </c>
      <c r="M51" s="410" t="s">
        <v>235</v>
      </c>
      <c r="N51" s="103">
        <v>119</v>
      </c>
      <c r="O51" s="398">
        <v>3</v>
      </c>
      <c r="P51" s="410" t="s">
        <v>235</v>
      </c>
      <c r="Q51" s="103">
        <v>150</v>
      </c>
      <c r="R51" s="389">
        <v>0</v>
      </c>
      <c r="S51" s="410" t="s">
        <v>235</v>
      </c>
      <c r="T51" s="360">
        <v>120</v>
      </c>
      <c r="U51" s="398"/>
      <c r="V51" s="410" t="s">
        <v>235</v>
      </c>
      <c r="W51" s="360" t="s">
        <v>220</v>
      </c>
      <c r="X51" s="398">
        <v>1</v>
      </c>
      <c r="Y51" s="410" t="s">
        <v>235</v>
      </c>
      <c r="Z51" s="360">
        <v>45</v>
      </c>
      <c r="AA51" s="398">
        <v>1</v>
      </c>
      <c r="AB51" s="410" t="s">
        <v>235</v>
      </c>
      <c r="AC51" s="103">
        <v>50</v>
      </c>
      <c r="AD51" s="398"/>
      <c r="AE51" s="410" t="s">
        <v>235</v>
      </c>
      <c r="AF51" s="360" t="s">
        <v>220</v>
      </c>
    </row>
    <row r="52" spans="1:32" ht="24" customHeight="1" x14ac:dyDescent="0.25">
      <c r="A52" s="142">
        <f t="shared" si="24"/>
        <v>36</v>
      </c>
      <c r="B52" s="279" t="s">
        <v>182</v>
      </c>
      <c r="C52" s="280"/>
      <c r="D52" s="143">
        <f>IF(ISBLANK('Item List'!E45),0,'Item List'!E45)</f>
        <v>0</v>
      </c>
      <c r="E52" s="143">
        <f t="shared" si="23"/>
        <v>0</v>
      </c>
      <c r="F52" s="389">
        <v>8</v>
      </c>
      <c r="G52" s="410" t="s">
        <v>235</v>
      </c>
      <c r="H52" s="342">
        <v>15</v>
      </c>
      <c r="I52" s="398"/>
      <c r="J52" s="410" t="s">
        <v>235</v>
      </c>
      <c r="K52" s="342">
        <v>175</v>
      </c>
      <c r="L52" s="397">
        <v>2</v>
      </c>
      <c r="M52" s="410" t="s">
        <v>235</v>
      </c>
      <c r="N52" s="103">
        <v>119</v>
      </c>
      <c r="O52" s="398">
        <v>3</v>
      </c>
      <c r="P52" s="410" t="s">
        <v>235</v>
      </c>
      <c r="Q52" s="103">
        <v>150</v>
      </c>
      <c r="R52" s="389">
        <v>0</v>
      </c>
      <c r="S52" s="410" t="s">
        <v>235</v>
      </c>
      <c r="T52" s="360">
        <v>200</v>
      </c>
      <c r="U52" s="398"/>
      <c r="V52" s="410" t="s">
        <v>235</v>
      </c>
      <c r="W52" s="360" t="s">
        <v>220</v>
      </c>
      <c r="X52" s="398">
        <v>3</v>
      </c>
      <c r="Y52" s="410" t="s">
        <v>235</v>
      </c>
      <c r="Z52" s="360">
        <v>135</v>
      </c>
      <c r="AA52" s="398">
        <v>2</v>
      </c>
      <c r="AB52" s="410" t="s">
        <v>235</v>
      </c>
      <c r="AC52" s="103">
        <v>150</v>
      </c>
      <c r="AD52" s="398"/>
      <c r="AE52" s="410" t="s">
        <v>235</v>
      </c>
      <c r="AF52" s="360" t="s">
        <v>220</v>
      </c>
    </row>
    <row r="53" spans="1:32" ht="24" customHeight="1" x14ac:dyDescent="0.25">
      <c r="A53" s="142">
        <f t="shared" si="24"/>
        <v>37</v>
      </c>
      <c r="B53" s="279" t="s">
        <v>183</v>
      </c>
      <c r="C53" s="280"/>
      <c r="D53" s="143">
        <f>IF(ISBLANK('Item List'!E46),0,'Item List'!E46)</f>
        <v>0</v>
      </c>
      <c r="E53" s="143">
        <f t="shared" si="23"/>
        <v>0</v>
      </c>
      <c r="F53" s="389">
        <v>1.5</v>
      </c>
      <c r="G53" s="410" t="s">
        <v>235</v>
      </c>
      <c r="H53" s="342">
        <v>15</v>
      </c>
      <c r="I53" s="398"/>
      <c r="J53" s="410" t="s">
        <v>235</v>
      </c>
      <c r="K53" s="342">
        <v>35</v>
      </c>
      <c r="L53" s="397">
        <v>2</v>
      </c>
      <c r="M53" s="410" t="s">
        <v>235</v>
      </c>
      <c r="N53" s="103">
        <v>119</v>
      </c>
      <c r="O53" s="398">
        <v>3</v>
      </c>
      <c r="P53" s="410" t="s">
        <v>235</v>
      </c>
      <c r="Q53" s="103">
        <v>150</v>
      </c>
      <c r="R53" s="389">
        <v>0</v>
      </c>
      <c r="S53" s="410" t="s">
        <v>235</v>
      </c>
      <c r="T53" s="360">
        <v>55</v>
      </c>
      <c r="U53" s="398"/>
      <c r="V53" s="410" t="s">
        <v>235</v>
      </c>
      <c r="W53" s="360" t="s">
        <v>220</v>
      </c>
      <c r="X53" s="398">
        <v>1</v>
      </c>
      <c r="Y53" s="410" t="s">
        <v>235</v>
      </c>
      <c r="Z53" s="360">
        <v>45</v>
      </c>
      <c r="AA53" s="398">
        <v>1</v>
      </c>
      <c r="AB53" s="410" t="s">
        <v>235</v>
      </c>
      <c r="AC53" s="103">
        <v>50</v>
      </c>
      <c r="AD53" s="398"/>
      <c r="AE53" s="410" t="s">
        <v>235</v>
      </c>
      <c r="AF53" s="360" t="s">
        <v>220</v>
      </c>
    </row>
    <row r="54" spans="1:32" ht="24" customHeight="1" x14ac:dyDescent="0.25">
      <c r="A54" s="142">
        <f t="shared" si="24"/>
        <v>38</v>
      </c>
      <c r="B54" s="279" t="s">
        <v>121</v>
      </c>
      <c r="C54" s="280"/>
      <c r="D54" s="143">
        <f>IF(ISBLANK('Item List'!E47),0,'Item List'!E47)</f>
        <v>0</v>
      </c>
      <c r="E54" s="143">
        <f t="shared" si="23"/>
        <v>0</v>
      </c>
      <c r="F54" s="389">
        <v>1</v>
      </c>
      <c r="G54" s="410" t="s">
        <v>235</v>
      </c>
      <c r="H54" s="342">
        <v>15</v>
      </c>
      <c r="I54" s="398"/>
      <c r="J54" s="410" t="s">
        <v>235</v>
      </c>
      <c r="K54" s="342">
        <v>35</v>
      </c>
      <c r="L54" s="397">
        <v>2</v>
      </c>
      <c r="M54" s="410" t="s">
        <v>235</v>
      </c>
      <c r="N54" s="103">
        <v>119</v>
      </c>
      <c r="O54" s="398">
        <v>3</v>
      </c>
      <c r="P54" s="410" t="s">
        <v>235</v>
      </c>
      <c r="Q54" s="103">
        <v>150</v>
      </c>
      <c r="R54" s="389">
        <v>0</v>
      </c>
      <c r="S54" s="410" t="s">
        <v>235</v>
      </c>
      <c r="T54" s="360">
        <v>45</v>
      </c>
      <c r="U54" s="398"/>
      <c r="V54" s="410" t="s">
        <v>235</v>
      </c>
      <c r="W54" s="360" t="s">
        <v>220</v>
      </c>
      <c r="X54" s="398"/>
      <c r="Y54" s="410" t="s">
        <v>235</v>
      </c>
      <c r="Z54" s="360" t="s">
        <v>216</v>
      </c>
      <c r="AA54" s="398">
        <v>1</v>
      </c>
      <c r="AB54" s="410" t="s">
        <v>235</v>
      </c>
      <c r="AC54" s="103">
        <v>65</v>
      </c>
      <c r="AD54" s="398"/>
      <c r="AE54" s="410" t="s">
        <v>235</v>
      </c>
      <c r="AF54" s="360" t="s">
        <v>220</v>
      </c>
    </row>
    <row r="55" spans="1:32" ht="24" customHeight="1" x14ac:dyDescent="0.25">
      <c r="A55" s="142">
        <f t="shared" si="24"/>
        <v>39</v>
      </c>
      <c r="B55" s="279" t="s">
        <v>122</v>
      </c>
      <c r="C55" s="280"/>
      <c r="D55" s="143">
        <f>IF(ISBLANK('Item List'!E48),0,'Item List'!E48)</f>
        <v>0</v>
      </c>
      <c r="E55" s="143">
        <f t="shared" si="23"/>
        <v>0</v>
      </c>
      <c r="F55" s="389">
        <v>3</v>
      </c>
      <c r="G55" s="410" t="s">
        <v>235</v>
      </c>
      <c r="H55" s="342">
        <v>15</v>
      </c>
      <c r="I55" s="398"/>
      <c r="J55" s="410" t="s">
        <v>235</v>
      </c>
      <c r="K55" s="342">
        <v>45</v>
      </c>
      <c r="L55" s="397">
        <v>2</v>
      </c>
      <c r="M55" s="410" t="s">
        <v>235</v>
      </c>
      <c r="N55" s="103">
        <v>119</v>
      </c>
      <c r="O55" s="398">
        <v>3</v>
      </c>
      <c r="P55" s="410" t="s">
        <v>235</v>
      </c>
      <c r="Q55" s="103">
        <v>150</v>
      </c>
      <c r="R55" s="389">
        <v>0</v>
      </c>
      <c r="S55" s="410" t="s">
        <v>235</v>
      </c>
      <c r="T55" s="360">
        <v>80</v>
      </c>
      <c r="U55" s="398"/>
      <c r="V55" s="410" t="s">
        <v>235</v>
      </c>
      <c r="W55" s="360" t="s">
        <v>220</v>
      </c>
      <c r="X55" s="398">
        <v>3</v>
      </c>
      <c r="Y55" s="410" t="s">
        <v>235</v>
      </c>
      <c r="Z55" s="360">
        <v>135</v>
      </c>
      <c r="AA55" s="398">
        <v>1</v>
      </c>
      <c r="AB55" s="410" t="s">
        <v>235</v>
      </c>
      <c r="AC55" s="103">
        <v>75</v>
      </c>
      <c r="AD55" s="398"/>
      <c r="AE55" s="410" t="s">
        <v>235</v>
      </c>
      <c r="AF55" s="360" t="s">
        <v>220</v>
      </c>
    </row>
    <row r="56" spans="1:32" ht="24" customHeight="1" x14ac:dyDescent="0.25">
      <c r="A56" s="142">
        <f t="shared" si="24"/>
        <v>40</v>
      </c>
      <c r="B56" s="279" t="s">
        <v>123</v>
      </c>
      <c r="C56" s="280"/>
      <c r="D56" s="143">
        <f>IF(ISBLANK('Item List'!E49),0,'Item List'!E49)</f>
        <v>0</v>
      </c>
      <c r="E56" s="143">
        <f t="shared" si="23"/>
        <v>0</v>
      </c>
      <c r="F56" s="389">
        <v>1</v>
      </c>
      <c r="G56" s="410" t="s">
        <v>235</v>
      </c>
      <c r="H56" s="342">
        <v>15</v>
      </c>
      <c r="I56" s="398"/>
      <c r="J56" s="410" t="s">
        <v>235</v>
      </c>
      <c r="K56" s="342">
        <v>45</v>
      </c>
      <c r="L56" s="397">
        <v>2</v>
      </c>
      <c r="M56" s="410" t="s">
        <v>235</v>
      </c>
      <c r="N56" s="103">
        <v>119</v>
      </c>
      <c r="O56" s="398">
        <v>3</v>
      </c>
      <c r="P56" s="410" t="s">
        <v>235</v>
      </c>
      <c r="Q56" s="103">
        <v>150</v>
      </c>
      <c r="R56" s="389">
        <v>0</v>
      </c>
      <c r="S56" s="410" t="s">
        <v>235</v>
      </c>
      <c r="T56" s="360">
        <v>45</v>
      </c>
      <c r="U56" s="398"/>
      <c r="V56" s="410" t="s">
        <v>235</v>
      </c>
      <c r="W56" s="360" t="s">
        <v>220</v>
      </c>
      <c r="X56" s="398">
        <v>0.75</v>
      </c>
      <c r="Y56" s="410" t="s">
        <v>235</v>
      </c>
      <c r="Z56" s="360">
        <v>33.75</v>
      </c>
      <c r="AA56" s="398">
        <v>0.5</v>
      </c>
      <c r="AB56" s="410" t="s">
        <v>235</v>
      </c>
      <c r="AC56" s="103">
        <v>45</v>
      </c>
      <c r="AD56" s="398"/>
      <c r="AE56" s="410" t="s">
        <v>235</v>
      </c>
      <c r="AF56" s="360" t="s">
        <v>220</v>
      </c>
    </row>
    <row r="57" spans="1:32" ht="24" customHeight="1" x14ac:dyDescent="0.25">
      <c r="A57" s="142">
        <f t="shared" si="24"/>
        <v>41</v>
      </c>
      <c r="B57" s="279" t="s">
        <v>124</v>
      </c>
      <c r="C57" s="280"/>
      <c r="D57" s="143">
        <f>IF(ISBLANK('Item List'!E50),0,'Item List'!E50)</f>
        <v>0</v>
      </c>
      <c r="E57" s="143">
        <f t="shared" si="23"/>
        <v>0</v>
      </c>
      <c r="F57" s="389">
        <v>2</v>
      </c>
      <c r="G57" s="410" t="s">
        <v>235</v>
      </c>
      <c r="H57" s="342">
        <v>15</v>
      </c>
      <c r="I57" s="398"/>
      <c r="J57" s="410" t="s">
        <v>235</v>
      </c>
      <c r="K57" s="342">
        <v>35</v>
      </c>
      <c r="L57" s="397">
        <v>2</v>
      </c>
      <c r="M57" s="410" t="s">
        <v>235</v>
      </c>
      <c r="N57" s="103">
        <v>119</v>
      </c>
      <c r="O57" s="398">
        <v>3</v>
      </c>
      <c r="P57" s="410" t="s">
        <v>235</v>
      </c>
      <c r="Q57" s="103">
        <v>150</v>
      </c>
      <c r="R57" s="389">
        <v>0</v>
      </c>
      <c r="S57" s="410" t="s">
        <v>235</v>
      </c>
      <c r="T57" s="360">
        <v>65</v>
      </c>
      <c r="U57" s="398"/>
      <c r="V57" s="410" t="s">
        <v>235</v>
      </c>
      <c r="W57" s="360" t="s">
        <v>220</v>
      </c>
      <c r="X57" s="398"/>
      <c r="Y57" s="410" t="s">
        <v>235</v>
      </c>
      <c r="Z57" s="360" t="s">
        <v>216</v>
      </c>
      <c r="AA57" s="398">
        <v>0.5</v>
      </c>
      <c r="AB57" s="410" t="s">
        <v>235</v>
      </c>
      <c r="AC57" s="103">
        <v>30</v>
      </c>
      <c r="AD57" s="398"/>
      <c r="AE57" s="410" t="s">
        <v>235</v>
      </c>
      <c r="AF57" s="360" t="s">
        <v>220</v>
      </c>
    </row>
    <row r="58" spans="1:32" ht="24" customHeight="1" x14ac:dyDescent="0.25">
      <c r="A58" s="142">
        <f t="shared" si="24"/>
        <v>42</v>
      </c>
      <c r="B58" s="279" t="s">
        <v>113</v>
      </c>
      <c r="C58" s="334"/>
      <c r="D58" s="198">
        <f>IF(ISBLANK('Item List'!E51),0,'Item List'!E51)</f>
        <v>0</v>
      </c>
      <c r="E58" s="143">
        <f t="shared" si="23"/>
        <v>0</v>
      </c>
      <c r="F58" s="394">
        <v>3</v>
      </c>
      <c r="G58" s="410" t="s">
        <v>235</v>
      </c>
      <c r="H58" s="342">
        <v>15</v>
      </c>
      <c r="I58" s="400"/>
      <c r="J58" s="410" t="s">
        <v>235</v>
      </c>
      <c r="K58" s="342">
        <v>45</v>
      </c>
      <c r="L58" s="397">
        <v>2</v>
      </c>
      <c r="M58" s="410" t="s">
        <v>235</v>
      </c>
      <c r="N58" s="103">
        <v>119</v>
      </c>
      <c r="O58" s="400">
        <v>3</v>
      </c>
      <c r="P58" s="410" t="s">
        <v>235</v>
      </c>
      <c r="Q58" s="103">
        <v>150</v>
      </c>
      <c r="R58" s="389">
        <v>0</v>
      </c>
      <c r="S58" s="410" t="s">
        <v>235</v>
      </c>
      <c r="T58" s="360">
        <v>65</v>
      </c>
      <c r="U58" s="400"/>
      <c r="V58" s="410" t="s">
        <v>235</v>
      </c>
      <c r="W58" s="360" t="s">
        <v>220</v>
      </c>
      <c r="X58" s="400">
        <v>1.5</v>
      </c>
      <c r="Y58" s="410" t="s">
        <v>235</v>
      </c>
      <c r="Z58" s="360">
        <v>67.5</v>
      </c>
      <c r="AA58" s="400">
        <v>0.5</v>
      </c>
      <c r="AB58" s="410" t="s">
        <v>235</v>
      </c>
      <c r="AC58" s="333">
        <v>50</v>
      </c>
      <c r="AD58" s="400"/>
      <c r="AE58" s="410" t="s">
        <v>235</v>
      </c>
      <c r="AF58" s="360" t="s">
        <v>220</v>
      </c>
    </row>
    <row r="59" spans="1:32" s="221" customFormat="1" ht="24.75" customHeight="1" thickBot="1" x14ac:dyDescent="0.3">
      <c r="A59" s="142">
        <f t="shared" si="24"/>
        <v>43</v>
      </c>
      <c r="B59" s="279" t="s">
        <v>125</v>
      </c>
      <c r="C59" s="335"/>
      <c r="D59" s="336"/>
      <c r="E59" s="337" t="str">
        <f>IF(SUM(E35:E58)=0,"",SUM(E35:E58)+E33)</f>
        <v/>
      </c>
      <c r="F59" s="394">
        <v>1</v>
      </c>
      <c r="G59" s="410" t="s">
        <v>235</v>
      </c>
      <c r="H59" s="342">
        <v>15</v>
      </c>
      <c r="I59" s="401"/>
      <c r="J59" s="410" t="s">
        <v>235</v>
      </c>
      <c r="K59" s="342">
        <v>35</v>
      </c>
      <c r="L59" s="397">
        <v>2</v>
      </c>
      <c r="M59" s="410" t="s">
        <v>235</v>
      </c>
      <c r="N59" s="103">
        <v>119</v>
      </c>
      <c r="O59" s="404">
        <v>3</v>
      </c>
      <c r="P59" s="410" t="s">
        <v>235</v>
      </c>
      <c r="Q59" s="103">
        <v>150</v>
      </c>
      <c r="R59" s="389">
        <v>0</v>
      </c>
      <c r="S59" s="410" t="s">
        <v>235</v>
      </c>
      <c r="T59" s="360">
        <v>80</v>
      </c>
      <c r="U59" s="408"/>
      <c r="V59" s="410" t="s">
        <v>235</v>
      </c>
      <c r="W59" s="360" t="s">
        <v>220</v>
      </c>
      <c r="X59" s="404">
        <v>2</v>
      </c>
      <c r="Y59" s="410" t="s">
        <v>235</v>
      </c>
      <c r="Z59" s="360">
        <v>90</v>
      </c>
      <c r="AA59" s="404">
        <v>0.5</v>
      </c>
      <c r="AB59" s="410" t="s">
        <v>235</v>
      </c>
      <c r="AC59" s="332">
        <v>50</v>
      </c>
      <c r="AD59" s="408"/>
      <c r="AE59" s="410" t="s">
        <v>235</v>
      </c>
      <c r="AF59" s="360" t="s">
        <v>220</v>
      </c>
    </row>
    <row r="60" spans="1:32" s="221" customFormat="1" ht="10.5" customHeight="1" x14ac:dyDescent="0.2">
      <c r="A60" s="144"/>
      <c r="B60" s="154" t="s">
        <v>9</v>
      </c>
      <c r="C60" s="281"/>
      <c r="D60" s="146" t="s">
        <v>7</v>
      </c>
      <c r="E60" s="147" t="str">
        <f>IF(SUM(E36:E59)=0,"",SUM(E36:E59))</f>
        <v/>
      </c>
      <c r="F60" s="391"/>
      <c r="G60" s="217"/>
      <c r="H60" s="348"/>
      <c r="I60" s="391"/>
      <c r="J60" s="217"/>
      <c r="K60" s="348"/>
      <c r="L60" s="391"/>
      <c r="M60" s="217"/>
      <c r="N60" s="348"/>
      <c r="O60" s="391"/>
      <c r="P60" s="217"/>
      <c r="Q60" s="348"/>
      <c r="R60" s="391"/>
      <c r="S60" s="217"/>
      <c r="T60" s="348">
        <v>0</v>
      </c>
      <c r="U60" s="391"/>
      <c r="V60" s="217"/>
      <c r="W60" s="348"/>
      <c r="X60" s="391"/>
      <c r="Y60" s="217"/>
      <c r="Z60" s="348"/>
      <c r="AA60" s="391"/>
      <c r="AB60" s="217"/>
      <c r="AC60" s="348"/>
      <c r="AD60" s="391"/>
      <c r="AE60" s="217"/>
      <c r="AF60" s="348"/>
    </row>
    <row r="61" spans="1:32" s="221" customFormat="1" ht="10.5" customHeight="1" thickBot="1" x14ac:dyDescent="0.25">
      <c r="A61" s="148"/>
      <c r="B61" s="149"/>
      <c r="C61" s="151"/>
      <c r="D61" s="152" t="s">
        <v>8</v>
      </c>
      <c r="E61" s="153" t="str">
        <f>IF(SUM(E36:E59)=0,"",SUM($C36*D36,$C37*D37,$C38*D38,$C39*D39,$C40*D40,$C41*D41,$C42*D42,$C43*D43,$C44*D44,$C45*D45,$C46*D46,$C47*D47,$C48*D48,$C49*D49,$C50*D50,$C51*D51,$C52*D52,$C53*D53,$C54*D54,$C55*D55,$C56*D56,$C57*D57,$C58*D58,$C59*D59))</f>
        <v/>
      </c>
      <c r="F61" s="392"/>
      <c r="G61" s="218"/>
      <c r="H61" s="104"/>
      <c r="I61" s="392"/>
      <c r="J61" s="218"/>
      <c r="K61" s="104"/>
      <c r="L61" s="392"/>
      <c r="M61" s="218"/>
      <c r="N61" s="104"/>
      <c r="O61" s="392"/>
      <c r="P61" s="218"/>
      <c r="Q61" s="104"/>
      <c r="R61" s="392"/>
      <c r="S61" s="218"/>
      <c r="T61" s="104">
        <v>0</v>
      </c>
      <c r="U61" s="392"/>
      <c r="V61" s="218"/>
      <c r="W61" s="104"/>
      <c r="X61" s="392"/>
      <c r="Y61" s="218"/>
      <c r="Z61" s="104"/>
      <c r="AA61" s="392"/>
      <c r="AB61" s="218"/>
      <c r="AC61" s="104"/>
      <c r="AD61" s="392"/>
      <c r="AE61" s="218"/>
      <c r="AF61" s="104"/>
    </row>
    <row r="62" spans="1:32" ht="24" customHeight="1" x14ac:dyDescent="0.25">
      <c r="A62" s="142">
        <f>IF(B62="","",A59+1)</f>
        <v>44</v>
      </c>
      <c r="B62" s="279" t="s">
        <v>126</v>
      </c>
      <c r="C62" s="280"/>
      <c r="D62" s="143">
        <f>IF(ISBLANK('Item List'!E53),0,'Item List'!E53)</f>
        <v>0</v>
      </c>
      <c r="E62" s="143">
        <f t="shared" ref="E62:E84" si="25">IF(AND(ISNUMBER($C62),ISNUMBER(D62)),$C62*D62,0)</f>
        <v>0</v>
      </c>
      <c r="F62" s="389">
        <v>1</v>
      </c>
      <c r="G62" s="410" t="s">
        <v>235</v>
      </c>
      <c r="H62" s="342">
        <v>15</v>
      </c>
      <c r="I62" s="397"/>
      <c r="J62" s="410" t="s">
        <v>235</v>
      </c>
      <c r="K62" s="342" t="s">
        <v>216</v>
      </c>
      <c r="L62" s="397">
        <v>2</v>
      </c>
      <c r="M62" s="410" t="s">
        <v>235</v>
      </c>
      <c r="N62" s="360">
        <v>119</v>
      </c>
      <c r="O62" s="397">
        <v>3</v>
      </c>
      <c r="P62" s="410" t="s">
        <v>235</v>
      </c>
      <c r="Q62" s="360">
        <v>150</v>
      </c>
      <c r="R62" s="389">
        <v>0</v>
      </c>
      <c r="S62" s="410" t="s">
        <v>235</v>
      </c>
      <c r="T62" s="360">
        <v>65</v>
      </c>
      <c r="U62" s="397"/>
      <c r="V62" s="410" t="s">
        <v>235</v>
      </c>
      <c r="W62" s="360" t="s">
        <v>220</v>
      </c>
      <c r="X62" s="397">
        <v>0</v>
      </c>
      <c r="Y62" s="410" t="s">
        <v>235</v>
      </c>
      <c r="Z62" s="360" t="s">
        <v>216</v>
      </c>
      <c r="AA62" s="397">
        <v>0.5</v>
      </c>
      <c r="AB62" s="410" t="s">
        <v>235</v>
      </c>
      <c r="AC62" s="360">
        <v>30</v>
      </c>
      <c r="AD62" s="397"/>
      <c r="AE62" s="410" t="s">
        <v>235</v>
      </c>
      <c r="AF62" s="360" t="s">
        <v>220</v>
      </c>
    </row>
    <row r="63" spans="1:32" ht="24" customHeight="1" x14ac:dyDescent="0.25">
      <c r="A63" s="142">
        <f>IF(B63="","",A62+1)</f>
        <v>45</v>
      </c>
      <c r="B63" s="279" t="s">
        <v>114</v>
      </c>
      <c r="C63" s="280"/>
      <c r="D63" s="143">
        <f>IF(ISBLANK('Item List'!E54),0,'Item List'!E54)</f>
        <v>0</v>
      </c>
      <c r="E63" s="143">
        <f t="shared" si="25"/>
        <v>0</v>
      </c>
      <c r="F63" s="389">
        <v>3</v>
      </c>
      <c r="G63" s="410" t="s">
        <v>235</v>
      </c>
      <c r="H63" s="342">
        <v>15</v>
      </c>
      <c r="I63" s="397"/>
      <c r="J63" s="410" t="s">
        <v>235</v>
      </c>
      <c r="K63" s="342">
        <v>45</v>
      </c>
      <c r="L63" s="397">
        <v>2</v>
      </c>
      <c r="M63" s="410" t="s">
        <v>235</v>
      </c>
      <c r="N63" s="360">
        <v>119</v>
      </c>
      <c r="O63" s="397">
        <v>3</v>
      </c>
      <c r="P63" s="410" t="s">
        <v>235</v>
      </c>
      <c r="Q63" s="360">
        <v>150</v>
      </c>
      <c r="R63" s="389">
        <v>0</v>
      </c>
      <c r="S63" s="410" t="s">
        <v>235</v>
      </c>
      <c r="T63" s="360">
        <v>65</v>
      </c>
      <c r="U63" s="397"/>
      <c r="V63" s="410" t="s">
        <v>235</v>
      </c>
      <c r="W63" s="360" t="s">
        <v>220</v>
      </c>
      <c r="X63" s="397">
        <v>1.5</v>
      </c>
      <c r="Y63" s="410" t="s">
        <v>235</v>
      </c>
      <c r="Z63" s="360">
        <v>67.5</v>
      </c>
      <c r="AA63" s="397">
        <v>1</v>
      </c>
      <c r="AB63" s="410" t="s">
        <v>235</v>
      </c>
      <c r="AC63" s="360">
        <v>50</v>
      </c>
      <c r="AD63" s="397"/>
      <c r="AE63" s="410" t="s">
        <v>235</v>
      </c>
      <c r="AF63" s="360" t="s">
        <v>220</v>
      </c>
    </row>
    <row r="64" spans="1:32" ht="24" customHeight="1" x14ac:dyDescent="0.25">
      <c r="A64" s="142">
        <f t="shared" ref="A64:A85" si="26">IF(B64="","",A63+1)</f>
        <v>46</v>
      </c>
      <c r="B64" s="330" t="s">
        <v>115</v>
      </c>
      <c r="C64" s="280"/>
      <c r="D64" s="143">
        <f>IF(ISBLANK('Item List'!E55),0,'Item List'!E55)</f>
        <v>0</v>
      </c>
      <c r="E64" s="143">
        <f t="shared" si="25"/>
        <v>0</v>
      </c>
      <c r="F64" s="389">
        <v>3</v>
      </c>
      <c r="G64" s="410" t="s">
        <v>235</v>
      </c>
      <c r="H64" s="342">
        <v>15</v>
      </c>
      <c r="I64" s="397"/>
      <c r="J64" s="410" t="s">
        <v>235</v>
      </c>
      <c r="K64" s="342">
        <v>175</v>
      </c>
      <c r="L64" s="397">
        <v>2</v>
      </c>
      <c r="M64" s="410" t="s">
        <v>235</v>
      </c>
      <c r="N64" s="360">
        <v>119</v>
      </c>
      <c r="O64" s="397">
        <v>3</v>
      </c>
      <c r="P64" s="410" t="s">
        <v>235</v>
      </c>
      <c r="Q64" s="360">
        <v>150</v>
      </c>
      <c r="R64" s="389">
        <v>0</v>
      </c>
      <c r="S64" s="410" t="s">
        <v>235</v>
      </c>
      <c r="T64" s="360">
        <v>80</v>
      </c>
      <c r="U64" s="397"/>
      <c r="V64" s="410" t="s">
        <v>235</v>
      </c>
      <c r="W64" s="360" t="s">
        <v>220</v>
      </c>
      <c r="X64" s="397">
        <v>1.5</v>
      </c>
      <c r="Y64" s="410" t="s">
        <v>235</v>
      </c>
      <c r="Z64" s="360">
        <v>67.5</v>
      </c>
      <c r="AA64" s="397">
        <v>1</v>
      </c>
      <c r="AB64" s="410" t="s">
        <v>235</v>
      </c>
      <c r="AC64" s="360">
        <v>100</v>
      </c>
      <c r="AD64" s="397"/>
      <c r="AE64" s="410" t="s">
        <v>235</v>
      </c>
      <c r="AF64" s="360" t="s">
        <v>220</v>
      </c>
    </row>
    <row r="65" spans="1:32" ht="24" customHeight="1" x14ac:dyDescent="0.25">
      <c r="A65" s="142">
        <f t="shared" si="26"/>
        <v>47</v>
      </c>
      <c r="B65" s="338" t="s">
        <v>116</v>
      </c>
      <c r="C65" s="280"/>
      <c r="D65" s="143">
        <f>IF(ISBLANK('Item List'!E56),0,'Item List'!E56)</f>
        <v>0</v>
      </c>
      <c r="E65" s="143">
        <f t="shared" si="25"/>
        <v>0</v>
      </c>
      <c r="F65" s="389">
        <v>3</v>
      </c>
      <c r="G65" s="410" t="s">
        <v>235</v>
      </c>
      <c r="H65" s="342">
        <v>15</v>
      </c>
      <c r="I65" s="397"/>
      <c r="J65" s="410" t="s">
        <v>235</v>
      </c>
      <c r="K65" s="342">
        <v>140</v>
      </c>
      <c r="L65" s="397">
        <v>2</v>
      </c>
      <c r="M65" s="410" t="s">
        <v>235</v>
      </c>
      <c r="N65" s="360">
        <v>119</v>
      </c>
      <c r="O65" s="397">
        <v>3</v>
      </c>
      <c r="P65" s="410" t="s">
        <v>235</v>
      </c>
      <c r="Q65" s="360">
        <v>150</v>
      </c>
      <c r="R65" s="389">
        <v>0</v>
      </c>
      <c r="S65" s="410" t="s">
        <v>235</v>
      </c>
      <c r="T65" s="360">
        <v>80</v>
      </c>
      <c r="U65" s="397"/>
      <c r="V65" s="410" t="s">
        <v>235</v>
      </c>
      <c r="W65" s="360" t="s">
        <v>220</v>
      </c>
      <c r="X65" s="397">
        <v>0.75</v>
      </c>
      <c r="Y65" s="410" t="s">
        <v>235</v>
      </c>
      <c r="Z65" s="360">
        <v>33.75</v>
      </c>
      <c r="AA65" s="397">
        <v>1</v>
      </c>
      <c r="AB65" s="410" t="s">
        <v>235</v>
      </c>
      <c r="AC65" s="360">
        <v>100</v>
      </c>
      <c r="AD65" s="397"/>
      <c r="AE65" s="410" t="s">
        <v>235</v>
      </c>
      <c r="AF65" s="360" t="s">
        <v>220</v>
      </c>
    </row>
    <row r="66" spans="1:32" ht="24" customHeight="1" x14ac:dyDescent="0.25">
      <c r="A66" s="142">
        <f t="shared" si="26"/>
        <v>48</v>
      </c>
      <c r="B66" s="339" t="s">
        <v>127</v>
      </c>
      <c r="C66" s="280"/>
      <c r="D66" s="143">
        <f>IF(ISBLANK('Item List'!E57),0,'Item List'!E57)</f>
        <v>0</v>
      </c>
      <c r="E66" s="143">
        <f t="shared" si="25"/>
        <v>0</v>
      </c>
      <c r="F66" s="389">
        <v>2</v>
      </c>
      <c r="G66" s="410" t="s">
        <v>235</v>
      </c>
      <c r="H66" s="342">
        <v>15</v>
      </c>
      <c r="I66" s="397"/>
      <c r="J66" s="410" t="s">
        <v>235</v>
      </c>
      <c r="K66" s="342">
        <v>35</v>
      </c>
      <c r="L66" s="397">
        <v>2</v>
      </c>
      <c r="M66" s="410" t="s">
        <v>235</v>
      </c>
      <c r="N66" s="360">
        <v>119</v>
      </c>
      <c r="O66" s="397">
        <v>3</v>
      </c>
      <c r="P66" s="410" t="s">
        <v>235</v>
      </c>
      <c r="Q66" s="360">
        <v>150</v>
      </c>
      <c r="R66" s="389">
        <v>0</v>
      </c>
      <c r="S66" s="410" t="s">
        <v>235</v>
      </c>
      <c r="T66" s="360">
        <v>150</v>
      </c>
      <c r="U66" s="397"/>
      <c r="V66" s="410" t="s">
        <v>235</v>
      </c>
      <c r="W66" s="360" t="s">
        <v>220</v>
      </c>
      <c r="X66" s="397">
        <v>0.5</v>
      </c>
      <c r="Y66" s="410" t="s">
        <v>235</v>
      </c>
      <c r="Z66" s="360">
        <v>22.5</v>
      </c>
      <c r="AA66" s="397">
        <v>1</v>
      </c>
      <c r="AB66" s="410" t="s">
        <v>235</v>
      </c>
      <c r="AC66" s="360">
        <v>75</v>
      </c>
      <c r="AD66" s="397"/>
      <c r="AE66" s="410" t="s">
        <v>235</v>
      </c>
      <c r="AF66" s="360" t="s">
        <v>220</v>
      </c>
    </row>
    <row r="67" spans="1:32" ht="24" customHeight="1" x14ac:dyDescent="0.25">
      <c r="A67" s="142">
        <f t="shared" si="26"/>
        <v>49</v>
      </c>
      <c r="B67" s="339" t="s">
        <v>117</v>
      </c>
      <c r="C67" s="280"/>
      <c r="D67" s="143">
        <f>IF(ISBLANK('Item List'!E58),0,'Item List'!E58)</f>
        <v>0</v>
      </c>
      <c r="E67" s="143">
        <f t="shared" si="25"/>
        <v>0</v>
      </c>
      <c r="F67" s="389">
        <v>1</v>
      </c>
      <c r="G67" s="410" t="s">
        <v>235</v>
      </c>
      <c r="H67" s="342">
        <v>15</v>
      </c>
      <c r="I67" s="397"/>
      <c r="J67" s="410" t="s">
        <v>235</v>
      </c>
      <c r="K67" s="342">
        <v>35</v>
      </c>
      <c r="L67" s="397">
        <v>2</v>
      </c>
      <c r="M67" s="410" t="s">
        <v>235</v>
      </c>
      <c r="N67" s="360">
        <v>119</v>
      </c>
      <c r="O67" s="397">
        <v>3</v>
      </c>
      <c r="P67" s="410" t="s">
        <v>235</v>
      </c>
      <c r="Q67" s="360">
        <v>150</v>
      </c>
      <c r="R67" s="389">
        <v>0</v>
      </c>
      <c r="S67" s="410" t="s">
        <v>235</v>
      </c>
      <c r="T67" s="360">
        <v>60</v>
      </c>
      <c r="U67" s="397"/>
      <c r="V67" s="410" t="s">
        <v>235</v>
      </c>
      <c r="W67" s="360" t="s">
        <v>220</v>
      </c>
      <c r="X67" s="397"/>
      <c r="Y67" s="410" t="s">
        <v>235</v>
      </c>
      <c r="Z67" s="360" t="s">
        <v>216</v>
      </c>
      <c r="AA67" s="397">
        <v>1</v>
      </c>
      <c r="AB67" s="410" t="s">
        <v>235</v>
      </c>
      <c r="AC67" s="360">
        <v>45</v>
      </c>
      <c r="AD67" s="397"/>
      <c r="AE67" s="410" t="s">
        <v>235</v>
      </c>
      <c r="AF67" s="360" t="s">
        <v>220</v>
      </c>
    </row>
    <row r="68" spans="1:32" ht="24" customHeight="1" x14ac:dyDescent="0.25">
      <c r="A68" s="142">
        <f t="shared" si="26"/>
        <v>50</v>
      </c>
      <c r="B68" s="339" t="s">
        <v>128</v>
      </c>
      <c r="C68" s="280"/>
      <c r="D68" s="143">
        <f>IF(ISBLANK('Item List'!E59),0,'Item List'!E59)</f>
        <v>0</v>
      </c>
      <c r="E68" s="143">
        <f t="shared" si="25"/>
        <v>0</v>
      </c>
      <c r="F68" s="389">
        <v>1</v>
      </c>
      <c r="G68" s="410" t="s">
        <v>235</v>
      </c>
      <c r="H68" s="342">
        <v>15</v>
      </c>
      <c r="I68" s="397"/>
      <c r="J68" s="410" t="s">
        <v>235</v>
      </c>
      <c r="K68" s="342">
        <v>35</v>
      </c>
      <c r="L68" s="397">
        <v>2</v>
      </c>
      <c r="M68" s="410" t="s">
        <v>235</v>
      </c>
      <c r="N68" s="360">
        <v>119</v>
      </c>
      <c r="O68" s="397">
        <v>3</v>
      </c>
      <c r="P68" s="410" t="s">
        <v>235</v>
      </c>
      <c r="Q68" s="360">
        <v>150</v>
      </c>
      <c r="R68" s="389">
        <v>0</v>
      </c>
      <c r="S68" s="410" t="s">
        <v>235</v>
      </c>
      <c r="T68" s="360">
        <v>45</v>
      </c>
      <c r="U68" s="397"/>
      <c r="V68" s="410" t="s">
        <v>235</v>
      </c>
      <c r="W68" s="360" t="s">
        <v>220</v>
      </c>
      <c r="X68" s="397">
        <v>1</v>
      </c>
      <c r="Y68" s="410" t="s">
        <v>235</v>
      </c>
      <c r="Z68" s="360">
        <v>45</v>
      </c>
      <c r="AA68" s="397">
        <v>1</v>
      </c>
      <c r="AB68" s="410" t="s">
        <v>235</v>
      </c>
      <c r="AC68" s="360">
        <v>75</v>
      </c>
      <c r="AD68" s="397"/>
      <c r="AE68" s="410" t="s">
        <v>235</v>
      </c>
      <c r="AF68" s="360" t="s">
        <v>220</v>
      </c>
    </row>
    <row r="69" spans="1:32" ht="24" customHeight="1" x14ac:dyDescent="0.25">
      <c r="A69" s="142">
        <f t="shared" si="26"/>
        <v>51</v>
      </c>
      <c r="B69" s="279" t="s">
        <v>129</v>
      </c>
      <c r="C69" s="280"/>
      <c r="D69" s="143">
        <f>IF(ISBLANK('Item List'!E60),0,'Item List'!E60)</f>
        <v>0</v>
      </c>
      <c r="E69" s="143">
        <f t="shared" si="25"/>
        <v>0</v>
      </c>
      <c r="F69" s="389">
        <v>2</v>
      </c>
      <c r="G69" s="410" t="s">
        <v>235</v>
      </c>
      <c r="H69" s="342">
        <v>15</v>
      </c>
      <c r="I69" s="397"/>
      <c r="J69" s="410" t="s">
        <v>235</v>
      </c>
      <c r="K69" s="342">
        <v>45</v>
      </c>
      <c r="L69" s="397">
        <v>2</v>
      </c>
      <c r="M69" s="410" t="s">
        <v>235</v>
      </c>
      <c r="N69" s="360">
        <v>119</v>
      </c>
      <c r="O69" s="397">
        <v>3</v>
      </c>
      <c r="P69" s="410" t="s">
        <v>235</v>
      </c>
      <c r="Q69" s="360">
        <v>150</v>
      </c>
      <c r="R69" s="389">
        <v>0</v>
      </c>
      <c r="S69" s="410" t="s">
        <v>235</v>
      </c>
      <c r="T69" s="360">
        <v>45</v>
      </c>
      <c r="U69" s="397"/>
      <c r="V69" s="410" t="s">
        <v>235</v>
      </c>
      <c r="W69" s="360" t="s">
        <v>220</v>
      </c>
      <c r="X69" s="397">
        <v>1</v>
      </c>
      <c r="Y69" s="410" t="s">
        <v>235</v>
      </c>
      <c r="Z69" s="360">
        <v>45</v>
      </c>
      <c r="AA69" s="397">
        <v>1</v>
      </c>
      <c r="AB69" s="410" t="s">
        <v>235</v>
      </c>
      <c r="AC69" s="360">
        <v>65</v>
      </c>
      <c r="AD69" s="397"/>
      <c r="AE69" s="410" t="s">
        <v>235</v>
      </c>
      <c r="AF69" s="360" t="s">
        <v>220</v>
      </c>
    </row>
    <row r="70" spans="1:32" ht="24" customHeight="1" x14ac:dyDescent="0.25">
      <c r="A70" s="142">
        <f t="shared" si="26"/>
        <v>52</v>
      </c>
      <c r="B70" s="279" t="s">
        <v>130</v>
      </c>
      <c r="C70" s="280"/>
      <c r="D70" s="143">
        <f>IF(ISBLANK('Item List'!E61),0,'Item List'!E61)</f>
        <v>0</v>
      </c>
      <c r="E70" s="143">
        <f t="shared" si="25"/>
        <v>0</v>
      </c>
      <c r="F70" s="389">
        <v>1</v>
      </c>
      <c r="G70" s="410" t="s">
        <v>235</v>
      </c>
      <c r="H70" s="342">
        <v>15</v>
      </c>
      <c r="I70" s="397"/>
      <c r="J70" s="410" t="s">
        <v>235</v>
      </c>
      <c r="K70" s="342">
        <v>35</v>
      </c>
      <c r="L70" s="397">
        <v>2</v>
      </c>
      <c r="M70" s="410" t="s">
        <v>235</v>
      </c>
      <c r="N70" s="360">
        <v>119</v>
      </c>
      <c r="O70" s="397">
        <v>3</v>
      </c>
      <c r="P70" s="410" t="s">
        <v>235</v>
      </c>
      <c r="Q70" s="360">
        <v>150</v>
      </c>
      <c r="R70" s="389">
        <v>0</v>
      </c>
      <c r="S70" s="410" t="s">
        <v>235</v>
      </c>
      <c r="T70" s="360">
        <v>45</v>
      </c>
      <c r="U70" s="397"/>
      <c r="V70" s="410" t="s">
        <v>235</v>
      </c>
      <c r="W70" s="360" t="s">
        <v>220</v>
      </c>
      <c r="X70" s="397">
        <v>0</v>
      </c>
      <c r="Y70" s="410" t="s">
        <v>235</v>
      </c>
      <c r="Z70" s="360" t="s">
        <v>216</v>
      </c>
      <c r="AA70" s="397">
        <v>0.5</v>
      </c>
      <c r="AB70" s="410" t="s">
        <v>235</v>
      </c>
      <c r="AC70" s="360">
        <v>20</v>
      </c>
      <c r="AD70" s="397"/>
      <c r="AE70" s="410" t="s">
        <v>235</v>
      </c>
      <c r="AF70" s="360" t="s">
        <v>220</v>
      </c>
    </row>
    <row r="71" spans="1:32" ht="24" customHeight="1" x14ac:dyDescent="0.25">
      <c r="A71" s="142">
        <f t="shared" si="26"/>
        <v>53</v>
      </c>
      <c r="B71" s="279" t="s">
        <v>118</v>
      </c>
      <c r="C71" s="280"/>
      <c r="D71" s="143">
        <f>IF(ISBLANK('Item List'!E62),0,'Item List'!E62)</f>
        <v>0</v>
      </c>
      <c r="E71" s="143">
        <f t="shared" si="25"/>
        <v>0</v>
      </c>
      <c r="F71" s="389">
        <v>1</v>
      </c>
      <c r="G71" s="410" t="s">
        <v>235</v>
      </c>
      <c r="H71" s="342">
        <v>15</v>
      </c>
      <c r="I71" s="398"/>
      <c r="J71" s="410" t="s">
        <v>235</v>
      </c>
      <c r="K71" s="342">
        <v>45</v>
      </c>
      <c r="L71" s="397">
        <v>2</v>
      </c>
      <c r="M71" s="410" t="s">
        <v>235</v>
      </c>
      <c r="N71" s="360">
        <v>119</v>
      </c>
      <c r="O71" s="398">
        <v>3</v>
      </c>
      <c r="P71" s="410" t="s">
        <v>235</v>
      </c>
      <c r="Q71" s="360">
        <v>150</v>
      </c>
      <c r="R71" s="389">
        <v>0</v>
      </c>
      <c r="S71" s="410" t="s">
        <v>235</v>
      </c>
      <c r="T71" s="360">
        <v>40</v>
      </c>
      <c r="U71" s="398"/>
      <c r="V71" s="410" t="s">
        <v>235</v>
      </c>
      <c r="W71" s="360" t="s">
        <v>220</v>
      </c>
      <c r="X71" s="398">
        <v>1</v>
      </c>
      <c r="Y71" s="410" t="s">
        <v>235</v>
      </c>
      <c r="Z71" s="360">
        <v>45</v>
      </c>
      <c r="AA71" s="398">
        <v>1</v>
      </c>
      <c r="AB71" s="410" t="s">
        <v>235</v>
      </c>
      <c r="AC71" s="360">
        <v>50</v>
      </c>
      <c r="AD71" s="398"/>
      <c r="AE71" s="410" t="s">
        <v>235</v>
      </c>
      <c r="AF71" s="360" t="s">
        <v>220</v>
      </c>
    </row>
    <row r="72" spans="1:32" ht="24" customHeight="1" x14ac:dyDescent="0.25">
      <c r="A72" s="142">
        <f t="shared" si="26"/>
        <v>54</v>
      </c>
      <c r="B72" s="279" t="s">
        <v>131</v>
      </c>
      <c r="C72" s="280"/>
      <c r="D72" s="143">
        <f>IF(ISBLANK('Item List'!E63),0,'Item List'!E63)</f>
        <v>0</v>
      </c>
      <c r="E72" s="143">
        <f t="shared" si="25"/>
        <v>0</v>
      </c>
      <c r="F72" s="389">
        <v>3</v>
      </c>
      <c r="G72" s="410" t="s">
        <v>235</v>
      </c>
      <c r="H72" s="342">
        <v>15</v>
      </c>
      <c r="I72" s="398"/>
      <c r="J72" s="410" t="s">
        <v>235</v>
      </c>
      <c r="K72" s="342">
        <v>45</v>
      </c>
      <c r="L72" s="397">
        <v>2</v>
      </c>
      <c r="M72" s="410" t="s">
        <v>235</v>
      </c>
      <c r="N72" s="360">
        <v>119</v>
      </c>
      <c r="O72" s="398">
        <v>3</v>
      </c>
      <c r="P72" s="410" t="s">
        <v>235</v>
      </c>
      <c r="Q72" s="360">
        <v>150</v>
      </c>
      <c r="R72" s="389">
        <v>0</v>
      </c>
      <c r="S72" s="410" t="s">
        <v>235</v>
      </c>
      <c r="T72" s="360">
        <v>60</v>
      </c>
      <c r="U72" s="398"/>
      <c r="V72" s="410" t="s">
        <v>235</v>
      </c>
      <c r="W72" s="360" t="s">
        <v>220</v>
      </c>
      <c r="X72" s="398">
        <v>0</v>
      </c>
      <c r="Y72" s="410" t="s">
        <v>235</v>
      </c>
      <c r="Z72" s="360" t="s">
        <v>216</v>
      </c>
      <c r="AA72" s="398">
        <v>1</v>
      </c>
      <c r="AB72" s="410" t="s">
        <v>235</v>
      </c>
      <c r="AC72" s="360">
        <v>50</v>
      </c>
      <c r="AD72" s="398"/>
      <c r="AE72" s="410" t="s">
        <v>235</v>
      </c>
      <c r="AF72" s="360" t="s">
        <v>220</v>
      </c>
    </row>
    <row r="73" spans="1:32" ht="24" customHeight="1" x14ac:dyDescent="0.25">
      <c r="A73" s="142">
        <f t="shared" si="26"/>
        <v>55</v>
      </c>
      <c r="B73" s="279" t="s">
        <v>132</v>
      </c>
      <c r="C73" s="280"/>
      <c r="D73" s="143">
        <f>IF(ISBLANK('Item List'!E64),0,'Item List'!E64)</f>
        <v>0</v>
      </c>
      <c r="E73" s="143">
        <f t="shared" si="25"/>
        <v>0</v>
      </c>
      <c r="F73" s="389">
        <v>3</v>
      </c>
      <c r="G73" s="410" t="s">
        <v>235</v>
      </c>
      <c r="H73" s="342">
        <v>15</v>
      </c>
      <c r="I73" s="398"/>
      <c r="J73" s="410" t="s">
        <v>235</v>
      </c>
      <c r="K73" s="342">
        <v>45</v>
      </c>
      <c r="L73" s="397">
        <v>2</v>
      </c>
      <c r="M73" s="410" t="s">
        <v>235</v>
      </c>
      <c r="N73" s="360">
        <v>119</v>
      </c>
      <c r="O73" s="398">
        <v>3</v>
      </c>
      <c r="P73" s="410" t="s">
        <v>235</v>
      </c>
      <c r="Q73" s="360">
        <v>150</v>
      </c>
      <c r="R73" s="389">
        <v>0</v>
      </c>
      <c r="S73" s="410" t="s">
        <v>235</v>
      </c>
      <c r="T73" s="360">
        <v>40</v>
      </c>
      <c r="U73" s="398"/>
      <c r="V73" s="410" t="s">
        <v>235</v>
      </c>
      <c r="W73" s="360" t="s">
        <v>220</v>
      </c>
      <c r="X73" s="398">
        <v>2</v>
      </c>
      <c r="Y73" s="410" t="s">
        <v>235</v>
      </c>
      <c r="Z73" s="360">
        <v>90</v>
      </c>
      <c r="AA73" s="398">
        <v>1</v>
      </c>
      <c r="AB73" s="410" t="s">
        <v>235</v>
      </c>
      <c r="AC73" s="360">
        <v>50</v>
      </c>
      <c r="AD73" s="398"/>
      <c r="AE73" s="410" t="s">
        <v>235</v>
      </c>
      <c r="AF73" s="360" t="s">
        <v>220</v>
      </c>
    </row>
    <row r="74" spans="1:32" ht="24" customHeight="1" x14ac:dyDescent="0.25">
      <c r="A74" s="142">
        <f t="shared" si="26"/>
        <v>56</v>
      </c>
      <c r="B74" s="279" t="s">
        <v>133</v>
      </c>
      <c r="C74" s="280"/>
      <c r="D74" s="143">
        <f>IF(ISBLANK('Item List'!E65),0,'Item List'!E65)</f>
        <v>0</v>
      </c>
      <c r="E74" s="143">
        <f t="shared" si="25"/>
        <v>0</v>
      </c>
      <c r="F74" s="389">
        <v>3</v>
      </c>
      <c r="G74" s="410" t="s">
        <v>235</v>
      </c>
      <c r="H74" s="342">
        <v>15</v>
      </c>
      <c r="I74" s="398"/>
      <c r="J74" s="410" t="s">
        <v>235</v>
      </c>
      <c r="K74" s="342">
        <v>140</v>
      </c>
      <c r="L74" s="397">
        <v>2</v>
      </c>
      <c r="M74" s="410" t="s">
        <v>235</v>
      </c>
      <c r="N74" s="360">
        <v>119</v>
      </c>
      <c r="O74" s="398">
        <v>3</v>
      </c>
      <c r="P74" s="410" t="s">
        <v>235</v>
      </c>
      <c r="Q74" s="360">
        <v>150</v>
      </c>
      <c r="R74" s="389">
        <v>0</v>
      </c>
      <c r="S74" s="410" t="s">
        <v>235</v>
      </c>
      <c r="T74" s="360">
        <v>135</v>
      </c>
      <c r="U74" s="398"/>
      <c r="V74" s="410" t="s">
        <v>235</v>
      </c>
      <c r="W74" s="360" t="s">
        <v>220</v>
      </c>
      <c r="X74" s="398">
        <v>3</v>
      </c>
      <c r="Y74" s="410" t="s">
        <v>235</v>
      </c>
      <c r="Z74" s="360">
        <v>135</v>
      </c>
      <c r="AA74" s="398">
        <v>1</v>
      </c>
      <c r="AB74" s="410" t="s">
        <v>235</v>
      </c>
      <c r="AC74" s="360">
        <v>50</v>
      </c>
      <c r="AD74" s="398"/>
      <c r="AE74" s="410" t="s">
        <v>235</v>
      </c>
      <c r="AF74" s="360" t="s">
        <v>220</v>
      </c>
    </row>
    <row r="75" spans="1:32" ht="24" customHeight="1" x14ac:dyDescent="0.25">
      <c r="A75" s="142">
        <f t="shared" si="26"/>
        <v>57</v>
      </c>
      <c r="B75" s="279" t="s">
        <v>134</v>
      </c>
      <c r="C75" s="280"/>
      <c r="D75" s="143">
        <f>IF(ISBLANK('Item List'!E66),0,'Item List'!E66)</f>
        <v>0</v>
      </c>
      <c r="E75" s="143">
        <f t="shared" si="25"/>
        <v>0</v>
      </c>
      <c r="F75" s="389">
        <v>2</v>
      </c>
      <c r="G75" s="410" t="s">
        <v>235</v>
      </c>
      <c r="H75" s="342">
        <v>15</v>
      </c>
      <c r="I75" s="398"/>
      <c r="J75" s="410" t="s">
        <v>235</v>
      </c>
      <c r="K75" s="342">
        <v>45</v>
      </c>
      <c r="L75" s="397">
        <v>2</v>
      </c>
      <c r="M75" s="410" t="s">
        <v>235</v>
      </c>
      <c r="N75" s="360">
        <v>119</v>
      </c>
      <c r="O75" s="398">
        <v>3</v>
      </c>
      <c r="P75" s="410" t="s">
        <v>235</v>
      </c>
      <c r="Q75" s="360">
        <v>150</v>
      </c>
      <c r="R75" s="389">
        <v>0</v>
      </c>
      <c r="S75" s="410" t="s">
        <v>235</v>
      </c>
      <c r="T75" s="360">
        <v>45</v>
      </c>
      <c r="U75" s="398"/>
      <c r="V75" s="410" t="s">
        <v>235</v>
      </c>
      <c r="W75" s="360" t="s">
        <v>220</v>
      </c>
      <c r="X75" s="398">
        <v>0.5</v>
      </c>
      <c r="Y75" s="410" t="s">
        <v>235</v>
      </c>
      <c r="Z75" s="360">
        <v>22.5</v>
      </c>
      <c r="AA75" s="398">
        <v>1</v>
      </c>
      <c r="AB75" s="410" t="s">
        <v>235</v>
      </c>
      <c r="AC75" s="360">
        <v>50</v>
      </c>
      <c r="AD75" s="398"/>
      <c r="AE75" s="410" t="s">
        <v>235</v>
      </c>
      <c r="AF75" s="360" t="s">
        <v>220</v>
      </c>
    </row>
    <row r="76" spans="1:32" ht="24" customHeight="1" x14ac:dyDescent="0.25">
      <c r="A76" s="142">
        <f t="shared" si="26"/>
        <v>58</v>
      </c>
      <c r="B76" s="279" t="s">
        <v>119</v>
      </c>
      <c r="C76" s="280"/>
      <c r="D76" s="143">
        <f>IF(ISBLANK('Item List'!E67),0,'Item List'!E67)</f>
        <v>0</v>
      </c>
      <c r="E76" s="143">
        <f t="shared" si="25"/>
        <v>0</v>
      </c>
      <c r="F76" s="389">
        <v>1</v>
      </c>
      <c r="G76" s="410" t="s">
        <v>235</v>
      </c>
      <c r="H76" s="342">
        <v>15</v>
      </c>
      <c r="I76" s="398"/>
      <c r="J76" s="410" t="s">
        <v>235</v>
      </c>
      <c r="K76" s="342">
        <v>35</v>
      </c>
      <c r="L76" s="397">
        <v>2</v>
      </c>
      <c r="M76" s="410" t="s">
        <v>235</v>
      </c>
      <c r="N76" s="360">
        <v>119</v>
      </c>
      <c r="O76" s="398">
        <v>3</v>
      </c>
      <c r="P76" s="410" t="s">
        <v>235</v>
      </c>
      <c r="Q76" s="360">
        <v>150</v>
      </c>
      <c r="R76" s="389">
        <v>0</v>
      </c>
      <c r="S76" s="410" t="s">
        <v>235</v>
      </c>
      <c r="T76" s="360">
        <v>45</v>
      </c>
      <c r="U76" s="398"/>
      <c r="V76" s="410" t="s">
        <v>235</v>
      </c>
      <c r="W76" s="360" t="s">
        <v>220</v>
      </c>
      <c r="X76" s="398">
        <v>1</v>
      </c>
      <c r="Y76" s="410" t="s">
        <v>235</v>
      </c>
      <c r="Z76" s="360">
        <v>45</v>
      </c>
      <c r="AA76" s="398">
        <v>0.5</v>
      </c>
      <c r="AB76" s="410" t="s">
        <v>235</v>
      </c>
      <c r="AC76" s="360">
        <v>20</v>
      </c>
      <c r="AD76" s="398"/>
      <c r="AE76" s="410" t="s">
        <v>235</v>
      </c>
      <c r="AF76" s="360" t="s">
        <v>220</v>
      </c>
    </row>
    <row r="77" spans="1:32" ht="24" customHeight="1" x14ac:dyDescent="0.25">
      <c r="A77" s="142">
        <f t="shared" si="26"/>
        <v>59</v>
      </c>
      <c r="B77" s="279" t="s">
        <v>135</v>
      </c>
      <c r="C77" s="280"/>
      <c r="D77" s="143">
        <f>IF(ISBLANK('Item List'!E68),0,'Item List'!E68)</f>
        <v>0</v>
      </c>
      <c r="E77" s="143">
        <f t="shared" si="25"/>
        <v>0</v>
      </c>
      <c r="F77" s="389">
        <v>2</v>
      </c>
      <c r="G77" s="410" t="s">
        <v>235</v>
      </c>
      <c r="H77" s="342">
        <v>15</v>
      </c>
      <c r="I77" s="398"/>
      <c r="J77" s="410" t="s">
        <v>235</v>
      </c>
      <c r="K77" s="342">
        <v>120</v>
      </c>
      <c r="L77" s="397">
        <v>2</v>
      </c>
      <c r="M77" s="410" t="s">
        <v>235</v>
      </c>
      <c r="N77" s="360">
        <v>119</v>
      </c>
      <c r="O77" s="398">
        <v>3</v>
      </c>
      <c r="P77" s="410" t="s">
        <v>235</v>
      </c>
      <c r="Q77" s="360">
        <v>150</v>
      </c>
      <c r="R77" s="389">
        <v>0</v>
      </c>
      <c r="S77" s="410" t="s">
        <v>235</v>
      </c>
      <c r="T77" s="360">
        <v>125</v>
      </c>
      <c r="U77" s="398"/>
      <c r="V77" s="410" t="s">
        <v>235</v>
      </c>
      <c r="W77" s="360" t="s">
        <v>220</v>
      </c>
      <c r="X77" s="398">
        <v>1.5</v>
      </c>
      <c r="Y77" s="410" t="s">
        <v>235</v>
      </c>
      <c r="Z77" s="360">
        <v>67.5</v>
      </c>
      <c r="AA77" s="398">
        <v>0.5</v>
      </c>
      <c r="AB77" s="410" t="s">
        <v>235</v>
      </c>
      <c r="AC77" s="360">
        <v>25</v>
      </c>
      <c r="AD77" s="398"/>
      <c r="AE77" s="410" t="s">
        <v>235</v>
      </c>
      <c r="AF77" s="360" t="s">
        <v>220</v>
      </c>
    </row>
    <row r="78" spans="1:32" ht="24" customHeight="1" x14ac:dyDescent="0.25">
      <c r="A78" s="142">
        <f t="shared" si="26"/>
        <v>60</v>
      </c>
      <c r="B78" s="279" t="s">
        <v>136</v>
      </c>
      <c r="C78" s="280"/>
      <c r="D78" s="143">
        <f>IF(ISBLANK('Item List'!E69),0,'Item List'!E69)</f>
        <v>0</v>
      </c>
      <c r="E78" s="143">
        <f t="shared" si="25"/>
        <v>0</v>
      </c>
      <c r="F78" s="389">
        <v>2</v>
      </c>
      <c r="G78" s="410" t="s">
        <v>235</v>
      </c>
      <c r="H78" s="342">
        <v>15</v>
      </c>
      <c r="I78" s="398"/>
      <c r="J78" s="410" t="s">
        <v>235</v>
      </c>
      <c r="K78" s="342">
        <v>70</v>
      </c>
      <c r="L78" s="397">
        <v>2</v>
      </c>
      <c r="M78" s="410" t="s">
        <v>235</v>
      </c>
      <c r="N78" s="360">
        <v>119</v>
      </c>
      <c r="O78" s="398">
        <v>3</v>
      </c>
      <c r="P78" s="410" t="s">
        <v>235</v>
      </c>
      <c r="Q78" s="360">
        <v>150</v>
      </c>
      <c r="R78" s="389">
        <v>0</v>
      </c>
      <c r="S78" s="410" t="s">
        <v>235</v>
      </c>
      <c r="T78" s="360">
        <v>125</v>
      </c>
      <c r="U78" s="398"/>
      <c r="V78" s="410" t="s">
        <v>235</v>
      </c>
      <c r="W78" s="360" t="s">
        <v>220</v>
      </c>
      <c r="X78" s="398">
        <v>5</v>
      </c>
      <c r="Y78" s="410" t="s">
        <v>235</v>
      </c>
      <c r="Z78" s="360">
        <v>225</v>
      </c>
      <c r="AA78" s="398">
        <v>1</v>
      </c>
      <c r="AB78" s="410" t="s">
        <v>235</v>
      </c>
      <c r="AC78" s="360">
        <v>50</v>
      </c>
      <c r="AD78" s="398"/>
      <c r="AE78" s="410" t="s">
        <v>235</v>
      </c>
      <c r="AF78" s="360" t="s">
        <v>220</v>
      </c>
    </row>
    <row r="79" spans="1:32" ht="24" customHeight="1" x14ac:dyDescent="0.25">
      <c r="A79" s="142">
        <f t="shared" si="26"/>
        <v>61</v>
      </c>
      <c r="B79" s="279" t="s">
        <v>137</v>
      </c>
      <c r="C79" s="280"/>
      <c r="D79" s="143">
        <f>IF(ISBLANK('Item List'!E70),0,'Item List'!E70)</f>
        <v>0</v>
      </c>
      <c r="E79" s="143">
        <f t="shared" si="25"/>
        <v>0</v>
      </c>
      <c r="F79" s="389">
        <v>2</v>
      </c>
      <c r="G79" s="410" t="s">
        <v>235</v>
      </c>
      <c r="H79" s="342">
        <v>15</v>
      </c>
      <c r="I79" s="398"/>
      <c r="J79" s="410" t="s">
        <v>235</v>
      </c>
      <c r="K79" s="342">
        <v>105</v>
      </c>
      <c r="L79" s="397">
        <v>2</v>
      </c>
      <c r="M79" s="410" t="s">
        <v>235</v>
      </c>
      <c r="N79" s="360">
        <v>119</v>
      </c>
      <c r="O79" s="398">
        <v>3</v>
      </c>
      <c r="P79" s="410" t="s">
        <v>235</v>
      </c>
      <c r="Q79" s="360">
        <v>150</v>
      </c>
      <c r="R79" s="389">
        <v>0</v>
      </c>
      <c r="S79" s="410" t="s">
        <v>235</v>
      </c>
      <c r="T79" s="360">
        <v>140</v>
      </c>
      <c r="U79" s="398"/>
      <c r="V79" s="410" t="s">
        <v>235</v>
      </c>
      <c r="W79" s="360" t="s">
        <v>220</v>
      </c>
      <c r="X79" s="398">
        <v>1</v>
      </c>
      <c r="Y79" s="410" t="s">
        <v>235</v>
      </c>
      <c r="Z79" s="360">
        <v>45</v>
      </c>
      <c r="AA79" s="398">
        <v>1</v>
      </c>
      <c r="AB79" s="410" t="s">
        <v>235</v>
      </c>
      <c r="AC79" s="360">
        <v>50</v>
      </c>
      <c r="AD79" s="398"/>
      <c r="AE79" s="410" t="s">
        <v>235</v>
      </c>
      <c r="AF79" s="360" t="s">
        <v>220</v>
      </c>
    </row>
    <row r="80" spans="1:32" ht="24" customHeight="1" x14ac:dyDescent="0.25">
      <c r="A80" s="142">
        <f t="shared" si="26"/>
        <v>62</v>
      </c>
      <c r="B80" s="279" t="s">
        <v>171</v>
      </c>
      <c r="C80" s="280"/>
      <c r="D80" s="143">
        <f>IF(ISBLANK('Item List'!E71),0,'Item List'!E71)</f>
        <v>0</v>
      </c>
      <c r="E80" s="143">
        <f t="shared" si="25"/>
        <v>0</v>
      </c>
      <c r="F80" s="389">
        <v>3</v>
      </c>
      <c r="G80" s="410" t="s">
        <v>235</v>
      </c>
      <c r="H80" s="342">
        <v>15</v>
      </c>
      <c r="I80" s="398"/>
      <c r="J80" s="410" t="s">
        <v>235</v>
      </c>
      <c r="K80" s="342" t="s">
        <v>216</v>
      </c>
      <c r="L80" s="397">
        <v>2</v>
      </c>
      <c r="M80" s="410" t="s">
        <v>235</v>
      </c>
      <c r="N80" s="360">
        <v>119</v>
      </c>
      <c r="O80" s="398">
        <v>3</v>
      </c>
      <c r="P80" s="410" t="s">
        <v>235</v>
      </c>
      <c r="Q80" s="360">
        <v>150</v>
      </c>
      <c r="R80" s="389">
        <v>0</v>
      </c>
      <c r="S80" s="410" t="s">
        <v>235</v>
      </c>
      <c r="T80" s="360">
        <v>180</v>
      </c>
      <c r="U80" s="398"/>
      <c r="V80" s="410" t="s">
        <v>235</v>
      </c>
      <c r="W80" s="360" t="s">
        <v>220</v>
      </c>
      <c r="X80" s="398"/>
      <c r="Y80" s="410" t="s">
        <v>235</v>
      </c>
      <c r="Z80" s="360" t="s">
        <v>216</v>
      </c>
      <c r="AA80" s="398">
        <v>1</v>
      </c>
      <c r="AB80" s="410" t="s">
        <v>235</v>
      </c>
      <c r="AC80" s="360">
        <v>50</v>
      </c>
      <c r="AD80" s="398"/>
      <c r="AE80" s="410" t="s">
        <v>235</v>
      </c>
      <c r="AF80" s="360" t="s">
        <v>220</v>
      </c>
    </row>
    <row r="81" spans="1:32" ht="24" customHeight="1" x14ac:dyDescent="0.25">
      <c r="A81" s="142">
        <f t="shared" si="26"/>
        <v>63</v>
      </c>
      <c r="B81" s="279" t="s">
        <v>172</v>
      </c>
      <c r="C81" s="280"/>
      <c r="D81" s="143">
        <f>IF(ISBLANK('Item List'!E72),0,'Item List'!E72)</f>
        <v>0</v>
      </c>
      <c r="E81" s="143">
        <f t="shared" si="25"/>
        <v>0</v>
      </c>
      <c r="F81" s="389">
        <v>1</v>
      </c>
      <c r="G81" s="410" t="s">
        <v>235</v>
      </c>
      <c r="H81" s="342">
        <v>15</v>
      </c>
      <c r="I81" s="398"/>
      <c r="J81" s="410" t="s">
        <v>235</v>
      </c>
      <c r="K81" s="342" t="s">
        <v>216</v>
      </c>
      <c r="L81" s="397">
        <v>2</v>
      </c>
      <c r="M81" s="410" t="s">
        <v>235</v>
      </c>
      <c r="N81" s="360">
        <v>119</v>
      </c>
      <c r="O81" s="398">
        <v>3</v>
      </c>
      <c r="P81" s="410" t="s">
        <v>235</v>
      </c>
      <c r="Q81" s="360">
        <v>150</v>
      </c>
      <c r="R81" s="389">
        <v>0</v>
      </c>
      <c r="S81" s="410" t="s">
        <v>235</v>
      </c>
      <c r="T81" s="360">
        <v>40</v>
      </c>
      <c r="U81" s="398"/>
      <c r="V81" s="410" t="s">
        <v>235</v>
      </c>
      <c r="W81" s="360" t="s">
        <v>220</v>
      </c>
      <c r="X81" s="398"/>
      <c r="Y81" s="410" t="s">
        <v>235</v>
      </c>
      <c r="Z81" s="360" t="s">
        <v>216</v>
      </c>
      <c r="AA81" s="398">
        <v>0.5</v>
      </c>
      <c r="AB81" s="410" t="s">
        <v>235</v>
      </c>
      <c r="AC81" s="360">
        <v>20</v>
      </c>
      <c r="AD81" s="398"/>
      <c r="AE81" s="410" t="s">
        <v>235</v>
      </c>
      <c r="AF81" s="360" t="s">
        <v>220</v>
      </c>
    </row>
    <row r="82" spans="1:32" ht="24" customHeight="1" x14ac:dyDescent="0.25">
      <c r="A82" s="142">
        <f t="shared" si="26"/>
        <v>64</v>
      </c>
      <c r="B82" s="279" t="s">
        <v>174</v>
      </c>
      <c r="C82" s="280"/>
      <c r="D82" s="143">
        <f>IF(ISBLANK('Item List'!E73),0,'Item List'!E73)</f>
        <v>0</v>
      </c>
      <c r="E82" s="143">
        <f t="shared" si="25"/>
        <v>0</v>
      </c>
      <c r="F82" s="389">
        <v>3</v>
      </c>
      <c r="G82" s="410" t="s">
        <v>235</v>
      </c>
      <c r="H82" s="342">
        <v>15</v>
      </c>
      <c r="I82" s="398"/>
      <c r="J82" s="410" t="s">
        <v>235</v>
      </c>
      <c r="K82" s="342">
        <v>100</v>
      </c>
      <c r="L82" s="397">
        <v>2</v>
      </c>
      <c r="M82" s="410" t="s">
        <v>235</v>
      </c>
      <c r="N82" s="360">
        <v>119</v>
      </c>
      <c r="O82" s="398">
        <v>3</v>
      </c>
      <c r="P82" s="410" t="s">
        <v>235</v>
      </c>
      <c r="Q82" s="360">
        <v>150</v>
      </c>
      <c r="R82" s="389">
        <v>0</v>
      </c>
      <c r="S82" s="410" t="s">
        <v>235</v>
      </c>
      <c r="T82" s="360">
        <v>40</v>
      </c>
      <c r="U82" s="398"/>
      <c r="V82" s="410" t="s">
        <v>235</v>
      </c>
      <c r="W82" s="360" t="s">
        <v>220</v>
      </c>
      <c r="X82" s="398">
        <v>2</v>
      </c>
      <c r="Y82" s="410" t="s">
        <v>235</v>
      </c>
      <c r="Z82" s="360">
        <v>90</v>
      </c>
      <c r="AA82" s="398">
        <v>1</v>
      </c>
      <c r="AB82" s="410" t="s">
        <v>235</v>
      </c>
      <c r="AC82" s="360">
        <v>100</v>
      </c>
      <c r="AD82" s="398"/>
      <c r="AE82" s="410" t="s">
        <v>235</v>
      </c>
      <c r="AF82" s="360" t="s">
        <v>220</v>
      </c>
    </row>
    <row r="83" spans="1:32" ht="24" customHeight="1" x14ac:dyDescent="0.25">
      <c r="A83" s="142">
        <f t="shared" si="26"/>
        <v>65</v>
      </c>
      <c r="B83" s="279" t="s">
        <v>138</v>
      </c>
      <c r="C83" s="280"/>
      <c r="D83" s="143">
        <f>IF(ISBLANK('Item List'!E74),0,'Item List'!E74)</f>
        <v>0</v>
      </c>
      <c r="E83" s="143">
        <f t="shared" si="25"/>
        <v>0</v>
      </c>
      <c r="F83" s="389">
        <v>2</v>
      </c>
      <c r="G83" s="410" t="s">
        <v>235</v>
      </c>
      <c r="H83" s="342">
        <v>15</v>
      </c>
      <c r="I83" s="398"/>
      <c r="J83" s="410" t="s">
        <v>235</v>
      </c>
      <c r="K83" s="342">
        <v>100</v>
      </c>
      <c r="L83" s="397">
        <v>2</v>
      </c>
      <c r="M83" s="410" t="s">
        <v>235</v>
      </c>
      <c r="N83" s="360">
        <v>119</v>
      </c>
      <c r="O83" s="398">
        <v>3</v>
      </c>
      <c r="P83" s="410" t="s">
        <v>235</v>
      </c>
      <c r="Q83" s="360">
        <v>150</v>
      </c>
      <c r="R83" s="389">
        <v>0</v>
      </c>
      <c r="S83" s="410" t="s">
        <v>235</v>
      </c>
      <c r="T83" s="360">
        <v>40</v>
      </c>
      <c r="U83" s="398"/>
      <c r="V83" s="410" t="s">
        <v>235</v>
      </c>
      <c r="W83" s="360" t="s">
        <v>220</v>
      </c>
      <c r="X83" s="398"/>
      <c r="Y83" s="410" t="s">
        <v>235</v>
      </c>
      <c r="Z83" s="360" t="s">
        <v>216</v>
      </c>
      <c r="AA83" s="398">
        <v>0.5</v>
      </c>
      <c r="AB83" s="410" t="s">
        <v>235</v>
      </c>
      <c r="AC83" s="360">
        <v>50</v>
      </c>
      <c r="AD83" s="398"/>
      <c r="AE83" s="410" t="s">
        <v>235</v>
      </c>
      <c r="AF83" s="360" t="s">
        <v>220</v>
      </c>
    </row>
    <row r="84" spans="1:32" ht="24" customHeight="1" x14ac:dyDescent="0.25">
      <c r="A84" s="142">
        <f t="shared" si="26"/>
        <v>66</v>
      </c>
      <c r="B84" s="279" t="s">
        <v>173</v>
      </c>
      <c r="C84" s="280"/>
      <c r="D84" s="143">
        <f>IF(ISBLANK('Item List'!E73),0,'Item List'!E73)</f>
        <v>0</v>
      </c>
      <c r="E84" s="143">
        <f t="shared" si="25"/>
        <v>0</v>
      </c>
      <c r="F84" s="389">
        <v>1</v>
      </c>
      <c r="G84" s="410" t="s">
        <v>235</v>
      </c>
      <c r="H84" s="342">
        <v>15</v>
      </c>
      <c r="I84" s="398"/>
      <c r="J84" s="410" t="s">
        <v>235</v>
      </c>
      <c r="K84" s="342">
        <v>100</v>
      </c>
      <c r="L84" s="397">
        <v>2</v>
      </c>
      <c r="M84" s="410" t="s">
        <v>235</v>
      </c>
      <c r="N84" s="360">
        <v>119</v>
      </c>
      <c r="O84" s="398">
        <v>3</v>
      </c>
      <c r="P84" s="410" t="s">
        <v>235</v>
      </c>
      <c r="Q84" s="360">
        <v>150</v>
      </c>
      <c r="R84" s="389">
        <v>0</v>
      </c>
      <c r="S84" s="410" t="s">
        <v>235</v>
      </c>
      <c r="T84" s="360">
        <v>40</v>
      </c>
      <c r="U84" s="398"/>
      <c r="V84" s="410" t="s">
        <v>235</v>
      </c>
      <c r="W84" s="360" t="s">
        <v>220</v>
      </c>
      <c r="X84" s="398"/>
      <c r="Y84" s="410" t="s">
        <v>235</v>
      </c>
      <c r="Z84" s="360" t="s">
        <v>216</v>
      </c>
      <c r="AA84" s="398">
        <v>1</v>
      </c>
      <c r="AB84" s="410" t="s">
        <v>235</v>
      </c>
      <c r="AC84" s="360">
        <v>50</v>
      </c>
      <c r="AD84" s="398"/>
      <c r="AE84" s="410" t="s">
        <v>235</v>
      </c>
      <c r="AF84" s="360" t="s">
        <v>220</v>
      </c>
    </row>
    <row r="85" spans="1:32" s="356" customFormat="1" ht="24" customHeight="1" x14ac:dyDescent="0.25">
      <c r="A85" s="349">
        <f t="shared" si="26"/>
        <v>67</v>
      </c>
      <c r="B85" s="428" t="s">
        <v>184</v>
      </c>
      <c r="C85" s="350"/>
      <c r="D85" s="351"/>
      <c r="E85" s="351"/>
      <c r="F85" s="393"/>
      <c r="G85" s="352"/>
      <c r="H85" s="364">
        <f>SUM(H44:H59,H62:H84)</f>
        <v>585</v>
      </c>
      <c r="I85" s="399"/>
      <c r="J85" s="381"/>
      <c r="K85" s="364">
        <f>SUM(K44:K59,K62:K84)</f>
        <v>2420</v>
      </c>
      <c r="L85" s="399"/>
      <c r="M85" s="381"/>
      <c r="N85" s="364">
        <f>SUM(N44:N59,N62:N84)</f>
        <v>4700.5</v>
      </c>
      <c r="O85" s="399"/>
      <c r="P85" s="381"/>
      <c r="Q85" s="364">
        <f>SUM(Q44:Q59,Q62:Q84)</f>
        <v>5850</v>
      </c>
      <c r="R85" s="407">
        <v>0</v>
      </c>
      <c r="S85" s="384"/>
      <c r="T85" s="364">
        <f>SUM(T44:T59,T62:T84)</f>
        <v>3215</v>
      </c>
      <c r="U85" s="399"/>
      <c r="V85" s="381"/>
      <c r="W85" s="364" t="s">
        <v>220</v>
      </c>
      <c r="X85" s="399"/>
      <c r="Y85" s="381"/>
      <c r="Z85" s="364">
        <f>SUM(Z44:Z59,Z62:Z84)</f>
        <v>2452.5</v>
      </c>
      <c r="AA85" s="399"/>
      <c r="AB85" s="381"/>
      <c r="AC85" s="364">
        <f>SUM(AC44:AC59,AC62:AC84)</f>
        <v>2380</v>
      </c>
      <c r="AD85" s="399"/>
      <c r="AE85" s="381"/>
      <c r="AF85" s="364" t="s">
        <v>220</v>
      </c>
    </row>
    <row r="86" spans="1:32" ht="24" customHeight="1" thickBot="1" x14ac:dyDescent="0.3">
      <c r="A86" s="142"/>
      <c r="B86" s="279"/>
      <c r="C86" s="280"/>
      <c r="D86" s="143"/>
      <c r="E86" s="143"/>
      <c r="F86" s="389"/>
      <c r="G86" s="165"/>
      <c r="H86" s="103"/>
      <c r="I86" s="397"/>
      <c r="J86" s="166"/>
      <c r="K86" s="382" t="s">
        <v>226</v>
      </c>
      <c r="L86" s="397"/>
      <c r="M86" s="166"/>
      <c r="N86" s="103"/>
      <c r="O86" s="397"/>
      <c r="P86" s="166"/>
      <c r="Q86" s="103"/>
      <c r="R86" s="389">
        <v>0</v>
      </c>
      <c r="S86" s="165"/>
      <c r="T86" s="342">
        <v>0</v>
      </c>
      <c r="U86" s="397"/>
      <c r="V86" s="166"/>
      <c r="W86" s="360"/>
      <c r="X86" s="397"/>
      <c r="Y86" s="166"/>
      <c r="Z86" s="360"/>
      <c r="AA86" s="397"/>
      <c r="AB86" s="166"/>
      <c r="AC86" s="341"/>
      <c r="AD86" s="397"/>
      <c r="AE86" s="166"/>
      <c r="AF86" s="360"/>
    </row>
    <row r="87" spans="1:32" s="221" customFormat="1" ht="10.5" customHeight="1" x14ac:dyDescent="0.2">
      <c r="A87" s="144"/>
      <c r="B87" s="154" t="s">
        <v>88</v>
      </c>
      <c r="C87" s="281"/>
      <c r="D87" s="146" t="s">
        <v>7</v>
      </c>
      <c r="E87" s="147" t="str">
        <f>IF(SUM(E61:E86)=0,"",SUM(E61:E86))</f>
        <v/>
      </c>
      <c r="F87" s="391"/>
      <c r="G87" s="217"/>
      <c r="H87" s="348"/>
      <c r="I87" s="391"/>
      <c r="J87" s="217"/>
      <c r="K87" s="348"/>
      <c r="L87" s="391"/>
      <c r="M87" s="217"/>
      <c r="N87" s="348"/>
      <c r="O87" s="391"/>
      <c r="P87" s="217"/>
      <c r="Q87" s="348"/>
      <c r="R87" s="391">
        <v>0</v>
      </c>
      <c r="S87" s="217"/>
      <c r="T87" s="348">
        <v>0</v>
      </c>
      <c r="U87" s="391"/>
      <c r="V87" s="217"/>
      <c r="W87" s="348"/>
      <c r="X87" s="391"/>
      <c r="Y87" s="217"/>
      <c r="Z87" s="348"/>
      <c r="AA87" s="391"/>
      <c r="AB87" s="217"/>
      <c r="AC87" s="348"/>
      <c r="AD87" s="391"/>
      <c r="AE87" s="217"/>
      <c r="AF87" s="348"/>
    </row>
    <row r="88" spans="1:32" s="221" customFormat="1" ht="10.5" customHeight="1" thickBot="1" x14ac:dyDescent="0.25">
      <c r="A88" s="148"/>
      <c r="B88" s="149"/>
      <c r="C88" s="151"/>
      <c r="D88" s="152" t="s">
        <v>8</v>
      </c>
      <c r="E88" s="153" t="str">
        <f>IF(SUM(E61:E86)=0,"",SUM($C61*D61,$C62*D62,$C63*D63,$C64*D64,$C65*D65,$C66*D66,$C67*D67,$C68*D68,$C69*D69,$C70*D70,$C71*D71,$C72*D72,$C73*D73,$C74*D74,$C75*D75,$C76*D76,$C77*D77,$C78*D78,$C79*D79,$C80*D80,$C81*D81,$C82*D82,$C83*D83,$C86*D86))</f>
        <v/>
      </c>
      <c r="F88" s="392"/>
      <c r="G88" s="218"/>
      <c r="H88" s="104"/>
      <c r="I88" s="392"/>
      <c r="J88" s="218"/>
      <c r="K88" s="104"/>
      <c r="L88" s="392"/>
      <c r="M88" s="218"/>
      <c r="N88" s="104"/>
      <c r="O88" s="392"/>
      <c r="P88" s="218"/>
      <c r="Q88" s="104"/>
      <c r="R88" s="392">
        <v>0</v>
      </c>
      <c r="S88" s="218"/>
      <c r="T88" s="104">
        <v>0</v>
      </c>
      <c r="U88" s="392"/>
      <c r="V88" s="218"/>
      <c r="W88" s="104"/>
      <c r="X88" s="392"/>
      <c r="Y88" s="218"/>
      <c r="Z88" s="104"/>
      <c r="AA88" s="392"/>
      <c r="AB88" s="218"/>
      <c r="AC88" s="104"/>
      <c r="AD88" s="392"/>
      <c r="AE88" s="218"/>
      <c r="AF88" s="104"/>
    </row>
    <row r="89" spans="1:32" ht="24" hidden="1" customHeight="1" x14ac:dyDescent="0.25">
      <c r="A89" s="142">
        <f>IF(B89="","",A86+1)</f>
        <v>1</v>
      </c>
      <c r="B89" s="614" t="s">
        <v>143</v>
      </c>
      <c r="C89" s="280"/>
      <c r="D89" s="143">
        <f>IF(ISBLANK('Item List'!E76),0,'Item List'!E76)</f>
        <v>0</v>
      </c>
      <c r="E89" s="143">
        <f t="shared" ref="E89:E142" si="27">IF(AND(ISNUMBER($C89),ISNUMBER(D89)),$C89*D89,0)</f>
        <v>0</v>
      </c>
      <c r="F89" s="389"/>
      <c r="G89" s="165"/>
      <c r="H89" s="103"/>
      <c r="I89" s="397"/>
      <c r="J89" s="166"/>
      <c r="K89" s="103"/>
      <c r="L89" s="397"/>
      <c r="M89" s="166"/>
      <c r="N89" s="103"/>
      <c r="O89" s="397"/>
      <c r="P89" s="166"/>
      <c r="Q89" s="103"/>
      <c r="R89" s="389">
        <v>0</v>
      </c>
      <c r="S89" s="165"/>
      <c r="T89" s="342">
        <v>0</v>
      </c>
      <c r="U89" s="397"/>
      <c r="V89" s="166"/>
      <c r="W89" s="360" t="s">
        <v>220</v>
      </c>
      <c r="X89" s="397"/>
      <c r="Y89" s="166"/>
      <c r="Z89" s="360"/>
      <c r="AA89" s="397"/>
      <c r="AB89" s="166"/>
      <c r="AC89" s="103"/>
      <c r="AD89" s="397"/>
      <c r="AE89" s="166"/>
      <c r="AF89" s="360" t="s">
        <v>220</v>
      </c>
    </row>
    <row r="90" spans="1:32" ht="24" hidden="1" customHeight="1" x14ac:dyDescent="0.25">
      <c r="A90" s="142" t="str">
        <f>IF(B90="","",A89+1)</f>
        <v/>
      </c>
      <c r="B90" s="615"/>
      <c r="C90" s="280"/>
      <c r="D90" s="143">
        <f>IF(ISBLANK('Item List'!E77),0,'Item List'!E77)</f>
        <v>0</v>
      </c>
      <c r="E90" s="143">
        <f t="shared" si="27"/>
        <v>0</v>
      </c>
      <c r="F90" s="389"/>
      <c r="G90" s="165"/>
      <c r="H90" s="103"/>
      <c r="I90" s="397"/>
      <c r="J90" s="166"/>
      <c r="K90" s="103"/>
      <c r="L90" s="397"/>
      <c r="M90" s="166"/>
      <c r="N90" s="103"/>
      <c r="O90" s="397"/>
      <c r="P90" s="166"/>
      <c r="Q90" s="103"/>
      <c r="R90" s="389">
        <v>0</v>
      </c>
      <c r="S90" s="165"/>
      <c r="T90" s="342">
        <v>0</v>
      </c>
      <c r="U90" s="397"/>
      <c r="V90" s="166"/>
      <c r="W90" s="360" t="s">
        <v>220</v>
      </c>
      <c r="X90" s="397"/>
      <c r="Y90" s="166"/>
      <c r="Z90" s="360"/>
      <c r="AA90" s="397"/>
      <c r="AB90" s="166"/>
      <c r="AC90" s="103"/>
      <c r="AD90" s="397"/>
      <c r="AE90" s="166"/>
      <c r="AF90" s="360" t="s">
        <v>220</v>
      </c>
    </row>
    <row r="91" spans="1:32" ht="24" hidden="1" customHeight="1" x14ac:dyDescent="0.25">
      <c r="A91" s="429"/>
      <c r="B91" s="430" t="s">
        <v>185</v>
      </c>
      <c r="C91" s="431"/>
      <c r="D91" s="143">
        <f>IF(ISBLANK('Item List'!E78),0,'Item List'!E78)</f>
        <v>0</v>
      </c>
      <c r="E91" s="143">
        <f t="shared" si="27"/>
        <v>0</v>
      </c>
      <c r="F91" s="389"/>
      <c r="G91" s="410" t="s">
        <v>205</v>
      </c>
      <c r="H91" s="103"/>
      <c r="I91" s="397"/>
      <c r="J91" s="410" t="s">
        <v>205</v>
      </c>
      <c r="K91" s="103"/>
      <c r="L91" s="397"/>
      <c r="M91" s="410" t="s">
        <v>205</v>
      </c>
      <c r="N91" s="103"/>
      <c r="O91" s="397"/>
      <c r="P91" s="410" t="s">
        <v>205</v>
      </c>
      <c r="Q91" s="103"/>
      <c r="R91" s="389">
        <v>0</v>
      </c>
      <c r="S91" s="410" t="s">
        <v>205</v>
      </c>
      <c r="T91" s="342"/>
      <c r="U91" s="397"/>
      <c r="V91" s="410" t="s">
        <v>205</v>
      </c>
      <c r="W91" s="360" t="s">
        <v>220</v>
      </c>
      <c r="X91" s="397"/>
      <c r="Y91" s="410" t="s">
        <v>205</v>
      </c>
      <c r="Z91" s="360"/>
      <c r="AA91" s="397"/>
      <c r="AB91" s="410" t="s">
        <v>205</v>
      </c>
      <c r="AC91" s="103"/>
      <c r="AD91" s="397"/>
      <c r="AE91" s="410" t="s">
        <v>205</v>
      </c>
      <c r="AF91" s="360"/>
    </row>
    <row r="92" spans="1:32" ht="24" hidden="1" customHeight="1" x14ac:dyDescent="0.25">
      <c r="A92" s="142">
        <f>IF(B92="","",A85+1)</f>
        <v>68</v>
      </c>
      <c r="B92" s="279" t="s">
        <v>152</v>
      </c>
      <c r="C92" s="280"/>
      <c r="D92" s="143">
        <f>IF(ISBLANK('Item List'!E79),0,'Item List'!E79)</f>
        <v>0</v>
      </c>
      <c r="E92" s="143">
        <f t="shared" si="27"/>
        <v>0</v>
      </c>
      <c r="F92" s="389">
        <v>2</v>
      </c>
      <c r="G92" s="410" t="s">
        <v>235</v>
      </c>
      <c r="H92" s="103">
        <v>15</v>
      </c>
      <c r="I92" s="397"/>
      <c r="J92" s="410" t="s">
        <v>235</v>
      </c>
      <c r="K92" s="342" t="s">
        <v>216</v>
      </c>
      <c r="L92" s="397">
        <v>2</v>
      </c>
      <c r="M92" s="410" t="s">
        <v>235</v>
      </c>
      <c r="N92" s="103">
        <v>119</v>
      </c>
      <c r="O92" s="397">
        <v>3</v>
      </c>
      <c r="P92" s="410" t="s">
        <v>235</v>
      </c>
      <c r="Q92" s="103">
        <v>150</v>
      </c>
      <c r="R92" s="389">
        <v>0</v>
      </c>
      <c r="S92" s="410" t="s">
        <v>235</v>
      </c>
      <c r="T92" s="360">
        <v>150</v>
      </c>
      <c r="U92" s="397"/>
      <c r="V92" s="410" t="s">
        <v>235</v>
      </c>
      <c r="W92" s="360" t="s">
        <v>220</v>
      </c>
      <c r="X92" s="397">
        <v>1.5</v>
      </c>
      <c r="Y92" s="410" t="s">
        <v>235</v>
      </c>
      <c r="Z92" s="360">
        <v>67.5</v>
      </c>
      <c r="AA92" s="397">
        <v>2</v>
      </c>
      <c r="AB92" s="410" t="s">
        <v>235</v>
      </c>
      <c r="AC92" s="103">
        <v>150</v>
      </c>
      <c r="AD92" s="397"/>
      <c r="AE92" s="410" t="s">
        <v>235</v>
      </c>
      <c r="AF92" s="360" t="s">
        <v>220</v>
      </c>
    </row>
    <row r="93" spans="1:32" ht="24" hidden="1" customHeight="1" x14ac:dyDescent="0.25">
      <c r="A93" s="142">
        <f t="shared" ref="A93:A142" si="28">IF(B93="","",A92+1)</f>
        <v>69</v>
      </c>
      <c r="B93" s="279" t="s">
        <v>153</v>
      </c>
      <c r="C93" s="280"/>
      <c r="D93" s="143">
        <f>IF(ISBLANK('Item List'!E80),0,'Item List'!E80)</f>
        <v>0</v>
      </c>
      <c r="E93" s="143">
        <f t="shared" si="27"/>
        <v>0</v>
      </c>
      <c r="F93" s="389">
        <v>3</v>
      </c>
      <c r="G93" s="410" t="s">
        <v>235</v>
      </c>
      <c r="H93" s="103">
        <v>15</v>
      </c>
      <c r="I93" s="397"/>
      <c r="J93" s="410" t="s">
        <v>235</v>
      </c>
      <c r="K93" s="342" t="s">
        <v>216</v>
      </c>
      <c r="L93" s="397">
        <v>2</v>
      </c>
      <c r="M93" s="410" t="s">
        <v>235</v>
      </c>
      <c r="N93" s="103">
        <v>119</v>
      </c>
      <c r="O93" s="397">
        <v>3</v>
      </c>
      <c r="P93" s="410" t="s">
        <v>235</v>
      </c>
      <c r="Q93" s="103">
        <v>150</v>
      </c>
      <c r="R93" s="389">
        <v>0</v>
      </c>
      <c r="S93" s="410" t="s">
        <v>235</v>
      </c>
      <c r="T93" s="360">
        <v>150</v>
      </c>
      <c r="U93" s="397"/>
      <c r="V93" s="410" t="s">
        <v>235</v>
      </c>
      <c r="W93" s="360" t="s">
        <v>220</v>
      </c>
      <c r="X93" s="397">
        <v>2</v>
      </c>
      <c r="Y93" s="410" t="s">
        <v>235</v>
      </c>
      <c r="Z93" s="360">
        <v>90</v>
      </c>
      <c r="AA93" s="397">
        <v>3</v>
      </c>
      <c r="AB93" s="410" t="s">
        <v>235</v>
      </c>
      <c r="AC93" s="103">
        <v>225</v>
      </c>
      <c r="AD93" s="397"/>
      <c r="AE93" s="410" t="s">
        <v>235</v>
      </c>
      <c r="AF93" s="360" t="s">
        <v>220</v>
      </c>
    </row>
    <row r="94" spans="1:32" ht="24" hidden="1" customHeight="1" x14ac:dyDescent="0.25">
      <c r="A94" s="142">
        <f t="shared" si="28"/>
        <v>70</v>
      </c>
      <c r="B94" s="279" t="s">
        <v>154</v>
      </c>
      <c r="C94" s="280"/>
      <c r="D94" s="143">
        <f>IF(ISBLANK('Item List'!E81),0,'Item List'!E81)</f>
        <v>0</v>
      </c>
      <c r="E94" s="143">
        <f t="shared" si="27"/>
        <v>0</v>
      </c>
      <c r="F94" s="389">
        <v>7</v>
      </c>
      <c r="G94" s="410" t="s">
        <v>235</v>
      </c>
      <c r="H94" s="103">
        <v>15</v>
      </c>
      <c r="I94" s="397"/>
      <c r="J94" s="410" t="s">
        <v>235</v>
      </c>
      <c r="K94" s="342" t="s">
        <v>216</v>
      </c>
      <c r="L94" s="397">
        <v>8</v>
      </c>
      <c r="M94" s="410" t="s">
        <v>235</v>
      </c>
      <c r="N94" s="103">
        <v>476</v>
      </c>
      <c r="O94" s="397">
        <v>3</v>
      </c>
      <c r="P94" s="410" t="s">
        <v>235</v>
      </c>
      <c r="Q94" s="103">
        <v>150</v>
      </c>
      <c r="R94" s="389">
        <v>0</v>
      </c>
      <c r="S94" s="410" t="s">
        <v>235</v>
      </c>
      <c r="T94" s="360">
        <v>900</v>
      </c>
      <c r="U94" s="397"/>
      <c r="V94" s="410" t="s">
        <v>235</v>
      </c>
      <c r="W94" s="360" t="s">
        <v>220</v>
      </c>
      <c r="X94" s="397">
        <v>2.5</v>
      </c>
      <c r="Y94" s="410" t="s">
        <v>235</v>
      </c>
      <c r="Z94" s="360">
        <v>112.5</v>
      </c>
      <c r="AA94" s="397">
        <v>4</v>
      </c>
      <c r="AB94" s="410" t="s">
        <v>235</v>
      </c>
      <c r="AC94" s="103">
        <v>285</v>
      </c>
      <c r="AD94" s="397"/>
      <c r="AE94" s="410" t="s">
        <v>235</v>
      </c>
      <c r="AF94" s="360" t="s">
        <v>220</v>
      </c>
    </row>
    <row r="95" spans="1:32" ht="24" hidden="1" customHeight="1" x14ac:dyDescent="0.25">
      <c r="A95" s="142">
        <f t="shared" si="28"/>
        <v>71</v>
      </c>
      <c r="B95" s="279" t="s">
        <v>155</v>
      </c>
      <c r="C95" s="280"/>
      <c r="D95" s="143">
        <f>IF(ISBLANK('Item List'!E82),0,'Item List'!E82)</f>
        <v>0</v>
      </c>
      <c r="E95" s="143">
        <f t="shared" si="27"/>
        <v>0</v>
      </c>
      <c r="F95" s="389">
        <v>7</v>
      </c>
      <c r="G95" s="410" t="s">
        <v>235</v>
      </c>
      <c r="H95" s="103">
        <v>15</v>
      </c>
      <c r="I95" s="397"/>
      <c r="J95" s="410" t="s">
        <v>235</v>
      </c>
      <c r="K95" s="342" t="s">
        <v>216</v>
      </c>
      <c r="L95" s="397">
        <v>8</v>
      </c>
      <c r="M95" s="410" t="s">
        <v>235</v>
      </c>
      <c r="N95" s="103">
        <v>476</v>
      </c>
      <c r="O95" s="397">
        <v>3</v>
      </c>
      <c r="P95" s="410" t="s">
        <v>235</v>
      </c>
      <c r="Q95" s="103">
        <v>150</v>
      </c>
      <c r="R95" s="389">
        <v>0</v>
      </c>
      <c r="S95" s="410" t="s">
        <v>235</v>
      </c>
      <c r="T95" s="360">
        <v>900</v>
      </c>
      <c r="U95" s="397"/>
      <c r="V95" s="410" t="s">
        <v>235</v>
      </c>
      <c r="W95" s="360" t="s">
        <v>220</v>
      </c>
      <c r="X95" s="397">
        <v>7.5</v>
      </c>
      <c r="Y95" s="410" t="s">
        <v>235</v>
      </c>
      <c r="Z95" s="360">
        <v>337.5</v>
      </c>
      <c r="AA95" s="397">
        <v>4</v>
      </c>
      <c r="AB95" s="410" t="s">
        <v>235</v>
      </c>
      <c r="AC95" s="103">
        <v>285</v>
      </c>
      <c r="AD95" s="397"/>
      <c r="AE95" s="410" t="s">
        <v>235</v>
      </c>
      <c r="AF95" s="360" t="s">
        <v>220</v>
      </c>
    </row>
    <row r="96" spans="1:32" ht="24" hidden="1" customHeight="1" x14ac:dyDescent="0.25">
      <c r="A96" s="142">
        <f t="shared" si="28"/>
        <v>72</v>
      </c>
      <c r="B96" s="279" t="s">
        <v>156</v>
      </c>
      <c r="C96" s="280"/>
      <c r="D96" s="143"/>
      <c r="E96" s="143"/>
      <c r="F96" s="389">
        <v>3</v>
      </c>
      <c r="G96" s="410" t="s">
        <v>235</v>
      </c>
      <c r="H96" s="103">
        <v>15</v>
      </c>
      <c r="I96" s="397"/>
      <c r="J96" s="410" t="s">
        <v>235</v>
      </c>
      <c r="K96" s="342" t="s">
        <v>216</v>
      </c>
      <c r="L96" s="397">
        <v>3</v>
      </c>
      <c r="M96" s="410" t="s">
        <v>235</v>
      </c>
      <c r="N96" s="103">
        <v>178.5</v>
      </c>
      <c r="O96" s="397">
        <v>3</v>
      </c>
      <c r="P96" s="410" t="s">
        <v>235</v>
      </c>
      <c r="Q96" s="103">
        <v>150</v>
      </c>
      <c r="R96" s="389">
        <v>0</v>
      </c>
      <c r="S96" s="410" t="s">
        <v>235</v>
      </c>
      <c r="T96" s="360">
        <v>900</v>
      </c>
      <c r="U96" s="397"/>
      <c r="V96" s="410" t="s">
        <v>235</v>
      </c>
      <c r="W96" s="360" t="s">
        <v>220</v>
      </c>
      <c r="X96" s="397">
        <v>1.5</v>
      </c>
      <c r="Y96" s="410" t="s">
        <v>235</v>
      </c>
      <c r="Z96" s="360">
        <v>67.5</v>
      </c>
      <c r="AA96" s="397">
        <v>3</v>
      </c>
      <c r="AB96" s="410" t="s">
        <v>235</v>
      </c>
      <c r="AC96" s="103">
        <v>225</v>
      </c>
      <c r="AD96" s="397"/>
      <c r="AE96" s="410" t="s">
        <v>235</v>
      </c>
      <c r="AF96" s="360" t="s">
        <v>220</v>
      </c>
    </row>
    <row r="97" spans="1:32" ht="24" hidden="1" customHeight="1" x14ac:dyDescent="0.25">
      <c r="A97" s="142">
        <f t="shared" si="28"/>
        <v>73</v>
      </c>
      <c r="B97" s="279" t="s">
        <v>157</v>
      </c>
      <c r="C97" s="280"/>
      <c r="D97" s="143"/>
      <c r="E97" s="143"/>
      <c r="F97" s="389">
        <v>3</v>
      </c>
      <c r="G97" s="410" t="s">
        <v>235</v>
      </c>
      <c r="H97" s="103">
        <v>15</v>
      </c>
      <c r="I97" s="397"/>
      <c r="J97" s="410" t="s">
        <v>235</v>
      </c>
      <c r="K97" s="342" t="s">
        <v>216</v>
      </c>
      <c r="L97" s="397">
        <v>8</v>
      </c>
      <c r="M97" s="410" t="s">
        <v>235</v>
      </c>
      <c r="N97" s="103">
        <v>476</v>
      </c>
      <c r="O97" s="397">
        <v>3</v>
      </c>
      <c r="P97" s="410" t="s">
        <v>235</v>
      </c>
      <c r="Q97" s="103">
        <v>150</v>
      </c>
      <c r="R97" s="389">
        <v>0</v>
      </c>
      <c r="S97" s="410" t="s">
        <v>235</v>
      </c>
      <c r="T97" s="360">
        <v>900</v>
      </c>
      <c r="U97" s="397"/>
      <c r="V97" s="410" t="s">
        <v>235</v>
      </c>
      <c r="W97" s="360" t="s">
        <v>220</v>
      </c>
      <c r="X97" s="397">
        <v>0.5</v>
      </c>
      <c r="Y97" s="410" t="s">
        <v>235</v>
      </c>
      <c r="Z97" s="360">
        <v>22.5</v>
      </c>
      <c r="AA97" s="397">
        <v>4</v>
      </c>
      <c r="AB97" s="410" t="s">
        <v>235</v>
      </c>
      <c r="AC97" s="103">
        <v>285</v>
      </c>
      <c r="AD97" s="397"/>
      <c r="AE97" s="410" t="s">
        <v>235</v>
      </c>
      <c r="AF97" s="360" t="s">
        <v>220</v>
      </c>
    </row>
    <row r="98" spans="1:32" ht="24" hidden="1" customHeight="1" x14ac:dyDescent="0.25">
      <c r="A98" s="142">
        <f t="shared" si="28"/>
        <v>74</v>
      </c>
      <c r="B98" s="279" t="s">
        <v>158</v>
      </c>
      <c r="C98" s="280"/>
      <c r="D98" s="143"/>
      <c r="E98" s="143"/>
      <c r="F98" s="389">
        <v>5</v>
      </c>
      <c r="G98" s="410" t="s">
        <v>235</v>
      </c>
      <c r="H98" s="103">
        <v>15</v>
      </c>
      <c r="I98" s="397"/>
      <c r="J98" s="410" t="s">
        <v>235</v>
      </c>
      <c r="K98" s="342" t="s">
        <v>216</v>
      </c>
      <c r="L98" s="397">
        <v>8</v>
      </c>
      <c r="M98" s="410" t="s">
        <v>235</v>
      </c>
      <c r="N98" s="103">
        <v>476</v>
      </c>
      <c r="O98" s="397">
        <v>3</v>
      </c>
      <c r="P98" s="410" t="s">
        <v>235</v>
      </c>
      <c r="Q98" s="103">
        <v>150</v>
      </c>
      <c r="R98" s="389">
        <v>0</v>
      </c>
      <c r="S98" s="410" t="s">
        <v>235</v>
      </c>
      <c r="T98" s="360">
        <v>175</v>
      </c>
      <c r="U98" s="397"/>
      <c r="V98" s="410" t="s">
        <v>235</v>
      </c>
      <c r="W98" s="360" t="s">
        <v>220</v>
      </c>
      <c r="X98" s="397">
        <v>5</v>
      </c>
      <c r="Y98" s="410" t="s">
        <v>235</v>
      </c>
      <c r="Z98" s="360">
        <v>225</v>
      </c>
      <c r="AA98" s="397">
        <v>3</v>
      </c>
      <c r="AB98" s="410" t="s">
        <v>235</v>
      </c>
      <c r="AC98" s="103">
        <v>225</v>
      </c>
      <c r="AD98" s="397"/>
      <c r="AE98" s="410" t="s">
        <v>235</v>
      </c>
      <c r="AF98" s="360" t="s">
        <v>220</v>
      </c>
    </row>
    <row r="99" spans="1:32" ht="24" hidden="1" customHeight="1" x14ac:dyDescent="0.25">
      <c r="A99" s="142">
        <f t="shared" si="28"/>
        <v>75</v>
      </c>
      <c r="B99" s="279" t="s">
        <v>159</v>
      </c>
      <c r="C99" s="280"/>
      <c r="D99" s="143"/>
      <c r="E99" s="143"/>
      <c r="F99" s="389">
        <v>2</v>
      </c>
      <c r="G99" s="410" t="s">
        <v>235</v>
      </c>
      <c r="H99" s="103">
        <v>15</v>
      </c>
      <c r="I99" s="397"/>
      <c r="J99" s="410" t="s">
        <v>235</v>
      </c>
      <c r="K99" s="342" t="s">
        <v>216</v>
      </c>
      <c r="L99" s="397">
        <v>2</v>
      </c>
      <c r="M99" s="410" t="s">
        <v>235</v>
      </c>
      <c r="N99" s="103">
        <v>119</v>
      </c>
      <c r="O99" s="397">
        <v>3</v>
      </c>
      <c r="P99" s="410" t="s">
        <v>235</v>
      </c>
      <c r="Q99" s="103">
        <v>150</v>
      </c>
      <c r="R99" s="389">
        <v>0</v>
      </c>
      <c r="S99" s="410" t="s">
        <v>235</v>
      </c>
      <c r="T99" s="360">
        <v>75</v>
      </c>
      <c r="U99" s="397"/>
      <c r="V99" s="410" t="s">
        <v>235</v>
      </c>
      <c r="W99" s="360" t="s">
        <v>220</v>
      </c>
      <c r="X99" s="397">
        <v>2</v>
      </c>
      <c r="Y99" s="410" t="s">
        <v>235</v>
      </c>
      <c r="Z99" s="360">
        <v>90</v>
      </c>
      <c r="AA99" s="397">
        <v>1.5</v>
      </c>
      <c r="AB99" s="410" t="s">
        <v>235</v>
      </c>
      <c r="AC99" s="103">
        <v>125</v>
      </c>
      <c r="AD99" s="397"/>
      <c r="AE99" s="410" t="s">
        <v>235</v>
      </c>
      <c r="AF99" s="360" t="s">
        <v>220</v>
      </c>
    </row>
    <row r="100" spans="1:32" ht="24" hidden="1" customHeight="1" x14ac:dyDescent="0.25">
      <c r="A100" s="142">
        <f t="shared" si="28"/>
        <v>76</v>
      </c>
      <c r="B100" s="279" t="s">
        <v>160</v>
      </c>
      <c r="C100" s="280"/>
      <c r="D100" s="143"/>
      <c r="E100" s="143"/>
      <c r="F100" s="389">
        <v>3</v>
      </c>
      <c r="G100" s="410" t="s">
        <v>235</v>
      </c>
      <c r="H100" s="103">
        <v>15</v>
      </c>
      <c r="I100" s="397"/>
      <c r="J100" s="410" t="s">
        <v>235</v>
      </c>
      <c r="K100" s="342" t="s">
        <v>216</v>
      </c>
      <c r="L100" s="397">
        <v>3</v>
      </c>
      <c r="M100" s="410" t="s">
        <v>235</v>
      </c>
      <c r="N100" s="103">
        <v>178.5</v>
      </c>
      <c r="O100" s="397">
        <v>3</v>
      </c>
      <c r="P100" s="410" t="s">
        <v>235</v>
      </c>
      <c r="Q100" s="103">
        <v>150</v>
      </c>
      <c r="R100" s="389">
        <v>0</v>
      </c>
      <c r="S100" s="410" t="s">
        <v>235</v>
      </c>
      <c r="T100" s="360">
        <v>325</v>
      </c>
      <c r="U100" s="397"/>
      <c r="V100" s="410" t="s">
        <v>235</v>
      </c>
      <c r="W100" s="360" t="s">
        <v>220</v>
      </c>
      <c r="X100" s="397">
        <v>4</v>
      </c>
      <c r="Y100" s="410" t="s">
        <v>235</v>
      </c>
      <c r="Z100" s="360">
        <v>180</v>
      </c>
      <c r="AA100" s="397">
        <v>2</v>
      </c>
      <c r="AB100" s="410" t="s">
        <v>235</v>
      </c>
      <c r="AC100" s="103">
        <v>150</v>
      </c>
      <c r="AD100" s="397"/>
      <c r="AE100" s="410" t="s">
        <v>235</v>
      </c>
      <c r="AF100" s="360" t="s">
        <v>220</v>
      </c>
    </row>
    <row r="101" spans="1:32" ht="24" hidden="1" customHeight="1" x14ac:dyDescent="0.25">
      <c r="A101" s="142">
        <f t="shared" si="28"/>
        <v>77</v>
      </c>
      <c r="B101" s="279" t="s">
        <v>161</v>
      </c>
      <c r="C101" s="280"/>
      <c r="D101" s="143"/>
      <c r="E101" s="143"/>
      <c r="F101" s="389">
        <v>2</v>
      </c>
      <c r="G101" s="410" t="s">
        <v>235</v>
      </c>
      <c r="H101" s="103">
        <v>15</v>
      </c>
      <c r="I101" s="397"/>
      <c r="J101" s="410" t="s">
        <v>235</v>
      </c>
      <c r="K101" s="342" t="s">
        <v>216</v>
      </c>
      <c r="L101" s="397">
        <v>4</v>
      </c>
      <c r="M101" s="410" t="s">
        <v>235</v>
      </c>
      <c r="N101" s="103">
        <v>238</v>
      </c>
      <c r="O101" s="397">
        <v>3</v>
      </c>
      <c r="P101" s="410" t="s">
        <v>235</v>
      </c>
      <c r="Q101" s="103">
        <v>150</v>
      </c>
      <c r="R101" s="389">
        <v>0</v>
      </c>
      <c r="S101" s="410" t="s">
        <v>235</v>
      </c>
      <c r="T101" s="360">
        <v>175</v>
      </c>
      <c r="U101" s="397"/>
      <c r="V101" s="410" t="s">
        <v>235</v>
      </c>
      <c r="W101" s="360" t="s">
        <v>220</v>
      </c>
      <c r="X101" s="397">
        <v>0.5</v>
      </c>
      <c r="Y101" s="410" t="s">
        <v>235</v>
      </c>
      <c r="Z101" s="360">
        <v>22.5</v>
      </c>
      <c r="AA101" s="397">
        <v>3</v>
      </c>
      <c r="AB101" s="410" t="s">
        <v>235</v>
      </c>
      <c r="AC101" s="103">
        <v>225</v>
      </c>
      <c r="AD101" s="397"/>
      <c r="AE101" s="410" t="s">
        <v>235</v>
      </c>
      <c r="AF101" s="360" t="s">
        <v>220</v>
      </c>
    </row>
    <row r="102" spans="1:32" ht="24" hidden="1" customHeight="1" x14ac:dyDescent="0.25">
      <c r="A102" s="142">
        <f t="shared" si="28"/>
        <v>78</v>
      </c>
      <c r="B102" s="279" t="s">
        <v>162</v>
      </c>
      <c r="C102" s="280"/>
      <c r="D102" s="143"/>
      <c r="E102" s="143"/>
      <c r="F102" s="389">
        <v>3</v>
      </c>
      <c r="G102" s="410" t="s">
        <v>235</v>
      </c>
      <c r="H102" s="103">
        <v>15</v>
      </c>
      <c r="I102" s="397"/>
      <c r="J102" s="410" t="s">
        <v>235</v>
      </c>
      <c r="K102" s="342" t="s">
        <v>216</v>
      </c>
      <c r="L102" s="397">
        <v>3</v>
      </c>
      <c r="M102" s="410" t="s">
        <v>235</v>
      </c>
      <c r="N102" s="103">
        <v>178.5</v>
      </c>
      <c r="O102" s="397">
        <v>3</v>
      </c>
      <c r="P102" s="410" t="s">
        <v>235</v>
      </c>
      <c r="Q102" s="103">
        <v>150</v>
      </c>
      <c r="R102" s="389">
        <v>0</v>
      </c>
      <c r="S102" s="410" t="s">
        <v>235</v>
      </c>
      <c r="T102" s="360">
        <v>175</v>
      </c>
      <c r="U102" s="397"/>
      <c r="V102" s="410" t="s">
        <v>235</v>
      </c>
      <c r="W102" s="360" t="s">
        <v>220</v>
      </c>
      <c r="X102" s="397">
        <v>2.5</v>
      </c>
      <c r="Y102" s="410" t="s">
        <v>235</v>
      </c>
      <c r="Z102" s="360">
        <v>112.5</v>
      </c>
      <c r="AA102" s="397">
        <v>2</v>
      </c>
      <c r="AB102" s="410" t="s">
        <v>235</v>
      </c>
      <c r="AC102" s="103">
        <v>150</v>
      </c>
      <c r="AD102" s="397"/>
      <c r="AE102" s="410" t="s">
        <v>235</v>
      </c>
      <c r="AF102" s="360" t="s">
        <v>220</v>
      </c>
    </row>
    <row r="103" spans="1:32" ht="24" hidden="1" customHeight="1" x14ac:dyDescent="0.25">
      <c r="A103" s="142">
        <f t="shared" si="28"/>
        <v>79</v>
      </c>
      <c r="B103" s="279" t="s">
        <v>163</v>
      </c>
      <c r="C103" s="280"/>
      <c r="D103" s="143"/>
      <c r="E103" s="143"/>
      <c r="F103" s="389">
        <v>4</v>
      </c>
      <c r="G103" s="410" t="s">
        <v>235</v>
      </c>
      <c r="H103" s="103">
        <v>15</v>
      </c>
      <c r="I103" s="397"/>
      <c r="J103" s="410" t="s">
        <v>235</v>
      </c>
      <c r="K103" s="342" t="s">
        <v>216</v>
      </c>
      <c r="L103" s="397">
        <v>2</v>
      </c>
      <c r="M103" s="410" t="s">
        <v>235</v>
      </c>
      <c r="N103" s="103">
        <v>119</v>
      </c>
      <c r="O103" s="397">
        <v>3</v>
      </c>
      <c r="P103" s="410" t="s">
        <v>235</v>
      </c>
      <c r="Q103" s="103">
        <v>150</v>
      </c>
      <c r="R103" s="389">
        <v>0</v>
      </c>
      <c r="S103" s="410" t="s">
        <v>235</v>
      </c>
      <c r="T103" s="360">
        <v>175</v>
      </c>
      <c r="U103" s="397"/>
      <c r="V103" s="410" t="s">
        <v>235</v>
      </c>
      <c r="W103" s="360" t="s">
        <v>220</v>
      </c>
      <c r="X103" s="397">
        <v>1.5</v>
      </c>
      <c r="Y103" s="410" t="s">
        <v>235</v>
      </c>
      <c r="Z103" s="360">
        <v>67.5</v>
      </c>
      <c r="AA103" s="397">
        <v>3</v>
      </c>
      <c r="AB103" s="410" t="s">
        <v>235</v>
      </c>
      <c r="AC103" s="103">
        <v>225</v>
      </c>
      <c r="AD103" s="397"/>
      <c r="AE103" s="410" t="s">
        <v>235</v>
      </c>
      <c r="AF103" s="360" t="s">
        <v>220</v>
      </c>
    </row>
    <row r="104" spans="1:32" ht="24" hidden="1" customHeight="1" x14ac:dyDescent="0.25">
      <c r="A104" s="142">
        <f t="shared" si="28"/>
        <v>80</v>
      </c>
      <c r="B104" s="279" t="s">
        <v>164</v>
      </c>
      <c r="C104" s="280"/>
      <c r="D104" s="143"/>
      <c r="E104" s="143"/>
      <c r="F104" s="389">
        <v>4</v>
      </c>
      <c r="G104" s="410" t="s">
        <v>235</v>
      </c>
      <c r="H104" s="103">
        <v>15</v>
      </c>
      <c r="I104" s="397"/>
      <c r="J104" s="410" t="s">
        <v>235</v>
      </c>
      <c r="K104" s="342" t="s">
        <v>216</v>
      </c>
      <c r="L104" s="397">
        <v>2</v>
      </c>
      <c r="M104" s="410" t="s">
        <v>235</v>
      </c>
      <c r="N104" s="103">
        <v>119</v>
      </c>
      <c r="O104" s="397">
        <v>3</v>
      </c>
      <c r="P104" s="410" t="s">
        <v>235</v>
      </c>
      <c r="Q104" s="103">
        <v>150</v>
      </c>
      <c r="R104" s="389">
        <v>0</v>
      </c>
      <c r="S104" s="410" t="s">
        <v>235</v>
      </c>
      <c r="T104" s="360">
        <v>75</v>
      </c>
      <c r="U104" s="397"/>
      <c r="V104" s="410" t="s">
        <v>235</v>
      </c>
      <c r="W104" s="360" t="s">
        <v>220</v>
      </c>
      <c r="X104" s="397">
        <v>1</v>
      </c>
      <c r="Y104" s="410" t="s">
        <v>235</v>
      </c>
      <c r="Z104" s="360">
        <v>45</v>
      </c>
      <c r="AA104" s="397">
        <v>3</v>
      </c>
      <c r="AB104" s="410" t="s">
        <v>235</v>
      </c>
      <c r="AC104" s="103">
        <v>225</v>
      </c>
      <c r="AD104" s="397"/>
      <c r="AE104" s="410" t="s">
        <v>235</v>
      </c>
      <c r="AF104" s="360" t="s">
        <v>220</v>
      </c>
    </row>
    <row r="105" spans="1:32" s="356" customFormat="1" ht="24" hidden="1" customHeight="1" x14ac:dyDescent="0.25">
      <c r="A105" s="349">
        <f t="shared" si="28"/>
        <v>81</v>
      </c>
      <c r="B105" s="432" t="s">
        <v>186</v>
      </c>
      <c r="C105" s="350"/>
      <c r="D105" s="351"/>
      <c r="E105" s="351"/>
      <c r="F105" s="393"/>
      <c r="G105" s="352"/>
      <c r="H105" s="364">
        <f>SUM(H91:H104)</f>
        <v>195</v>
      </c>
      <c r="I105" s="399"/>
      <c r="J105" s="381"/>
      <c r="K105" s="353" t="s">
        <v>216</v>
      </c>
      <c r="L105" s="399"/>
      <c r="M105" s="381"/>
      <c r="N105" s="364">
        <f>SUM(N91:N104)</f>
        <v>3272.5</v>
      </c>
      <c r="O105" s="399"/>
      <c r="P105" s="381"/>
      <c r="Q105" s="364">
        <f>SUM(Q91:Q104)</f>
        <v>1950</v>
      </c>
      <c r="R105" s="407">
        <v>0</v>
      </c>
      <c r="S105" s="384"/>
      <c r="T105" s="364">
        <f>SUM(T91:T104)</f>
        <v>5075</v>
      </c>
      <c r="U105" s="399"/>
      <c r="V105" s="381"/>
      <c r="W105" s="364" t="s">
        <v>220</v>
      </c>
      <c r="X105" s="399"/>
      <c r="Y105" s="381"/>
      <c r="Z105" s="364">
        <f>SUM(Z91:Z104)</f>
        <v>1440</v>
      </c>
      <c r="AA105" s="399"/>
      <c r="AB105" s="381"/>
      <c r="AC105" s="364">
        <f>SUM(AC91:AC104)</f>
        <v>2780</v>
      </c>
      <c r="AD105" s="399"/>
      <c r="AE105" s="381"/>
      <c r="AF105" s="364" t="s">
        <v>220</v>
      </c>
    </row>
    <row r="106" spans="1:32" ht="24" customHeight="1" x14ac:dyDescent="0.25">
      <c r="A106" s="142"/>
      <c r="B106" s="279"/>
      <c r="C106" s="280"/>
      <c r="D106" s="143"/>
      <c r="E106" s="143"/>
      <c r="F106" s="389"/>
      <c r="G106" s="165"/>
      <c r="H106" s="103"/>
      <c r="I106" s="397"/>
      <c r="J106" s="166"/>
      <c r="K106" s="103"/>
      <c r="L106" s="397"/>
      <c r="M106" s="166"/>
      <c r="N106" s="103"/>
      <c r="O106" s="397"/>
      <c r="P106" s="166"/>
      <c r="Q106" s="103"/>
      <c r="R106" s="389">
        <v>0</v>
      </c>
      <c r="S106" s="165"/>
      <c r="T106" s="342">
        <v>0</v>
      </c>
      <c r="U106" s="397"/>
      <c r="V106" s="166"/>
      <c r="W106" s="360"/>
      <c r="X106" s="397"/>
      <c r="Y106" s="166"/>
      <c r="Z106" s="360"/>
      <c r="AA106" s="397"/>
      <c r="AB106" s="166"/>
      <c r="AC106" s="103"/>
      <c r="AD106" s="397"/>
      <c r="AE106" s="166"/>
      <c r="AF106" s="360"/>
    </row>
    <row r="107" spans="1:32" s="221" customFormat="1" ht="24" customHeight="1" x14ac:dyDescent="0.25">
      <c r="A107" s="425"/>
      <c r="B107" s="426" t="s">
        <v>187</v>
      </c>
      <c r="C107" s="427"/>
      <c r="D107" s="143">
        <f>IF(ISBLANK('Item List'!E100),0,'Item List'!E100)</f>
        <v>0</v>
      </c>
      <c r="E107" s="143">
        <f t="shared" ref="E107" si="29">IF(AND(ISNUMBER($C107),ISNUMBER(D107)),$C107*D107,0)</f>
        <v>0</v>
      </c>
      <c r="F107" s="389"/>
      <c r="G107" s="409" t="s">
        <v>205</v>
      </c>
      <c r="H107" s="342"/>
      <c r="I107" s="397"/>
      <c r="J107" s="409" t="s">
        <v>205</v>
      </c>
      <c r="K107" s="342"/>
      <c r="L107" s="397"/>
      <c r="M107" s="409" t="s">
        <v>205</v>
      </c>
      <c r="N107" s="103"/>
      <c r="O107" s="397"/>
      <c r="P107" s="409" t="s">
        <v>205</v>
      </c>
      <c r="Q107" s="103"/>
      <c r="R107" s="389">
        <v>0</v>
      </c>
      <c r="S107" s="409" t="s">
        <v>205</v>
      </c>
      <c r="T107" s="342">
        <v>0</v>
      </c>
      <c r="U107" s="397"/>
      <c r="V107" s="409" t="s">
        <v>205</v>
      </c>
      <c r="W107" s="360"/>
      <c r="X107" s="397"/>
      <c r="Y107" s="409" t="s">
        <v>205</v>
      </c>
      <c r="Z107" s="360"/>
      <c r="AA107" s="397"/>
      <c r="AB107" s="409" t="s">
        <v>205</v>
      </c>
      <c r="AC107" s="103"/>
      <c r="AD107" s="397"/>
      <c r="AE107" s="409" t="s">
        <v>205</v>
      </c>
      <c r="AF107" s="360"/>
    </row>
    <row r="108" spans="1:32" ht="24" customHeight="1" x14ac:dyDescent="0.25">
      <c r="A108" s="142">
        <f>IF(B108="","",A105+1)</f>
        <v>82</v>
      </c>
      <c r="B108" s="279" t="s">
        <v>175</v>
      </c>
      <c r="C108" s="280"/>
      <c r="D108" s="143"/>
      <c r="E108" s="143"/>
      <c r="F108" s="389">
        <v>2</v>
      </c>
      <c r="G108" s="410" t="s">
        <v>235</v>
      </c>
      <c r="H108" s="103">
        <v>10</v>
      </c>
      <c r="I108" s="397"/>
      <c r="J108" s="410" t="s">
        <v>235</v>
      </c>
      <c r="K108" s="342" t="s">
        <v>216</v>
      </c>
      <c r="L108" s="397">
        <v>2</v>
      </c>
      <c r="M108" s="410" t="s">
        <v>235</v>
      </c>
      <c r="N108" s="103">
        <v>119</v>
      </c>
      <c r="O108" s="397">
        <v>3</v>
      </c>
      <c r="P108" s="410" t="s">
        <v>235</v>
      </c>
      <c r="Q108" s="103">
        <v>150</v>
      </c>
      <c r="R108" s="389">
        <v>0</v>
      </c>
      <c r="S108" s="410" t="s">
        <v>235</v>
      </c>
      <c r="T108" s="360">
        <v>125</v>
      </c>
      <c r="U108" s="397"/>
      <c r="V108" s="410" t="s">
        <v>235</v>
      </c>
      <c r="W108" s="360" t="s">
        <v>220</v>
      </c>
      <c r="X108" s="397">
        <v>8</v>
      </c>
      <c r="Y108" s="410" t="s">
        <v>235</v>
      </c>
      <c r="Z108" s="360">
        <v>360</v>
      </c>
      <c r="AA108" s="397">
        <v>1.5</v>
      </c>
      <c r="AB108" s="410" t="s">
        <v>235</v>
      </c>
      <c r="AC108" s="103">
        <v>100</v>
      </c>
      <c r="AD108" s="397"/>
      <c r="AE108" s="410" t="s">
        <v>235</v>
      </c>
      <c r="AF108" s="360" t="s">
        <v>220</v>
      </c>
    </row>
    <row r="109" spans="1:32" ht="24" customHeight="1" x14ac:dyDescent="0.25">
      <c r="A109" s="142">
        <f t="shared" si="28"/>
        <v>83</v>
      </c>
      <c r="B109" s="279" t="s">
        <v>176</v>
      </c>
      <c r="C109" s="280"/>
      <c r="D109" s="143"/>
      <c r="E109" s="143"/>
      <c r="F109" s="389">
        <v>2</v>
      </c>
      <c r="G109" s="410" t="s">
        <v>235</v>
      </c>
      <c r="H109" s="103">
        <v>10</v>
      </c>
      <c r="I109" s="397"/>
      <c r="J109" s="410" t="s">
        <v>235</v>
      </c>
      <c r="K109" s="342" t="s">
        <v>216</v>
      </c>
      <c r="L109" s="397">
        <v>2</v>
      </c>
      <c r="M109" s="410" t="s">
        <v>235</v>
      </c>
      <c r="N109" s="103">
        <v>119</v>
      </c>
      <c r="O109" s="397">
        <v>3</v>
      </c>
      <c r="P109" s="410" t="s">
        <v>235</v>
      </c>
      <c r="Q109" s="103">
        <v>150</v>
      </c>
      <c r="R109" s="389">
        <v>0</v>
      </c>
      <c r="S109" s="410" t="s">
        <v>235</v>
      </c>
      <c r="T109" s="360">
        <v>45</v>
      </c>
      <c r="U109" s="397"/>
      <c r="V109" s="410" t="s">
        <v>235</v>
      </c>
      <c r="W109" s="360" t="s">
        <v>220</v>
      </c>
      <c r="X109" s="397">
        <v>2</v>
      </c>
      <c r="Y109" s="410" t="s">
        <v>235</v>
      </c>
      <c r="Z109" s="360">
        <v>90</v>
      </c>
      <c r="AA109" s="397">
        <v>0.5</v>
      </c>
      <c r="AB109" s="410" t="s">
        <v>235</v>
      </c>
      <c r="AC109" s="103">
        <v>100</v>
      </c>
      <c r="AD109" s="397"/>
      <c r="AE109" s="410" t="s">
        <v>235</v>
      </c>
      <c r="AF109" s="360" t="s">
        <v>220</v>
      </c>
    </row>
    <row r="110" spans="1:32" ht="24" customHeight="1" x14ac:dyDescent="0.25">
      <c r="A110" s="142">
        <f t="shared" si="28"/>
        <v>84</v>
      </c>
      <c r="B110" s="279" t="s">
        <v>177</v>
      </c>
      <c r="C110" s="280"/>
      <c r="D110" s="143"/>
      <c r="E110" s="143"/>
      <c r="F110" s="389">
        <v>2</v>
      </c>
      <c r="G110" s="410" t="s">
        <v>235</v>
      </c>
      <c r="H110" s="103">
        <v>10</v>
      </c>
      <c r="I110" s="397"/>
      <c r="J110" s="410" t="s">
        <v>235</v>
      </c>
      <c r="K110" s="342" t="s">
        <v>216</v>
      </c>
      <c r="L110" s="397">
        <v>2</v>
      </c>
      <c r="M110" s="410" t="s">
        <v>235</v>
      </c>
      <c r="N110" s="103">
        <v>119</v>
      </c>
      <c r="O110" s="397">
        <v>3</v>
      </c>
      <c r="P110" s="410" t="s">
        <v>235</v>
      </c>
      <c r="Q110" s="103">
        <v>150</v>
      </c>
      <c r="R110" s="389">
        <v>0</v>
      </c>
      <c r="S110" s="410" t="s">
        <v>235</v>
      </c>
      <c r="T110" s="360">
        <v>100</v>
      </c>
      <c r="U110" s="397"/>
      <c r="V110" s="410" t="s">
        <v>235</v>
      </c>
      <c r="W110" s="360" t="s">
        <v>220</v>
      </c>
      <c r="X110" s="397">
        <v>15</v>
      </c>
      <c r="Y110" s="410" t="s">
        <v>235</v>
      </c>
      <c r="Z110" s="360">
        <v>675</v>
      </c>
      <c r="AA110" s="397">
        <v>1.5</v>
      </c>
      <c r="AB110" s="410" t="s">
        <v>235</v>
      </c>
      <c r="AC110" s="103">
        <v>100</v>
      </c>
      <c r="AD110" s="397"/>
      <c r="AE110" s="410" t="s">
        <v>235</v>
      </c>
      <c r="AF110" s="360" t="s">
        <v>220</v>
      </c>
    </row>
    <row r="111" spans="1:32" ht="24" customHeight="1" x14ac:dyDescent="0.25">
      <c r="A111" s="142">
        <f t="shared" si="28"/>
        <v>85</v>
      </c>
      <c r="B111" s="279" t="s">
        <v>178</v>
      </c>
      <c r="C111" s="280"/>
      <c r="D111" s="143">
        <f>IF(ISBLANK('Item List'!E83),0,'Item List'!E83)</f>
        <v>0</v>
      </c>
      <c r="E111" s="143">
        <f t="shared" si="27"/>
        <v>0</v>
      </c>
      <c r="F111" s="389">
        <v>3</v>
      </c>
      <c r="G111" s="410" t="s">
        <v>235</v>
      </c>
      <c r="H111" s="103">
        <v>10</v>
      </c>
      <c r="I111" s="397"/>
      <c r="J111" s="410" t="s">
        <v>235</v>
      </c>
      <c r="K111" s="342" t="s">
        <v>216</v>
      </c>
      <c r="L111" s="397">
        <v>3</v>
      </c>
      <c r="M111" s="410" t="s">
        <v>235</v>
      </c>
      <c r="N111" s="103">
        <v>178.5</v>
      </c>
      <c r="O111" s="397">
        <v>3</v>
      </c>
      <c r="P111" s="410" t="s">
        <v>235</v>
      </c>
      <c r="Q111" s="103">
        <v>150</v>
      </c>
      <c r="R111" s="389">
        <v>0</v>
      </c>
      <c r="S111" s="410" t="s">
        <v>235</v>
      </c>
      <c r="T111" s="360">
        <v>180</v>
      </c>
      <c r="U111" s="397"/>
      <c r="V111" s="410" t="s">
        <v>235</v>
      </c>
      <c r="W111" s="360" t="s">
        <v>220</v>
      </c>
      <c r="X111" s="397">
        <v>5</v>
      </c>
      <c r="Y111" s="410" t="s">
        <v>235</v>
      </c>
      <c r="Z111" s="360">
        <v>225</v>
      </c>
      <c r="AA111" s="397">
        <v>1</v>
      </c>
      <c r="AB111" s="410" t="s">
        <v>235</v>
      </c>
      <c r="AC111" s="103">
        <v>100</v>
      </c>
      <c r="AD111" s="397"/>
      <c r="AE111" s="410" t="s">
        <v>235</v>
      </c>
      <c r="AF111" s="360" t="s">
        <v>220</v>
      </c>
    </row>
    <row r="112" spans="1:32" ht="24" customHeight="1" x14ac:dyDescent="0.25">
      <c r="A112" s="142">
        <f t="shared" si="28"/>
        <v>86</v>
      </c>
      <c r="B112" s="279" t="s">
        <v>179</v>
      </c>
      <c r="C112" s="280"/>
      <c r="D112" s="143">
        <f>IF(ISBLANK('Item List'!E84),0,'Item List'!E84)</f>
        <v>0</v>
      </c>
      <c r="E112" s="143">
        <f t="shared" si="27"/>
        <v>0</v>
      </c>
      <c r="F112" s="389">
        <v>1</v>
      </c>
      <c r="G112" s="410" t="s">
        <v>235</v>
      </c>
      <c r="H112" s="103">
        <v>10</v>
      </c>
      <c r="I112" s="397"/>
      <c r="J112" s="410" t="s">
        <v>235</v>
      </c>
      <c r="K112" s="342" t="s">
        <v>216</v>
      </c>
      <c r="L112" s="397">
        <v>2</v>
      </c>
      <c r="M112" s="410" t="s">
        <v>235</v>
      </c>
      <c r="N112" s="103">
        <v>119</v>
      </c>
      <c r="O112" s="397">
        <v>3</v>
      </c>
      <c r="P112" s="410" t="s">
        <v>235</v>
      </c>
      <c r="Q112" s="103">
        <v>150</v>
      </c>
      <c r="R112" s="389">
        <v>0</v>
      </c>
      <c r="S112" s="410" t="s">
        <v>235</v>
      </c>
      <c r="T112" s="360">
        <v>65</v>
      </c>
      <c r="U112" s="397"/>
      <c r="V112" s="410" t="s">
        <v>235</v>
      </c>
      <c r="W112" s="360" t="s">
        <v>220</v>
      </c>
      <c r="X112" s="397"/>
      <c r="Y112" s="410" t="s">
        <v>235</v>
      </c>
      <c r="Z112" s="360" t="s">
        <v>216</v>
      </c>
      <c r="AA112" s="397">
        <v>1</v>
      </c>
      <c r="AB112" s="410" t="s">
        <v>235</v>
      </c>
      <c r="AC112" s="103">
        <v>45</v>
      </c>
      <c r="AD112" s="397"/>
      <c r="AE112" s="410" t="s">
        <v>235</v>
      </c>
      <c r="AF112" s="360" t="s">
        <v>220</v>
      </c>
    </row>
    <row r="113" spans="1:32" ht="24" customHeight="1" x14ac:dyDescent="0.25">
      <c r="A113" s="142">
        <f t="shared" si="28"/>
        <v>87</v>
      </c>
      <c r="B113" s="279" t="s">
        <v>180</v>
      </c>
      <c r="C113" s="280"/>
      <c r="D113" s="143">
        <f>IF(ISBLANK('Item List'!E85),0,'Item List'!E85)</f>
        <v>0</v>
      </c>
      <c r="E113" s="143">
        <f t="shared" si="27"/>
        <v>0</v>
      </c>
      <c r="F113" s="389">
        <v>1</v>
      </c>
      <c r="G113" s="410" t="s">
        <v>235</v>
      </c>
      <c r="H113" s="103">
        <v>10</v>
      </c>
      <c r="I113" s="397"/>
      <c r="J113" s="410" t="s">
        <v>235</v>
      </c>
      <c r="K113" s="342" t="s">
        <v>216</v>
      </c>
      <c r="L113" s="397">
        <v>2</v>
      </c>
      <c r="M113" s="410" t="s">
        <v>235</v>
      </c>
      <c r="N113" s="103">
        <v>119</v>
      </c>
      <c r="O113" s="397">
        <v>3</v>
      </c>
      <c r="P113" s="410" t="s">
        <v>235</v>
      </c>
      <c r="Q113" s="103">
        <v>150</v>
      </c>
      <c r="R113" s="389">
        <v>0</v>
      </c>
      <c r="S113" s="410" t="s">
        <v>235</v>
      </c>
      <c r="T113" s="360">
        <v>45</v>
      </c>
      <c r="U113" s="397"/>
      <c r="V113" s="410" t="s">
        <v>235</v>
      </c>
      <c r="W113" s="360" t="s">
        <v>220</v>
      </c>
      <c r="X113" s="397"/>
      <c r="Y113" s="410" t="s">
        <v>235</v>
      </c>
      <c r="Z113" s="360" t="s">
        <v>216</v>
      </c>
      <c r="AA113" s="397">
        <v>1</v>
      </c>
      <c r="AB113" s="410" t="s">
        <v>235</v>
      </c>
      <c r="AC113" s="103">
        <v>45</v>
      </c>
      <c r="AD113" s="397"/>
      <c r="AE113" s="410" t="s">
        <v>235</v>
      </c>
      <c r="AF113" s="360" t="s">
        <v>220</v>
      </c>
    </row>
    <row r="114" spans="1:32" ht="24" customHeight="1" x14ac:dyDescent="0.25">
      <c r="A114" s="142">
        <f t="shared" si="28"/>
        <v>88</v>
      </c>
      <c r="B114" s="279" t="s">
        <v>112</v>
      </c>
      <c r="C114" s="280"/>
      <c r="D114" s="143">
        <f>IF(ISBLANK('Item List'!E86),0,'Item List'!E86)</f>
        <v>0</v>
      </c>
      <c r="E114" s="143">
        <f t="shared" si="27"/>
        <v>0</v>
      </c>
      <c r="F114" s="389">
        <v>4</v>
      </c>
      <c r="G114" s="410" t="s">
        <v>235</v>
      </c>
      <c r="H114" s="103">
        <v>10</v>
      </c>
      <c r="I114" s="398"/>
      <c r="J114" s="410" t="s">
        <v>235</v>
      </c>
      <c r="K114" s="342" t="s">
        <v>216</v>
      </c>
      <c r="L114" s="398">
        <v>2</v>
      </c>
      <c r="M114" s="410" t="s">
        <v>235</v>
      </c>
      <c r="N114" s="103">
        <v>119</v>
      </c>
      <c r="O114" s="397">
        <v>3</v>
      </c>
      <c r="P114" s="410" t="s">
        <v>235</v>
      </c>
      <c r="Q114" s="103">
        <v>150</v>
      </c>
      <c r="R114" s="389">
        <v>0</v>
      </c>
      <c r="S114" s="410" t="s">
        <v>235</v>
      </c>
      <c r="T114" s="360">
        <v>170</v>
      </c>
      <c r="U114" s="398"/>
      <c r="V114" s="410" t="s">
        <v>235</v>
      </c>
      <c r="W114" s="360" t="s">
        <v>220</v>
      </c>
      <c r="X114" s="398">
        <v>8</v>
      </c>
      <c r="Y114" s="410" t="s">
        <v>235</v>
      </c>
      <c r="Z114" s="360">
        <v>360</v>
      </c>
      <c r="AA114" s="398">
        <v>1.5</v>
      </c>
      <c r="AB114" s="410" t="s">
        <v>235</v>
      </c>
      <c r="AC114" s="103">
        <v>100</v>
      </c>
      <c r="AD114" s="398"/>
      <c r="AE114" s="410" t="s">
        <v>235</v>
      </c>
      <c r="AF114" s="360" t="s">
        <v>220</v>
      </c>
    </row>
    <row r="115" spans="1:32" ht="24" customHeight="1" thickBot="1" x14ac:dyDescent="0.3">
      <c r="A115" s="142">
        <f t="shared" si="28"/>
        <v>89</v>
      </c>
      <c r="B115" s="279" t="s">
        <v>181</v>
      </c>
      <c r="C115" s="280"/>
      <c r="D115" s="143">
        <f>IF(ISBLANK('Item List'!E87),0,'Item List'!E87)</f>
        <v>0</v>
      </c>
      <c r="E115" s="143">
        <f t="shared" si="27"/>
        <v>0</v>
      </c>
      <c r="F115" s="389">
        <v>1</v>
      </c>
      <c r="G115" s="410" t="s">
        <v>235</v>
      </c>
      <c r="H115" s="103">
        <v>10</v>
      </c>
      <c r="I115" s="398"/>
      <c r="J115" s="410" t="s">
        <v>235</v>
      </c>
      <c r="K115" s="342" t="s">
        <v>216</v>
      </c>
      <c r="L115" s="398">
        <v>2</v>
      </c>
      <c r="M115" s="410" t="s">
        <v>235</v>
      </c>
      <c r="N115" s="103">
        <v>119</v>
      </c>
      <c r="O115" s="397">
        <v>3</v>
      </c>
      <c r="P115" s="410" t="s">
        <v>235</v>
      </c>
      <c r="Q115" s="103">
        <v>150</v>
      </c>
      <c r="R115" s="389">
        <v>0</v>
      </c>
      <c r="S115" s="410" t="s">
        <v>235</v>
      </c>
      <c r="T115" s="360">
        <v>120</v>
      </c>
      <c r="U115" s="398"/>
      <c r="V115" s="410" t="s">
        <v>235</v>
      </c>
      <c r="W115" s="360" t="s">
        <v>220</v>
      </c>
      <c r="X115" s="398">
        <v>2</v>
      </c>
      <c r="Y115" s="410" t="s">
        <v>235</v>
      </c>
      <c r="Z115" s="360">
        <v>90</v>
      </c>
      <c r="AA115" s="398">
        <v>1</v>
      </c>
      <c r="AB115" s="410" t="s">
        <v>235</v>
      </c>
      <c r="AC115" s="103">
        <v>50</v>
      </c>
      <c r="AD115" s="398"/>
      <c r="AE115" s="410" t="s">
        <v>235</v>
      </c>
      <c r="AF115" s="360" t="s">
        <v>220</v>
      </c>
    </row>
    <row r="116" spans="1:32" s="221" customFormat="1" ht="10.5" customHeight="1" x14ac:dyDescent="0.2">
      <c r="A116" s="144"/>
      <c r="B116" s="154" t="s">
        <v>89</v>
      </c>
      <c r="C116" s="281"/>
      <c r="D116" s="146" t="s">
        <v>7</v>
      </c>
      <c r="E116" s="147" t="str">
        <f>IF(SUM(E92:E115)=0,"",SUM(E92:E115))</f>
        <v/>
      </c>
      <c r="F116" s="391"/>
      <c r="G116" s="217"/>
      <c r="H116" s="348"/>
      <c r="I116" s="391"/>
      <c r="J116" s="217"/>
      <c r="K116" s="348"/>
      <c r="L116" s="391"/>
      <c r="M116" s="217"/>
      <c r="N116" s="348"/>
      <c r="O116" s="391"/>
      <c r="P116" s="217"/>
      <c r="Q116" s="348"/>
      <c r="R116" s="391">
        <v>0</v>
      </c>
      <c r="S116" s="217"/>
      <c r="T116" s="348">
        <v>0</v>
      </c>
      <c r="U116" s="391"/>
      <c r="V116" s="217"/>
      <c r="W116" s="348"/>
      <c r="X116" s="391"/>
      <c r="Y116" s="217"/>
      <c r="Z116" s="348"/>
      <c r="AA116" s="391"/>
      <c r="AB116" s="217"/>
      <c r="AC116" s="348"/>
      <c r="AD116" s="391"/>
      <c r="AE116" s="217"/>
      <c r="AF116" s="348"/>
    </row>
    <row r="117" spans="1:32" s="221" customFormat="1" ht="10.5" customHeight="1" thickBot="1" x14ac:dyDescent="0.25">
      <c r="A117" s="148"/>
      <c r="B117" s="149"/>
      <c r="C117" s="151"/>
      <c r="D117" s="152" t="s">
        <v>8</v>
      </c>
      <c r="E117" s="153" t="str">
        <f>IF(SUM(E92:E115)=0,"",SUM($C92*D92,$C93*D93,$C94*D94,$C95*D95,$C96*D96,$C97*D97,$C98*D98,$C99*D99,$C100*D100,$C101*D101,$C102*D102,$C103*D103,$C104*D104,$C105*D105,$C106*D106,$C107*D107,$C108*D108,$C109*D109,$C110*D110,$C111*D111,$C112*D112,$C113*D113,$C114*D114,$C115*D115))</f>
        <v/>
      </c>
      <c r="F117" s="392"/>
      <c r="G117" s="218"/>
      <c r="H117" s="104"/>
      <c r="I117" s="392"/>
      <c r="J117" s="218"/>
      <c r="K117" s="104"/>
      <c r="L117" s="392"/>
      <c r="M117" s="218"/>
      <c r="N117" s="104"/>
      <c r="O117" s="392"/>
      <c r="P117" s="218"/>
      <c r="Q117" s="104"/>
      <c r="R117" s="392">
        <v>0</v>
      </c>
      <c r="S117" s="218"/>
      <c r="T117" s="104">
        <v>0</v>
      </c>
      <c r="U117" s="392"/>
      <c r="V117" s="218"/>
      <c r="W117" s="104"/>
      <c r="X117" s="392"/>
      <c r="Y117" s="218"/>
      <c r="Z117" s="104"/>
      <c r="AA117" s="392"/>
      <c r="AB117" s="218"/>
      <c r="AC117" s="104"/>
      <c r="AD117" s="392"/>
      <c r="AE117" s="218"/>
      <c r="AF117" s="104"/>
    </row>
    <row r="118" spans="1:32" ht="24" customHeight="1" x14ac:dyDescent="0.25">
      <c r="A118" s="142">
        <f>IF(B118="","",A115+1)</f>
        <v>90</v>
      </c>
      <c r="B118" s="279" t="s">
        <v>182</v>
      </c>
      <c r="C118" s="280"/>
      <c r="D118" s="143">
        <f>IF(ISBLANK('Item List'!E90),0,'Item List'!E90)</f>
        <v>0</v>
      </c>
      <c r="E118" s="143">
        <f t="shared" si="27"/>
        <v>0</v>
      </c>
      <c r="F118" s="389">
        <v>8</v>
      </c>
      <c r="G118" s="410" t="s">
        <v>235</v>
      </c>
      <c r="H118" s="103">
        <v>10</v>
      </c>
      <c r="I118" s="398"/>
      <c r="J118" s="410" t="s">
        <v>235</v>
      </c>
      <c r="K118" s="342" t="s">
        <v>216</v>
      </c>
      <c r="L118" s="398">
        <v>2</v>
      </c>
      <c r="M118" s="410" t="s">
        <v>235</v>
      </c>
      <c r="N118" s="103">
        <v>119</v>
      </c>
      <c r="O118" s="398">
        <v>3</v>
      </c>
      <c r="P118" s="410" t="s">
        <v>235</v>
      </c>
      <c r="Q118" s="103">
        <v>150</v>
      </c>
      <c r="R118" s="389">
        <v>0</v>
      </c>
      <c r="S118" s="410" t="s">
        <v>235</v>
      </c>
      <c r="T118" s="360">
        <v>200</v>
      </c>
      <c r="U118" s="398"/>
      <c r="V118" s="410" t="s">
        <v>235</v>
      </c>
      <c r="W118" s="360" t="s">
        <v>220</v>
      </c>
      <c r="X118" s="398">
        <v>6</v>
      </c>
      <c r="Y118" s="410" t="s">
        <v>235</v>
      </c>
      <c r="Z118" s="360">
        <v>270</v>
      </c>
      <c r="AA118" s="398">
        <v>2</v>
      </c>
      <c r="AB118" s="410" t="s">
        <v>235</v>
      </c>
      <c r="AC118" s="103">
        <v>150</v>
      </c>
      <c r="AD118" s="398"/>
      <c r="AE118" s="410" t="s">
        <v>235</v>
      </c>
      <c r="AF118" s="360" t="s">
        <v>220</v>
      </c>
    </row>
    <row r="119" spans="1:32" ht="24" customHeight="1" x14ac:dyDescent="0.25">
      <c r="A119" s="142">
        <f t="shared" si="28"/>
        <v>91</v>
      </c>
      <c r="B119" s="279" t="s">
        <v>183</v>
      </c>
      <c r="C119" s="280"/>
      <c r="D119" s="143">
        <f>IF(ISBLANK('Item List'!E91),0,'Item List'!E91)</f>
        <v>0</v>
      </c>
      <c r="E119" s="143">
        <f t="shared" si="27"/>
        <v>0</v>
      </c>
      <c r="F119" s="389">
        <v>1</v>
      </c>
      <c r="G119" s="410" t="s">
        <v>235</v>
      </c>
      <c r="H119" s="103">
        <v>10</v>
      </c>
      <c r="I119" s="398"/>
      <c r="J119" s="410" t="s">
        <v>235</v>
      </c>
      <c r="K119" s="342" t="s">
        <v>216</v>
      </c>
      <c r="L119" s="398">
        <v>2</v>
      </c>
      <c r="M119" s="410" t="s">
        <v>235</v>
      </c>
      <c r="N119" s="103">
        <v>119</v>
      </c>
      <c r="O119" s="398">
        <v>3</v>
      </c>
      <c r="P119" s="410" t="s">
        <v>235</v>
      </c>
      <c r="Q119" s="103">
        <v>150</v>
      </c>
      <c r="R119" s="389">
        <v>0</v>
      </c>
      <c r="S119" s="410" t="s">
        <v>235</v>
      </c>
      <c r="T119" s="360">
        <v>55</v>
      </c>
      <c r="U119" s="398"/>
      <c r="V119" s="410" t="s">
        <v>235</v>
      </c>
      <c r="W119" s="360" t="s">
        <v>220</v>
      </c>
      <c r="X119" s="398">
        <v>2</v>
      </c>
      <c r="Y119" s="410" t="s">
        <v>235</v>
      </c>
      <c r="Z119" s="360">
        <v>90</v>
      </c>
      <c r="AA119" s="398">
        <v>1</v>
      </c>
      <c r="AB119" s="410" t="s">
        <v>235</v>
      </c>
      <c r="AC119" s="103">
        <v>50</v>
      </c>
      <c r="AD119" s="398"/>
      <c r="AE119" s="410" t="s">
        <v>235</v>
      </c>
      <c r="AF119" s="360" t="s">
        <v>220</v>
      </c>
    </row>
    <row r="120" spans="1:32" ht="24" customHeight="1" x14ac:dyDescent="0.25">
      <c r="A120" s="142">
        <f t="shared" si="28"/>
        <v>92</v>
      </c>
      <c r="B120" s="279" t="s">
        <v>121</v>
      </c>
      <c r="C120" s="280"/>
      <c r="D120" s="143">
        <f>IF(ISBLANK('Item List'!E92),0,'Item List'!E92)</f>
        <v>0</v>
      </c>
      <c r="E120" s="143">
        <f t="shared" si="27"/>
        <v>0</v>
      </c>
      <c r="F120" s="389">
        <v>1</v>
      </c>
      <c r="G120" s="410" t="s">
        <v>235</v>
      </c>
      <c r="H120" s="103">
        <v>10</v>
      </c>
      <c r="I120" s="398"/>
      <c r="J120" s="410" t="s">
        <v>235</v>
      </c>
      <c r="K120" s="342" t="s">
        <v>216</v>
      </c>
      <c r="L120" s="398">
        <v>2</v>
      </c>
      <c r="M120" s="410" t="s">
        <v>235</v>
      </c>
      <c r="N120" s="103">
        <v>119</v>
      </c>
      <c r="O120" s="398">
        <v>3</v>
      </c>
      <c r="P120" s="410" t="s">
        <v>235</v>
      </c>
      <c r="Q120" s="103">
        <v>150</v>
      </c>
      <c r="R120" s="389">
        <v>0</v>
      </c>
      <c r="S120" s="410" t="s">
        <v>235</v>
      </c>
      <c r="T120" s="360">
        <v>45</v>
      </c>
      <c r="U120" s="398"/>
      <c r="V120" s="410" t="s">
        <v>235</v>
      </c>
      <c r="W120" s="360" t="s">
        <v>220</v>
      </c>
      <c r="X120" s="398"/>
      <c r="Y120" s="410" t="s">
        <v>235</v>
      </c>
      <c r="Z120" s="360" t="s">
        <v>216</v>
      </c>
      <c r="AA120" s="398">
        <v>1</v>
      </c>
      <c r="AB120" s="410" t="s">
        <v>235</v>
      </c>
      <c r="AC120" s="103">
        <v>65</v>
      </c>
      <c r="AD120" s="398"/>
      <c r="AE120" s="410" t="s">
        <v>235</v>
      </c>
      <c r="AF120" s="360" t="s">
        <v>220</v>
      </c>
    </row>
    <row r="121" spans="1:32" ht="24" customHeight="1" x14ac:dyDescent="0.25">
      <c r="A121" s="142">
        <f t="shared" si="28"/>
        <v>93</v>
      </c>
      <c r="B121" s="279" t="s">
        <v>122</v>
      </c>
      <c r="C121" s="280"/>
      <c r="D121" s="143">
        <f>IF(ISBLANK('Item List'!E93),0,'Item List'!E93)</f>
        <v>0</v>
      </c>
      <c r="E121" s="143">
        <f t="shared" si="27"/>
        <v>0</v>
      </c>
      <c r="F121" s="389">
        <v>3</v>
      </c>
      <c r="G121" s="410" t="s">
        <v>235</v>
      </c>
      <c r="H121" s="103">
        <v>10</v>
      </c>
      <c r="I121" s="398"/>
      <c r="J121" s="410" t="s">
        <v>235</v>
      </c>
      <c r="K121" s="342" t="s">
        <v>216</v>
      </c>
      <c r="L121" s="398">
        <v>2</v>
      </c>
      <c r="M121" s="410" t="s">
        <v>235</v>
      </c>
      <c r="N121" s="103">
        <v>119</v>
      </c>
      <c r="O121" s="398">
        <v>3</v>
      </c>
      <c r="P121" s="410" t="s">
        <v>235</v>
      </c>
      <c r="Q121" s="103">
        <v>150</v>
      </c>
      <c r="R121" s="389">
        <v>0</v>
      </c>
      <c r="S121" s="410" t="s">
        <v>235</v>
      </c>
      <c r="T121" s="360">
        <v>80</v>
      </c>
      <c r="U121" s="398"/>
      <c r="V121" s="410" t="s">
        <v>235</v>
      </c>
      <c r="W121" s="360" t="s">
        <v>220</v>
      </c>
      <c r="X121" s="398">
        <v>6</v>
      </c>
      <c r="Y121" s="410" t="s">
        <v>235</v>
      </c>
      <c r="Z121" s="360">
        <v>270</v>
      </c>
      <c r="AA121" s="398">
        <v>1</v>
      </c>
      <c r="AB121" s="410" t="s">
        <v>235</v>
      </c>
      <c r="AC121" s="103">
        <v>75</v>
      </c>
      <c r="AD121" s="398"/>
      <c r="AE121" s="410" t="s">
        <v>235</v>
      </c>
      <c r="AF121" s="360" t="s">
        <v>220</v>
      </c>
    </row>
    <row r="122" spans="1:32" ht="24" customHeight="1" x14ac:dyDescent="0.25">
      <c r="A122" s="142">
        <f t="shared" si="28"/>
        <v>94</v>
      </c>
      <c r="B122" s="279" t="s">
        <v>123</v>
      </c>
      <c r="C122" s="280"/>
      <c r="D122" s="143">
        <f>IF(ISBLANK('Item List'!E94),0,'Item List'!E94)</f>
        <v>0</v>
      </c>
      <c r="E122" s="143">
        <f t="shared" si="27"/>
        <v>0</v>
      </c>
      <c r="F122" s="389">
        <v>1</v>
      </c>
      <c r="G122" s="410" t="s">
        <v>235</v>
      </c>
      <c r="H122" s="103">
        <v>10</v>
      </c>
      <c r="I122" s="398"/>
      <c r="J122" s="410" t="s">
        <v>235</v>
      </c>
      <c r="K122" s="342" t="s">
        <v>216</v>
      </c>
      <c r="L122" s="398">
        <v>2</v>
      </c>
      <c r="M122" s="410" t="s">
        <v>235</v>
      </c>
      <c r="N122" s="103">
        <v>119</v>
      </c>
      <c r="O122" s="398">
        <v>3</v>
      </c>
      <c r="P122" s="410" t="s">
        <v>235</v>
      </c>
      <c r="Q122" s="103">
        <v>150</v>
      </c>
      <c r="R122" s="389">
        <v>0</v>
      </c>
      <c r="S122" s="410" t="s">
        <v>235</v>
      </c>
      <c r="T122" s="360">
        <v>45</v>
      </c>
      <c r="U122" s="398"/>
      <c r="V122" s="410" t="s">
        <v>235</v>
      </c>
      <c r="W122" s="360" t="s">
        <v>220</v>
      </c>
      <c r="X122" s="398">
        <v>1.5</v>
      </c>
      <c r="Y122" s="410" t="s">
        <v>235</v>
      </c>
      <c r="Z122" s="360">
        <v>67.5</v>
      </c>
      <c r="AA122" s="398">
        <v>0.5</v>
      </c>
      <c r="AB122" s="410" t="s">
        <v>235</v>
      </c>
      <c r="AC122" s="103">
        <v>45</v>
      </c>
      <c r="AD122" s="398"/>
      <c r="AE122" s="410" t="s">
        <v>235</v>
      </c>
      <c r="AF122" s="360" t="s">
        <v>220</v>
      </c>
    </row>
    <row r="123" spans="1:32" ht="24" customHeight="1" x14ac:dyDescent="0.25">
      <c r="A123" s="142">
        <f t="shared" si="28"/>
        <v>95</v>
      </c>
      <c r="B123" s="279" t="s">
        <v>124</v>
      </c>
      <c r="C123" s="280"/>
      <c r="D123" s="143">
        <f>IF(ISBLANK('Item List'!E95),0,'Item List'!E95)</f>
        <v>0</v>
      </c>
      <c r="E123" s="143">
        <f t="shared" si="27"/>
        <v>0</v>
      </c>
      <c r="F123" s="389">
        <v>2</v>
      </c>
      <c r="G123" s="410" t="s">
        <v>235</v>
      </c>
      <c r="H123" s="103">
        <v>10</v>
      </c>
      <c r="I123" s="398"/>
      <c r="J123" s="410" t="s">
        <v>235</v>
      </c>
      <c r="K123" s="342" t="s">
        <v>216</v>
      </c>
      <c r="L123" s="398">
        <v>2</v>
      </c>
      <c r="M123" s="410" t="s">
        <v>235</v>
      </c>
      <c r="N123" s="103">
        <v>119</v>
      </c>
      <c r="O123" s="398">
        <v>3</v>
      </c>
      <c r="P123" s="410" t="s">
        <v>235</v>
      </c>
      <c r="Q123" s="103">
        <v>150</v>
      </c>
      <c r="R123" s="389">
        <v>0</v>
      </c>
      <c r="S123" s="410" t="s">
        <v>235</v>
      </c>
      <c r="T123" s="360">
        <v>65</v>
      </c>
      <c r="U123" s="398"/>
      <c r="V123" s="410" t="s">
        <v>235</v>
      </c>
      <c r="W123" s="360" t="s">
        <v>220</v>
      </c>
      <c r="X123" s="398"/>
      <c r="Y123" s="410" t="s">
        <v>235</v>
      </c>
      <c r="Z123" s="360" t="s">
        <v>216</v>
      </c>
      <c r="AA123" s="398">
        <v>0.5</v>
      </c>
      <c r="AB123" s="410" t="s">
        <v>235</v>
      </c>
      <c r="AC123" s="103">
        <v>30</v>
      </c>
      <c r="AD123" s="398"/>
      <c r="AE123" s="410" t="s">
        <v>235</v>
      </c>
      <c r="AF123" s="360" t="s">
        <v>220</v>
      </c>
    </row>
    <row r="124" spans="1:32" ht="24" customHeight="1" x14ac:dyDescent="0.25">
      <c r="A124" s="142">
        <f t="shared" si="28"/>
        <v>96</v>
      </c>
      <c r="B124" s="279" t="s">
        <v>113</v>
      </c>
      <c r="C124" s="280"/>
      <c r="D124" s="143">
        <f>IF(ISBLANK('Item List'!E96),0,'Item List'!E96)</f>
        <v>0</v>
      </c>
      <c r="E124" s="143">
        <f t="shared" si="27"/>
        <v>0</v>
      </c>
      <c r="F124" s="389">
        <v>3</v>
      </c>
      <c r="G124" s="410" t="s">
        <v>235</v>
      </c>
      <c r="H124" s="103">
        <v>10</v>
      </c>
      <c r="I124" s="398"/>
      <c r="J124" s="410" t="s">
        <v>235</v>
      </c>
      <c r="K124" s="342" t="s">
        <v>216</v>
      </c>
      <c r="L124" s="398">
        <v>2</v>
      </c>
      <c r="M124" s="410" t="s">
        <v>235</v>
      </c>
      <c r="N124" s="103">
        <v>119</v>
      </c>
      <c r="O124" s="398">
        <v>3</v>
      </c>
      <c r="P124" s="410" t="s">
        <v>235</v>
      </c>
      <c r="Q124" s="103">
        <v>150</v>
      </c>
      <c r="R124" s="389">
        <v>0</v>
      </c>
      <c r="S124" s="410" t="s">
        <v>235</v>
      </c>
      <c r="T124" s="360">
        <v>65</v>
      </c>
      <c r="U124" s="398"/>
      <c r="V124" s="410" t="s">
        <v>235</v>
      </c>
      <c r="W124" s="360" t="s">
        <v>220</v>
      </c>
      <c r="X124" s="398">
        <v>3</v>
      </c>
      <c r="Y124" s="410" t="s">
        <v>235</v>
      </c>
      <c r="Z124" s="360">
        <v>135</v>
      </c>
      <c r="AA124" s="398">
        <v>0.5</v>
      </c>
      <c r="AB124" s="410" t="s">
        <v>235</v>
      </c>
      <c r="AC124" s="103">
        <v>50</v>
      </c>
      <c r="AD124" s="398"/>
      <c r="AE124" s="410" t="s">
        <v>235</v>
      </c>
      <c r="AF124" s="360" t="s">
        <v>220</v>
      </c>
    </row>
    <row r="125" spans="1:32" ht="24" customHeight="1" x14ac:dyDescent="0.25">
      <c r="A125" s="142">
        <f t="shared" si="28"/>
        <v>97</v>
      </c>
      <c r="B125" s="279" t="s">
        <v>125</v>
      </c>
      <c r="C125" s="280"/>
      <c r="D125" s="143">
        <f>IF(ISBLANK('Item List'!E97),0,'Item List'!E97)</f>
        <v>0</v>
      </c>
      <c r="E125" s="143">
        <f t="shared" si="27"/>
        <v>0</v>
      </c>
      <c r="F125" s="389">
        <v>1</v>
      </c>
      <c r="G125" s="410" t="s">
        <v>235</v>
      </c>
      <c r="H125" s="103">
        <v>10</v>
      </c>
      <c r="I125" s="398"/>
      <c r="J125" s="410" t="s">
        <v>235</v>
      </c>
      <c r="K125" s="342" t="s">
        <v>216</v>
      </c>
      <c r="L125" s="398">
        <v>2</v>
      </c>
      <c r="M125" s="410" t="s">
        <v>235</v>
      </c>
      <c r="N125" s="103">
        <v>119</v>
      </c>
      <c r="O125" s="398">
        <v>3</v>
      </c>
      <c r="P125" s="410" t="s">
        <v>235</v>
      </c>
      <c r="Q125" s="103">
        <v>150</v>
      </c>
      <c r="R125" s="389">
        <v>0</v>
      </c>
      <c r="S125" s="410" t="s">
        <v>235</v>
      </c>
      <c r="T125" s="360">
        <v>80</v>
      </c>
      <c r="U125" s="398"/>
      <c r="V125" s="410" t="s">
        <v>235</v>
      </c>
      <c r="W125" s="360" t="s">
        <v>220</v>
      </c>
      <c r="X125" s="398">
        <v>4</v>
      </c>
      <c r="Y125" s="410" t="s">
        <v>235</v>
      </c>
      <c r="Z125" s="360">
        <v>180</v>
      </c>
      <c r="AA125" s="398">
        <v>0.5</v>
      </c>
      <c r="AB125" s="410" t="s">
        <v>235</v>
      </c>
      <c r="AC125" s="103">
        <v>50</v>
      </c>
      <c r="AD125" s="398"/>
      <c r="AE125" s="410" t="s">
        <v>235</v>
      </c>
      <c r="AF125" s="360" t="s">
        <v>220</v>
      </c>
    </row>
    <row r="126" spans="1:32" ht="24" customHeight="1" x14ac:dyDescent="0.25">
      <c r="A126" s="142">
        <f t="shared" si="28"/>
        <v>98</v>
      </c>
      <c r="B126" s="279" t="s">
        <v>126</v>
      </c>
      <c r="C126" s="280"/>
      <c r="D126" s="143">
        <f>IF(ISBLANK('Item List'!E98),0,'Item List'!E98)</f>
        <v>0</v>
      </c>
      <c r="E126" s="143">
        <f t="shared" si="27"/>
        <v>0</v>
      </c>
      <c r="F126" s="389">
        <v>1</v>
      </c>
      <c r="G126" s="410" t="s">
        <v>235</v>
      </c>
      <c r="H126" s="103">
        <v>10</v>
      </c>
      <c r="I126" s="398"/>
      <c r="J126" s="410" t="s">
        <v>235</v>
      </c>
      <c r="K126" s="342" t="s">
        <v>216</v>
      </c>
      <c r="L126" s="398">
        <v>2</v>
      </c>
      <c r="M126" s="410" t="s">
        <v>235</v>
      </c>
      <c r="N126" s="103">
        <v>119</v>
      </c>
      <c r="O126" s="398">
        <v>3</v>
      </c>
      <c r="P126" s="410" t="s">
        <v>235</v>
      </c>
      <c r="Q126" s="103">
        <v>150</v>
      </c>
      <c r="R126" s="389">
        <v>0</v>
      </c>
      <c r="S126" s="410" t="s">
        <v>235</v>
      </c>
      <c r="T126" s="360">
        <v>65</v>
      </c>
      <c r="U126" s="398"/>
      <c r="V126" s="410" t="s">
        <v>235</v>
      </c>
      <c r="W126" s="360" t="s">
        <v>220</v>
      </c>
      <c r="X126" s="398"/>
      <c r="Y126" s="410" t="s">
        <v>235</v>
      </c>
      <c r="Z126" s="360" t="s">
        <v>216</v>
      </c>
      <c r="AA126" s="398">
        <v>0.5</v>
      </c>
      <c r="AB126" s="410" t="s">
        <v>235</v>
      </c>
      <c r="AC126" s="103">
        <v>30</v>
      </c>
      <c r="AD126" s="398"/>
      <c r="AE126" s="410" t="s">
        <v>235</v>
      </c>
      <c r="AF126" s="360" t="s">
        <v>220</v>
      </c>
    </row>
    <row r="127" spans="1:32" ht="24" customHeight="1" x14ac:dyDescent="0.25">
      <c r="A127" s="142">
        <f t="shared" si="28"/>
        <v>99</v>
      </c>
      <c r="B127" s="279" t="s">
        <v>114</v>
      </c>
      <c r="C127" s="280"/>
      <c r="D127" s="143"/>
      <c r="E127" s="143"/>
      <c r="F127" s="389">
        <v>3</v>
      </c>
      <c r="G127" s="410" t="s">
        <v>235</v>
      </c>
      <c r="H127" s="103">
        <v>10</v>
      </c>
      <c r="I127" s="398"/>
      <c r="J127" s="410" t="s">
        <v>235</v>
      </c>
      <c r="K127" s="342" t="s">
        <v>216</v>
      </c>
      <c r="L127" s="398">
        <v>2</v>
      </c>
      <c r="M127" s="410" t="s">
        <v>235</v>
      </c>
      <c r="N127" s="103">
        <v>119</v>
      </c>
      <c r="O127" s="398">
        <v>3</v>
      </c>
      <c r="P127" s="410" t="s">
        <v>235</v>
      </c>
      <c r="Q127" s="103">
        <v>150</v>
      </c>
      <c r="R127" s="389">
        <v>0</v>
      </c>
      <c r="S127" s="410" t="s">
        <v>235</v>
      </c>
      <c r="T127" s="360">
        <v>65</v>
      </c>
      <c r="U127" s="398"/>
      <c r="V127" s="410" t="s">
        <v>235</v>
      </c>
      <c r="W127" s="360" t="s">
        <v>220</v>
      </c>
      <c r="X127" s="398">
        <v>3</v>
      </c>
      <c r="Y127" s="410" t="s">
        <v>235</v>
      </c>
      <c r="Z127" s="360">
        <v>135</v>
      </c>
      <c r="AA127" s="398">
        <v>1</v>
      </c>
      <c r="AB127" s="410" t="s">
        <v>235</v>
      </c>
      <c r="AC127" s="103">
        <v>50</v>
      </c>
      <c r="AD127" s="398"/>
      <c r="AE127" s="410" t="s">
        <v>235</v>
      </c>
      <c r="AF127" s="360" t="s">
        <v>220</v>
      </c>
    </row>
    <row r="128" spans="1:32" ht="24" customHeight="1" x14ac:dyDescent="0.25">
      <c r="A128" s="142">
        <f t="shared" si="28"/>
        <v>100</v>
      </c>
      <c r="B128" s="279" t="s">
        <v>115</v>
      </c>
      <c r="C128" s="280"/>
      <c r="D128" s="143"/>
      <c r="E128" s="143"/>
      <c r="F128" s="389">
        <v>3</v>
      </c>
      <c r="G128" s="410" t="s">
        <v>235</v>
      </c>
      <c r="H128" s="103">
        <v>10</v>
      </c>
      <c r="I128" s="398"/>
      <c r="J128" s="410" t="s">
        <v>235</v>
      </c>
      <c r="K128" s="342" t="s">
        <v>216</v>
      </c>
      <c r="L128" s="398">
        <v>2</v>
      </c>
      <c r="M128" s="410" t="s">
        <v>235</v>
      </c>
      <c r="N128" s="103">
        <v>119</v>
      </c>
      <c r="O128" s="398">
        <v>3</v>
      </c>
      <c r="P128" s="410" t="s">
        <v>235</v>
      </c>
      <c r="Q128" s="103">
        <v>150</v>
      </c>
      <c r="R128" s="389">
        <v>0</v>
      </c>
      <c r="S128" s="410" t="s">
        <v>235</v>
      </c>
      <c r="T128" s="360">
        <v>80</v>
      </c>
      <c r="U128" s="398"/>
      <c r="V128" s="410" t="s">
        <v>235</v>
      </c>
      <c r="W128" s="360" t="s">
        <v>220</v>
      </c>
      <c r="X128" s="398">
        <v>3</v>
      </c>
      <c r="Y128" s="410" t="s">
        <v>235</v>
      </c>
      <c r="Z128" s="360">
        <v>135</v>
      </c>
      <c r="AA128" s="398">
        <v>1</v>
      </c>
      <c r="AB128" s="410" t="s">
        <v>235</v>
      </c>
      <c r="AC128" s="103">
        <v>100</v>
      </c>
      <c r="AD128" s="398"/>
      <c r="AE128" s="410" t="s">
        <v>235</v>
      </c>
      <c r="AF128" s="360" t="s">
        <v>220</v>
      </c>
    </row>
    <row r="129" spans="1:32" ht="24" customHeight="1" x14ac:dyDescent="0.25">
      <c r="A129" s="142">
        <f t="shared" si="28"/>
        <v>101</v>
      </c>
      <c r="B129" s="279" t="s">
        <v>116</v>
      </c>
      <c r="C129" s="280"/>
      <c r="D129" s="143"/>
      <c r="E129" s="143"/>
      <c r="F129" s="389">
        <v>3</v>
      </c>
      <c r="G129" s="410" t="s">
        <v>235</v>
      </c>
      <c r="H129" s="103">
        <v>10</v>
      </c>
      <c r="I129" s="398"/>
      <c r="J129" s="410" t="s">
        <v>235</v>
      </c>
      <c r="K129" s="342" t="s">
        <v>216</v>
      </c>
      <c r="L129" s="398">
        <v>2</v>
      </c>
      <c r="M129" s="410" t="s">
        <v>235</v>
      </c>
      <c r="N129" s="103">
        <v>119</v>
      </c>
      <c r="O129" s="398">
        <v>3</v>
      </c>
      <c r="P129" s="410" t="s">
        <v>235</v>
      </c>
      <c r="Q129" s="103">
        <v>150</v>
      </c>
      <c r="R129" s="389">
        <v>0</v>
      </c>
      <c r="S129" s="410" t="s">
        <v>235</v>
      </c>
      <c r="T129" s="360">
        <v>80</v>
      </c>
      <c r="U129" s="398"/>
      <c r="V129" s="410" t="s">
        <v>235</v>
      </c>
      <c r="W129" s="360" t="s">
        <v>220</v>
      </c>
      <c r="X129" s="398">
        <v>1.5</v>
      </c>
      <c r="Y129" s="410" t="s">
        <v>235</v>
      </c>
      <c r="Z129" s="360">
        <v>67.5</v>
      </c>
      <c r="AA129" s="398">
        <v>1</v>
      </c>
      <c r="AB129" s="410" t="s">
        <v>235</v>
      </c>
      <c r="AC129" s="103">
        <v>100</v>
      </c>
      <c r="AD129" s="398"/>
      <c r="AE129" s="410" t="s">
        <v>235</v>
      </c>
      <c r="AF129" s="360" t="s">
        <v>220</v>
      </c>
    </row>
    <row r="130" spans="1:32" ht="24" customHeight="1" x14ac:dyDescent="0.25">
      <c r="A130" s="142">
        <f t="shared" si="28"/>
        <v>102</v>
      </c>
      <c r="B130" s="279" t="s">
        <v>127</v>
      </c>
      <c r="C130" s="280"/>
      <c r="D130" s="143"/>
      <c r="E130" s="143"/>
      <c r="F130" s="389">
        <v>2</v>
      </c>
      <c r="G130" s="410" t="s">
        <v>235</v>
      </c>
      <c r="H130" s="103">
        <v>10</v>
      </c>
      <c r="I130" s="398"/>
      <c r="J130" s="410" t="s">
        <v>235</v>
      </c>
      <c r="K130" s="342" t="s">
        <v>216</v>
      </c>
      <c r="L130" s="398">
        <v>2</v>
      </c>
      <c r="M130" s="410" t="s">
        <v>235</v>
      </c>
      <c r="N130" s="103">
        <v>119</v>
      </c>
      <c r="O130" s="398">
        <v>3</v>
      </c>
      <c r="P130" s="410" t="s">
        <v>235</v>
      </c>
      <c r="Q130" s="103">
        <v>150</v>
      </c>
      <c r="R130" s="389">
        <v>0</v>
      </c>
      <c r="S130" s="410" t="s">
        <v>235</v>
      </c>
      <c r="T130" s="360">
        <v>150</v>
      </c>
      <c r="U130" s="398"/>
      <c r="V130" s="410" t="s">
        <v>235</v>
      </c>
      <c r="W130" s="360" t="s">
        <v>220</v>
      </c>
      <c r="X130" s="398">
        <v>1</v>
      </c>
      <c r="Y130" s="410" t="s">
        <v>235</v>
      </c>
      <c r="Z130" s="360">
        <v>45</v>
      </c>
      <c r="AA130" s="398">
        <v>1</v>
      </c>
      <c r="AB130" s="410" t="s">
        <v>235</v>
      </c>
      <c r="AC130" s="103">
        <v>75</v>
      </c>
      <c r="AD130" s="398"/>
      <c r="AE130" s="410" t="s">
        <v>235</v>
      </c>
      <c r="AF130" s="360" t="s">
        <v>220</v>
      </c>
    </row>
    <row r="131" spans="1:32" ht="24" customHeight="1" x14ac:dyDescent="0.25">
      <c r="A131" s="142">
        <f t="shared" si="28"/>
        <v>103</v>
      </c>
      <c r="B131" s="279" t="s">
        <v>117</v>
      </c>
      <c r="C131" s="280"/>
      <c r="D131" s="143"/>
      <c r="E131" s="143"/>
      <c r="F131" s="389">
        <v>1</v>
      </c>
      <c r="G131" s="410" t="s">
        <v>235</v>
      </c>
      <c r="H131" s="103">
        <v>10</v>
      </c>
      <c r="I131" s="398"/>
      <c r="J131" s="410" t="s">
        <v>235</v>
      </c>
      <c r="K131" s="342" t="s">
        <v>216</v>
      </c>
      <c r="L131" s="398">
        <v>2</v>
      </c>
      <c r="M131" s="410" t="s">
        <v>235</v>
      </c>
      <c r="N131" s="103">
        <v>119</v>
      </c>
      <c r="O131" s="398">
        <v>3</v>
      </c>
      <c r="P131" s="410" t="s">
        <v>235</v>
      </c>
      <c r="Q131" s="103">
        <v>150</v>
      </c>
      <c r="R131" s="389">
        <v>0</v>
      </c>
      <c r="S131" s="410" t="s">
        <v>235</v>
      </c>
      <c r="T131" s="360">
        <v>60</v>
      </c>
      <c r="U131" s="398"/>
      <c r="V131" s="410" t="s">
        <v>235</v>
      </c>
      <c r="W131" s="360" t="s">
        <v>220</v>
      </c>
      <c r="X131" s="398"/>
      <c r="Y131" s="410" t="s">
        <v>235</v>
      </c>
      <c r="Z131" s="360" t="s">
        <v>216</v>
      </c>
      <c r="AA131" s="398">
        <v>1</v>
      </c>
      <c r="AB131" s="410" t="s">
        <v>235</v>
      </c>
      <c r="AC131" s="103">
        <v>45</v>
      </c>
      <c r="AD131" s="398"/>
      <c r="AE131" s="410" t="s">
        <v>235</v>
      </c>
      <c r="AF131" s="360" t="s">
        <v>220</v>
      </c>
    </row>
    <row r="132" spans="1:32" ht="24" customHeight="1" x14ac:dyDescent="0.25">
      <c r="A132" s="142">
        <f t="shared" si="28"/>
        <v>104</v>
      </c>
      <c r="B132" s="279" t="s">
        <v>128</v>
      </c>
      <c r="C132" s="280"/>
      <c r="D132" s="143"/>
      <c r="E132" s="143"/>
      <c r="F132" s="389">
        <v>1</v>
      </c>
      <c r="G132" s="410" t="s">
        <v>235</v>
      </c>
      <c r="H132" s="103">
        <v>10</v>
      </c>
      <c r="I132" s="398"/>
      <c r="J132" s="410" t="s">
        <v>235</v>
      </c>
      <c r="K132" s="342" t="s">
        <v>216</v>
      </c>
      <c r="L132" s="398">
        <v>2</v>
      </c>
      <c r="M132" s="410" t="s">
        <v>235</v>
      </c>
      <c r="N132" s="103">
        <v>119</v>
      </c>
      <c r="O132" s="398">
        <v>3</v>
      </c>
      <c r="P132" s="410" t="s">
        <v>235</v>
      </c>
      <c r="Q132" s="103">
        <v>150</v>
      </c>
      <c r="R132" s="389">
        <v>0</v>
      </c>
      <c r="S132" s="410" t="s">
        <v>235</v>
      </c>
      <c r="T132" s="360">
        <v>45</v>
      </c>
      <c r="U132" s="398"/>
      <c r="V132" s="410" t="s">
        <v>235</v>
      </c>
      <c r="W132" s="360" t="s">
        <v>220</v>
      </c>
      <c r="X132" s="398">
        <v>2</v>
      </c>
      <c r="Y132" s="410" t="s">
        <v>235</v>
      </c>
      <c r="Z132" s="360">
        <v>90</v>
      </c>
      <c r="AA132" s="398">
        <v>1</v>
      </c>
      <c r="AB132" s="410" t="s">
        <v>235</v>
      </c>
      <c r="AC132" s="103">
        <v>75</v>
      </c>
      <c r="AD132" s="398"/>
      <c r="AE132" s="410" t="s">
        <v>235</v>
      </c>
      <c r="AF132" s="360" t="s">
        <v>220</v>
      </c>
    </row>
    <row r="133" spans="1:32" ht="24" customHeight="1" x14ac:dyDescent="0.25">
      <c r="A133" s="142">
        <f t="shared" si="28"/>
        <v>105</v>
      </c>
      <c r="B133" s="279" t="s">
        <v>129</v>
      </c>
      <c r="C133" s="280"/>
      <c r="D133" s="143"/>
      <c r="E133" s="143"/>
      <c r="F133" s="389">
        <v>2</v>
      </c>
      <c r="G133" s="410" t="s">
        <v>235</v>
      </c>
      <c r="H133" s="103">
        <v>10</v>
      </c>
      <c r="I133" s="398"/>
      <c r="J133" s="410" t="s">
        <v>235</v>
      </c>
      <c r="K133" s="342" t="s">
        <v>216</v>
      </c>
      <c r="L133" s="398">
        <v>2</v>
      </c>
      <c r="M133" s="410" t="s">
        <v>235</v>
      </c>
      <c r="N133" s="103">
        <v>119</v>
      </c>
      <c r="O133" s="398">
        <v>3</v>
      </c>
      <c r="P133" s="410" t="s">
        <v>235</v>
      </c>
      <c r="Q133" s="103">
        <v>150</v>
      </c>
      <c r="R133" s="389">
        <v>0</v>
      </c>
      <c r="S133" s="410" t="s">
        <v>235</v>
      </c>
      <c r="T133" s="360">
        <v>45</v>
      </c>
      <c r="U133" s="398"/>
      <c r="V133" s="410" t="s">
        <v>235</v>
      </c>
      <c r="W133" s="360" t="s">
        <v>220</v>
      </c>
      <c r="X133" s="398">
        <v>2</v>
      </c>
      <c r="Y133" s="410" t="s">
        <v>235</v>
      </c>
      <c r="Z133" s="360">
        <v>90</v>
      </c>
      <c r="AA133" s="398">
        <v>1</v>
      </c>
      <c r="AB133" s="410" t="s">
        <v>235</v>
      </c>
      <c r="AC133" s="103">
        <v>65</v>
      </c>
      <c r="AD133" s="398"/>
      <c r="AE133" s="410" t="s">
        <v>235</v>
      </c>
      <c r="AF133" s="360" t="s">
        <v>220</v>
      </c>
    </row>
    <row r="134" spans="1:32" ht="24" customHeight="1" x14ac:dyDescent="0.25">
      <c r="A134" s="142">
        <f t="shared" si="28"/>
        <v>106</v>
      </c>
      <c r="B134" s="279" t="s">
        <v>130</v>
      </c>
      <c r="C134" s="280"/>
      <c r="D134" s="143"/>
      <c r="E134" s="143"/>
      <c r="F134" s="389">
        <v>1</v>
      </c>
      <c r="G134" s="410" t="s">
        <v>235</v>
      </c>
      <c r="H134" s="103">
        <v>10</v>
      </c>
      <c r="I134" s="398"/>
      <c r="J134" s="410" t="s">
        <v>235</v>
      </c>
      <c r="K134" s="342" t="s">
        <v>216</v>
      </c>
      <c r="L134" s="398">
        <v>2</v>
      </c>
      <c r="M134" s="410" t="s">
        <v>235</v>
      </c>
      <c r="N134" s="103">
        <v>119</v>
      </c>
      <c r="O134" s="398">
        <v>3</v>
      </c>
      <c r="P134" s="410" t="s">
        <v>235</v>
      </c>
      <c r="Q134" s="103">
        <v>150</v>
      </c>
      <c r="R134" s="389">
        <v>0</v>
      </c>
      <c r="S134" s="410" t="s">
        <v>235</v>
      </c>
      <c r="T134" s="360">
        <v>45</v>
      </c>
      <c r="U134" s="398"/>
      <c r="V134" s="410" t="s">
        <v>235</v>
      </c>
      <c r="W134" s="360" t="s">
        <v>220</v>
      </c>
      <c r="X134" s="398"/>
      <c r="Y134" s="410" t="s">
        <v>235</v>
      </c>
      <c r="Z134" s="360" t="s">
        <v>216</v>
      </c>
      <c r="AA134" s="398">
        <v>0.5</v>
      </c>
      <c r="AB134" s="410" t="s">
        <v>235</v>
      </c>
      <c r="AC134" s="103">
        <v>20</v>
      </c>
      <c r="AD134" s="398"/>
      <c r="AE134" s="410" t="s">
        <v>235</v>
      </c>
      <c r="AF134" s="360" t="s">
        <v>220</v>
      </c>
    </row>
    <row r="135" spans="1:32" ht="24" customHeight="1" x14ac:dyDescent="0.25">
      <c r="A135" s="142">
        <f t="shared" si="28"/>
        <v>107</v>
      </c>
      <c r="B135" s="279" t="s">
        <v>118</v>
      </c>
      <c r="C135" s="280"/>
      <c r="D135" s="143"/>
      <c r="E135" s="143"/>
      <c r="F135" s="389">
        <v>1</v>
      </c>
      <c r="G135" s="410" t="s">
        <v>235</v>
      </c>
      <c r="H135" s="103">
        <v>10</v>
      </c>
      <c r="I135" s="398"/>
      <c r="J135" s="410" t="s">
        <v>235</v>
      </c>
      <c r="K135" s="342" t="s">
        <v>216</v>
      </c>
      <c r="L135" s="398">
        <v>2</v>
      </c>
      <c r="M135" s="410" t="s">
        <v>235</v>
      </c>
      <c r="N135" s="103">
        <v>119</v>
      </c>
      <c r="O135" s="398">
        <v>3</v>
      </c>
      <c r="P135" s="410" t="s">
        <v>235</v>
      </c>
      <c r="Q135" s="103">
        <v>150</v>
      </c>
      <c r="R135" s="389">
        <v>0</v>
      </c>
      <c r="S135" s="410" t="s">
        <v>235</v>
      </c>
      <c r="T135" s="360">
        <v>40</v>
      </c>
      <c r="U135" s="398"/>
      <c r="V135" s="410" t="s">
        <v>235</v>
      </c>
      <c r="W135" s="360" t="s">
        <v>220</v>
      </c>
      <c r="X135" s="398">
        <v>2</v>
      </c>
      <c r="Y135" s="410" t="s">
        <v>235</v>
      </c>
      <c r="Z135" s="360">
        <v>90</v>
      </c>
      <c r="AA135" s="398">
        <v>1</v>
      </c>
      <c r="AB135" s="410" t="s">
        <v>235</v>
      </c>
      <c r="AC135" s="103">
        <v>50</v>
      </c>
      <c r="AD135" s="398"/>
      <c r="AE135" s="410" t="s">
        <v>235</v>
      </c>
      <c r="AF135" s="360" t="s">
        <v>220</v>
      </c>
    </row>
    <row r="136" spans="1:32" ht="24" customHeight="1" x14ac:dyDescent="0.25">
      <c r="A136" s="142">
        <f t="shared" si="28"/>
        <v>108</v>
      </c>
      <c r="B136" s="279" t="s">
        <v>131</v>
      </c>
      <c r="C136" s="280"/>
      <c r="D136" s="143"/>
      <c r="E136" s="143"/>
      <c r="F136" s="389">
        <v>3</v>
      </c>
      <c r="G136" s="410" t="s">
        <v>235</v>
      </c>
      <c r="H136" s="103">
        <v>10</v>
      </c>
      <c r="I136" s="398"/>
      <c r="J136" s="410" t="s">
        <v>235</v>
      </c>
      <c r="K136" s="342" t="s">
        <v>216</v>
      </c>
      <c r="L136" s="398">
        <v>2</v>
      </c>
      <c r="M136" s="410" t="s">
        <v>235</v>
      </c>
      <c r="N136" s="103">
        <v>119</v>
      </c>
      <c r="O136" s="398">
        <v>3</v>
      </c>
      <c r="P136" s="410" t="s">
        <v>235</v>
      </c>
      <c r="Q136" s="103">
        <v>150</v>
      </c>
      <c r="R136" s="389">
        <v>0</v>
      </c>
      <c r="S136" s="410" t="s">
        <v>235</v>
      </c>
      <c r="T136" s="360">
        <v>60</v>
      </c>
      <c r="U136" s="398"/>
      <c r="V136" s="410" t="s">
        <v>235</v>
      </c>
      <c r="W136" s="360" t="s">
        <v>220</v>
      </c>
      <c r="X136" s="398">
        <v>0</v>
      </c>
      <c r="Y136" s="410" t="s">
        <v>235</v>
      </c>
      <c r="Z136" s="360" t="s">
        <v>216</v>
      </c>
      <c r="AA136" s="398">
        <v>1</v>
      </c>
      <c r="AB136" s="410" t="s">
        <v>235</v>
      </c>
      <c r="AC136" s="103">
        <v>50</v>
      </c>
      <c r="AD136" s="398"/>
      <c r="AE136" s="410" t="s">
        <v>235</v>
      </c>
      <c r="AF136" s="360" t="s">
        <v>220</v>
      </c>
    </row>
    <row r="137" spans="1:32" ht="23.25" customHeight="1" x14ac:dyDescent="0.25">
      <c r="A137" s="142">
        <f t="shared" si="28"/>
        <v>109</v>
      </c>
      <c r="B137" s="279" t="s">
        <v>132</v>
      </c>
      <c r="C137" s="280"/>
      <c r="D137" s="143">
        <f>IF(ISBLANK('Item List'!E99),0,'Item List'!E99)</f>
        <v>0</v>
      </c>
      <c r="E137" s="143">
        <f t="shared" si="27"/>
        <v>0</v>
      </c>
      <c r="F137" s="389">
        <v>3</v>
      </c>
      <c r="G137" s="410" t="s">
        <v>235</v>
      </c>
      <c r="H137" s="103">
        <v>10</v>
      </c>
      <c r="I137" s="398"/>
      <c r="J137" s="410" t="s">
        <v>235</v>
      </c>
      <c r="K137" s="342" t="s">
        <v>216</v>
      </c>
      <c r="L137" s="398">
        <v>2</v>
      </c>
      <c r="M137" s="410" t="s">
        <v>235</v>
      </c>
      <c r="N137" s="103">
        <v>119</v>
      </c>
      <c r="O137" s="398">
        <v>3</v>
      </c>
      <c r="P137" s="410" t="s">
        <v>235</v>
      </c>
      <c r="Q137" s="103">
        <v>150</v>
      </c>
      <c r="R137" s="389">
        <v>0</v>
      </c>
      <c r="S137" s="410" t="s">
        <v>235</v>
      </c>
      <c r="T137" s="360">
        <v>40</v>
      </c>
      <c r="U137" s="398"/>
      <c r="V137" s="410" t="s">
        <v>235</v>
      </c>
      <c r="W137" s="360" t="s">
        <v>220</v>
      </c>
      <c r="X137" s="398">
        <v>4</v>
      </c>
      <c r="Y137" s="410" t="s">
        <v>235</v>
      </c>
      <c r="Z137" s="360">
        <v>180</v>
      </c>
      <c r="AA137" s="398">
        <v>1</v>
      </c>
      <c r="AB137" s="410" t="s">
        <v>235</v>
      </c>
      <c r="AC137" s="103">
        <v>50</v>
      </c>
      <c r="AD137" s="398"/>
      <c r="AE137" s="410" t="s">
        <v>235</v>
      </c>
      <c r="AF137" s="360" t="s">
        <v>220</v>
      </c>
    </row>
    <row r="138" spans="1:32" ht="23.25" customHeight="1" x14ac:dyDescent="0.25">
      <c r="A138" s="142">
        <f t="shared" si="28"/>
        <v>110</v>
      </c>
      <c r="B138" s="279" t="s">
        <v>133</v>
      </c>
      <c r="C138" s="280"/>
      <c r="D138" s="143">
        <f>IF(ISBLANK('Item List'!E100),0,'Item List'!E100)</f>
        <v>0</v>
      </c>
      <c r="E138" s="143">
        <f t="shared" si="27"/>
        <v>0</v>
      </c>
      <c r="F138" s="389">
        <v>3</v>
      </c>
      <c r="G138" s="410" t="s">
        <v>235</v>
      </c>
      <c r="H138" s="103">
        <v>10</v>
      </c>
      <c r="I138" s="398"/>
      <c r="J138" s="410" t="s">
        <v>235</v>
      </c>
      <c r="K138" s="342" t="s">
        <v>216</v>
      </c>
      <c r="L138" s="398">
        <v>2</v>
      </c>
      <c r="M138" s="410" t="s">
        <v>235</v>
      </c>
      <c r="N138" s="103">
        <v>119</v>
      </c>
      <c r="O138" s="398">
        <v>3</v>
      </c>
      <c r="P138" s="410" t="s">
        <v>235</v>
      </c>
      <c r="Q138" s="103">
        <v>150</v>
      </c>
      <c r="R138" s="389">
        <v>0</v>
      </c>
      <c r="S138" s="410" t="s">
        <v>235</v>
      </c>
      <c r="T138" s="360">
        <v>135</v>
      </c>
      <c r="U138" s="398"/>
      <c r="V138" s="410" t="s">
        <v>235</v>
      </c>
      <c r="W138" s="360" t="s">
        <v>220</v>
      </c>
      <c r="X138" s="398">
        <v>6</v>
      </c>
      <c r="Y138" s="410" t="s">
        <v>235</v>
      </c>
      <c r="Z138" s="360">
        <v>270</v>
      </c>
      <c r="AA138" s="398">
        <v>1</v>
      </c>
      <c r="AB138" s="410" t="s">
        <v>235</v>
      </c>
      <c r="AC138" s="103">
        <v>50</v>
      </c>
      <c r="AD138" s="398"/>
      <c r="AE138" s="410" t="s">
        <v>235</v>
      </c>
      <c r="AF138" s="360" t="s">
        <v>220</v>
      </c>
    </row>
    <row r="139" spans="1:32" ht="23.25" customHeight="1" x14ac:dyDescent="0.25">
      <c r="A139" s="142">
        <f t="shared" si="28"/>
        <v>111</v>
      </c>
      <c r="B139" s="279" t="s">
        <v>134</v>
      </c>
      <c r="C139" s="280"/>
      <c r="D139" s="143">
        <f>IF(ISBLANK('Item List'!E101),0,'Item List'!E101)</f>
        <v>0</v>
      </c>
      <c r="E139" s="143">
        <f t="shared" si="27"/>
        <v>0</v>
      </c>
      <c r="F139" s="389">
        <v>2</v>
      </c>
      <c r="G139" s="410" t="s">
        <v>235</v>
      </c>
      <c r="H139" s="103">
        <v>10</v>
      </c>
      <c r="I139" s="398"/>
      <c r="J139" s="410" t="s">
        <v>235</v>
      </c>
      <c r="K139" s="342" t="s">
        <v>216</v>
      </c>
      <c r="L139" s="398">
        <v>2</v>
      </c>
      <c r="M139" s="410" t="s">
        <v>235</v>
      </c>
      <c r="N139" s="103">
        <v>119</v>
      </c>
      <c r="O139" s="398">
        <v>3</v>
      </c>
      <c r="P139" s="410" t="s">
        <v>235</v>
      </c>
      <c r="Q139" s="103">
        <v>150</v>
      </c>
      <c r="R139" s="389">
        <v>0</v>
      </c>
      <c r="S139" s="410" t="s">
        <v>235</v>
      </c>
      <c r="T139" s="360">
        <v>45</v>
      </c>
      <c r="U139" s="398"/>
      <c r="V139" s="410" t="s">
        <v>235</v>
      </c>
      <c r="W139" s="360" t="s">
        <v>220</v>
      </c>
      <c r="X139" s="398">
        <v>1</v>
      </c>
      <c r="Y139" s="410" t="s">
        <v>235</v>
      </c>
      <c r="Z139" s="360">
        <v>45</v>
      </c>
      <c r="AA139" s="398">
        <v>1</v>
      </c>
      <c r="AB139" s="410" t="s">
        <v>235</v>
      </c>
      <c r="AC139" s="103">
        <v>50</v>
      </c>
      <c r="AD139" s="398"/>
      <c r="AE139" s="410" t="s">
        <v>235</v>
      </c>
      <c r="AF139" s="360" t="s">
        <v>220</v>
      </c>
    </row>
    <row r="140" spans="1:32" ht="23.25" customHeight="1" x14ac:dyDescent="0.25">
      <c r="A140" s="142">
        <f t="shared" si="28"/>
        <v>112</v>
      </c>
      <c r="B140" s="279" t="s">
        <v>119</v>
      </c>
      <c r="C140" s="280"/>
      <c r="D140" s="143">
        <f>IF(ISBLANK('Item List'!E106),0,'Item List'!E106)</f>
        <v>0</v>
      </c>
      <c r="E140" s="143">
        <f t="shared" si="27"/>
        <v>0</v>
      </c>
      <c r="F140" s="389">
        <v>1</v>
      </c>
      <c r="G140" s="410" t="s">
        <v>235</v>
      </c>
      <c r="H140" s="103">
        <v>10</v>
      </c>
      <c r="I140" s="398"/>
      <c r="J140" s="410" t="s">
        <v>235</v>
      </c>
      <c r="K140" s="342" t="s">
        <v>216</v>
      </c>
      <c r="L140" s="398">
        <v>2</v>
      </c>
      <c r="M140" s="410" t="s">
        <v>235</v>
      </c>
      <c r="N140" s="103">
        <v>119</v>
      </c>
      <c r="O140" s="398">
        <v>3</v>
      </c>
      <c r="P140" s="410" t="s">
        <v>235</v>
      </c>
      <c r="Q140" s="103">
        <v>150</v>
      </c>
      <c r="R140" s="389">
        <v>0</v>
      </c>
      <c r="S140" s="410" t="s">
        <v>235</v>
      </c>
      <c r="T140" s="360">
        <v>45</v>
      </c>
      <c r="U140" s="398"/>
      <c r="V140" s="410" t="s">
        <v>235</v>
      </c>
      <c r="W140" s="360" t="s">
        <v>220</v>
      </c>
      <c r="X140" s="398">
        <v>2</v>
      </c>
      <c r="Y140" s="410" t="s">
        <v>235</v>
      </c>
      <c r="Z140" s="360">
        <v>90</v>
      </c>
      <c r="AA140" s="398">
        <v>0.5</v>
      </c>
      <c r="AB140" s="410" t="s">
        <v>235</v>
      </c>
      <c r="AC140" s="103">
        <v>20</v>
      </c>
      <c r="AD140" s="398"/>
      <c r="AE140" s="410" t="s">
        <v>235</v>
      </c>
      <c r="AF140" s="360" t="s">
        <v>220</v>
      </c>
    </row>
    <row r="141" spans="1:32" ht="23.25" customHeight="1" x14ac:dyDescent="0.25">
      <c r="A141" s="142">
        <f t="shared" si="28"/>
        <v>113</v>
      </c>
      <c r="B141" s="279" t="s">
        <v>135</v>
      </c>
      <c r="C141" s="280"/>
      <c r="D141" s="143">
        <f>IF(ISBLANK('Item List'!E107),0,'Item List'!E107)</f>
        <v>0</v>
      </c>
      <c r="E141" s="143">
        <f t="shared" si="27"/>
        <v>0</v>
      </c>
      <c r="F141" s="389">
        <v>2</v>
      </c>
      <c r="G141" s="410" t="s">
        <v>235</v>
      </c>
      <c r="H141" s="103">
        <v>10</v>
      </c>
      <c r="I141" s="398"/>
      <c r="J141" s="410" t="s">
        <v>235</v>
      </c>
      <c r="K141" s="342" t="s">
        <v>216</v>
      </c>
      <c r="L141" s="398">
        <v>2</v>
      </c>
      <c r="M141" s="410" t="s">
        <v>235</v>
      </c>
      <c r="N141" s="103">
        <v>119</v>
      </c>
      <c r="O141" s="398">
        <v>3</v>
      </c>
      <c r="P141" s="410" t="s">
        <v>235</v>
      </c>
      <c r="Q141" s="103">
        <v>150</v>
      </c>
      <c r="R141" s="389">
        <v>0</v>
      </c>
      <c r="S141" s="410" t="s">
        <v>235</v>
      </c>
      <c r="T141" s="360">
        <v>125</v>
      </c>
      <c r="U141" s="398"/>
      <c r="V141" s="410" t="s">
        <v>235</v>
      </c>
      <c r="W141" s="360" t="s">
        <v>220</v>
      </c>
      <c r="X141" s="398">
        <v>3</v>
      </c>
      <c r="Y141" s="410" t="s">
        <v>235</v>
      </c>
      <c r="Z141" s="360">
        <v>135</v>
      </c>
      <c r="AA141" s="398">
        <v>0.5</v>
      </c>
      <c r="AB141" s="410" t="s">
        <v>235</v>
      </c>
      <c r="AC141" s="103">
        <v>25</v>
      </c>
      <c r="AD141" s="398"/>
      <c r="AE141" s="410" t="s">
        <v>235</v>
      </c>
      <c r="AF141" s="360" t="s">
        <v>220</v>
      </c>
    </row>
    <row r="142" spans="1:32" ht="23.25" customHeight="1" thickBot="1" x14ac:dyDescent="0.3">
      <c r="A142" s="142">
        <f t="shared" si="28"/>
        <v>114</v>
      </c>
      <c r="B142" s="279" t="s">
        <v>136</v>
      </c>
      <c r="C142" s="280"/>
      <c r="D142" s="143">
        <f>IF(ISBLANK('Item List'!E108),0,'Item List'!E108)</f>
        <v>0</v>
      </c>
      <c r="E142" s="143">
        <f t="shared" si="27"/>
        <v>0</v>
      </c>
      <c r="F142" s="389">
        <v>2</v>
      </c>
      <c r="G142" s="410" t="s">
        <v>235</v>
      </c>
      <c r="H142" s="103">
        <v>10</v>
      </c>
      <c r="I142" s="398"/>
      <c r="J142" s="410" t="s">
        <v>235</v>
      </c>
      <c r="K142" s="342" t="s">
        <v>216</v>
      </c>
      <c r="L142" s="398">
        <v>2</v>
      </c>
      <c r="M142" s="410" t="s">
        <v>235</v>
      </c>
      <c r="N142" s="103">
        <v>119</v>
      </c>
      <c r="O142" s="398">
        <v>3</v>
      </c>
      <c r="P142" s="410" t="s">
        <v>235</v>
      </c>
      <c r="Q142" s="103">
        <v>150</v>
      </c>
      <c r="R142" s="389">
        <v>0</v>
      </c>
      <c r="S142" s="410" t="s">
        <v>235</v>
      </c>
      <c r="T142" s="360">
        <v>125</v>
      </c>
      <c r="U142" s="398"/>
      <c r="V142" s="410" t="s">
        <v>235</v>
      </c>
      <c r="W142" s="360" t="s">
        <v>220</v>
      </c>
      <c r="X142" s="398">
        <v>10</v>
      </c>
      <c r="Y142" s="410" t="s">
        <v>235</v>
      </c>
      <c r="Z142" s="360">
        <v>450</v>
      </c>
      <c r="AA142" s="398">
        <v>1</v>
      </c>
      <c r="AB142" s="410" t="s">
        <v>235</v>
      </c>
      <c r="AC142" s="103">
        <v>50</v>
      </c>
      <c r="AD142" s="398"/>
      <c r="AE142" s="410" t="s">
        <v>235</v>
      </c>
      <c r="AF142" s="360" t="s">
        <v>220</v>
      </c>
    </row>
    <row r="143" spans="1:32" s="221" customFormat="1" ht="10.5" customHeight="1" x14ac:dyDescent="0.2">
      <c r="A143" s="144"/>
      <c r="B143" s="154" t="s">
        <v>140</v>
      </c>
      <c r="C143" s="281"/>
      <c r="D143" s="146" t="s">
        <v>7</v>
      </c>
      <c r="E143" s="147" t="str">
        <f>IF(SUM(E119:E142)=0,"",SUM(E119:E142))</f>
        <v/>
      </c>
      <c r="F143" s="391"/>
      <c r="G143" s="217"/>
      <c r="H143" s="348"/>
      <c r="I143" s="391"/>
      <c r="J143" s="217"/>
      <c r="K143" s="348"/>
      <c r="L143" s="391"/>
      <c r="M143" s="217"/>
      <c r="N143" s="348"/>
      <c r="O143" s="391"/>
      <c r="P143" s="217"/>
      <c r="Q143" s="348"/>
      <c r="R143" s="391">
        <v>0</v>
      </c>
      <c r="S143" s="217"/>
      <c r="T143" s="348">
        <v>0</v>
      </c>
      <c r="U143" s="391"/>
      <c r="V143" s="217"/>
      <c r="W143" s="348"/>
      <c r="X143" s="391"/>
      <c r="Y143" s="217"/>
      <c r="Z143" s="348"/>
      <c r="AA143" s="391"/>
      <c r="AB143" s="217"/>
      <c r="AC143" s="348"/>
      <c r="AD143" s="391"/>
      <c r="AE143" s="217"/>
      <c r="AF143" s="348"/>
    </row>
    <row r="144" spans="1:32" s="221" customFormat="1" ht="10.5" customHeight="1" thickBot="1" x14ac:dyDescent="0.25">
      <c r="A144" s="148"/>
      <c r="B144" s="149"/>
      <c r="C144" s="151"/>
      <c r="D144" s="152" t="s">
        <v>8</v>
      </c>
      <c r="E144" s="153" t="str">
        <f>IF(SUM(E119:E142)=0,"",SUM($C119*D119,$C120*D120,$C121*D121,$C122*D122,$C123*D123,$C124*D124,$C125*D125,$C126*D126,$C127*D127,$C128*D128,$C129*D129,$C130*D130,$C131*D131,$C132*D132,$C133*D133,$C134*D134,$C135*D135,$C136*D136,$C137*D137,$C138*D138,$C139*D139,$C140*D140,$C141*D141,$C142*D142))</f>
        <v/>
      </c>
      <c r="F144" s="392"/>
      <c r="G144" s="218"/>
      <c r="H144" s="104"/>
      <c r="I144" s="392"/>
      <c r="J144" s="218"/>
      <c r="K144" s="104"/>
      <c r="L144" s="392"/>
      <c r="M144" s="218"/>
      <c r="N144" s="104"/>
      <c r="O144" s="392"/>
      <c r="P144" s="218"/>
      <c r="Q144" s="104"/>
      <c r="R144" s="392">
        <v>0</v>
      </c>
      <c r="S144" s="218"/>
      <c r="T144" s="104">
        <v>0</v>
      </c>
      <c r="U144" s="392"/>
      <c r="V144" s="218"/>
      <c r="W144" s="104"/>
      <c r="X144" s="392"/>
      <c r="Y144" s="218"/>
      <c r="Z144" s="104"/>
      <c r="AA144" s="392"/>
      <c r="AB144" s="218"/>
      <c r="AC144" s="104"/>
      <c r="AD144" s="392"/>
      <c r="AE144" s="218"/>
      <c r="AF144" s="104"/>
    </row>
    <row r="145" spans="1:32" ht="23.25" customHeight="1" x14ac:dyDescent="0.25">
      <c r="A145" s="142">
        <f>IF(B145="","",A142+1)</f>
        <v>115</v>
      </c>
      <c r="B145" s="279" t="s">
        <v>137</v>
      </c>
      <c r="C145" s="280"/>
      <c r="D145" s="143"/>
      <c r="E145" s="143"/>
      <c r="F145" s="389">
        <v>2</v>
      </c>
      <c r="G145" s="410" t="s">
        <v>235</v>
      </c>
      <c r="H145" s="103">
        <v>10</v>
      </c>
      <c r="I145" s="398"/>
      <c r="J145" s="410" t="s">
        <v>235</v>
      </c>
      <c r="K145" s="342" t="s">
        <v>216</v>
      </c>
      <c r="L145" s="398">
        <v>2</v>
      </c>
      <c r="M145" s="410" t="s">
        <v>235</v>
      </c>
      <c r="N145" s="103">
        <v>119</v>
      </c>
      <c r="O145" s="398">
        <v>3</v>
      </c>
      <c r="P145" s="410" t="s">
        <v>235</v>
      </c>
      <c r="Q145" s="103">
        <v>150</v>
      </c>
      <c r="R145" s="389">
        <v>0</v>
      </c>
      <c r="S145" s="410" t="s">
        <v>235</v>
      </c>
      <c r="T145" s="360">
        <v>140</v>
      </c>
      <c r="U145" s="398"/>
      <c r="V145" s="410" t="s">
        <v>235</v>
      </c>
      <c r="W145" s="360" t="s">
        <v>220</v>
      </c>
      <c r="X145" s="398">
        <v>2</v>
      </c>
      <c r="Y145" s="410" t="s">
        <v>235</v>
      </c>
      <c r="Z145" s="360">
        <v>90</v>
      </c>
      <c r="AA145" s="398">
        <v>1</v>
      </c>
      <c r="AB145" s="410" t="s">
        <v>235</v>
      </c>
      <c r="AC145" s="103">
        <v>50</v>
      </c>
      <c r="AD145" s="398"/>
      <c r="AE145" s="410" t="s">
        <v>235</v>
      </c>
      <c r="AF145" s="360" t="s">
        <v>220</v>
      </c>
    </row>
    <row r="146" spans="1:32" ht="23.25" customHeight="1" x14ac:dyDescent="0.25">
      <c r="A146" s="142">
        <f>IF(B146="","",A145+1)</f>
        <v>116</v>
      </c>
      <c r="B146" s="279" t="s">
        <v>171</v>
      </c>
      <c r="C146" s="280"/>
      <c r="D146" s="143"/>
      <c r="E146" s="143"/>
      <c r="F146" s="389">
        <v>2</v>
      </c>
      <c r="G146" s="410" t="s">
        <v>235</v>
      </c>
      <c r="H146" s="103">
        <v>10</v>
      </c>
      <c r="I146" s="398"/>
      <c r="J146" s="410" t="s">
        <v>235</v>
      </c>
      <c r="K146" s="342" t="s">
        <v>216</v>
      </c>
      <c r="L146" s="398">
        <v>2</v>
      </c>
      <c r="M146" s="410" t="s">
        <v>235</v>
      </c>
      <c r="N146" s="103">
        <v>119</v>
      </c>
      <c r="O146" s="398">
        <v>3</v>
      </c>
      <c r="P146" s="410" t="s">
        <v>235</v>
      </c>
      <c r="Q146" s="103">
        <v>150</v>
      </c>
      <c r="R146" s="389">
        <v>0</v>
      </c>
      <c r="S146" s="410" t="s">
        <v>235</v>
      </c>
      <c r="T146" s="360">
        <v>180</v>
      </c>
      <c r="U146" s="398"/>
      <c r="V146" s="410" t="s">
        <v>235</v>
      </c>
      <c r="W146" s="360" t="s">
        <v>220</v>
      </c>
      <c r="X146" s="398"/>
      <c r="Y146" s="410" t="s">
        <v>235</v>
      </c>
      <c r="Z146" s="360" t="s">
        <v>216</v>
      </c>
      <c r="AA146" s="398">
        <v>1</v>
      </c>
      <c r="AB146" s="410" t="s">
        <v>235</v>
      </c>
      <c r="AC146" s="103">
        <v>50</v>
      </c>
      <c r="AD146" s="398"/>
      <c r="AE146" s="410" t="s">
        <v>235</v>
      </c>
      <c r="AF146" s="360" t="s">
        <v>220</v>
      </c>
    </row>
    <row r="147" spans="1:32" ht="23.25" customHeight="1" x14ac:dyDescent="0.25">
      <c r="A147" s="142">
        <f t="shared" ref="A147:A151" si="30">IF(B147="","",A146+1)</f>
        <v>117</v>
      </c>
      <c r="B147" s="279" t="s">
        <v>172</v>
      </c>
      <c r="C147" s="280"/>
      <c r="D147" s="143"/>
      <c r="E147" s="143"/>
      <c r="F147" s="389">
        <v>2</v>
      </c>
      <c r="G147" s="410" t="s">
        <v>235</v>
      </c>
      <c r="H147" s="103">
        <v>10</v>
      </c>
      <c r="I147" s="398"/>
      <c r="J147" s="410" t="s">
        <v>235</v>
      </c>
      <c r="K147" s="342" t="s">
        <v>216</v>
      </c>
      <c r="L147" s="398">
        <v>2</v>
      </c>
      <c r="M147" s="410" t="s">
        <v>235</v>
      </c>
      <c r="N147" s="103">
        <v>119</v>
      </c>
      <c r="O147" s="398">
        <v>3</v>
      </c>
      <c r="P147" s="410" t="s">
        <v>235</v>
      </c>
      <c r="Q147" s="103">
        <v>150</v>
      </c>
      <c r="R147" s="389">
        <v>0</v>
      </c>
      <c r="S147" s="410" t="s">
        <v>235</v>
      </c>
      <c r="T147" s="360">
        <v>40</v>
      </c>
      <c r="U147" s="398"/>
      <c r="V147" s="410" t="s">
        <v>235</v>
      </c>
      <c r="W147" s="360" t="s">
        <v>220</v>
      </c>
      <c r="X147" s="398">
        <v>0</v>
      </c>
      <c r="Y147" s="410" t="s">
        <v>235</v>
      </c>
      <c r="Z147" s="360" t="s">
        <v>216</v>
      </c>
      <c r="AA147" s="398">
        <v>0.5</v>
      </c>
      <c r="AB147" s="410" t="s">
        <v>235</v>
      </c>
      <c r="AC147" s="103">
        <v>20</v>
      </c>
      <c r="AD147" s="398"/>
      <c r="AE147" s="410" t="s">
        <v>235</v>
      </c>
      <c r="AF147" s="360" t="s">
        <v>220</v>
      </c>
    </row>
    <row r="148" spans="1:32" ht="23.25" customHeight="1" x14ac:dyDescent="0.25">
      <c r="A148" s="142">
        <f t="shared" si="30"/>
        <v>118</v>
      </c>
      <c r="B148" s="279" t="s">
        <v>174</v>
      </c>
      <c r="C148" s="280"/>
      <c r="D148" s="143"/>
      <c r="E148" s="143"/>
      <c r="F148" s="389">
        <v>2</v>
      </c>
      <c r="G148" s="410" t="s">
        <v>235</v>
      </c>
      <c r="H148" s="103">
        <v>10</v>
      </c>
      <c r="I148" s="398"/>
      <c r="J148" s="410" t="s">
        <v>235</v>
      </c>
      <c r="K148" s="342" t="s">
        <v>216</v>
      </c>
      <c r="L148" s="398">
        <v>4</v>
      </c>
      <c r="M148" s="410" t="s">
        <v>235</v>
      </c>
      <c r="N148" s="103">
        <v>238</v>
      </c>
      <c r="O148" s="398">
        <v>3</v>
      </c>
      <c r="P148" s="410" t="s">
        <v>235</v>
      </c>
      <c r="Q148" s="103">
        <v>150</v>
      </c>
      <c r="R148" s="389">
        <v>0</v>
      </c>
      <c r="S148" s="410" t="s">
        <v>235</v>
      </c>
      <c r="T148" s="360">
        <v>40</v>
      </c>
      <c r="U148" s="398"/>
      <c r="V148" s="410" t="s">
        <v>235</v>
      </c>
      <c r="W148" s="360" t="s">
        <v>220</v>
      </c>
      <c r="X148" s="398">
        <v>4</v>
      </c>
      <c r="Y148" s="410" t="s">
        <v>235</v>
      </c>
      <c r="Z148" s="360">
        <v>180</v>
      </c>
      <c r="AA148" s="398">
        <v>1</v>
      </c>
      <c r="AB148" s="410" t="s">
        <v>235</v>
      </c>
      <c r="AC148" s="103">
        <v>100</v>
      </c>
      <c r="AD148" s="398"/>
      <c r="AE148" s="410" t="s">
        <v>235</v>
      </c>
      <c r="AF148" s="360" t="s">
        <v>220</v>
      </c>
    </row>
    <row r="149" spans="1:32" ht="23.25" customHeight="1" x14ac:dyDescent="0.25">
      <c r="A149" s="142">
        <f t="shared" si="30"/>
        <v>119</v>
      </c>
      <c r="B149" s="279" t="s">
        <v>138</v>
      </c>
      <c r="C149" s="280"/>
      <c r="D149" s="143"/>
      <c r="E149" s="143"/>
      <c r="F149" s="389">
        <v>2</v>
      </c>
      <c r="G149" s="410" t="s">
        <v>235</v>
      </c>
      <c r="H149" s="103">
        <v>10</v>
      </c>
      <c r="I149" s="398"/>
      <c r="J149" s="410" t="s">
        <v>235</v>
      </c>
      <c r="K149" s="342" t="s">
        <v>216</v>
      </c>
      <c r="L149" s="398">
        <v>2</v>
      </c>
      <c r="M149" s="410" t="s">
        <v>235</v>
      </c>
      <c r="N149" s="103">
        <v>119</v>
      </c>
      <c r="O149" s="398">
        <v>3</v>
      </c>
      <c r="P149" s="410" t="s">
        <v>235</v>
      </c>
      <c r="Q149" s="103">
        <v>150</v>
      </c>
      <c r="R149" s="389">
        <v>0</v>
      </c>
      <c r="S149" s="410" t="s">
        <v>235</v>
      </c>
      <c r="T149" s="360">
        <v>40</v>
      </c>
      <c r="U149" s="398"/>
      <c r="V149" s="410" t="s">
        <v>235</v>
      </c>
      <c r="W149" s="360" t="s">
        <v>220</v>
      </c>
      <c r="X149" s="398"/>
      <c r="Y149" s="410" t="s">
        <v>235</v>
      </c>
      <c r="Z149" s="360" t="s">
        <v>216</v>
      </c>
      <c r="AA149" s="398">
        <v>0.5</v>
      </c>
      <c r="AB149" s="410" t="s">
        <v>235</v>
      </c>
      <c r="AC149" s="103">
        <v>50</v>
      </c>
      <c r="AD149" s="398"/>
      <c r="AE149" s="410" t="s">
        <v>235</v>
      </c>
      <c r="AF149" s="360" t="s">
        <v>220</v>
      </c>
    </row>
    <row r="150" spans="1:32" ht="23.25" customHeight="1" x14ac:dyDescent="0.25">
      <c r="A150" s="142">
        <f t="shared" si="30"/>
        <v>120</v>
      </c>
      <c r="B150" s="279" t="s">
        <v>173</v>
      </c>
      <c r="C150" s="280"/>
      <c r="D150" s="143"/>
      <c r="E150" s="143"/>
      <c r="F150" s="389">
        <v>2</v>
      </c>
      <c r="G150" s="410" t="s">
        <v>235</v>
      </c>
      <c r="H150" s="103">
        <v>10</v>
      </c>
      <c r="I150" s="398"/>
      <c r="J150" s="410" t="s">
        <v>235</v>
      </c>
      <c r="K150" s="342" t="s">
        <v>216</v>
      </c>
      <c r="L150" s="398">
        <v>2</v>
      </c>
      <c r="M150" s="410" t="s">
        <v>235</v>
      </c>
      <c r="N150" s="103">
        <v>119</v>
      </c>
      <c r="O150" s="398">
        <v>3</v>
      </c>
      <c r="P150" s="410" t="s">
        <v>235</v>
      </c>
      <c r="Q150" s="103">
        <v>150</v>
      </c>
      <c r="R150" s="389">
        <v>0</v>
      </c>
      <c r="S150" s="410" t="s">
        <v>235</v>
      </c>
      <c r="T150" s="360">
        <v>40</v>
      </c>
      <c r="U150" s="398"/>
      <c r="V150" s="410" t="s">
        <v>235</v>
      </c>
      <c r="W150" s="360" t="s">
        <v>220</v>
      </c>
      <c r="X150" s="398"/>
      <c r="Y150" s="410" t="s">
        <v>235</v>
      </c>
      <c r="Z150" s="360" t="s">
        <v>216</v>
      </c>
      <c r="AA150" s="398">
        <v>1</v>
      </c>
      <c r="AB150" s="410" t="s">
        <v>235</v>
      </c>
      <c r="AC150" s="103">
        <v>50</v>
      </c>
      <c r="AD150" s="398"/>
      <c r="AE150" s="410" t="s">
        <v>235</v>
      </c>
      <c r="AF150" s="360" t="s">
        <v>220</v>
      </c>
    </row>
    <row r="151" spans="1:32" s="356" customFormat="1" ht="23.25" customHeight="1" x14ac:dyDescent="0.25">
      <c r="A151" s="349">
        <f t="shared" si="30"/>
        <v>121</v>
      </c>
      <c r="B151" s="428" t="s">
        <v>188</v>
      </c>
      <c r="C151" s="350"/>
      <c r="D151" s="351"/>
      <c r="E151" s="351"/>
      <c r="F151" s="393"/>
      <c r="G151" s="352"/>
      <c r="H151" s="355">
        <f>SUM(H108:H115,H118:H142,H145:H150)</f>
        <v>390</v>
      </c>
      <c r="I151" s="402"/>
      <c r="J151" s="354"/>
      <c r="K151" s="353" t="s">
        <v>216</v>
      </c>
      <c r="L151" s="402"/>
      <c r="M151" s="354"/>
      <c r="N151" s="355">
        <f>SUM(N108:N115,N118:N142,N145:N150)</f>
        <v>4819.5</v>
      </c>
      <c r="O151" s="402"/>
      <c r="P151" s="354"/>
      <c r="Q151" s="355">
        <f>SUM(Q108:Q115,Q118:Q142,Q145:Q150)</f>
        <v>5850</v>
      </c>
      <c r="R151" s="389">
        <v>0</v>
      </c>
      <c r="S151" s="352"/>
      <c r="T151" s="355">
        <f>SUM(T108:T115,T118:T142,T145:T150)</f>
        <v>3215</v>
      </c>
      <c r="U151" s="402"/>
      <c r="V151" s="354"/>
      <c r="W151" s="360" t="s">
        <v>220</v>
      </c>
      <c r="X151" s="402"/>
      <c r="Y151" s="354"/>
      <c r="Z151" s="355">
        <f>SUM(Z108:Z115,Z118:Z142,Z145:Z150)</f>
        <v>4905</v>
      </c>
      <c r="AA151" s="402"/>
      <c r="AB151" s="354"/>
      <c r="AC151" s="364">
        <f>SUM(AC108:AC115,AC118:AC142,AC145:AC150)</f>
        <v>2380</v>
      </c>
      <c r="AD151" s="402"/>
      <c r="AE151" s="354"/>
      <c r="AF151" s="364" t="s">
        <v>220</v>
      </c>
    </row>
    <row r="152" spans="1:32" ht="23.25" hidden="1" customHeight="1" x14ac:dyDescent="0.25">
      <c r="A152" s="142"/>
      <c r="B152" s="279"/>
      <c r="C152" s="280"/>
      <c r="D152" s="143"/>
      <c r="E152" s="143"/>
      <c r="F152" s="389"/>
      <c r="G152" s="165"/>
      <c r="H152" s="103"/>
      <c r="I152" s="398"/>
      <c r="J152" s="167"/>
      <c r="K152" s="103"/>
      <c r="L152" s="398"/>
      <c r="M152" s="167"/>
      <c r="N152" s="103"/>
      <c r="O152" s="398"/>
      <c r="P152" s="167"/>
      <c r="Q152" s="103"/>
      <c r="R152" s="389">
        <v>0</v>
      </c>
      <c r="S152" s="165"/>
      <c r="T152" s="342">
        <v>0</v>
      </c>
      <c r="U152" s="398"/>
      <c r="V152" s="167"/>
      <c r="W152" s="360"/>
      <c r="X152" s="398"/>
      <c r="Y152" s="167"/>
      <c r="Z152" s="103"/>
      <c r="AA152" s="398"/>
      <c r="AB152" s="167"/>
      <c r="AC152" s="103"/>
      <c r="AD152" s="398"/>
      <c r="AE152" s="167"/>
      <c r="AF152" s="360"/>
    </row>
    <row r="153" spans="1:32" ht="23.25" hidden="1" customHeight="1" x14ac:dyDescent="0.25">
      <c r="A153" s="429"/>
      <c r="B153" s="430" t="s">
        <v>189</v>
      </c>
      <c r="C153" s="431"/>
      <c r="D153" s="143"/>
      <c r="E153" s="143"/>
      <c r="F153" s="389"/>
      <c r="G153" s="409" t="s">
        <v>205</v>
      </c>
      <c r="H153" s="342"/>
      <c r="I153" s="397"/>
      <c r="J153" s="409" t="s">
        <v>205</v>
      </c>
      <c r="K153" s="342"/>
      <c r="L153" s="397"/>
      <c r="M153" s="409" t="s">
        <v>205</v>
      </c>
      <c r="N153" s="103"/>
      <c r="O153" s="397"/>
      <c r="P153" s="409" t="s">
        <v>205</v>
      </c>
      <c r="Q153" s="103"/>
      <c r="R153" s="389">
        <v>0</v>
      </c>
      <c r="S153" s="409" t="s">
        <v>205</v>
      </c>
      <c r="T153" s="342">
        <v>0</v>
      </c>
      <c r="U153" s="397"/>
      <c r="V153" s="409" t="s">
        <v>205</v>
      </c>
      <c r="W153" s="360"/>
      <c r="X153" s="397"/>
      <c r="Y153" s="409" t="s">
        <v>205</v>
      </c>
      <c r="Z153" s="342"/>
      <c r="AA153" s="397"/>
      <c r="AB153" s="409" t="s">
        <v>205</v>
      </c>
      <c r="AC153" s="103"/>
      <c r="AD153" s="397"/>
      <c r="AE153" s="409" t="s">
        <v>205</v>
      </c>
      <c r="AF153" s="360"/>
    </row>
    <row r="154" spans="1:32" ht="23.25" hidden="1" customHeight="1" x14ac:dyDescent="0.25">
      <c r="A154" s="142">
        <f>IF(B154="","",A151+1)</f>
        <v>122</v>
      </c>
      <c r="B154" s="279" t="s">
        <v>152</v>
      </c>
      <c r="C154" s="280"/>
      <c r="D154" s="143"/>
      <c r="E154" s="143"/>
      <c r="F154" s="389">
        <v>1</v>
      </c>
      <c r="G154" s="410" t="s">
        <v>235</v>
      </c>
      <c r="H154" s="103">
        <v>10</v>
      </c>
      <c r="I154" s="398"/>
      <c r="J154" s="410" t="s">
        <v>235</v>
      </c>
      <c r="K154" s="342" t="s">
        <v>216</v>
      </c>
      <c r="L154" s="398">
        <v>2</v>
      </c>
      <c r="M154" s="410" t="s">
        <v>235</v>
      </c>
      <c r="N154" s="103">
        <v>119</v>
      </c>
      <c r="O154" s="398">
        <v>3</v>
      </c>
      <c r="P154" s="410" t="s">
        <v>235</v>
      </c>
      <c r="Q154" s="103">
        <v>150</v>
      </c>
      <c r="R154" s="389">
        <v>2</v>
      </c>
      <c r="S154" s="410" t="s">
        <v>235</v>
      </c>
      <c r="T154" s="360">
        <v>150</v>
      </c>
      <c r="U154" s="398"/>
      <c r="V154" s="410" t="s">
        <v>235</v>
      </c>
      <c r="W154" s="360" t="s">
        <v>220</v>
      </c>
      <c r="X154" s="398">
        <v>3</v>
      </c>
      <c r="Y154" s="410" t="s">
        <v>235</v>
      </c>
      <c r="Z154" s="103">
        <v>135</v>
      </c>
      <c r="AA154" s="398">
        <v>2</v>
      </c>
      <c r="AB154" s="410" t="s">
        <v>235</v>
      </c>
      <c r="AC154" s="103">
        <v>150</v>
      </c>
      <c r="AD154" s="398"/>
      <c r="AE154" s="410" t="s">
        <v>235</v>
      </c>
      <c r="AF154" s="360" t="s">
        <v>220</v>
      </c>
    </row>
    <row r="155" spans="1:32" ht="23.25" hidden="1" customHeight="1" x14ac:dyDescent="0.25">
      <c r="A155" s="142">
        <f t="shared" ref="A155:A167" si="31">IF(B155="","",A154+1)</f>
        <v>123</v>
      </c>
      <c r="B155" s="279" t="s">
        <v>153</v>
      </c>
      <c r="C155" s="280"/>
      <c r="D155" s="143"/>
      <c r="E155" s="143"/>
      <c r="F155" s="389">
        <v>1</v>
      </c>
      <c r="G155" s="410" t="s">
        <v>235</v>
      </c>
      <c r="H155" s="103">
        <v>10</v>
      </c>
      <c r="I155" s="398"/>
      <c r="J155" s="410" t="s">
        <v>235</v>
      </c>
      <c r="K155" s="342" t="s">
        <v>216</v>
      </c>
      <c r="L155" s="398">
        <v>2</v>
      </c>
      <c r="M155" s="410" t="s">
        <v>235</v>
      </c>
      <c r="N155" s="103">
        <v>119</v>
      </c>
      <c r="O155" s="398">
        <v>3</v>
      </c>
      <c r="P155" s="410" t="s">
        <v>235</v>
      </c>
      <c r="Q155" s="103">
        <v>150</v>
      </c>
      <c r="R155" s="389">
        <v>2</v>
      </c>
      <c r="S155" s="410" t="s">
        <v>235</v>
      </c>
      <c r="T155" s="360">
        <v>150</v>
      </c>
      <c r="U155" s="398"/>
      <c r="V155" s="410" t="s">
        <v>235</v>
      </c>
      <c r="W155" s="360" t="s">
        <v>220</v>
      </c>
      <c r="X155" s="398">
        <v>4</v>
      </c>
      <c r="Y155" s="410" t="s">
        <v>235</v>
      </c>
      <c r="Z155" s="103">
        <v>180</v>
      </c>
      <c r="AA155" s="398">
        <v>3</v>
      </c>
      <c r="AB155" s="410" t="s">
        <v>235</v>
      </c>
      <c r="AC155" s="103">
        <v>225</v>
      </c>
      <c r="AD155" s="398"/>
      <c r="AE155" s="410" t="s">
        <v>235</v>
      </c>
      <c r="AF155" s="360" t="s">
        <v>220</v>
      </c>
    </row>
    <row r="156" spans="1:32" ht="23.25" hidden="1" customHeight="1" x14ac:dyDescent="0.25">
      <c r="A156" s="142">
        <f t="shared" si="31"/>
        <v>124</v>
      </c>
      <c r="B156" s="279" t="s">
        <v>154</v>
      </c>
      <c r="C156" s="280"/>
      <c r="D156" s="143"/>
      <c r="E156" s="143"/>
      <c r="F156" s="389">
        <v>3</v>
      </c>
      <c r="G156" s="410" t="s">
        <v>235</v>
      </c>
      <c r="H156" s="103">
        <v>10</v>
      </c>
      <c r="I156" s="398"/>
      <c r="J156" s="410" t="s">
        <v>235</v>
      </c>
      <c r="K156" s="342" t="s">
        <v>216</v>
      </c>
      <c r="L156" s="398">
        <v>8</v>
      </c>
      <c r="M156" s="410" t="s">
        <v>235</v>
      </c>
      <c r="N156" s="103">
        <v>476</v>
      </c>
      <c r="O156" s="398">
        <v>3</v>
      </c>
      <c r="P156" s="410" t="s">
        <v>235</v>
      </c>
      <c r="Q156" s="103">
        <v>150</v>
      </c>
      <c r="R156" s="389">
        <v>8</v>
      </c>
      <c r="S156" s="410" t="s">
        <v>235</v>
      </c>
      <c r="T156" s="360">
        <v>900</v>
      </c>
      <c r="U156" s="398"/>
      <c r="V156" s="410" t="s">
        <v>235</v>
      </c>
      <c r="W156" s="360" t="s">
        <v>220</v>
      </c>
      <c r="X156" s="398">
        <v>5</v>
      </c>
      <c r="Y156" s="410" t="s">
        <v>235</v>
      </c>
      <c r="Z156" s="103">
        <v>225</v>
      </c>
      <c r="AA156" s="398">
        <v>4</v>
      </c>
      <c r="AB156" s="410" t="s">
        <v>235</v>
      </c>
      <c r="AC156" s="103">
        <v>285</v>
      </c>
      <c r="AD156" s="398"/>
      <c r="AE156" s="410" t="s">
        <v>235</v>
      </c>
      <c r="AF156" s="360" t="s">
        <v>220</v>
      </c>
    </row>
    <row r="157" spans="1:32" ht="23.25" hidden="1" customHeight="1" x14ac:dyDescent="0.25">
      <c r="A157" s="142">
        <f t="shared" si="31"/>
        <v>125</v>
      </c>
      <c r="B157" s="279" t="s">
        <v>155</v>
      </c>
      <c r="C157" s="280"/>
      <c r="D157" s="143"/>
      <c r="E157" s="143"/>
      <c r="F157" s="389">
        <v>3</v>
      </c>
      <c r="G157" s="410" t="s">
        <v>235</v>
      </c>
      <c r="H157" s="103">
        <v>10</v>
      </c>
      <c r="I157" s="398"/>
      <c r="J157" s="410" t="s">
        <v>235</v>
      </c>
      <c r="K157" s="342" t="s">
        <v>216</v>
      </c>
      <c r="L157" s="398">
        <v>8</v>
      </c>
      <c r="M157" s="410" t="s">
        <v>235</v>
      </c>
      <c r="N157" s="103">
        <v>476</v>
      </c>
      <c r="O157" s="398">
        <v>3</v>
      </c>
      <c r="P157" s="410" t="s">
        <v>235</v>
      </c>
      <c r="Q157" s="103">
        <v>150</v>
      </c>
      <c r="R157" s="389">
        <v>8</v>
      </c>
      <c r="S157" s="410" t="s">
        <v>235</v>
      </c>
      <c r="T157" s="360">
        <v>900</v>
      </c>
      <c r="U157" s="398"/>
      <c r="V157" s="410" t="s">
        <v>235</v>
      </c>
      <c r="W157" s="360" t="s">
        <v>220</v>
      </c>
      <c r="X157" s="398">
        <v>15</v>
      </c>
      <c r="Y157" s="410" t="s">
        <v>235</v>
      </c>
      <c r="Z157" s="103">
        <v>675</v>
      </c>
      <c r="AA157" s="398">
        <v>4</v>
      </c>
      <c r="AB157" s="410" t="s">
        <v>235</v>
      </c>
      <c r="AC157" s="103">
        <v>285</v>
      </c>
      <c r="AD157" s="398"/>
      <c r="AE157" s="410" t="s">
        <v>235</v>
      </c>
      <c r="AF157" s="360" t="s">
        <v>220</v>
      </c>
    </row>
    <row r="158" spans="1:32" ht="23.25" hidden="1" customHeight="1" x14ac:dyDescent="0.25">
      <c r="A158" s="142">
        <f t="shared" si="31"/>
        <v>126</v>
      </c>
      <c r="B158" s="279" t="s">
        <v>156</v>
      </c>
      <c r="C158" s="280"/>
      <c r="D158" s="143"/>
      <c r="E158" s="143"/>
      <c r="F158" s="389">
        <v>1</v>
      </c>
      <c r="G158" s="410" t="s">
        <v>235</v>
      </c>
      <c r="H158" s="103">
        <v>10</v>
      </c>
      <c r="I158" s="398"/>
      <c r="J158" s="410" t="s">
        <v>235</v>
      </c>
      <c r="K158" s="342" t="s">
        <v>216</v>
      </c>
      <c r="L158" s="398">
        <v>3</v>
      </c>
      <c r="M158" s="410" t="s">
        <v>235</v>
      </c>
      <c r="N158" s="103">
        <v>178.5</v>
      </c>
      <c r="O158" s="398">
        <v>3</v>
      </c>
      <c r="P158" s="410" t="s">
        <v>235</v>
      </c>
      <c r="Q158" s="103">
        <v>150</v>
      </c>
      <c r="R158" s="389">
        <v>8</v>
      </c>
      <c r="S158" s="410" t="s">
        <v>235</v>
      </c>
      <c r="T158" s="360">
        <v>900</v>
      </c>
      <c r="U158" s="398"/>
      <c r="V158" s="410" t="s">
        <v>235</v>
      </c>
      <c r="W158" s="360" t="s">
        <v>220</v>
      </c>
      <c r="X158" s="398">
        <v>3</v>
      </c>
      <c r="Y158" s="410" t="s">
        <v>235</v>
      </c>
      <c r="Z158" s="103">
        <v>135</v>
      </c>
      <c r="AA158" s="398">
        <v>3</v>
      </c>
      <c r="AB158" s="410" t="s">
        <v>235</v>
      </c>
      <c r="AC158" s="103">
        <v>225</v>
      </c>
      <c r="AD158" s="398"/>
      <c r="AE158" s="410" t="s">
        <v>235</v>
      </c>
      <c r="AF158" s="360" t="s">
        <v>220</v>
      </c>
    </row>
    <row r="159" spans="1:32" ht="23.25" hidden="1" customHeight="1" x14ac:dyDescent="0.25">
      <c r="A159" s="142">
        <f t="shared" si="31"/>
        <v>127</v>
      </c>
      <c r="B159" s="279" t="s">
        <v>157</v>
      </c>
      <c r="C159" s="280"/>
      <c r="D159" s="143"/>
      <c r="E159" s="143"/>
      <c r="F159" s="389">
        <v>2</v>
      </c>
      <c r="G159" s="410" t="s">
        <v>235</v>
      </c>
      <c r="H159" s="103">
        <v>10</v>
      </c>
      <c r="I159" s="398"/>
      <c r="J159" s="410" t="s">
        <v>235</v>
      </c>
      <c r="K159" s="342" t="s">
        <v>216</v>
      </c>
      <c r="L159" s="398">
        <v>8</v>
      </c>
      <c r="M159" s="410" t="s">
        <v>235</v>
      </c>
      <c r="N159" s="103">
        <v>476</v>
      </c>
      <c r="O159" s="398">
        <v>3</v>
      </c>
      <c r="P159" s="410" t="s">
        <v>235</v>
      </c>
      <c r="Q159" s="103">
        <v>150</v>
      </c>
      <c r="R159" s="389">
        <v>8</v>
      </c>
      <c r="S159" s="410" t="s">
        <v>235</v>
      </c>
      <c r="T159" s="360">
        <v>900</v>
      </c>
      <c r="U159" s="398"/>
      <c r="V159" s="410" t="s">
        <v>235</v>
      </c>
      <c r="W159" s="360" t="s">
        <v>220</v>
      </c>
      <c r="X159" s="398">
        <v>1</v>
      </c>
      <c r="Y159" s="410" t="s">
        <v>235</v>
      </c>
      <c r="Z159" s="103">
        <v>45</v>
      </c>
      <c r="AA159" s="398">
        <v>4</v>
      </c>
      <c r="AB159" s="410" t="s">
        <v>235</v>
      </c>
      <c r="AC159" s="103">
        <v>285</v>
      </c>
      <c r="AD159" s="398"/>
      <c r="AE159" s="410" t="s">
        <v>235</v>
      </c>
      <c r="AF159" s="360" t="s">
        <v>220</v>
      </c>
    </row>
    <row r="160" spans="1:32" ht="23.25" hidden="1" customHeight="1" x14ac:dyDescent="0.25">
      <c r="A160" s="142">
        <f t="shared" si="31"/>
        <v>128</v>
      </c>
      <c r="B160" s="279" t="s">
        <v>158</v>
      </c>
      <c r="C160" s="280"/>
      <c r="D160" s="143"/>
      <c r="E160" s="143"/>
      <c r="F160" s="389">
        <v>3</v>
      </c>
      <c r="G160" s="410" t="s">
        <v>235</v>
      </c>
      <c r="H160" s="103">
        <v>10</v>
      </c>
      <c r="I160" s="398"/>
      <c r="J160" s="410" t="s">
        <v>235</v>
      </c>
      <c r="K160" s="342" t="s">
        <v>216</v>
      </c>
      <c r="L160" s="398">
        <v>8</v>
      </c>
      <c r="M160" s="410" t="s">
        <v>235</v>
      </c>
      <c r="N160" s="103">
        <v>476</v>
      </c>
      <c r="O160" s="398">
        <v>3</v>
      </c>
      <c r="P160" s="410" t="s">
        <v>235</v>
      </c>
      <c r="Q160" s="103">
        <v>150</v>
      </c>
      <c r="R160" s="389">
        <v>2</v>
      </c>
      <c r="S160" s="410" t="s">
        <v>235</v>
      </c>
      <c r="T160" s="360">
        <v>175</v>
      </c>
      <c r="U160" s="398"/>
      <c r="V160" s="410" t="s">
        <v>235</v>
      </c>
      <c r="W160" s="360" t="s">
        <v>220</v>
      </c>
      <c r="X160" s="398">
        <v>10</v>
      </c>
      <c r="Y160" s="410" t="s">
        <v>235</v>
      </c>
      <c r="Z160" s="103">
        <v>450</v>
      </c>
      <c r="AA160" s="398">
        <v>3</v>
      </c>
      <c r="AB160" s="410" t="s">
        <v>235</v>
      </c>
      <c r="AC160" s="103">
        <v>225</v>
      </c>
      <c r="AD160" s="398"/>
      <c r="AE160" s="410" t="s">
        <v>235</v>
      </c>
      <c r="AF160" s="360" t="s">
        <v>220</v>
      </c>
    </row>
    <row r="161" spans="1:32" ht="23.25" hidden="1" customHeight="1" x14ac:dyDescent="0.25">
      <c r="A161" s="142">
        <f t="shared" si="31"/>
        <v>129</v>
      </c>
      <c r="B161" s="279" t="s">
        <v>159</v>
      </c>
      <c r="C161" s="280"/>
      <c r="D161" s="143"/>
      <c r="E161" s="143"/>
      <c r="F161" s="389">
        <v>3</v>
      </c>
      <c r="G161" s="410" t="s">
        <v>235</v>
      </c>
      <c r="H161" s="103">
        <v>10</v>
      </c>
      <c r="I161" s="398"/>
      <c r="J161" s="410" t="s">
        <v>235</v>
      </c>
      <c r="K161" s="342" t="s">
        <v>216</v>
      </c>
      <c r="L161" s="398">
        <v>2</v>
      </c>
      <c r="M161" s="410" t="s">
        <v>235</v>
      </c>
      <c r="N161" s="103">
        <v>119</v>
      </c>
      <c r="O161" s="398">
        <v>3</v>
      </c>
      <c r="P161" s="410" t="s">
        <v>235</v>
      </c>
      <c r="Q161" s="103">
        <v>150</v>
      </c>
      <c r="R161" s="389">
        <v>1</v>
      </c>
      <c r="S161" s="410" t="s">
        <v>235</v>
      </c>
      <c r="T161" s="360">
        <v>75</v>
      </c>
      <c r="U161" s="398"/>
      <c r="V161" s="410" t="s">
        <v>235</v>
      </c>
      <c r="W161" s="360" t="s">
        <v>220</v>
      </c>
      <c r="X161" s="398">
        <v>4</v>
      </c>
      <c r="Y161" s="410" t="s">
        <v>235</v>
      </c>
      <c r="Z161" s="103">
        <v>180</v>
      </c>
      <c r="AA161" s="398">
        <v>1.5</v>
      </c>
      <c r="AB161" s="410" t="s">
        <v>235</v>
      </c>
      <c r="AC161" s="103">
        <v>125</v>
      </c>
      <c r="AD161" s="398"/>
      <c r="AE161" s="410" t="s">
        <v>235</v>
      </c>
      <c r="AF161" s="360" t="s">
        <v>220</v>
      </c>
    </row>
    <row r="162" spans="1:32" ht="23.25" hidden="1" customHeight="1" x14ac:dyDescent="0.25">
      <c r="A162" s="142">
        <f t="shared" si="31"/>
        <v>130</v>
      </c>
      <c r="B162" s="279" t="s">
        <v>160</v>
      </c>
      <c r="C162" s="280"/>
      <c r="D162" s="143"/>
      <c r="E162" s="143"/>
      <c r="F162" s="389">
        <v>3</v>
      </c>
      <c r="G162" s="410" t="s">
        <v>235</v>
      </c>
      <c r="H162" s="103">
        <v>10</v>
      </c>
      <c r="I162" s="398"/>
      <c r="J162" s="410" t="s">
        <v>235</v>
      </c>
      <c r="K162" s="342" t="s">
        <v>216</v>
      </c>
      <c r="L162" s="398">
        <v>3</v>
      </c>
      <c r="M162" s="410" t="s">
        <v>235</v>
      </c>
      <c r="N162" s="103">
        <v>178.5</v>
      </c>
      <c r="O162" s="398">
        <v>3</v>
      </c>
      <c r="P162" s="410" t="s">
        <v>235</v>
      </c>
      <c r="Q162" s="103">
        <v>150</v>
      </c>
      <c r="R162" s="389">
        <v>3</v>
      </c>
      <c r="S162" s="410" t="s">
        <v>235</v>
      </c>
      <c r="T162" s="360">
        <v>325</v>
      </c>
      <c r="U162" s="398"/>
      <c r="V162" s="410" t="s">
        <v>235</v>
      </c>
      <c r="W162" s="360" t="s">
        <v>220</v>
      </c>
      <c r="X162" s="398">
        <v>8</v>
      </c>
      <c r="Y162" s="410" t="s">
        <v>235</v>
      </c>
      <c r="Z162" s="103">
        <v>360</v>
      </c>
      <c r="AA162" s="398">
        <v>2</v>
      </c>
      <c r="AB162" s="410" t="s">
        <v>235</v>
      </c>
      <c r="AC162" s="103">
        <v>150</v>
      </c>
      <c r="AD162" s="398"/>
      <c r="AE162" s="410" t="s">
        <v>235</v>
      </c>
      <c r="AF162" s="360" t="s">
        <v>220</v>
      </c>
    </row>
    <row r="163" spans="1:32" ht="23.25" hidden="1" customHeight="1" x14ac:dyDescent="0.25">
      <c r="A163" s="142">
        <f t="shared" si="31"/>
        <v>131</v>
      </c>
      <c r="B163" s="279" t="s">
        <v>161</v>
      </c>
      <c r="C163" s="280"/>
      <c r="D163" s="143"/>
      <c r="E163" s="143"/>
      <c r="F163" s="389">
        <v>1</v>
      </c>
      <c r="G163" s="410" t="s">
        <v>235</v>
      </c>
      <c r="H163" s="103">
        <v>10</v>
      </c>
      <c r="I163" s="398"/>
      <c r="J163" s="410" t="s">
        <v>235</v>
      </c>
      <c r="K163" s="342" t="s">
        <v>216</v>
      </c>
      <c r="L163" s="398">
        <v>4</v>
      </c>
      <c r="M163" s="410" t="s">
        <v>235</v>
      </c>
      <c r="N163" s="103">
        <v>238</v>
      </c>
      <c r="O163" s="398">
        <v>3</v>
      </c>
      <c r="P163" s="410" t="s">
        <v>235</v>
      </c>
      <c r="Q163" s="103">
        <v>150</v>
      </c>
      <c r="R163" s="389">
        <v>2</v>
      </c>
      <c r="S163" s="410" t="s">
        <v>235</v>
      </c>
      <c r="T163" s="360">
        <v>175</v>
      </c>
      <c r="U163" s="398"/>
      <c r="V163" s="410" t="s">
        <v>235</v>
      </c>
      <c r="W163" s="360" t="s">
        <v>220</v>
      </c>
      <c r="X163" s="398">
        <v>1</v>
      </c>
      <c r="Y163" s="410" t="s">
        <v>235</v>
      </c>
      <c r="Z163" s="103">
        <v>45</v>
      </c>
      <c r="AA163" s="398">
        <v>3</v>
      </c>
      <c r="AB163" s="410" t="s">
        <v>235</v>
      </c>
      <c r="AC163" s="103">
        <v>225</v>
      </c>
      <c r="AD163" s="398"/>
      <c r="AE163" s="410" t="s">
        <v>235</v>
      </c>
      <c r="AF163" s="360" t="s">
        <v>220</v>
      </c>
    </row>
    <row r="164" spans="1:32" ht="23.25" hidden="1" customHeight="1" x14ac:dyDescent="0.25">
      <c r="A164" s="142">
        <f t="shared" si="31"/>
        <v>132</v>
      </c>
      <c r="B164" s="279" t="s">
        <v>162</v>
      </c>
      <c r="C164" s="280"/>
      <c r="D164" s="143"/>
      <c r="E164" s="143"/>
      <c r="F164" s="389">
        <v>1</v>
      </c>
      <c r="G164" s="410" t="s">
        <v>235</v>
      </c>
      <c r="H164" s="103">
        <v>10</v>
      </c>
      <c r="I164" s="398"/>
      <c r="J164" s="410" t="s">
        <v>235</v>
      </c>
      <c r="K164" s="342" t="s">
        <v>216</v>
      </c>
      <c r="L164" s="398">
        <v>3</v>
      </c>
      <c r="M164" s="410" t="s">
        <v>235</v>
      </c>
      <c r="N164" s="103">
        <v>178.5</v>
      </c>
      <c r="O164" s="398">
        <v>3</v>
      </c>
      <c r="P164" s="410" t="s">
        <v>235</v>
      </c>
      <c r="Q164" s="103">
        <v>150</v>
      </c>
      <c r="R164" s="389">
        <v>2</v>
      </c>
      <c r="S164" s="410" t="s">
        <v>235</v>
      </c>
      <c r="T164" s="360">
        <v>175</v>
      </c>
      <c r="U164" s="398"/>
      <c r="V164" s="410" t="s">
        <v>235</v>
      </c>
      <c r="W164" s="360" t="s">
        <v>220</v>
      </c>
      <c r="X164" s="398">
        <v>5</v>
      </c>
      <c r="Y164" s="410" t="s">
        <v>235</v>
      </c>
      <c r="Z164" s="103">
        <v>225</v>
      </c>
      <c r="AA164" s="398">
        <v>2</v>
      </c>
      <c r="AB164" s="410" t="s">
        <v>235</v>
      </c>
      <c r="AC164" s="103">
        <v>150</v>
      </c>
      <c r="AD164" s="398"/>
      <c r="AE164" s="410" t="s">
        <v>235</v>
      </c>
      <c r="AF164" s="360" t="s">
        <v>220</v>
      </c>
    </row>
    <row r="165" spans="1:32" ht="23.25" hidden="1" customHeight="1" x14ac:dyDescent="0.25">
      <c r="A165" s="142">
        <f t="shared" si="31"/>
        <v>133</v>
      </c>
      <c r="B165" s="279" t="s">
        <v>163</v>
      </c>
      <c r="C165" s="280"/>
      <c r="D165" s="143"/>
      <c r="E165" s="143"/>
      <c r="F165" s="389">
        <v>2</v>
      </c>
      <c r="G165" s="410" t="s">
        <v>235</v>
      </c>
      <c r="H165" s="103">
        <v>10</v>
      </c>
      <c r="I165" s="398"/>
      <c r="J165" s="410" t="s">
        <v>235</v>
      </c>
      <c r="K165" s="342" t="s">
        <v>216</v>
      </c>
      <c r="L165" s="398">
        <v>2</v>
      </c>
      <c r="M165" s="410" t="s">
        <v>235</v>
      </c>
      <c r="N165" s="103">
        <v>119</v>
      </c>
      <c r="O165" s="398">
        <v>3</v>
      </c>
      <c r="P165" s="410" t="s">
        <v>235</v>
      </c>
      <c r="Q165" s="103">
        <v>150</v>
      </c>
      <c r="R165" s="389">
        <v>2</v>
      </c>
      <c r="S165" s="410" t="s">
        <v>235</v>
      </c>
      <c r="T165" s="360">
        <v>175</v>
      </c>
      <c r="U165" s="398"/>
      <c r="V165" s="410" t="s">
        <v>235</v>
      </c>
      <c r="W165" s="360" t="s">
        <v>220</v>
      </c>
      <c r="X165" s="398">
        <v>3</v>
      </c>
      <c r="Y165" s="410" t="s">
        <v>235</v>
      </c>
      <c r="Z165" s="103">
        <v>135</v>
      </c>
      <c r="AA165" s="398">
        <v>3</v>
      </c>
      <c r="AB165" s="410" t="s">
        <v>235</v>
      </c>
      <c r="AC165" s="103">
        <v>225</v>
      </c>
      <c r="AD165" s="398"/>
      <c r="AE165" s="410" t="s">
        <v>235</v>
      </c>
      <c r="AF165" s="360" t="s">
        <v>220</v>
      </c>
    </row>
    <row r="166" spans="1:32" ht="23.25" hidden="1" customHeight="1" x14ac:dyDescent="0.25">
      <c r="A166" s="142">
        <f t="shared" si="31"/>
        <v>134</v>
      </c>
      <c r="B166" s="279" t="s">
        <v>164</v>
      </c>
      <c r="C166" s="280"/>
      <c r="D166" s="143"/>
      <c r="E166" s="143"/>
      <c r="F166" s="389">
        <v>2</v>
      </c>
      <c r="G166" s="410" t="s">
        <v>235</v>
      </c>
      <c r="H166" s="103">
        <v>10</v>
      </c>
      <c r="I166" s="398"/>
      <c r="J166" s="410" t="s">
        <v>235</v>
      </c>
      <c r="K166" s="342" t="s">
        <v>216</v>
      </c>
      <c r="L166" s="398">
        <v>2</v>
      </c>
      <c r="M166" s="410" t="s">
        <v>235</v>
      </c>
      <c r="N166" s="103">
        <v>119</v>
      </c>
      <c r="O166" s="398">
        <v>3</v>
      </c>
      <c r="P166" s="410" t="s">
        <v>235</v>
      </c>
      <c r="Q166" s="103">
        <v>150</v>
      </c>
      <c r="R166" s="389">
        <v>1</v>
      </c>
      <c r="S166" s="410" t="s">
        <v>235</v>
      </c>
      <c r="T166" s="360">
        <v>75</v>
      </c>
      <c r="U166" s="398"/>
      <c r="V166" s="410" t="s">
        <v>235</v>
      </c>
      <c r="W166" s="360" t="s">
        <v>220</v>
      </c>
      <c r="X166" s="398">
        <v>2</v>
      </c>
      <c r="Y166" s="410" t="s">
        <v>235</v>
      </c>
      <c r="Z166" s="103">
        <v>90</v>
      </c>
      <c r="AA166" s="398">
        <v>3</v>
      </c>
      <c r="AB166" s="410" t="s">
        <v>235</v>
      </c>
      <c r="AC166" s="103">
        <v>225</v>
      </c>
      <c r="AD166" s="398"/>
      <c r="AE166" s="410" t="s">
        <v>235</v>
      </c>
      <c r="AF166" s="360" t="s">
        <v>220</v>
      </c>
    </row>
    <row r="167" spans="1:32" ht="23.25" hidden="1" customHeight="1" x14ac:dyDescent="0.25">
      <c r="A167" s="349">
        <f t="shared" si="31"/>
        <v>135</v>
      </c>
      <c r="B167" s="432" t="s">
        <v>190</v>
      </c>
      <c r="C167" s="280"/>
      <c r="D167" s="143">
        <f>IF(ISBLANK('Item List'!E111),0,'Item List'!E111)</f>
        <v>0</v>
      </c>
      <c r="E167" s="143">
        <f t="shared" ref="E167:E169" si="32">IF(AND(ISNUMBER($C167),ISNUMBER(D167)),$C167*D167,0)</f>
        <v>0</v>
      </c>
      <c r="F167" s="389"/>
      <c r="G167" s="165"/>
      <c r="H167" s="355">
        <f>SUM(H154:H166)</f>
        <v>130</v>
      </c>
      <c r="I167" s="398"/>
      <c r="J167" s="167"/>
      <c r="K167" s="353" t="s">
        <v>216</v>
      </c>
      <c r="L167" s="398"/>
      <c r="M167" s="167"/>
      <c r="N167" s="355">
        <f>SUM(N154:N166)</f>
        <v>3272.5</v>
      </c>
      <c r="O167" s="398"/>
      <c r="P167" s="167"/>
      <c r="Q167" s="355">
        <f>SUM(Q154:Q166)</f>
        <v>1950</v>
      </c>
      <c r="R167" s="389">
        <v>0</v>
      </c>
      <c r="S167" s="165"/>
      <c r="T167" s="355">
        <f>SUM(T154:T166)</f>
        <v>5075</v>
      </c>
      <c r="U167" s="398"/>
      <c r="V167" s="167"/>
      <c r="W167" s="364" t="s">
        <v>220</v>
      </c>
      <c r="X167" s="398"/>
      <c r="Y167" s="167"/>
      <c r="Z167" s="355">
        <f>SUM(Z154:Z166)</f>
        <v>2880</v>
      </c>
      <c r="AA167" s="398"/>
      <c r="AB167" s="167"/>
      <c r="AC167" s="364">
        <f>SUM(AC154:AC166)</f>
        <v>2780</v>
      </c>
      <c r="AD167" s="398"/>
      <c r="AE167" s="167"/>
      <c r="AF167" s="364" t="s">
        <v>220</v>
      </c>
    </row>
    <row r="168" spans="1:32" ht="23.25" customHeight="1" x14ac:dyDescent="0.25">
      <c r="A168" s="142"/>
      <c r="B168" s="279"/>
      <c r="C168" s="280"/>
      <c r="D168" s="143"/>
      <c r="E168" s="143"/>
      <c r="F168" s="389"/>
      <c r="G168" s="165"/>
      <c r="H168" s="103"/>
      <c r="I168" s="398"/>
      <c r="J168" s="167"/>
      <c r="K168" s="103"/>
      <c r="L168" s="398"/>
      <c r="M168" s="167"/>
      <c r="N168" s="103"/>
      <c r="O168" s="398"/>
      <c r="P168" s="167"/>
      <c r="Q168" s="103"/>
      <c r="R168" s="389">
        <v>0</v>
      </c>
      <c r="S168" s="165"/>
      <c r="T168" s="103">
        <v>0</v>
      </c>
      <c r="U168" s="398"/>
      <c r="V168" s="167"/>
      <c r="W168" s="360"/>
      <c r="X168" s="398"/>
      <c r="Y168" s="167"/>
      <c r="Z168" s="103"/>
      <c r="AA168" s="398"/>
      <c r="AB168" s="167"/>
      <c r="AC168" s="103"/>
      <c r="AD168" s="398"/>
      <c r="AE168" s="167"/>
      <c r="AF168" s="360"/>
    </row>
    <row r="169" spans="1:32" ht="23.25" customHeight="1" thickBot="1" x14ac:dyDescent="0.3">
      <c r="A169" s="142"/>
      <c r="B169" s="279"/>
      <c r="C169" s="280"/>
      <c r="D169" s="143">
        <f>IF(ISBLANK('Item List'!E113),0,'Item List'!E113)</f>
        <v>0</v>
      </c>
      <c r="E169" s="143">
        <f t="shared" si="32"/>
        <v>0</v>
      </c>
      <c r="F169" s="389"/>
      <c r="G169" s="165"/>
      <c r="H169" s="103"/>
      <c r="I169" s="398"/>
      <c r="J169" s="167"/>
      <c r="K169" s="103"/>
      <c r="L169" s="398"/>
      <c r="M169" s="167"/>
      <c r="N169" s="103"/>
      <c r="O169" s="398"/>
      <c r="P169" s="167"/>
      <c r="Q169" s="103"/>
      <c r="R169" s="389">
        <v>0</v>
      </c>
      <c r="S169" s="165"/>
      <c r="T169" s="103"/>
      <c r="U169" s="398"/>
      <c r="V169" s="167"/>
      <c r="W169" s="360"/>
      <c r="X169" s="398"/>
      <c r="Y169" s="167"/>
      <c r="Z169" s="103"/>
      <c r="AA169" s="398"/>
      <c r="AB169" s="167"/>
      <c r="AC169" s="103"/>
      <c r="AD169" s="398"/>
      <c r="AE169" s="167"/>
      <c r="AF169" s="360"/>
    </row>
    <row r="170" spans="1:32" s="221" customFormat="1" ht="10.5" customHeight="1" x14ac:dyDescent="0.2">
      <c r="A170" s="144"/>
      <c r="B170" s="154" t="s">
        <v>191</v>
      </c>
      <c r="C170" s="281"/>
      <c r="D170" s="146" t="s">
        <v>7</v>
      </c>
      <c r="E170" s="147" t="str">
        <f>IF(SUM(E146:E169)=0,"",SUM(E146:E169))</f>
        <v/>
      </c>
      <c r="F170" s="391"/>
      <c r="G170" s="217"/>
      <c r="H170" s="348"/>
      <c r="I170" s="391"/>
      <c r="J170" s="217"/>
      <c r="K170" s="348"/>
      <c r="L170" s="391"/>
      <c r="M170" s="217"/>
      <c r="N170" s="348"/>
      <c r="O170" s="391"/>
      <c r="P170" s="217"/>
      <c r="Q170" s="348"/>
      <c r="R170" s="391">
        <v>0</v>
      </c>
      <c r="S170" s="217"/>
      <c r="T170" s="348"/>
      <c r="U170" s="391"/>
      <c r="V170" s="217"/>
      <c r="W170" s="348"/>
      <c r="X170" s="391"/>
      <c r="Y170" s="217"/>
      <c r="Z170" s="348"/>
      <c r="AA170" s="391"/>
      <c r="AB170" s="217"/>
      <c r="AC170" s="348"/>
      <c r="AD170" s="391"/>
      <c r="AE170" s="217"/>
      <c r="AF170" s="348"/>
    </row>
    <row r="171" spans="1:32" s="221" customFormat="1" ht="10.5" customHeight="1" thickBot="1" x14ac:dyDescent="0.25">
      <c r="A171" s="148"/>
      <c r="B171" s="149"/>
      <c r="C171" s="151"/>
      <c r="D171" s="152" t="s">
        <v>8</v>
      </c>
      <c r="E171" s="153" t="str">
        <f>IF(SUM(E146:E169)=0,"",SUM($C146*D146,$C147*D147,$C148*D148,$C149*D149,$C150*D150,$C151*D151,$C152*D152,$C153*D153,$C154*D154,$C155*D155,$C156*D156,$C157*D157,$C158*D158,$C159*D159,$C160*D160,$C161*D161,$C162*D162,$C163*D163,$C164*D164,$C165*D165,$C166*D166,$C167*D167,$C168*D168,$C169*D169))</f>
        <v/>
      </c>
      <c r="F171" s="392"/>
      <c r="G171" s="218"/>
      <c r="H171" s="104"/>
      <c r="I171" s="392"/>
      <c r="J171" s="218"/>
      <c r="K171" s="104"/>
      <c r="L171" s="392"/>
      <c r="M171" s="218"/>
      <c r="N171" s="104"/>
      <c r="O171" s="392"/>
      <c r="P171" s="218"/>
      <c r="Q171" s="104"/>
      <c r="R171" s="392">
        <v>0</v>
      </c>
      <c r="S171" s="218"/>
      <c r="T171" s="104"/>
      <c r="U171" s="392"/>
      <c r="V171" s="218"/>
      <c r="W171" s="104"/>
      <c r="X171" s="392"/>
      <c r="Y171" s="218"/>
      <c r="Z171" s="104"/>
      <c r="AA171" s="392"/>
      <c r="AB171" s="218"/>
      <c r="AC171" s="104"/>
      <c r="AD171" s="392"/>
      <c r="AE171" s="218"/>
      <c r="AF171" s="104"/>
    </row>
    <row r="172" spans="1:32" ht="23.25" customHeight="1" x14ac:dyDescent="0.25">
      <c r="A172" s="425"/>
      <c r="B172" s="426" t="s">
        <v>193</v>
      </c>
      <c r="C172" s="427"/>
      <c r="D172" s="143"/>
      <c r="E172" s="143"/>
      <c r="F172" s="407" t="s">
        <v>147</v>
      </c>
      <c r="G172" s="385" t="s">
        <v>206</v>
      </c>
      <c r="H172" s="360" t="s">
        <v>207</v>
      </c>
      <c r="I172" s="407" t="s">
        <v>147</v>
      </c>
      <c r="J172" s="385" t="s">
        <v>206</v>
      </c>
      <c r="K172" s="360" t="s">
        <v>207</v>
      </c>
      <c r="L172" s="407" t="s">
        <v>147</v>
      </c>
      <c r="M172" s="385" t="s">
        <v>206</v>
      </c>
      <c r="N172" s="360" t="s">
        <v>207</v>
      </c>
      <c r="O172" s="407" t="s">
        <v>147</v>
      </c>
      <c r="P172" s="385" t="s">
        <v>206</v>
      </c>
      <c r="Q172" s="360" t="s">
        <v>207</v>
      </c>
      <c r="R172" s="407" t="s">
        <v>147</v>
      </c>
      <c r="S172" s="385" t="s">
        <v>206</v>
      </c>
      <c r="T172" s="360" t="s">
        <v>207</v>
      </c>
      <c r="U172" s="407" t="s">
        <v>147</v>
      </c>
      <c r="V172" s="385" t="s">
        <v>206</v>
      </c>
      <c r="W172" s="360" t="s">
        <v>207</v>
      </c>
      <c r="X172" s="407" t="s">
        <v>147</v>
      </c>
      <c r="Y172" s="385" t="s">
        <v>206</v>
      </c>
      <c r="Z172" s="360" t="s">
        <v>207</v>
      </c>
      <c r="AA172" s="407" t="s">
        <v>147</v>
      </c>
      <c r="AB172" s="385" t="s">
        <v>206</v>
      </c>
      <c r="AC172" s="360" t="s">
        <v>207</v>
      </c>
      <c r="AD172" s="407" t="s">
        <v>147</v>
      </c>
      <c r="AE172" s="385" t="s">
        <v>206</v>
      </c>
      <c r="AF172" s="360" t="s">
        <v>207</v>
      </c>
    </row>
    <row r="173" spans="1:32" ht="23.25" customHeight="1" x14ac:dyDescent="0.25">
      <c r="A173" s="142">
        <f>IF(B173="","",A167+1)</f>
        <v>136</v>
      </c>
      <c r="B173" s="279" t="s">
        <v>175</v>
      </c>
      <c r="C173" s="280"/>
      <c r="D173" s="143"/>
      <c r="E173" s="143"/>
      <c r="F173" s="389"/>
      <c r="G173" s="165">
        <v>50</v>
      </c>
      <c r="H173" s="103">
        <v>1250</v>
      </c>
      <c r="I173" s="398"/>
      <c r="J173" s="167">
        <v>45</v>
      </c>
      <c r="K173" s="103">
        <v>1125</v>
      </c>
      <c r="L173" s="398">
        <v>1</v>
      </c>
      <c r="M173" s="167">
        <v>59.5</v>
      </c>
      <c r="N173" s="103">
        <v>1487.5</v>
      </c>
      <c r="O173" s="398">
        <v>1</v>
      </c>
      <c r="P173" s="167">
        <v>30</v>
      </c>
      <c r="Q173" s="103">
        <v>750</v>
      </c>
      <c r="R173" s="389">
        <v>0</v>
      </c>
      <c r="S173" s="165">
        <v>30</v>
      </c>
      <c r="T173" s="103">
        <v>750</v>
      </c>
      <c r="U173" s="398"/>
      <c r="V173" s="167">
        <v>50</v>
      </c>
      <c r="W173" s="103">
        <v>1250</v>
      </c>
      <c r="X173" s="398">
        <v>3</v>
      </c>
      <c r="Y173" s="167">
        <v>135</v>
      </c>
      <c r="Z173" s="103">
        <v>3375</v>
      </c>
      <c r="AA173" s="398">
        <v>0.5</v>
      </c>
      <c r="AB173" s="167">
        <v>20</v>
      </c>
      <c r="AC173" s="103">
        <v>500</v>
      </c>
      <c r="AD173" s="398"/>
      <c r="AE173" s="167"/>
      <c r="AF173" s="360" t="s">
        <v>220</v>
      </c>
    </row>
    <row r="174" spans="1:32" ht="23.25" customHeight="1" x14ac:dyDescent="0.25">
      <c r="A174" s="142">
        <f t="shared" ref="A174:A196" si="33">IF(B174="","",A173+1)</f>
        <v>137</v>
      </c>
      <c r="B174" s="279" t="s">
        <v>176</v>
      </c>
      <c r="C174" s="280"/>
      <c r="D174" s="143"/>
      <c r="E174" s="143"/>
      <c r="F174" s="389"/>
      <c r="G174" s="165">
        <v>50</v>
      </c>
      <c r="H174" s="103">
        <v>1250</v>
      </c>
      <c r="I174" s="398"/>
      <c r="J174" s="167">
        <v>35</v>
      </c>
      <c r="K174" s="103">
        <v>875</v>
      </c>
      <c r="L174" s="398">
        <v>1</v>
      </c>
      <c r="M174" s="167">
        <v>59.5</v>
      </c>
      <c r="N174" s="103">
        <v>1487.5</v>
      </c>
      <c r="O174" s="398">
        <v>1</v>
      </c>
      <c r="P174" s="167">
        <v>30</v>
      </c>
      <c r="Q174" s="103">
        <v>750</v>
      </c>
      <c r="R174" s="389">
        <v>0</v>
      </c>
      <c r="S174" s="165">
        <v>30</v>
      </c>
      <c r="T174" s="103">
        <v>750</v>
      </c>
      <c r="U174" s="398"/>
      <c r="V174" s="167">
        <v>30</v>
      </c>
      <c r="W174" s="103">
        <v>750</v>
      </c>
      <c r="X174" s="398">
        <v>1.5</v>
      </c>
      <c r="Y174" s="167">
        <v>67.5</v>
      </c>
      <c r="Z174" s="103">
        <v>1687.5</v>
      </c>
      <c r="AA174" s="398">
        <v>0.5</v>
      </c>
      <c r="AB174" s="167">
        <v>20</v>
      </c>
      <c r="AC174" s="103">
        <v>500</v>
      </c>
      <c r="AD174" s="398">
        <v>1</v>
      </c>
      <c r="AE174" s="167">
        <v>48</v>
      </c>
      <c r="AF174" s="103">
        <v>1200</v>
      </c>
    </row>
    <row r="175" spans="1:32" ht="23.25" customHeight="1" x14ac:dyDescent="0.25">
      <c r="A175" s="142">
        <f t="shared" si="33"/>
        <v>138</v>
      </c>
      <c r="B175" s="279" t="s">
        <v>177</v>
      </c>
      <c r="C175" s="280"/>
      <c r="D175" s="143"/>
      <c r="E175" s="143"/>
      <c r="F175" s="389"/>
      <c r="G175" s="165">
        <v>50</v>
      </c>
      <c r="H175" s="103">
        <v>1250</v>
      </c>
      <c r="I175" s="398"/>
      <c r="J175" s="167">
        <v>45</v>
      </c>
      <c r="K175" s="103">
        <v>1125</v>
      </c>
      <c r="L175" s="398">
        <v>1</v>
      </c>
      <c r="M175" s="167">
        <v>59.5</v>
      </c>
      <c r="N175" s="103">
        <v>1487.5</v>
      </c>
      <c r="O175" s="398">
        <v>1</v>
      </c>
      <c r="P175" s="167">
        <v>30</v>
      </c>
      <c r="Q175" s="103">
        <v>750</v>
      </c>
      <c r="R175" s="389">
        <v>0</v>
      </c>
      <c r="S175" s="165">
        <v>6</v>
      </c>
      <c r="T175" s="103">
        <v>1625</v>
      </c>
      <c r="U175" s="398"/>
      <c r="V175" s="167">
        <v>50</v>
      </c>
      <c r="W175" s="103">
        <v>1250</v>
      </c>
      <c r="X175" s="398">
        <v>3</v>
      </c>
      <c r="Y175" s="167">
        <v>135</v>
      </c>
      <c r="Z175" s="103">
        <v>3375</v>
      </c>
      <c r="AA175" s="398">
        <v>0.5</v>
      </c>
      <c r="AB175" s="167">
        <v>20</v>
      </c>
      <c r="AC175" s="103">
        <v>500</v>
      </c>
      <c r="AD175" s="398"/>
      <c r="AE175" s="167"/>
      <c r="AF175" s="360" t="s">
        <v>220</v>
      </c>
    </row>
    <row r="176" spans="1:32" ht="23.25" customHeight="1" x14ac:dyDescent="0.25">
      <c r="A176" s="142">
        <f t="shared" si="33"/>
        <v>139</v>
      </c>
      <c r="B176" s="279" t="s">
        <v>178</v>
      </c>
      <c r="C176" s="280"/>
      <c r="D176" s="143"/>
      <c r="E176" s="143"/>
      <c r="F176" s="389"/>
      <c r="G176" s="165">
        <v>50</v>
      </c>
      <c r="H176" s="103">
        <v>1250</v>
      </c>
      <c r="I176" s="398"/>
      <c r="J176" s="167">
        <v>140</v>
      </c>
      <c r="K176" s="103">
        <v>3500</v>
      </c>
      <c r="L176" s="398">
        <v>3</v>
      </c>
      <c r="M176" s="167">
        <v>178.5</v>
      </c>
      <c r="N176" s="103">
        <v>4462.5</v>
      </c>
      <c r="O176" s="398">
        <v>1</v>
      </c>
      <c r="P176" s="167">
        <v>30</v>
      </c>
      <c r="Q176" s="103">
        <v>750</v>
      </c>
      <c r="R176" s="389">
        <v>0</v>
      </c>
      <c r="S176" s="165">
        <v>155</v>
      </c>
      <c r="T176" s="103">
        <v>3875</v>
      </c>
      <c r="U176" s="398"/>
      <c r="V176" s="167">
        <v>200</v>
      </c>
      <c r="W176" s="103">
        <v>5000</v>
      </c>
      <c r="X176" s="398">
        <v>6</v>
      </c>
      <c r="Y176" s="167">
        <v>270</v>
      </c>
      <c r="Z176" s="103">
        <v>6750</v>
      </c>
      <c r="AA176" s="398">
        <v>1</v>
      </c>
      <c r="AB176" s="167">
        <v>100</v>
      </c>
      <c r="AC176" s="103">
        <v>2500</v>
      </c>
      <c r="AD176" s="398"/>
      <c r="AE176" s="167"/>
      <c r="AF176" s="360" t="s">
        <v>220</v>
      </c>
    </row>
    <row r="177" spans="1:32" ht="23.25" customHeight="1" x14ac:dyDescent="0.25">
      <c r="A177" s="142">
        <f t="shared" si="33"/>
        <v>140</v>
      </c>
      <c r="B177" s="279" t="s">
        <v>179</v>
      </c>
      <c r="C177" s="280"/>
      <c r="D177" s="143"/>
      <c r="E177" s="143"/>
      <c r="F177" s="389"/>
      <c r="G177" s="165">
        <v>50</v>
      </c>
      <c r="H177" s="103">
        <v>1250</v>
      </c>
      <c r="I177" s="398"/>
      <c r="J177" s="167">
        <v>35</v>
      </c>
      <c r="K177" s="103">
        <v>875</v>
      </c>
      <c r="L177" s="398">
        <v>1</v>
      </c>
      <c r="M177" s="167">
        <v>59.5</v>
      </c>
      <c r="N177" s="103">
        <v>1487.5</v>
      </c>
      <c r="O177" s="398">
        <v>1</v>
      </c>
      <c r="P177" s="167">
        <v>30</v>
      </c>
      <c r="Q177" s="103">
        <v>750</v>
      </c>
      <c r="R177" s="389">
        <v>0</v>
      </c>
      <c r="S177" s="165">
        <v>45</v>
      </c>
      <c r="T177" s="103">
        <v>1125</v>
      </c>
      <c r="U177" s="398"/>
      <c r="V177" s="167">
        <v>50</v>
      </c>
      <c r="W177" s="103">
        <v>1250</v>
      </c>
      <c r="X177" s="398">
        <v>1</v>
      </c>
      <c r="Y177" s="167">
        <v>45</v>
      </c>
      <c r="Z177" s="103">
        <v>1125</v>
      </c>
      <c r="AA177" s="398">
        <v>0.5</v>
      </c>
      <c r="AB177" s="167">
        <v>20</v>
      </c>
      <c r="AC177" s="103">
        <v>500</v>
      </c>
      <c r="AD177" s="398">
        <v>1.5</v>
      </c>
      <c r="AE177" s="167">
        <v>48</v>
      </c>
      <c r="AF177" s="103">
        <v>1200</v>
      </c>
    </row>
    <row r="178" spans="1:32" ht="23.25" customHeight="1" x14ac:dyDescent="0.25">
      <c r="A178" s="142">
        <f t="shared" si="33"/>
        <v>141</v>
      </c>
      <c r="B178" s="279" t="s">
        <v>180</v>
      </c>
      <c r="C178" s="280"/>
      <c r="D178" s="143"/>
      <c r="E178" s="143"/>
      <c r="F178" s="389"/>
      <c r="G178" s="165">
        <v>50</v>
      </c>
      <c r="H178" s="103">
        <v>1250</v>
      </c>
      <c r="I178" s="398"/>
      <c r="J178" s="167">
        <v>0</v>
      </c>
      <c r="K178" s="360" t="s">
        <v>216</v>
      </c>
      <c r="L178" s="398">
        <v>1</v>
      </c>
      <c r="M178" s="167">
        <v>59.5</v>
      </c>
      <c r="N178" s="103">
        <v>1487.5</v>
      </c>
      <c r="O178" s="398">
        <v>1</v>
      </c>
      <c r="P178" s="167">
        <v>30</v>
      </c>
      <c r="Q178" s="103">
        <v>750</v>
      </c>
      <c r="R178" s="389">
        <v>0</v>
      </c>
      <c r="S178" s="165">
        <v>40</v>
      </c>
      <c r="T178" s="103">
        <v>1000</v>
      </c>
      <c r="U178" s="398"/>
      <c r="V178" s="167">
        <v>40</v>
      </c>
      <c r="W178" s="103">
        <v>1000</v>
      </c>
      <c r="X178" s="398">
        <v>1</v>
      </c>
      <c r="Y178" s="167">
        <v>45</v>
      </c>
      <c r="Z178" s="103">
        <v>1125</v>
      </c>
      <c r="AA178" s="398">
        <v>0.5</v>
      </c>
      <c r="AB178" s="167">
        <v>20</v>
      </c>
      <c r="AC178" s="103">
        <v>500</v>
      </c>
      <c r="AD178" s="398">
        <v>1.5</v>
      </c>
      <c r="AE178" s="167">
        <v>48</v>
      </c>
      <c r="AF178" s="103">
        <v>1200</v>
      </c>
    </row>
    <row r="179" spans="1:32" ht="23.25" customHeight="1" x14ac:dyDescent="0.25">
      <c r="A179" s="142">
        <f t="shared" si="33"/>
        <v>142</v>
      </c>
      <c r="B179" s="279" t="s">
        <v>112</v>
      </c>
      <c r="C179" s="280"/>
      <c r="D179" s="143"/>
      <c r="E179" s="143"/>
      <c r="F179" s="389"/>
      <c r="G179" s="165">
        <v>50</v>
      </c>
      <c r="H179" s="103">
        <v>1250</v>
      </c>
      <c r="I179" s="398"/>
      <c r="J179" s="167">
        <v>140</v>
      </c>
      <c r="K179" s="103">
        <v>3500</v>
      </c>
      <c r="L179" s="398">
        <v>3</v>
      </c>
      <c r="M179" s="167">
        <v>178.5</v>
      </c>
      <c r="N179" s="103">
        <v>4462.5</v>
      </c>
      <c r="O179" s="398">
        <v>1</v>
      </c>
      <c r="P179" s="167">
        <v>30</v>
      </c>
      <c r="Q179" s="103">
        <v>750</v>
      </c>
      <c r="R179" s="389">
        <v>0</v>
      </c>
      <c r="S179" s="165">
        <v>155</v>
      </c>
      <c r="T179" s="103">
        <v>3875</v>
      </c>
      <c r="U179" s="398"/>
      <c r="V179" s="167">
        <v>140</v>
      </c>
      <c r="W179" s="103">
        <v>3500</v>
      </c>
      <c r="X179" s="398">
        <v>6</v>
      </c>
      <c r="Y179" s="167">
        <v>270</v>
      </c>
      <c r="Z179" s="103">
        <v>6750</v>
      </c>
      <c r="AA179" s="398">
        <v>1.5</v>
      </c>
      <c r="AB179" s="167">
        <v>140</v>
      </c>
      <c r="AC179" s="103">
        <v>3500</v>
      </c>
      <c r="AD179" s="398"/>
      <c r="AE179" s="167"/>
      <c r="AF179" s="360" t="s">
        <v>220</v>
      </c>
    </row>
    <row r="180" spans="1:32" ht="23.25" customHeight="1" x14ac:dyDescent="0.25">
      <c r="A180" s="142">
        <f t="shared" si="33"/>
        <v>143</v>
      </c>
      <c r="B180" s="279" t="s">
        <v>181</v>
      </c>
      <c r="C180" s="280"/>
      <c r="D180" s="143"/>
      <c r="E180" s="143"/>
      <c r="F180" s="389"/>
      <c r="G180" s="165">
        <v>50</v>
      </c>
      <c r="H180" s="103">
        <v>1250</v>
      </c>
      <c r="I180" s="398"/>
      <c r="J180" s="167">
        <v>35</v>
      </c>
      <c r="K180" s="103">
        <v>875</v>
      </c>
      <c r="L180" s="398">
        <v>1</v>
      </c>
      <c r="M180" s="167">
        <v>59.5</v>
      </c>
      <c r="N180" s="103">
        <v>1487.5</v>
      </c>
      <c r="O180" s="398">
        <v>1</v>
      </c>
      <c r="P180" s="167">
        <v>30</v>
      </c>
      <c r="Q180" s="103">
        <v>750</v>
      </c>
      <c r="R180" s="389">
        <v>0</v>
      </c>
      <c r="S180" s="165">
        <v>50</v>
      </c>
      <c r="T180" s="103">
        <v>1250</v>
      </c>
      <c r="U180" s="398"/>
      <c r="V180" s="167">
        <v>50</v>
      </c>
      <c r="W180" s="103">
        <v>1250</v>
      </c>
      <c r="X180" s="398">
        <v>1</v>
      </c>
      <c r="Y180" s="167">
        <v>45</v>
      </c>
      <c r="Z180" s="103">
        <v>1125</v>
      </c>
      <c r="AA180" s="398">
        <v>0.5</v>
      </c>
      <c r="AB180" s="167">
        <v>20</v>
      </c>
      <c r="AC180" s="103">
        <v>500</v>
      </c>
      <c r="AD180" s="398">
        <v>1.5</v>
      </c>
      <c r="AE180" s="167">
        <v>48</v>
      </c>
      <c r="AF180" s="103">
        <v>1200</v>
      </c>
    </row>
    <row r="181" spans="1:32" ht="23.25" customHeight="1" x14ac:dyDescent="0.25">
      <c r="A181" s="142">
        <f t="shared" si="33"/>
        <v>144</v>
      </c>
      <c r="B181" s="279" t="s">
        <v>182</v>
      </c>
      <c r="C181" s="280"/>
      <c r="D181" s="143"/>
      <c r="E181" s="143"/>
      <c r="F181" s="389"/>
      <c r="G181" s="165">
        <v>50</v>
      </c>
      <c r="H181" s="103">
        <v>1250</v>
      </c>
      <c r="I181" s="398"/>
      <c r="J181" s="167">
        <v>175</v>
      </c>
      <c r="K181" s="103">
        <v>4375</v>
      </c>
      <c r="L181" s="398">
        <v>2</v>
      </c>
      <c r="M181" s="167">
        <v>119</v>
      </c>
      <c r="N181" s="103">
        <v>2975</v>
      </c>
      <c r="O181" s="398">
        <v>1</v>
      </c>
      <c r="P181" s="167">
        <v>30</v>
      </c>
      <c r="Q181" s="103">
        <v>750</v>
      </c>
      <c r="R181" s="389">
        <v>0</v>
      </c>
      <c r="S181" s="165">
        <v>50</v>
      </c>
      <c r="T181" s="103">
        <v>1250</v>
      </c>
      <c r="U181" s="398"/>
      <c r="V181" s="167">
        <v>130</v>
      </c>
      <c r="W181" s="103">
        <v>3250</v>
      </c>
      <c r="X181" s="398">
        <v>4</v>
      </c>
      <c r="Y181" s="167">
        <v>180</v>
      </c>
      <c r="Z181" s="103">
        <v>4500</v>
      </c>
      <c r="AA181" s="398">
        <v>1.5</v>
      </c>
      <c r="AB181" s="167">
        <v>130</v>
      </c>
      <c r="AC181" s="103">
        <v>3250</v>
      </c>
      <c r="AD181" s="398">
        <v>2.5</v>
      </c>
      <c r="AE181" s="167">
        <v>120</v>
      </c>
      <c r="AF181" s="103">
        <v>3000</v>
      </c>
    </row>
    <row r="182" spans="1:32" ht="23.25" customHeight="1" x14ac:dyDescent="0.25">
      <c r="A182" s="142">
        <f t="shared" si="33"/>
        <v>145</v>
      </c>
      <c r="B182" s="279" t="s">
        <v>183</v>
      </c>
      <c r="C182" s="280"/>
      <c r="D182" s="143"/>
      <c r="E182" s="143"/>
      <c r="F182" s="389"/>
      <c r="G182" s="165">
        <v>50</v>
      </c>
      <c r="H182" s="103">
        <v>1250</v>
      </c>
      <c r="I182" s="398"/>
      <c r="J182" s="167">
        <v>35</v>
      </c>
      <c r="K182" s="103">
        <v>875</v>
      </c>
      <c r="L182" s="398">
        <v>2</v>
      </c>
      <c r="M182" s="167">
        <v>119</v>
      </c>
      <c r="N182" s="103">
        <v>2975</v>
      </c>
      <c r="O182" s="398">
        <v>1</v>
      </c>
      <c r="P182" s="167">
        <v>30</v>
      </c>
      <c r="Q182" s="103">
        <v>750</v>
      </c>
      <c r="R182" s="389">
        <v>0</v>
      </c>
      <c r="S182" s="165">
        <v>50</v>
      </c>
      <c r="T182" s="103">
        <v>1250</v>
      </c>
      <c r="U182" s="398"/>
      <c r="V182" s="167">
        <v>50</v>
      </c>
      <c r="W182" s="103">
        <v>1250</v>
      </c>
      <c r="X182" s="398">
        <v>2</v>
      </c>
      <c r="Y182" s="167">
        <v>90</v>
      </c>
      <c r="Z182" s="103">
        <v>2250</v>
      </c>
      <c r="AA182" s="398">
        <v>1</v>
      </c>
      <c r="AB182" s="167">
        <v>32</v>
      </c>
      <c r="AC182" s="103">
        <v>800</v>
      </c>
      <c r="AD182" s="398">
        <v>1</v>
      </c>
      <c r="AE182" s="167">
        <v>48</v>
      </c>
      <c r="AF182" s="103">
        <v>1200</v>
      </c>
    </row>
    <row r="183" spans="1:32" ht="23.25" customHeight="1" x14ac:dyDescent="0.25">
      <c r="A183" s="142">
        <f t="shared" si="33"/>
        <v>146</v>
      </c>
      <c r="B183" s="279" t="s">
        <v>121</v>
      </c>
      <c r="C183" s="280"/>
      <c r="D183" s="143"/>
      <c r="E183" s="143"/>
      <c r="F183" s="389"/>
      <c r="G183" s="165">
        <v>50</v>
      </c>
      <c r="H183" s="103">
        <v>1250</v>
      </c>
      <c r="I183" s="398"/>
      <c r="J183" s="167">
        <v>35</v>
      </c>
      <c r="K183" s="103">
        <v>875</v>
      </c>
      <c r="L183" s="398">
        <v>1</v>
      </c>
      <c r="M183" s="167">
        <v>59.5</v>
      </c>
      <c r="N183" s="103">
        <v>1487.5</v>
      </c>
      <c r="O183" s="398">
        <v>1</v>
      </c>
      <c r="P183" s="167">
        <v>30</v>
      </c>
      <c r="Q183" s="103">
        <v>750</v>
      </c>
      <c r="R183" s="389">
        <v>0</v>
      </c>
      <c r="S183" s="165">
        <v>40</v>
      </c>
      <c r="T183" s="103">
        <v>1000</v>
      </c>
      <c r="U183" s="398"/>
      <c r="V183" s="167">
        <v>30</v>
      </c>
      <c r="W183" s="103">
        <v>750</v>
      </c>
      <c r="X183" s="398">
        <v>1.5</v>
      </c>
      <c r="Y183" s="167">
        <v>67.5</v>
      </c>
      <c r="Z183" s="103">
        <v>1687.5</v>
      </c>
      <c r="AA183" s="398">
        <v>0.5</v>
      </c>
      <c r="AB183" s="167">
        <v>32</v>
      </c>
      <c r="AC183" s="103">
        <v>800</v>
      </c>
      <c r="AD183" s="398">
        <v>1</v>
      </c>
      <c r="AE183" s="167">
        <v>40</v>
      </c>
      <c r="AF183" s="103">
        <v>1000</v>
      </c>
    </row>
    <row r="184" spans="1:32" ht="23.25" customHeight="1" x14ac:dyDescent="0.25">
      <c r="A184" s="142">
        <f t="shared" si="33"/>
        <v>147</v>
      </c>
      <c r="B184" s="279" t="s">
        <v>122</v>
      </c>
      <c r="C184" s="280"/>
      <c r="D184" s="143"/>
      <c r="E184" s="143"/>
      <c r="F184" s="389"/>
      <c r="G184" s="165">
        <v>50</v>
      </c>
      <c r="H184" s="103">
        <v>1250</v>
      </c>
      <c r="I184" s="398"/>
      <c r="J184" s="167">
        <v>45</v>
      </c>
      <c r="K184" s="103">
        <v>1125</v>
      </c>
      <c r="L184" s="398">
        <v>1</v>
      </c>
      <c r="M184" s="167">
        <v>59.5</v>
      </c>
      <c r="N184" s="103">
        <v>1487.5</v>
      </c>
      <c r="O184" s="398">
        <v>1</v>
      </c>
      <c r="P184" s="167">
        <v>30</v>
      </c>
      <c r="Q184" s="103">
        <v>750</v>
      </c>
      <c r="R184" s="389">
        <v>0</v>
      </c>
      <c r="S184" s="165">
        <v>45</v>
      </c>
      <c r="T184" s="103">
        <v>1125</v>
      </c>
      <c r="U184" s="398"/>
      <c r="V184" s="167">
        <v>30</v>
      </c>
      <c r="W184" s="103">
        <v>750</v>
      </c>
      <c r="X184" s="398">
        <v>1.5</v>
      </c>
      <c r="Y184" s="167">
        <v>67.5</v>
      </c>
      <c r="Z184" s="103">
        <v>1687.5</v>
      </c>
      <c r="AA184" s="398">
        <v>1</v>
      </c>
      <c r="AB184" s="167">
        <v>32</v>
      </c>
      <c r="AC184" s="103">
        <v>800</v>
      </c>
      <c r="AD184" s="398">
        <v>1.5</v>
      </c>
      <c r="AE184" s="167">
        <v>45</v>
      </c>
      <c r="AF184" s="103">
        <v>1125</v>
      </c>
    </row>
    <row r="185" spans="1:32" ht="23.25" customHeight="1" x14ac:dyDescent="0.25">
      <c r="A185" s="142">
        <f t="shared" si="33"/>
        <v>148</v>
      </c>
      <c r="B185" s="279" t="s">
        <v>123</v>
      </c>
      <c r="C185" s="280"/>
      <c r="D185" s="143"/>
      <c r="E185" s="143"/>
      <c r="F185" s="389"/>
      <c r="G185" s="165">
        <v>50</v>
      </c>
      <c r="H185" s="103">
        <v>1250</v>
      </c>
      <c r="I185" s="398"/>
      <c r="J185" s="167">
        <v>45</v>
      </c>
      <c r="K185" s="103">
        <v>1125</v>
      </c>
      <c r="L185" s="398">
        <v>1</v>
      </c>
      <c r="M185" s="167">
        <v>59.5</v>
      </c>
      <c r="N185" s="103">
        <v>1487.5</v>
      </c>
      <c r="O185" s="398">
        <v>1</v>
      </c>
      <c r="P185" s="167">
        <v>30</v>
      </c>
      <c r="Q185" s="103">
        <v>750</v>
      </c>
      <c r="R185" s="389">
        <v>0</v>
      </c>
      <c r="S185" s="165">
        <v>45</v>
      </c>
      <c r="T185" s="103">
        <v>1125</v>
      </c>
      <c r="U185" s="398"/>
      <c r="V185" s="167">
        <v>46</v>
      </c>
      <c r="W185" s="103">
        <v>1150</v>
      </c>
      <c r="X185" s="398">
        <v>3</v>
      </c>
      <c r="Y185" s="167">
        <v>135</v>
      </c>
      <c r="Z185" s="103">
        <v>3375</v>
      </c>
      <c r="AA185" s="398">
        <v>1</v>
      </c>
      <c r="AB185" s="167">
        <v>32</v>
      </c>
      <c r="AC185" s="103">
        <v>800</v>
      </c>
      <c r="AD185" s="398">
        <v>1.5</v>
      </c>
      <c r="AE185" s="167">
        <v>45</v>
      </c>
      <c r="AF185" s="103">
        <v>1250</v>
      </c>
    </row>
    <row r="186" spans="1:32" ht="23.25" customHeight="1" x14ac:dyDescent="0.25">
      <c r="A186" s="142">
        <f t="shared" si="33"/>
        <v>149</v>
      </c>
      <c r="B186" s="279" t="s">
        <v>124</v>
      </c>
      <c r="C186" s="280"/>
      <c r="D186" s="143"/>
      <c r="E186" s="143"/>
      <c r="F186" s="389"/>
      <c r="G186" s="165">
        <v>50</v>
      </c>
      <c r="H186" s="103">
        <v>1250</v>
      </c>
      <c r="I186" s="398"/>
      <c r="J186" s="167">
        <v>35</v>
      </c>
      <c r="K186" s="103">
        <v>875</v>
      </c>
      <c r="L186" s="398">
        <v>1</v>
      </c>
      <c r="M186" s="167">
        <v>59.5</v>
      </c>
      <c r="N186" s="103">
        <v>1487.5</v>
      </c>
      <c r="O186" s="398">
        <v>1</v>
      </c>
      <c r="P186" s="167">
        <v>30</v>
      </c>
      <c r="Q186" s="103">
        <v>750</v>
      </c>
      <c r="R186" s="389">
        <v>0</v>
      </c>
      <c r="S186" s="165">
        <v>45</v>
      </c>
      <c r="T186" s="103">
        <v>1125</v>
      </c>
      <c r="U186" s="398"/>
      <c r="V186" s="167">
        <v>15</v>
      </c>
      <c r="W186" s="103">
        <v>375</v>
      </c>
      <c r="X186" s="398">
        <v>2</v>
      </c>
      <c r="Y186" s="167">
        <v>90</v>
      </c>
      <c r="Z186" s="103">
        <v>2250</v>
      </c>
      <c r="AA186" s="398">
        <v>0.5</v>
      </c>
      <c r="AB186" s="167">
        <v>32</v>
      </c>
      <c r="AC186" s="103">
        <v>800</v>
      </c>
      <c r="AD186" s="398">
        <v>1</v>
      </c>
      <c r="AE186" s="167">
        <v>45</v>
      </c>
      <c r="AF186" s="103">
        <v>1125</v>
      </c>
    </row>
    <row r="187" spans="1:32" ht="23.25" customHeight="1" x14ac:dyDescent="0.25">
      <c r="A187" s="142">
        <f t="shared" si="33"/>
        <v>150</v>
      </c>
      <c r="B187" s="279" t="s">
        <v>113</v>
      </c>
      <c r="C187" s="280"/>
      <c r="D187" s="143"/>
      <c r="E187" s="143"/>
      <c r="F187" s="389"/>
      <c r="G187" s="165">
        <v>50</v>
      </c>
      <c r="H187" s="103">
        <v>1250</v>
      </c>
      <c r="I187" s="398"/>
      <c r="J187" s="167">
        <v>45</v>
      </c>
      <c r="K187" s="103">
        <v>1125</v>
      </c>
      <c r="L187" s="398">
        <v>1</v>
      </c>
      <c r="M187" s="167">
        <v>59.5</v>
      </c>
      <c r="N187" s="103">
        <v>1487.5</v>
      </c>
      <c r="O187" s="398">
        <v>1</v>
      </c>
      <c r="P187" s="167">
        <v>30</v>
      </c>
      <c r="Q187" s="103">
        <v>750</v>
      </c>
      <c r="R187" s="389">
        <v>0</v>
      </c>
      <c r="S187" s="165">
        <v>45</v>
      </c>
      <c r="T187" s="103">
        <v>1125</v>
      </c>
      <c r="U187" s="398"/>
      <c r="V187" s="167">
        <v>30</v>
      </c>
      <c r="W187" s="103">
        <v>750</v>
      </c>
      <c r="X187" s="398">
        <v>1.5</v>
      </c>
      <c r="Y187" s="167">
        <v>67.5</v>
      </c>
      <c r="Z187" s="103">
        <v>1687.5</v>
      </c>
      <c r="AA187" s="398">
        <v>0.5</v>
      </c>
      <c r="AB187" s="167">
        <v>45</v>
      </c>
      <c r="AC187" s="103">
        <v>1125</v>
      </c>
      <c r="AD187" s="398"/>
      <c r="AE187" s="167"/>
      <c r="AF187" s="360" t="s">
        <v>220</v>
      </c>
    </row>
    <row r="188" spans="1:32" ht="23.25" customHeight="1" x14ac:dyDescent="0.25">
      <c r="A188" s="142">
        <f t="shared" si="33"/>
        <v>151</v>
      </c>
      <c r="B188" s="279" t="s">
        <v>125</v>
      </c>
      <c r="C188" s="280"/>
      <c r="D188" s="143"/>
      <c r="E188" s="143"/>
      <c r="F188" s="389"/>
      <c r="G188" s="165">
        <v>50</v>
      </c>
      <c r="H188" s="103">
        <v>1250</v>
      </c>
      <c r="I188" s="398"/>
      <c r="J188" s="167">
        <v>35</v>
      </c>
      <c r="K188" s="360" t="s">
        <v>216</v>
      </c>
      <c r="L188" s="398">
        <v>1</v>
      </c>
      <c r="M188" s="167">
        <v>59.5</v>
      </c>
      <c r="N188" s="103">
        <v>1487.5</v>
      </c>
      <c r="O188" s="398">
        <v>1</v>
      </c>
      <c r="P188" s="167">
        <v>30</v>
      </c>
      <c r="Q188" s="103">
        <v>750</v>
      </c>
      <c r="R188" s="389">
        <v>0</v>
      </c>
      <c r="S188" s="165">
        <v>45</v>
      </c>
      <c r="T188" s="103">
        <v>1125</v>
      </c>
      <c r="U188" s="398"/>
      <c r="V188" s="167">
        <v>30</v>
      </c>
      <c r="W188" s="103">
        <v>750</v>
      </c>
      <c r="X188" s="398">
        <v>2</v>
      </c>
      <c r="Y188" s="167">
        <v>90</v>
      </c>
      <c r="Z188" s="103">
        <v>2250</v>
      </c>
      <c r="AA188" s="398">
        <v>1</v>
      </c>
      <c r="AB188" s="167">
        <v>32</v>
      </c>
      <c r="AC188" s="103">
        <v>800</v>
      </c>
      <c r="AD188" s="398">
        <v>1.5</v>
      </c>
      <c r="AE188" s="167">
        <v>45</v>
      </c>
      <c r="AF188" s="103">
        <v>1125</v>
      </c>
    </row>
    <row r="189" spans="1:32" ht="23.25" customHeight="1" x14ac:dyDescent="0.25">
      <c r="A189" s="142">
        <f t="shared" si="33"/>
        <v>152</v>
      </c>
      <c r="B189" s="279" t="s">
        <v>126</v>
      </c>
      <c r="C189" s="280"/>
      <c r="D189" s="143"/>
      <c r="E189" s="143"/>
      <c r="F189" s="389"/>
      <c r="G189" s="165">
        <v>50</v>
      </c>
      <c r="H189" s="103">
        <v>1250</v>
      </c>
      <c r="I189" s="398"/>
      <c r="J189" s="167">
        <v>0</v>
      </c>
      <c r="K189" s="360" t="s">
        <v>216</v>
      </c>
      <c r="L189" s="398">
        <v>2</v>
      </c>
      <c r="M189" s="167">
        <v>119</v>
      </c>
      <c r="N189" s="103">
        <v>2975</v>
      </c>
      <c r="O189" s="398">
        <v>1</v>
      </c>
      <c r="P189" s="167">
        <v>30</v>
      </c>
      <c r="Q189" s="103">
        <v>750</v>
      </c>
      <c r="R189" s="389">
        <v>0</v>
      </c>
      <c r="S189" s="165">
        <v>45</v>
      </c>
      <c r="T189" s="103">
        <v>1125</v>
      </c>
      <c r="U189" s="398"/>
      <c r="V189" s="167">
        <v>50</v>
      </c>
      <c r="W189" s="103">
        <v>1250</v>
      </c>
      <c r="X189" s="398">
        <v>2</v>
      </c>
      <c r="Y189" s="167">
        <v>90</v>
      </c>
      <c r="Z189" s="103">
        <v>2250</v>
      </c>
      <c r="AA189" s="398">
        <v>1</v>
      </c>
      <c r="AB189" s="167">
        <v>32</v>
      </c>
      <c r="AC189" s="103">
        <v>800</v>
      </c>
      <c r="AD189" s="398">
        <v>1.5</v>
      </c>
      <c r="AE189" s="167">
        <v>50</v>
      </c>
      <c r="AF189" s="103">
        <v>1250</v>
      </c>
    </row>
    <row r="190" spans="1:32" ht="23.25" customHeight="1" x14ac:dyDescent="0.25">
      <c r="A190" s="142">
        <f t="shared" si="33"/>
        <v>153</v>
      </c>
      <c r="B190" s="279" t="s">
        <v>114</v>
      </c>
      <c r="C190" s="280"/>
      <c r="D190" s="143"/>
      <c r="E190" s="143"/>
      <c r="F190" s="389"/>
      <c r="G190" s="165">
        <v>50</v>
      </c>
      <c r="H190" s="103">
        <v>1250</v>
      </c>
      <c r="I190" s="398"/>
      <c r="J190" s="167">
        <v>45</v>
      </c>
      <c r="K190" s="103">
        <v>1125</v>
      </c>
      <c r="L190" s="398">
        <v>1</v>
      </c>
      <c r="M190" s="167">
        <v>59.5</v>
      </c>
      <c r="N190" s="103">
        <v>1487.5</v>
      </c>
      <c r="O190" s="398">
        <v>1</v>
      </c>
      <c r="P190" s="167">
        <v>30</v>
      </c>
      <c r="Q190" s="103">
        <v>750</v>
      </c>
      <c r="R190" s="389">
        <v>0</v>
      </c>
      <c r="S190" s="165">
        <v>45</v>
      </c>
      <c r="T190" s="103">
        <v>1125</v>
      </c>
      <c r="U190" s="398"/>
      <c r="V190" s="167">
        <v>45</v>
      </c>
      <c r="W190" s="103">
        <v>1125</v>
      </c>
      <c r="X190" s="398">
        <v>2</v>
      </c>
      <c r="Y190" s="167">
        <v>90</v>
      </c>
      <c r="Z190" s="103">
        <v>2250</v>
      </c>
      <c r="AA190" s="398">
        <v>0.5</v>
      </c>
      <c r="AB190" s="167">
        <v>30</v>
      </c>
      <c r="AC190" s="103">
        <v>750</v>
      </c>
      <c r="AD190" s="398"/>
      <c r="AE190" s="167"/>
      <c r="AF190" s="360" t="s">
        <v>220</v>
      </c>
    </row>
    <row r="191" spans="1:32" ht="23.25" customHeight="1" x14ac:dyDescent="0.25">
      <c r="A191" s="142">
        <f t="shared" si="33"/>
        <v>154</v>
      </c>
      <c r="B191" s="279" t="s">
        <v>115</v>
      </c>
      <c r="C191" s="280"/>
      <c r="D191" s="143"/>
      <c r="E191" s="143"/>
      <c r="F191" s="389"/>
      <c r="G191" s="165">
        <v>50</v>
      </c>
      <c r="H191" s="103">
        <v>1250</v>
      </c>
      <c r="I191" s="398"/>
      <c r="J191" s="167">
        <v>175</v>
      </c>
      <c r="K191" s="103">
        <v>4375</v>
      </c>
      <c r="L191" s="398">
        <v>2</v>
      </c>
      <c r="M191" s="167">
        <v>119</v>
      </c>
      <c r="N191" s="103">
        <v>2975</v>
      </c>
      <c r="O191" s="398">
        <v>1</v>
      </c>
      <c r="P191" s="167">
        <v>30</v>
      </c>
      <c r="Q191" s="103">
        <v>750</v>
      </c>
      <c r="R191" s="389">
        <v>0</v>
      </c>
      <c r="S191" s="165">
        <v>135</v>
      </c>
      <c r="T191" s="103">
        <v>3375</v>
      </c>
      <c r="U191" s="398"/>
      <c r="V191" s="167">
        <v>120</v>
      </c>
      <c r="W191" s="103">
        <v>3000</v>
      </c>
      <c r="X191" s="398">
        <v>8</v>
      </c>
      <c r="Y191" s="167">
        <v>360</v>
      </c>
      <c r="Z191" s="103">
        <v>9000</v>
      </c>
      <c r="AA191" s="398">
        <v>1.5</v>
      </c>
      <c r="AB191" s="167">
        <v>130</v>
      </c>
      <c r="AC191" s="103">
        <v>3250</v>
      </c>
      <c r="AD191" s="398"/>
      <c r="AE191" s="167"/>
      <c r="AF191" s="360" t="s">
        <v>220</v>
      </c>
    </row>
    <row r="192" spans="1:32" ht="23.25" customHeight="1" x14ac:dyDescent="0.25">
      <c r="A192" s="142">
        <f t="shared" si="33"/>
        <v>155</v>
      </c>
      <c r="B192" s="279" t="s">
        <v>116</v>
      </c>
      <c r="C192" s="280"/>
      <c r="D192" s="143"/>
      <c r="E192" s="143"/>
      <c r="F192" s="389"/>
      <c r="G192" s="165">
        <v>50</v>
      </c>
      <c r="H192" s="103">
        <v>1250</v>
      </c>
      <c r="I192" s="398"/>
      <c r="J192" s="167">
        <v>140</v>
      </c>
      <c r="K192" s="103">
        <v>3500</v>
      </c>
      <c r="L192" s="398">
        <v>1</v>
      </c>
      <c r="M192" s="167">
        <v>59.5</v>
      </c>
      <c r="N192" s="103">
        <v>1487.5</v>
      </c>
      <c r="O192" s="398">
        <v>1</v>
      </c>
      <c r="P192" s="167">
        <v>30</v>
      </c>
      <c r="Q192" s="103">
        <v>750</v>
      </c>
      <c r="R192" s="389">
        <v>0</v>
      </c>
      <c r="S192" s="165">
        <v>45</v>
      </c>
      <c r="T192" s="103">
        <v>1125</v>
      </c>
      <c r="U192" s="398"/>
      <c r="V192" s="167">
        <v>35</v>
      </c>
      <c r="W192" s="103">
        <v>875</v>
      </c>
      <c r="X192" s="398">
        <v>3</v>
      </c>
      <c r="Y192" s="167">
        <v>135</v>
      </c>
      <c r="Z192" s="103">
        <v>3375</v>
      </c>
      <c r="AA192" s="398">
        <v>1</v>
      </c>
      <c r="AB192" s="167">
        <v>60</v>
      </c>
      <c r="AC192" s="103">
        <v>1500</v>
      </c>
      <c r="AD192" s="398"/>
      <c r="AE192" s="167"/>
      <c r="AF192" s="360" t="s">
        <v>220</v>
      </c>
    </row>
    <row r="193" spans="1:32" ht="23.25" customHeight="1" x14ac:dyDescent="0.25">
      <c r="A193" s="142">
        <f t="shared" si="33"/>
        <v>156</v>
      </c>
      <c r="B193" s="279" t="s">
        <v>127</v>
      </c>
      <c r="C193" s="280"/>
      <c r="D193" s="143"/>
      <c r="E193" s="143"/>
      <c r="F193" s="389"/>
      <c r="G193" s="165">
        <v>50</v>
      </c>
      <c r="H193" s="103">
        <v>1250</v>
      </c>
      <c r="I193" s="398"/>
      <c r="J193" s="167">
        <v>35</v>
      </c>
      <c r="K193" s="103">
        <v>875</v>
      </c>
      <c r="L193" s="398">
        <v>2</v>
      </c>
      <c r="M193" s="167">
        <v>119</v>
      </c>
      <c r="N193" s="103">
        <v>2975</v>
      </c>
      <c r="O193" s="398">
        <v>1</v>
      </c>
      <c r="P193" s="167">
        <v>30</v>
      </c>
      <c r="Q193" s="103">
        <v>750</v>
      </c>
      <c r="R193" s="389">
        <v>0</v>
      </c>
      <c r="S193" s="165">
        <v>45</v>
      </c>
      <c r="T193" s="103">
        <v>1125</v>
      </c>
      <c r="U193" s="398"/>
      <c r="V193" s="167">
        <v>30</v>
      </c>
      <c r="W193" s="103">
        <v>750</v>
      </c>
      <c r="X193" s="398">
        <v>1</v>
      </c>
      <c r="Y193" s="167">
        <v>45</v>
      </c>
      <c r="Z193" s="103">
        <v>1125</v>
      </c>
      <c r="AA193" s="398">
        <v>0.5</v>
      </c>
      <c r="AB193" s="167">
        <v>20</v>
      </c>
      <c r="AC193" s="103">
        <v>500</v>
      </c>
      <c r="AD193" s="398">
        <v>1</v>
      </c>
      <c r="AE193" s="167">
        <v>48</v>
      </c>
      <c r="AF193" s="103">
        <v>1200</v>
      </c>
    </row>
    <row r="194" spans="1:32" ht="23.25" customHeight="1" x14ac:dyDescent="0.25">
      <c r="A194" s="142">
        <f t="shared" si="33"/>
        <v>157</v>
      </c>
      <c r="B194" s="279" t="s">
        <v>117</v>
      </c>
      <c r="C194" s="280"/>
      <c r="D194" s="143">
        <f>IF(ISBLANK('Item List'!E138),0,'Item List'!E138)</f>
        <v>0</v>
      </c>
      <c r="E194" s="143">
        <f t="shared" ref="E194" si="34">IF(AND(ISNUMBER($C194),ISNUMBER(D194)),$C194*D194,0)</f>
        <v>0</v>
      </c>
      <c r="F194" s="389"/>
      <c r="G194" s="165">
        <v>50</v>
      </c>
      <c r="H194" s="103">
        <v>1250</v>
      </c>
      <c r="I194" s="398"/>
      <c r="J194" s="167">
        <v>35</v>
      </c>
      <c r="K194" s="103">
        <v>875</v>
      </c>
      <c r="L194" s="398">
        <v>1</v>
      </c>
      <c r="M194" s="167">
        <v>59.5</v>
      </c>
      <c r="N194" s="103">
        <v>1487.5</v>
      </c>
      <c r="O194" s="398">
        <v>1</v>
      </c>
      <c r="P194" s="167">
        <v>30</v>
      </c>
      <c r="Q194" s="103">
        <v>750</v>
      </c>
      <c r="R194" s="389">
        <v>0</v>
      </c>
      <c r="S194" s="165">
        <v>50</v>
      </c>
      <c r="T194" s="103">
        <v>1250</v>
      </c>
      <c r="U194" s="398"/>
      <c r="V194" s="167">
        <v>30</v>
      </c>
      <c r="W194" s="103">
        <v>750</v>
      </c>
      <c r="X194" s="398">
        <v>2</v>
      </c>
      <c r="Y194" s="167">
        <v>90</v>
      </c>
      <c r="Z194" s="103">
        <v>2250</v>
      </c>
      <c r="AA194" s="398">
        <v>0.5</v>
      </c>
      <c r="AB194" s="167">
        <v>32</v>
      </c>
      <c r="AC194" s="103">
        <v>800</v>
      </c>
      <c r="AD194" s="398">
        <v>1</v>
      </c>
      <c r="AE194" s="167">
        <v>45</v>
      </c>
      <c r="AF194" s="103">
        <v>1125</v>
      </c>
    </row>
    <row r="195" spans="1:32" ht="23.25" customHeight="1" x14ac:dyDescent="0.25">
      <c r="A195" s="142">
        <f t="shared" si="33"/>
        <v>158</v>
      </c>
      <c r="B195" s="279" t="s">
        <v>128</v>
      </c>
      <c r="C195" s="280"/>
      <c r="D195" s="143"/>
      <c r="E195" s="143"/>
      <c r="F195" s="389"/>
      <c r="G195" s="165">
        <v>50</v>
      </c>
      <c r="H195" s="103">
        <v>1250</v>
      </c>
      <c r="I195" s="398"/>
      <c r="J195" s="167">
        <v>35</v>
      </c>
      <c r="K195" s="103">
        <v>875</v>
      </c>
      <c r="L195" s="398">
        <v>1</v>
      </c>
      <c r="M195" s="167">
        <v>59.5</v>
      </c>
      <c r="N195" s="103">
        <v>1487.5</v>
      </c>
      <c r="O195" s="398">
        <v>1</v>
      </c>
      <c r="P195" s="167">
        <v>30</v>
      </c>
      <c r="Q195" s="103">
        <v>750</v>
      </c>
      <c r="R195" s="389">
        <v>0</v>
      </c>
      <c r="S195" s="165">
        <v>45</v>
      </c>
      <c r="T195" s="103">
        <v>1125</v>
      </c>
      <c r="U195" s="398"/>
      <c r="V195" s="167">
        <v>30</v>
      </c>
      <c r="W195" s="103">
        <v>750</v>
      </c>
      <c r="X195" s="398">
        <v>1.5</v>
      </c>
      <c r="Y195" s="167">
        <v>67.5</v>
      </c>
      <c r="Z195" s="103">
        <v>1687.5</v>
      </c>
      <c r="AA195" s="398">
        <v>0.5</v>
      </c>
      <c r="AB195" s="167">
        <v>32</v>
      </c>
      <c r="AC195" s="103">
        <v>800</v>
      </c>
      <c r="AD195" s="398">
        <v>1</v>
      </c>
      <c r="AE195" s="167">
        <v>45</v>
      </c>
      <c r="AF195" s="103">
        <v>1125</v>
      </c>
    </row>
    <row r="196" spans="1:32" ht="23.25" customHeight="1" thickBot="1" x14ac:dyDescent="0.3">
      <c r="A196" s="142">
        <f t="shared" si="33"/>
        <v>159</v>
      </c>
      <c r="B196" s="279" t="s">
        <v>129</v>
      </c>
      <c r="C196" s="280"/>
      <c r="D196" s="143">
        <f>IF(ISBLANK('Item List'!E140),0,'Item List'!E140)</f>
        <v>0</v>
      </c>
      <c r="E196" s="143">
        <f t="shared" ref="E196" si="35">IF(AND(ISNUMBER($C196),ISNUMBER(D196)),$C196*D196,0)</f>
        <v>0</v>
      </c>
      <c r="F196" s="389"/>
      <c r="G196" s="165">
        <v>50</v>
      </c>
      <c r="H196" s="103">
        <v>1250</v>
      </c>
      <c r="I196" s="398"/>
      <c r="J196" s="167">
        <v>45</v>
      </c>
      <c r="K196" s="103">
        <v>1125</v>
      </c>
      <c r="L196" s="398">
        <v>1</v>
      </c>
      <c r="M196" s="167">
        <v>59.5</v>
      </c>
      <c r="N196" s="103">
        <v>1487.5</v>
      </c>
      <c r="O196" s="398">
        <v>1</v>
      </c>
      <c r="P196" s="167">
        <v>30</v>
      </c>
      <c r="Q196" s="103">
        <v>750</v>
      </c>
      <c r="R196" s="389">
        <v>0</v>
      </c>
      <c r="S196" s="165">
        <v>40</v>
      </c>
      <c r="T196" s="103">
        <v>1000</v>
      </c>
      <c r="U196" s="398"/>
      <c r="V196" s="167">
        <v>30</v>
      </c>
      <c r="W196" s="103">
        <v>750</v>
      </c>
      <c r="X196" s="398">
        <v>1</v>
      </c>
      <c r="Y196" s="167">
        <v>45</v>
      </c>
      <c r="Z196" s="103">
        <v>1125</v>
      </c>
      <c r="AA196" s="398">
        <v>0.5</v>
      </c>
      <c r="AB196" s="167">
        <v>32</v>
      </c>
      <c r="AC196" s="103">
        <v>800</v>
      </c>
      <c r="AD196" s="398">
        <v>1</v>
      </c>
      <c r="AE196" s="167">
        <v>40</v>
      </c>
      <c r="AF196" s="103">
        <v>1000</v>
      </c>
    </row>
    <row r="197" spans="1:32" s="221" customFormat="1" ht="10.5" customHeight="1" x14ac:dyDescent="0.2">
      <c r="A197" s="144"/>
      <c r="B197" s="154" t="s">
        <v>192</v>
      </c>
      <c r="C197" s="281"/>
      <c r="D197" s="146" t="s">
        <v>7</v>
      </c>
      <c r="E197" s="147" t="str">
        <f>IF(SUM(E173:E196)=0,"",SUM(E173:E196))</f>
        <v/>
      </c>
      <c r="F197" s="391"/>
      <c r="G197" s="217"/>
      <c r="H197" s="348"/>
      <c r="I197" s="391"/>
      <c r="J197" s="217"/>
      <c r="K197" s="348"/>
      <c r="L197" s="391"/>
      <c r="M197" s="217"/>
      <c r="N197" s="348"/>
      <c r="O197" s="391"/>
      <c r="P197" s="217"/>
      <c r="Q197" s="348"/>
      <c r="R197" s="391">
        <v>0</v>
      </c>
      <c r="S197" s="217"/>
      <c r="T197" s="348"/>
      <c r="U197" s="391"/>
      <c r="V197" s="217"/>
      <c r="W197" s="348"/>
      <c r="X197" s="391"/>
      <c r="Y197" s="217"/>
      <c r="Z197" s="348"/>
      <c r="AA197" s="391"/>
      <c r="AB197" s="217"/>
      <c r="AC197" s="348"/>
      <c r="AD197" s="391"/>
      <c r="AE197" s="217"/>
      <c r="AF197" s="348"/>
    </row>
    <row r="198" spans="1:32" s="221" customFormat="1" ht="10.5" customHeight="1" thickBot="1" x14ac:dyDescent="0.25">
      <c r="A198" s="148"/>
      <c r="B198" s="149"/>
      <c r="C198" s="151"/>
      <c r="D198" s="152" t="s">
        <v>8</v>
      </c>
      <c r="E198" s="153" t="str">
        <f>IF(SUM(E173:E196)=0,"",SUM($C173*D173,$C174*D174,$C175*D175,$C176*D176,$C177*D177,$C178*D178,$C179*D179,$C180*D180,$C181*D181,$C182*D182,$C183*D183,$C184*D184,$C185*D185,$C186*D186,$C187*D187,$C188*D188,$C189*D189,$C190*D190,$C191*D191,$C192*D192,$C193*D193,$C194*D194,$C195*D195,$C196*D196))</f>
        <v/>
      </c>
      <c r="F198" s="392"/>
      <c r="G198" s="218"/>
      <c r="H198" s="104"/>
      <c r="I198" s="392"/>
      <c r="J198" s="218"/>
      <c r="K198" s="104"/>
      <c r="L198" s="392"/>
      <c r="M198" s="218"/>
      <c r="N198" s="104"/>
      <c r="O198" s="392"/>
      <c r="P198" s="218"/>
      <c r="Q198" s="104"/>
      <c r="R198" s="392">
        <v>0</v>
      </c>
      <c r="S198" s="218"/>
      <c r="T198" s="104"/>
      <c r="U198" s="392"/>
      <c r="V198" s="218"/>
      <c r="W198" s="104"/>
      <c r="X198" s="392"/>
      <c r="Y198" s="218"/>
      <c r="Z198" s="104"/>
      <c r="AA198" s="392"/>
      <c r="AB198" s="218"/>
      <c r="AC198" s="104"/>
      <c r="AD198" s="392"/>
      <c r="AE198" s="218"/>
      <c r="AF198" s="104"/>
    </row>
    <row r="199" spans="1:32" ht="23.25" customHeight="1" x14ac:dyDescent="0.25">
      <c r="A199" s="142">
        <f>IF(B199="","",A196+1)</f>
        <v>160</v>
      </c>
      <c r="B199" s="279" t="s">
        <v>130</v>
      </c>
      <c r="C199" s="280"/>
      <c r="D199" s="143"/>
      <c r="E199" s="143"/>
      <c r="F199" s="389"/>
      <c r="G199" s="165">
        <v>50</v>
      </c>
      <c r="H199" s="103">
        <v>1250</v>
      </c>
      <c r="I199" s="398"/>
      <c r="J199" s="167">
        <v>35</v>
      </c>
      <c r="K199" s="103">
        <v>875</v>
      </c>
      <c r="L199" s="398">
        <v>1</v>
      </c>
      <c r="M199" s="167">
        <v>59.5</v>
      </c>
      <c r="N199" s="103">
        <v>1487.5</v>
      </c>
      <c r="O199" s="398">
        <v>1</v>
      </c>
      <c r="P199" s="167">
        <v>30</v>
      </c>
      <c r="Q199" s="103">
        <v>750</v>
      </c>
      <c r="R199" s="389">
        <v>0</v>
      </c>
      <c r="S199" s="165">
        <v>45</v>
      </c>
      <c r="T199" s="103">
        <v>1125</v>
      </c>
      <c r="U199" s="398"/>
      <c r="V199" s="167">
        <v>30</v>
      </c>
      <c r="W199" s="103">
        <v>750</v>
      </c>
      <c r="X199" s="398">
        <v>1.5</v>
      </c>
      <c r="Y199" s="167">
        <v>67.5</v>
      </c>
      <c r="Z199" s="103">
        <v>1687.5</v>
      </c>
      <c r="AA199" s="398">
        <v>0.5</v>
      </c>
      <c r="AB199" s="167">
        <v>32</v>
      </c>
      <c r="AC199" s="103">
        <v>800</v>
      </c>
      <c r="AD199" s="398">
        <v>1</v>
      </c>
      <c r="AE199" s="167">
        <v>40</v>
      </c>
      <c r="AF199" s="103">
        <v>1000</v>
      </c>
    </row>
    <row r="200" spans="1:32" ht="23.25" customHeight="1" x14ac:dyDescent="0.25">
      <c r="A200" s="142">
        <f t="shared" ref="A200:A214" si="36">IF(B200="","",A199+1)</f>
        <v>161</v>
      </c>
      <c r="B200" s="279" t="s">
        <v>118</v>
      </c>
      <c r="C200" s="280"/>
      <c r="D200" s="143"/>
      <c r="E200" s="143"/>
      <c r="F200" s="389"/>
      <c r="G200" s="165">
        <v>50</v>
      </c>
      <c r="H200" s="103">
        <v>1250</v>
      </c>
      <c r="I200" s="398"/>
      <c r="J200" s="167">
        <v>45</v>
      </c>
      <c r="K200" s="103">
        <v>1125</v>
      </c>
      <c r="L200" s="398">
        <v>1</v>
      </c>
      <c r="M200" s="167">
        <v>59.5</v>
      </c>
      <c r="N200" s="103">
        <v>1487.5</v>
      </c>
      <c r="O200" s="398">
        <v>1</v>
      </c>
      <c r="P200" s="167">
        <v>30</v>
      </c>
      <c r="Q200" s="103">
        <v>750</v>
      </c>
      <c r="R200" s="389">
        <v>0</v>
      </c>
      <c r="S200" s="165">
        <v>40</v>
      </c>
      <c r="T200" s="103">
        <v>1000</v>
      </c>
      <c r="U200" s="398"/>
      <c r="V200" s="167">
        <v>30</v>
      </c>
      <c r="W200" s="103">
        <v>750</v>
      </c>
      <c r="X200" s="398">
        <v>1.5</v>
      </c>
      <c r="Y200" s="167">
        <v>67.5</v>
      </c>
      <c r="Z200" s="103">
        <v>1687.5</v>
      </c>
      <c r="AA200" s="398">
        <v>1</v>
      </c>
      <c r="AB200" s="167">
        <v>32</v>
      </c>
      <c r="AC200" s="103">
        <v>800</v>
      </c>
      <c r="AD200" s="398">
        <v>1</v>
      </c>
      <c r="AE200" s="167">
        <v>45</v>
      </c>
      <c r="AF200" s="103">
        <v>1125</v>
      </c>
    </row>
    <row r="201" spans="1:32" ht="23.25" customHeight="1" x14ac:dyDescent="0.25">
      <c r="A201" s="142">
        <f t="shared" si="36"/>
        <v>162</v>
      </c>
      <c r="B201" s="279" t="s">
        <v>131</v>
      </c>
      <c r="C201" s="280"/>
      <c r="D201" s="143"/>
      <c r="E201" s="143"/>
      <c r="F201" s="389"/>
      <c r="G201" s="165">
        <v>50</v>
      </c>
      <c r="H201" s="103">
        <v>1250</v>
      </c>
      <c r="I201" s="398"/>
      <c r="J201" s="167">
        <v>40</v>
      </c>
      <c r="K201" s="103">
        <v>1000</v>
      </c>
      <c r="L201" s="398">
        <v>1</v>
      </c>
      <c r="M201" s="167">
        <v>59.5</v>
      </c>
      <c r="N201" s="103">
        <v>1487.5</v>
      </c>
      <c r="O201" s="398">
        <v>1</v>
      </c>
      <c r="P201" s="167">
        <v>30</v>
      </c>
      <c r="Q201" s="103">
        <v>750</v>
      </c>
      <c r="R201" s="389">
        <v>0</v>
      </c>
      <c r="S201" s="165">
        <v>40</v>
      </c>
      <c r="T201" s="103">
        <v>1000</v>
      </c>
      <c r="U201" s="398"/>
      <c r="V201" s="167">
        <v>35</v>
      </c>
      <c r="W201" s="103">
        <v>875</v>
      </c>
      <c r="X201" s="398">
        <v>3</v>
      </c>
      <c r="Y201" s="167">
        <v>135</v>
      </c>
      <c r="Z201" s="103">
        <v>3375</v>
      </c>
      <c r="AA201" s="398">
        <v>1</v>
      </c>
      <c r="AB201" s="167">
        <v>32</v>
      </c>
      <c r="AC201" s="103">
        <v>800</v>
      </c>
      <c r="AD201" s="398">
        <v>1</v>
      </c>
      <c r="AE201" s="167">
        <v>40</v>
      </c>
      <c r="AF201" s="103">
        <v>1000</v>
      </c>
    </row>
    <row r="202" spans="1:32" ht="23.25" customHeight="1" x14ac:dyDescent="0.25">
      <c r="A202" s="142">
        <f t="shared" si="36"/>
        <v>163</v>
      </c>
      <c r="B202" s="279" t="s">
        <v>132</v>
      </c>
      <c r="C202" s="280"/>
      <c r="D202" s="143"/>
      <c r="E202" s="143"/>
      <c r="F202" s="389"/>
      <c r="G202" s="165">
        <v>50</v>
      </c>
      <c r="H202" s="103">
        <v>1250</v>
      </c>
      <c r="I202" s="398"/>
      <c r="J202" s="167">
        <v>45</v>
      </c>
      <c r="K202" s="103">
        <v>1125</v>
      </c>
      <c r="L202" s="398">
        <v>1</v>
      </c>
      <c r="M202" s="167">
        <v>59.5</v>
      </c>
      <c r="N202" s="103">
        <v>1487.5</v>
      </c>
      <c r="O202" s="398">
        <v>1</v>
      </c>
      <c r="P202" s="167">
        <v>30</v>
      </c>
      <c r="Q202" s="103">
        <v>750</v>
      </c>
      <c r="R202" s="389">
        <v>0</v>
      </c>
      <c r="S202" s="165">
        <v>40</v>
      </c>
      <c r="T202" s="103">
        <v>1000</v>
      </c>
      <c r="U202" s="398"/>
      <c r="V202" s="167">
        <v>35</v>
      </c>
      <c r="W202" s="103">
        <v>875</v>
      </c>
      <c r="X202" s="398">
        <v>3</v>
      </c>
      <c r="Y202" s="167">
        <v>135</v>
      </c>
      <c r="Z202" s="103">
        <v>3375</v>
      </c>
      <c r="AA202" s="398">
        <v>1</v>
      </c>
      <c r="AB202" s="167">
        <v>32</v>
      </c>
      <c r="AC202" s="103">
        <v>800</v>
      </c>
      <c r="AD202" s="398">
        <v>1.5</v>
      </c>
      <c r="AE202" s="167">
        <v>40</v>
      </c>
      <c r="AF202" s="103">
        <v>1000</v>
      </c>
    </row>
    <row r="203" spans="1:32" ht="23.25" customHeight="1" x14ac:dyDescent="0.25">
      <c r="A203" s="142">
        <f t="shared" si="36"/>
        <v>164</v>
      </c>
      <c r="B203" s="279" t="s">
        <v>133</v>
      </c>
      <c r="C203" s="280"/>
      <c r="D203" s="143"/>
      <c r="E203" s="143"/>
      <c r="F203" s="389"/>
      <c r="G203" s="165">
        <v>50</v>
      </c>
      <c r="H203" s="103">
        <v>1250</v>
      </c>
      <c r="I203" s="398"/>
      <c r="J203" s="167">
        <v>140</v>
      </c>
      <c r="K203" s="103">
        <v>3500</v>
      </c>
      <c r="L203" s="398">
        <v>2</v>
      </c>
      <c r="M203" s="167">
        <v>119</v>
      </c>
      <c r="N203" s="103">
        <v>2975</v>
      </c>
      <c r="O203" s="398">
        <v>1</v>
      </c>
      <c r="P203" s="167">
        <v>30</v>
      </c>
      <c r="Q203" s="103">
        <v>750</v>
      </c>
      <c r="R203" s="389">
        <v>0</v>
      </c>
      <c r="S203" s="165">
        <v>135</v>
      </c>
      <c r="T203" s="103">
        <v>3375</v>
      </c>
      <c r="U203" s="398"/>
      <c r="V203" s="167">
        <v>200</v>
      </c>
      <c r="W203" s="103">
        <v>5000</v>
      </c>
      <c r="X203" s="398">
        <v>6</v>
      </c>
      <c r="Y203" s="167">
        <v>270</v>
      </c>
      <c r="Z203" s="103">
        <v>6750</v>
      </c>
      <c r="AA203" s="398">
        <v>1</v>
      </c>
      <c r="AB203" s="167">
        <v>45</v>
      </c>
      <c r="AC203" s="103">
        <v>1125</v>
      </c>
      <c r="AD203" s="398">
        <v>2</v>
      </c>
      <c r="AE203" s="167">
        <v>75</v>
      </c>
      <c r="AF203" s="103">
        <v>1875</v>
      </c>
    </row>
    <row r="204" spans="1:32" ht="23.25" customHeight="1" x14ac:dyDescent="0.25">
      <c r="A204" s="142">
        <f t="shared" si="36"/>
        <v>165</v>
      </c>
      <c r="B204" s="279" t="s">
        <v>134</v>
      </c>
      <c r="C204" s="280"/>
      <c r="D204" s="143"/>
      <c r="E204" s="143"/>
      <c r="F204" s="389"/>
      <c r="G204" s="165">
        <v>50</v>
      </c>
      <c r="H204" s="103">
        <v>1250</v>
      </c>
      <c r="I204" s="398"/>
      <c r="J204" s="167">
        <v>45</v>
      </c>
      <c r="K204" s="103">
        <v>1125</v>
      </c>
      <c r="L204" s="398">
        <v>1</v>
      </c>
      <c r="M204" s="167">
        <v>59.5</v>
      </c>
      <c r="N204" s="103">
        <v>1487.5</v>
      </c>
      <c r="O204" s="398">
        <v>1</v>
      </c>
      <c r="P204" s="167">
        <v>30</v>
      </c>
      <c r="Q204" s="103">
        <v>750</v>
      </c>
      <c r="R204" s="389">
        <v>0</v>
      </c>
      <c r="S204" s="165">
        <v>45</v>
      </c>
      <c r="T204" s="103">
        <v>1125</v>
      </c>
      <c r="U204" s="398"/>
      <c r="V204" s="167">
        <v>25</v>
      </c>
      <c r="W204" s="103">
        <v>625</v>
      </c>
      <c r="X204" s="398">
        <v>1</v>
      </c>
      <c r="Y204" s="167">
        <v>45</v>
      </c>
      <c r="Z204" s="103">
        <v>1125</v>
      </c>
      <c r="AA204" s="398">
        <v>1</v>
      </c>
      <c r="AB204" s="167">
        <v>45</v>
      </c>
      <c r="AC204" s="103">
        <v>1125</v>
      </c>
      <c r="AD204" s="398">
        <v>1.5</v>
      </c>
      <c r="AE204" s="167">
        <v>40</v>
      </c>
      <c r="AF204" s="103">
        <v>1000</v>
      </c>
    </row>
    <row r="205" spans="1:32" ht="23.25" customHeight="1" x14ac:dyDescent="0.25">
      <c r="A205" s="142">
        <f t="shared" si="36"/>
        <v>166</v>
      </c>
      <c r="B205" s="279" t="s">
        <v>119</v>
      </c>
      <c r="C205" s="280"/>
      <c r="D205" s="143"/>
      <c r="E205" s="143"/>
      <c r="F205" s="389"/>
      <c r="G205" s="165">
        <v>50</v>
      </c>
      <c r="H205" s="103">
        <v>1250</v>
      </c>
      <c r="I205" s="398"/>
      <c r="J205" s="167">
        <v>35</v>
      </c>
      <c r="K205" s="103">
        <v>875</v>
      </c>
      <c r="L205" s="398">
        <v>1</v>
      </c>
      <c r="M205" s="167">
        <v>59.5</v>
      </c>
      <c r="N205" s="103">
        <v>1487.5</v>
      </c>
      <c r="O205" s="398">
        <v>1</v>
      </c>
      <c r="P205" s="167">
        <v>30</v>
      </c>
      <c r="Q205" s="103">
        <v>750</v>
      </c>
      <c r="R205" s="389">
        <v>0</v>
      </c>
      <c r="S205" s="165">
        <v>40</v>
      </c>
      <c r="T205" s="103">
        <v>1000</v>
      </c>
      <c r="U205" s="398"/>
      <c r="V205" s="167">
        <v>15</v>
      </c>
      <c r="W205" s="103">
        <v>375</v>
      </c>
      <c r="X205" s="398">
        <v>2</v>
      </c>
      <c r="Y205" s="167">
        <v>90</v>
      </c>
      <c r="Z205" s="103">
        <v>2250</v>
      </c>
      <c r="AA205" s="398">
        <v>0.5</v>
      </c>
      <c r="AB205" s="167">
        <v>32</v>
      </c>
      <c r="AC205" s="103">
        <v>800</v>
      </c>
      <c r="AD205" s="398"/>
      <c r="AE205" s="167"/>
      <c r="AF205" s="360" t="s">
        <v>220</v>
      </c>
    </row>
    <row r="206" spans="1:32" ht="23.25" customHeight="1" x14ac:dyDescent="0.25">
      <c r="A206" s="142">
        <f t="shared" si="36"/>
        <v>167</v>
      </c>
      <c r="B206" s="279" t="s">
        <v>135</v>
      </c>
      <c r="C206" s="280"/>
      <c r="D206" s="143"/>
      <c r="E206" s="143"/>
      <c r="F206" s="389"/>
      <c r="G206" s="165">
        <v>50</v>
      </c>
      <c r="H206" s="103">
        <v>1250</v>
      </c>
      <c r="I206" s="398"/>
      <c r="J206" s="167">
        <v>120</v>
      </c>
      <c r="K206" s="103">
        <v>3000</v>
      </c>
      <c r="L206" s="398">
        <v>1</v>
      </c>
      <c r="M206" s="167">
        <v>59.5</v>
      </c>
      <c r="N206" s="103">
        <v>1487.5</v>
      </c>
      <c r="O206" s="398">
        <v>1</v>
      </c>
      <c r="P206" s="167">
        <v>30</v>
      </c>
      <c r="Q206" s="103">
        <v>750</v>
      </c>
      <c r="R206" s="389">
        <v>0</v>
      </c>
      <c r="S206" s="165">
        <v>135</v>
      </c>
      <c r="T206" s="103">
        <v>3375</v>
      </c>
      <c r="U206" s="398"/>
      <c r="V206" s="167">
        <v>60</v>
      </c>
      <c r="W206" s="103">
        <v>1500</v>
      </c>
      <c r="X206" s="398">
        <v>5</v>
      </c>
      <c r="Y206" s="167">
        <v>225</v>
      </c>
      <c r="Z206" s="103">
        <v>5625</v>
      </c>
      <c r="AA206" s="398">
        <v>1.5</v>
      </c>
      <c r="AB206" s="167">
        <v>130</v>
      </c>
      <c r="AC206" s="103">
        <v>3250</v>
      </c>
      <c r="AD206" s="398">
        <v>2</v>
      </c>
      <c r="AE206" s="167">
        <v>100</v>
      </c>
      <c r="AF206" s="103">
        <v>2500</v>
      </c>
    </row>
    <row r="207" spans="1:32" ht="23.25" customHeight="1" x14ac:dyDescent="0.25">
      <c r="A207" s="142">
        <f t="shared" si="36"/>
        <v>168</v>
      </c>
      <c r="B207" s="279" t="s">
        <v>136</v>
      </c>
      <c r="C207" s="280"/>
      <c r="D207" s="143"/>
      <c r="E207" s="143"/>
      <c r="F207" s="389"/>
      <c r="G207" s="165">
        <v>50</v>
      </c>
      <c r="H207" s="103">
        <v>1250</v>
      </c>
      <c r="I207" s="398"/>
      <c r="J207" s="167">
        <v>70</v>
      </c>
      <c r="K207" s="103">
        <v>1750</v>
      </c>
      <c r="L207" s="398">
        <v>2</v>
      </c>
      <c r="M207" s="167">
        <v>119</v>
      </c>
      <c r="N207" s="103">
        <v>2975</v>
      </c>
      <c r="O207" s="398">
        <v>1</v>
      </c>
      <c r="P207" s="167">
        <v>30</v>
      </c>
      <c r="Q207" s="103">
        <v>750</v>
      </c>
      <c r="R207" s="389">
        <v>0</v>
      </c>
      <c r="S207" s="165">
        <v>135</v>
      </c>
      <c r="T207" s="103">
        <v>3375</v>
      </c>
      <c r="U207" s="398"/>
      <c r="V207" s="167">
        <v>40</v>
      </c>
      <c r="W207" s="103">
        <v>1000</v>
      </c>
      <c r="X207" s="398">
        <v>3</v>
      </c>
      <c r="Y207" s="167">
        <v>135</v>
      </c>
      <c r="Z207" s="103">
        <v>3375</v>
      </c>
      <c r="AA207" s="398">
        <v>1.5</v>
      </c>
      <c r="AB207" s="167">
        <v>130</v>
      </c>
      <c r="AC207" s="103">
        <v>3250</v>
      </c>
      <c r="AD207" s="398"/>
      <c r="AE207" s="167"/>
      <c r="AF207" s="360" t="s">
        <v>220</v>
      </c>
    </row>
    <row r="208" spans="1:32" ht="23.25" customHeight="1" x14ac:dyDescent="0.25">
      <c r="A208" s="142">
        <f t="shared" si="36"/>
        <v>169</v>
      </c>
      <c r="B208" s="279" t="s">
        <v>137</v>
      </c>
      <c r="C208" s="280"/>
      <c r="D208" s="143"/>
      <c r="E208" s="143"/>
      <c r="F208" s="389"/>
      <c r="G208" s="165">
        <v>50</v>
      </c>
      <c r="H208" s="103">
        <v>1250</v>
      </c>
      <c r="I208" s="398"/>
      <c r="J208" s="167">
        <v>105</v>
      </c>
      <c r="K208" s="103">
        <v>2625</v>
      </c>
      <c r="L208" s="398">
        <v>3</v>
      </c>
      <c r="M208" s="167">
        <v>178.5</v>
      </c>
      <c r="N208" s="103">
        <v>4462.5</v>
      </c>
      <c r="O208" s="398">
        <v>1</v>
      </c>
      <c r="P208" s="167">
        <v>30</v>
      </c>
      <c r="Q208" s="103">
        <v>750</v>
      </c>
      <c r="R208" s="389">
        <v>0</v>
      </c>
      <c r="S208" s="165">
        <v>135</v>
      </c>
      <c r="T208" s="103">
        <v>3375</v>
      </c>
      <c r="U208" s="398"/>
      <c r="V208" s="167">
        <v>100</v>
      </c>
      <c r="W208" s="103">
        <v>2500</v>
      </c>
      <c r="X208" s="398">
        <v>7</v>
      </c>
      <c r="Y208" s="167">
        <v>315</v>
      </c>
      <c r="Z208" s="103">
        <v>7875</v>
      </c>
      <c r="AA208" s="398">
        <v>1.5</v>
      </c>
      <c r="AB208" s="167">
        <v>130</v>
      </c>
      <c r="AC208" s="103">
        <v>3250</v>
      </c>
      <c r="AD208" s="398"/>
      <c r="AE208" s="167"/>
      <c r="AF208" s="360" t="s">
        <v>220</v>
      </c>
    </row>
    <row r="209" spans="1:32" ht="23.25" customHeight="1" x14ac:dyDescent="0.25">
      <c r="A209" s="142">
        <f t="shared" si="36"/>
        <v>170</v>
      </c>
      <c r="B209" s="279" t="s">
        <v>171</v>
      </c>
      <c r="C209" s="280"/>
      <c r="D209" s="143"/>
      <c r="E209" s="143"/>
      <c r="F209" s="389"/>
      <c r="G209" s="165">
        <v>50</v>
      </c>
      <c r="H209" s="103">
        <v>1250</v>
      </c>
      <c r="I209" s="398"/>
      <c r="J209" s="167">
        <v>175</v>
      </c>
      <c r="K209" s="103">
        <v>4375</v>
      </c>
      <c r="L209" s="398">
        <v>3</v>
      </c>
      <c r="M209" s="167">
        <v>178.5</v>
      </c>
      <c r="N209" s="103">
        <v>4462.5</v>
      </c>
      <c r="O209" s="398">
        <v>1</v>
      </c>
      <c r="P209" s="167">
        <v>30</v>
      </c>
      <c r="Q209" s="103">
        <v>750</v>
      </c>
      <c r="R209" s="389">
        <v>0</v>
      </c>
      <c r="S209" s="165">
        <v>165</v>
      </c>
      <c r="T209" s="103">
        <v>4125</v>
      </c>
      <c r="U209" s="398"/>
      <c r="V209" s="167">
        <v>100</v>
      </c>
      <c r="W209" s="103">
        <v>2500</v>
      </c>
      <c r="X209" s="398">
        <v>6</v>
      </c>
      <c r="Y209" s="167">
        <v>270</v>
      </c>
      <c r="Z209" s="103">
        <v>6750</v>
      </c>
      <c r="AA209" s="398">
        <v>1.5</v>
      </c>
      <c r="AB209" s="167">
        <v>130</v>
      </c>
      <c r="AC209" s="103">
        <v>3250</v>
      </c>
      <c r="AD209" s="398"/>
      <c r="AE209" s="167"/>
      <c r="AF209" s="360" t="s">
        <v>220</v>
      </c>
    </row>
    <row r="210" spans="1:32" ht="23.25" customHeight="1" x14ac:dyDescent="0.25">
      <c r="A210" s="142">
        <f t="shared" si="36"/>
        <v>171</v>
      </c>
      <c r="B210" s="279" t="s">
        <v>172</v>
      </c>
      <c r="C210" s="280"/>
      <c r="D210" s="143"/>
      <c r="E210" s="143"/>
      <c r="F210" s="389"/>
      <c r="G210" s="165">
        <v>50</v>
      </c>
      <c r="H210" s="103">
        <v>1250</v>
      </c>
      <c r="I210" s="398"/>
      <c r="J210" s="167">
        <v>35</v>
      </c>
      <c r="K210" s="103">
        <v>875</v>
      </c>
      <c r="L210" s="398">
        <v>1</v>
      </c>
      <c r="M210" s="167">
        <v>59.5</v>
      </c>
      <c r="N210" s="103">
        <v>1487.5</v>
      </c>
      <c r="O210" s="398">
        <v>1</v>
      </c>
      <c r="P210" s="167">
        <v>30</v>
      </c>
      <c r="Q210" s="103">
        <v>750</v>
      </c>
      <c r="R210" s="389">
        <v>0</v>
      </c>
      <c r="S210" s="165">
        <v>45</v>
      </c>
      <c r="T210" s="103">
        <v>1125</v>
      </c>
      <c r="U210" s="398"/>
      <c r="V210" s="167">
        <v>25</v>
      </c>
      <c r="W210" s="103">
        <v>600</v>
      </c>
      <c r="X210" s="398">
        <v>1</v>
      </c>
      <c r="Y210" s="167">
        <v>45</v>
      </c>
      <c r="Z210" s="103">
        <v>1125</v>
      </c>
      <c r="AA210" s="398">
        <v>0.5</v>
      </c>
      <c r="AB210" s="167">
        <v>32</v>
      </c>
      <c r="AC210" s="103">
        <v>800</v>
      </c>
      <c r="AD210" s="398"/>
      <c r="AE210" s="167"/>
      <c r="AF210" s="360" t="s">
        <v>220</v>
      </c>
    </row>
    <row r="211" spans="1:32" ht="23.25" customHeight="1" x14ac:dyDescent="0.25">
      <c r="A211" s="142">
        <f t="shared" si="36"/>
        <v>172</v>
      </c>
      <c r="B211" s="279" t="s">
        <v>174</v>
      </c>
      <c r="C211" s="280"/>
      <c r="D211" s="143"/>
      <c r="E211" s="143"/>
      <c r="F211" s="389"/>
      <c r="G211" s="165">
        <v>50</v>
      </c>
      <c r="H211" s="103">
        <v>1250</v>
      </c>
      <c r="I211" s="398"/>
      <c r="J211" s="167">
        <v>100</v>
      </c>
      <c r="K211" s="103">
        <v>2500</v>
      </c>
      <c r="L211" s="398">
        <v>1</v>
      </c>
      <c r="M211" s="167">
        <v>59.5</v>
      </c>
      <c r="N211" s="103">
        <v>1487.5</v>
      </c>
      <c r="O211" s="398">
        <v>1</v>
      </c>
      <c r="P211" s="167">
        <v>30</v>
      </c>
      <c r="Q211" s="103">
        <v>750</v>
      </c>
      <c r="R211" s="389">
        <v>0</v>
      </c>
      <c r="S211" s="165">
        <v>40</v>
      </c>
      <c r="T211" s="103">
        <v>1000</v>
      </c>
      <c r="U211" s="398"/>
      <c r="V211" s="167">
        <v>65</v>
      </c>
      <c r="W211" s="103">
        <v>1625</v>
      </c>
      <c r="X211" s="398">
        <v>3</v>
      </c>
      <c r="Y211" s="167">
        <v>135</v>
      </c>
      <c r="Z211" s="103">
        <v>3375</v>
      </c>
      <c r="AA211" s="398">
        <v>2</v>
      </c>
      <c r="AB211" s="167">
        <v>130</v>
      </c>
      <c r="AC211" s="103">
        <v>3250</v>
      </c>
      <c r="AD211" s="398"/>
      <c r="AE211" s="167"/>
      <c r="AF211" s="360" t="s">
        <v>220</v>
      </c>
    </row>
    <row r="212" spans="1:32" ht="23.25" customHeight="1" x14ac:dyDescent="0.25">
      <c r="A212" s="142">
        <f t="shared" si="36"/>
        <v>173</v>
      </c>
      <c r="B212" s="279" t="s">
        <v>138</v>
      </c>
      <c r="C212" s="280"/>
      <c r="D212" s="143"/>
      <c r="E212" s="143"/>
      <c r="F212" s="389"/>
      <c r="G212" s="165">
        <v>50</v>
      </c>
      <c r="H212" s="103">
        <v>1250</v>
      </c>
      <c r="I212" s="398"/>
      <c r="J212" s="167">
        <v>100</v>
      </c>
      <c r="K212" s="103">
        <v>2500</v>
      </c>
      <c r="L212" s="398">
        <v>1</v>
      </c>
      <c r="M212" s="167">
        <v>59.5</v>
      </c>
      <c r="N212" s="103">
        <v>1487.5</v>
      </c>
      <c r="O212" s="398">
        <v>1</v>
      </c>
      <c r="P212" s="167">
        <v>30</v>
      </c>
      <c r="Q212" s="103">
        <v>750</v>
      </c>
      <c r="R212" s="389">
        <v>0</v>
      </c>
      <c r="S212" s="165">
        <v>40</v>
      </c>
      <c r="T212" s="103">
        <v>1000</v>
      </c>
      <c r="U212" s="398"/>
      <c r="V212" s="167">
        <v>50</v>
      </c>
      <c r="W212" s="103">
        <v>1250</v>
      </c>
      <c r="X212" s="398">
        <v>1.5</v>
      </c>
      <c r="Y212" s="167">
        <v>67.5</v>
      </c>
      <c r="Z212" s="103">
        <v>1687.5</v>
      </c>
      <c r="AA212" s="398">
        <v>0.5</v>
      </c>
      <c r="AB212" s="167">
        <v>32</v>
      </c>
      <c r="AC212" s="103">
        <v>800</v>
      </c>
      <c r="AD212" s="398"/>
      <c r="AE212" s="167"/>
      <c r="AF212" s="360" t="s">
        <v>220</v>
      </c>
    </row>
    <row r="213" spans="1:32" ht="23.25" customHeight="1" x14ac:dyDescent="0.25">
      <c r="A213" s="142">
        <f t="shared" si="36"/>
        <v>174</v>
      </c>
      <c r="B213" s="279" t="s">
        <v>173</v>
      </c>
      <c r="C213" s="280"/>
      <c r="D213" s="143"/>
      <c r="E213" s="143"/>
      <c r="F213" s="389"/>
      <c r="G213" s="165">
        <v>50</v>
      </c>
      <c r="H213" s="103">
        <v>1250</v>
      </c>
      <c r="I213" s="398"/>
      <c r="J213" s="167">
        <v>100</v>
      </c>
      <c r="K213" s="103">
        <v>2500</v>
      </c>
      <c r="L213" s="398">
        <v>1</v>
      </c>
      <c r="M213" s="167">
        <v>59.5</v>
      </c>
      <c r="N213" s="103">
        <v>1487.5</v>
      </c>
      <c r="O213" s="398">
        <v>1</v>
      </c>
      <c r="P213" s="167">
        <v>30</v>
      </c>
      <c r="Q213" s="103">
        <v>750</v>
      </c>
      <c r="R213" s="389">
        <v>0</v>
      </c>
      <c r="S213" s="165">
        <v>60</v>
      </c>
      <c r="T213" s="103">
        <v>1500</v>
      </c>
      <c r="U213" s="398"/>
      <c r="V213" s="167">
        <v>50</v>
      </c>
      <c r="W213" s="103">
        <v>1250</v>
      </c>
      <c r="X213" s="398">
        <v>1.5</v>
      </c>
      <c r="Y213" s="167">
        <v>67.5</v>
      </c>
      <c r="Z213" s="103">
        <v>1687.5</v>
      </c>
      <c r="AA213" s="398">
        <v>1</v>
      </c>
      <c r="AB213" s="167">
        <v>130</v>
      </c>
      <c r="AC213" s="103">
        <v>3250</v>
      </c>
      <c r="AD213" s="398"/>
      <c r="AE213" s="167"/>
      <c r="AF213" s="360" t="s">
        <v>220</v>
      </c>
    </row>
    <row r="214" spans="1:32" s="356" customFormat="1" ht="23.25" customHeight="1" x14ac:dyDescent="0.25">
      <c r="A214" s="349">
        <f t="shared" si="36"/>
        <v>175</v>
      </c>
      <c r="B214" s="428" t="s">
        <v>194</v>
      </c>
      <c r="C214" s="350"/>
      <c r="D214" s="351"/>
      <c r="E214" s="351"/>
      <c r="F214" s="393"/>
      <c r="G214" s="352"/>
      <c r="H214" s="355">
        <f>SUM(H173:H196,H199:H213)</f>
        <v>48750</v>
      </c>
      <c r="I214" s="402"/>
      <c r="J214" s="354"/>
      <c r="K214" s="355">
        <f>SUM(K173:K196,K199:K213)</f>
        <v>64750</v>
      </c>
      <c r="L214" s="402"/>
      <c r="M214" s="354"/>
      <c r="N214" s="355">
        <f>SUM(N173:N196,N199:N213)</f>
        <v>80325</v>
      </c>
      <c r="O214" s="402"/>
      <c r="P214" s="354"/>
      <c r="Q214" s="355">
        <f>SUM(Q173:Q196,Q199:Q213)</f>
        <v>29250</v>
      </c>
      <c r="R214" s="389">
        <v>0</v>
      </c>
      <c r="S214" s="352"/>
      <c r="T214" s="355">
        <f>SUM(T173:T196,T199:T213)</f>
        <v>63125</v>
      </c>
      <c r="U214" s="402"/>
      <c r="V214" s="354"/>
      <c r="W214" s="355">
        <f>SUM(W173:W196,W199:W213)</f>
        <v>55000</v>
      </c>
      <c r="X214" s="402"/>
      <c r="Y214" s="354"/>
      <c r="Z214" s="355">
        <f>SUM(Z173:Z196,Z199:Z213)</f>
        <v>119812.5</v>
      </c>
      <c r="AA214" s="402"/>
      <c r="AB214" s="354"/>
      <c r="AC214" s="355">
        <f>SUM(AC173:AC196,AC199:AC213)</f>
        <v>54725</v>
      </c>
      <c r="AD214" s="402"/>
      <c r="AE214" s="354"/>
      <c r="AF214" s="361">
        <f>SUM(AF173:AF196,AF199:AF213)</f>
        <v>29825</v>
      </c>
    </row>
    <row r="215" spans="1:32" ht="23.25" customHeight="1" thickBot="1" x14ac:dyDescent="0.3">
      <c r="A215" s="142"/>
      <c r="B215" s="279"/>
      <c r="C215" s="280"/>
      <c r="D215" s="143"/>
      <c r="E215" s="143"/>
      <c r="F215" s="389"/>
      <c r="G215" s="165"/>
      <c r="H215" s="103"/>
      <c r="I215" s="398"/>
      <c r="J215" s="167"/>
      <c r="K215" s="382" t="s">
        <v>227</v>
      </c>
      <c r="L215" s="398"/>
      <c r="M215" s="167"/>
      <c r="N215" s="103"/>
      <c r="O215" s="398"/>
      <c r="P215" s="167"/>
      <c r="Q215" s="103"/>
      <c r="R215" s="389">
        <v>0</v>
      </c>
      <c r="S215" s="165"/>
      <c r="T215" s="103"/>
      <c r="U215" s="398"/>
      <c r="V215" s="167"/>
      <c r="W215" s="103"/>
      <c r="X215" s="398"/>
      <c r="Y215" s="167"/>
      <c r="Z215" s="103"/>
      <c r="AA215" s="398"/>
      <c r="AB215" s="167"/>
      <c r="AC215" s="382" t="s">
        <v>224</v>
      </c>
      <c r="AD215" s="398"/>
      <c r="AE215" s="167"/>
      <c r="AF215" s="103"/>
    </row>
    <row r="216" spans="1:32" ht="23.25" hidden="1" customHeight="1" x14ac:dyDescent="0.25">
      <c r="A216" s="429"/>
      <c r="B216" s="430" t="s">
        <v>195</v>
      </c>
      <c r="C216" s="431"/>
      <c r="D216" s="143"/>
      <c r="E216" s="143"/>
      <c r="F216" s="407" t="s">
        <v>147</v>
      </c>
      <c r="G216" s="385" t="s">
        <v>206</v>
      </c>
      <c r="H216" s="360" t="s">
        <v>207</v>
      </c>
      <c r="I216" s="407" t="s">
        <v>147</v>
      </c>
      <c r="J216" s="385" t="s">
        <v>206</v>
      </c>
      <c r="K216" s="360" t="s">
        <v>207</v>
      </c>
      <c r="L216" s="407" t="s">
        <v>147</v>
      </c>
      <c r="M216" s="385" t="s">
        <v>206</v>
      </c>
      <c r="N216" s="360" t="s">
        <v>207</v>
      </c>
      <c r="O216" s="407" t="s">
        <v>147</v>
      </c>
      <c r="P216" s="385" t="s">
        <v>206</v>
      </c>
      <c r="Q216" s="360" t="s">
        <v>207</v>
      </c>
      <c r="R216" s="407" t="s">
        <v>147</v>
      </c>
      <c r="S216" s="385" t="s">
        <v>206</v>
      </c>
      <c r="T216" s="360" t="s">
        <v>207</v>
      </c>
      <c r="U216" s="407" t="s">
        <v>147</v>
      </c>
      <c r="V216" s="385" t="s">
        <v>206</v>
      </c>
      <c r="W216" s="360" t="s">
        <v>207</v>
      </c>
      <c r="X216" s="407" t="s">
        <v>147</v>
      </c>
      <c r="Y216" s="385" t="s">
        <v>206</v>
      </c>
      <c r="Z216" s="360" t="s">
        <v>207</v>
      </c>
      <c r="AA216" s="407" t="s">
        <v>147</v>
      </c>
      <c r="AB216" s="385" t="s">
        <v>206</v>
      </c>
      <c r="AC216" s="360" t="s">
        <v>207</v>
      </c>
      <c r="AD216" s="407" t="s">
        <v>147</v>
      </c>
      <c r="AE216" s="385" t="s">
        <v>206</v>
      </c>
      <c r="AF216" s="360" t="s">
        <v>207</v>
      </c>
    </row>
    <row r="217" spans="1:32" ht="23.25" hidden="1" customHeight="1" x14ac:dyDescent="0.25">
      <c r="A217" s="142">
        <f>IF(B217="","",A214+1)</f>
        <v>176</v>
      </c>
      <c r="B217" s="279" t="s">
        <v>152</v>
      </c>
      <c r="C217" s="280"/>
      <c r="D217" s="143"/>
      <c r="E217" s="143"/>
      <c r="F217" s="389"/>
      <c r="G217" s="165">
        <v>40</v>
      </c>
      <c r="H217" s="103">
        <v>1000</v>
      </c>
      <c r="I217" s="398"/>
      <c r="J217" s="167">
        <v>10</v>
      </c>
      <c r="K217" s="103">
        <v>250</v>
      </c>
      <c r="L217" s="398">
        <v>2</v>
      </c>
      <c r="M217" s="167">
        <v>119</v>
      </c>
      <c r="N217" s="103">
        <v>2975</v>
      </c>
      <c r="O217" s="398">
        <v>1</v>
      </c>
      <c r="P217" s="167">
        <v>30</v>
      </c>
      <c r="Q217" s="103">
        <v>750</v>
      </c>
      <c r="R217" s="389">
        <v>0</v>
      </c>
      <c r="S217" s="165">
        <v>55</v>
      </c>
      <c r="T217" s="103">
        <v>1375</v>
      </c>
      <c r="U217" s="398"/>
      <c r="V217" s="167">
        <v>20</v>
      </c>
      <c r="W217" s="103">
        <v>500</v>
      </c>
      <c r="X217" s="398">
        <v>1</v>
      </c>
      <c r="Y217" s="167">
        <v>45</v>
      </c>
      <c r="Z217" s="103">
        <v>1125</v>
      </c>
      <c r="AA217" s="398">
        <v>0.5</v>
      </c>
      <c r="AB217" s="167">
        <v>90</v>
      </c>
      <c r="AC217" s="103">
        <v>2250</v>
      </c>
      <c r="AD217" s="398"/>
      <c r="AE217" s="167"/>
      <c r="AF217" s="360" t="s">
        <v>220</v>
      </c>
    </row>
    <row r="218" spans="1:32" ht="23.25" hidden="1" customHeight="1" x14ac:dyDescent="0.25">
      <c r="A218" s="142">
        <f t="shared" ref="A218:A223" si="37">IF(B218="","",A217+1)</f>
        <v>177</v>
      </c>
      <c r="B218" s="279" t="s">
        <v>153</v>
      </c>
      <c r="C218" s="280"/>
      <c r="D218" s="143"/>
      <c r="E218" s="143"/>
      <c r="F218" s="389"/>
      <c r="G218" s="165">
        <v>40</v>
      </c>
      <c r="H218" s="103">
        <v>1000</v>
      </c>
      <c r="I218" s="398"/>
      <c r="J218" s="167">
        <v>20</v>
      </c>
      <c r="K218" s="103">
        <v>500</v>
      </c>
      <c r="L218" s="398">
        <v>2</v>
      </c>
      <c r="M218" s="167">
        <v>119</v>
      </c>
      <c r="N218" s="103">
        <v>2975</v>
      </c>
      <c r="O218" s="398">
        <v>1</v>
      </c>
      <c r="P218" s="167">
        <v>30</v>
      </c>
      <c r="Q218" s="103">
        <v>750</v>
      </c>
      <c r="R218" s="389">
        <v>0</v>
      </c>
      <c r="S218" s="165">
        <v>55</v>
      </c>
      <c r="T218" s="103">
        <v>1375</v>
      </c>
      <c r="U218" s="398"/>
      <c r="V218" s="167">
        <v>20</v>
      </c>
      <c r="W218" s="103">
        <v>500</v>
      </c>
      <c r="X218" s="398">
        <v>2</v>
      </c>
      <c r="Y218" s="167">
        <v>90</v>
      </c>
      <c r="Z218" s="103">
        <v>2250</v>
      </c>
      <c r="AA218" s="398">
        <v>0.5</v>
      </c>
      <c r="AB218" s="167">
        <v>115</v>
      </c>
      <c r="AC218" s="103">
        <v>2875</v>
      </c>
      <c r="AD218" s="398"/>
      <c r="AE218" s="167"/>
      <c r="AF218" s="360" t="s">
        <v>220</v>
      </c>
    </row>
    <row r="219" spans="1:32" ht="23.25" hidden="1" customHeight="1" x14ac:dyDescent="0.25">
      <c r="A219" s="142">
        <f t="shared" si="37"/>
        <v>178</v>
      </c>
      <c r="B219" s="279" t="s">
        <v>154</v>
      </c>
      <c r="C219" s="280"/>
      <c r="D219" s="143"/>
      <c r="E219" s="143"/>
      <c r="F219" s="389"/>
      <c r="G219" s="165">
        <v>200</v>
      </c>
      <c r="H219" s="103">
        <v>5000</v>
      </c>
      <c r="I219" s="398"/>
      <c r="J219" s="167">
        <v>175</v>
      </c>
      <c r="K219" s="103">
        <v>4375</v>
      </c>
      <c r="L219" s="398">
        <v>3</v>
      </c>
      <c r="M219" s="167">
        <v>178.5</v>
      </c>
      <c r="N219" s="103">
        <v>4462.5</v>
      </c>
      <c r="O219" s="398">
        <v>1</v>
      </c>
      <c r="P219" s="167">
        <v>30</v>
      </c>
      <c r="Q219" s="103">
        <v>750</v>
      </c>
      <c r="R219" s="389">
        <v>0</v>
      </c>
      <c r="S219" s="165">
        <v>135</v>
      </c>
      <c r="T219" s="103">
        <v>3375</v>
      </c>
      <c r="U219" s="398"/>
      <c r="V219" s="167">
        <v>130</v>
      </c>
      <c r="W219" s="103">
        <v>3250</v>
      </c>
      <c r="X219" s="398">
        <v>9</v>
      </c>
      <c r="Y219" s="167">
        <v>405</v>
      </c>
      <c r="Z219" s="103">
        <v>10125</v>
      </c>
      <c r="AA219" s="398">
        <v>2</v>
      </c>
      <c r="AB219" s="167">
        <v>185</v>
      </c>
      <c r="AC219" s="103">
        <v>4625</v>
      </c>
      <c r="AD219" s="398"/>
      <c r="AE219" s="167"/>
      <c r="AF219" s="360" t="s">
        <v>220</v>
      </c>
    </row>
    <row r="220" spans="1:32" ht="23.25" hidden="1" customHeight="1" x14ac:dyDescent="0.25">
      <c r="A220" s="142">
        <f t="shared" si="37"/>
        <v>179</v>
      </c>
      <c r="B220" s="279" t="s">
        <v>155</v>
      </c>
      <c r="C220" s="280"/>
      <c r="D220" s="143"/>
      <c r="E220" s="143"/>
      <c r="F220" s="389"/>
      <c r="G220" s="165">
        <v>200</v>
      </c>
      <c r="H220" s="103">
        <v>5000</v>
      </c>
      <c r="I220" s="398"/>
      <c r="J220" s="167">
        <v>75</v>
      </c>
      <c r="K220" s="103">
        <v>1875</v>
      </c>
      <c r="L220" s="398">
        <v>3</v>
      </c>
      <c r="M220" s="167">
        <v>178.5</v>
      </c>
      <c r="N220" s="103">
        <v>4462.5</v>
      </c>
      <c r="O220" s="398">
        <v>1</v>
      </c>
      <c r="P220" s="167">
        <v>30</v>
      </c>
      <c r="Q220" s="103">
        <v>750</v>
      </c>
      <c r="R220" s="389">
        <v>0</v>
      </c>
      <c r="S220" s="165">
        <v>120</v>
      </c>
      <c r="T220" s="103">
        <v>3000</v>
      </c>
      <c r="U220" s="398"/>
      <c r="V220" s="167">
        <v>40</v>
      </c>
      <c r="W220" s="103">
        <v>1000</v>
      </c>
      <c r="X220" s="398">
        <v>6</v>
      </c>
      <c r="Y220" s="167">
        <v>270</v>
      </c>
      <c r="Z220" s="103">
        <v>6750</v>
      </c>
      <c r="AA220" s="398">
        <v>0.75</v>
      </c>
      <c r="AB220" s="167">
        <v>145</v>
      </c>
      <c r="AC220" s="103">
        <v>3625</v>
      </c>
      <c r="AD220" s="398"/>
      <c r="AE220" s="167"/>
      <c r="AF220" s="360" t="s">
        <v>220</v>
      </c>
    </row>
    <row r="221" spans="1:32" ht="23.25" hidden="1" customHeight="1" x14ac:dyDescent="0.25">
      <c r="A221" s="142">
        <f t="shared" si="37"/>
        <v>180</v>
      </c>
      <c r="B221" s="279" t="s">
        <v>156</v>
      </c>
      <c r="C221" s="280"/>
      <c r="D221" s="143">
        <f>IF(ISBLANK('Item List'!E167),0,'Item List'!E167)</f>
        <v>0</v>
      </c>
      <c r="E221" s="143">
        <f t="shared" ref="E221" si="38">IF(AND(ISNUMBER($C221),ISNUMBER(D221)),$C221*D221,0)</f>
        <v>0</v>
      </c>
      <c r="F221" s="389"/>
      <c r="G221" s="165">
        <v>60</v>
      </c>
      <c r="H221" s="103">
        <v>1500</v>
      </c>
      <c r="I221" s="398"/>
      <c r="J221" s="167">
        <v>30</v>
      </c>
      <c r="K221" s="103">
        <v>750</v>
      </c>
      <c r="L221" s="398">
        <v>2</v>
      </c>
      <c r="M221" s="167">
        <v>119</v>
      </c>
      <c r="N221" s="103">
        <v>2975</v>
      </c>
      <c r="O221" s="398">
        <v>1</v>
      </c>
      <c r="P221" s="167">
        <v>30</v>
      </c>
      <c r="Q221" s="103">
        <v>750</v>
      </c>
      <c r="R221" s="389">
        <v>0</v>
      </c>
      <c r="S221" s="165">
        <v>65</v>
      </c>
      <c r="T221" s="103">
        <v>1625</v>
      </c>
      <c r="U221" s="398"/>
      <c r="V221" s="167">
        <v>30</v>
      </c>
      <c r="W221" s="103">
        <v>750</v>
      </c>
      <c r="X221" s="398">
        <v>3</v>
      </c>
      <c r="Y221" s="167">
        <v>135</v>
      </c>
      <c r="Z221" s="103">
        <v>3375</v>
      </c>
      <c r="AA221" s="398">
        <v>0.75</v>
      </c>
      <c r="AB221" s="167">
        <v>145</v>
      </c>
      <c r="AC221" s="103">
        <v>3625</v>
      </c>
      <c r="AD221" s="398"/>
      <c r="AE221" s="167"/>
      <c r="AF221" s="360" t="s">
        <v>220</v>
      </c>
    </row>
    <row r="222" spans="1:32" ht="23.25" hidden="1" customHeight="1" x14ac:dyDescent="0.25">
      <c r="A222" s="142">
        <f t="shared" si="37"/>
        <v>181</v>
      </c>
      <c r="B222" s="279" t="s">
        <v>157</v>
      </c>
      <c r="C222" s="280"/>
      <c r="D222" s="143"/>
      <c r="E222" s="143"/>
      <c r="F222" s="389"/>
      <c r="G222" s="165">
        <v>200</v>
      </c>
      <c r="H222" s="103">
        <v>5000</v>
      </c>
      <c r="I222" s="398"/>
      <c r="J222" s="167">
        <v>120</v>
      </c>
      <c r="K222" s="103">
        <v>3000</v>
      </c>
      <c r="L222" s="398">
        <v>4</v>
      </c>
      <c r="M222" s="167">
        <v>238</v>
      </c>
      <c r="N222" s="103">
        <v>5950</v>
      </c>
      <c r="O222" s="398">
        <v>1</v>
      </c>
      <c r="P222" s="167">
        <v>30</v>
      </c>
      <c r="Q222" s="103">
        <v>750</v>
      </c>
      <c r="R222" s="389">
        <v>0</v>
      </c>
      <c r="S222" s="165">
        <v>175</v>
      </c>
      <c r="T222" s="103">
        <v>4375</v>
      </c>
      <c r="U222" s="398"/>
      <c r="V222" s="167">
        <v>120</v>
      </c>
      <c r="W222" s="103">
        <v>3000</v>
      </c>
      <c r="X222" s="398">
        <v>8</v>
      </c>
      <c r="Y222" s="167">
        <v>360</v>
      </c>
      <c r="Z222" s="103">
        <v>9000</v>
      </c>
      <c r="AA222" s="398">
        <v>2</v>
      </c>
      <c r="AB222" s="167">
        <v>185</v>
      </c>
      <c r="AC222" s="103">
        <v>4625</v>
      </c>
      <c r="AD222" s="398"/>
      <c r="AE222" s="167"/>
      <c r="AF222" s="360" t="s">
        <v>220</v>
      </c>
    </row>
    <row r="223" spans="1:32" ht="23.25" hidden="1" customHeight="1" thickBot="1" x14ac:dyDescent="0.3">
      <c r="A223" s="142">
        <f t="shared" si="37"/>
        <v>182</v>
      </c>
      <c r="B223" s="279" t="s">
        <v>158</v>
      </c>
      <c r="C223" s="280"/>
      <c r="D223" s="143">
        <f>IF(ISBLANK('Item List'!E169),0,'Item List'!E169)</f>
        <v>0</v>
      </c>
      <c r="E223" s="143">
        <f t="shared" ref="E223" si="39">IF(AND(ISNUMBER($C223),ISNUMBER(D223)),$C223*D223,0)</f>
        <v>0</v>
      </c>
      <c r="F223" s="389"/>
      <c r="G223" s="165">
        <v>60</v>
      </c>
      <c r="H223" s="103">
        <v>1500</v>
      </c>
      <c r="I223" s="398"/>
      <c r="J223" s="167">
        <v>50</v>
      </c>
      <c r="K223" s="103">
        <v>1250</v>
      </c>
      <c r="L223" s="398">
        <v>2</v>
      </c>
      <c r="M223" s="167">
        <v>119</v>
      </c>
      <c r="N223" s="103">
        <v>2975</v>
      </c>
      <c r="O223" s="398">
        <v>1</v>
      </c>
      <c r="P223" s="167">
        <v>30</v>
      </c>
      <c r="Q223" s="103">
        <v>750</v>
      </c>
      <c r="R223" s="389">
        <v>0</v>
      </c>
      <c r="S223" s="165">
        <v>55</v>
      </c>
      <c r="T223" s="103">
        <v>1375</v>
      </c>
      <c r="U223" s="398"/>
      <c r="V223" s="167">
        <v>100</v>
      </c>
      <c r="W223" s="103">
        <v>2500</v>
      </c>
      <c r="X223" s="398">
        <v>4</v>
      </c>
      <c r="Y223" s="167">
        <v>180</v>
      </c>
      <c r="Z223" s="103">
        <v>4500</v>
      </c>
      <c r="AA223" s="398">
        <v>1</v>
      </c>
      <c r="AB223" s="167">
        <v>135</v>
      </c>
      <c r="AC223" s="103">
        <v>3375</v>
      </c>
      <c r="AD223" s="398"/>
      <c r="AE223" s="167"/>
      <c r="AF223" s="360" t="s">
        <v>220</v>
      </c>
    </row>
    <row r="224" spans="1:32" s="221" customFormat="1" ht="10.5" customHeight="1" x14ac:dyDescent="0.2">
      <c r="A224" s="144"/>
      <c r="B224" s="154" t="s">
        <v>203</v>
      </c>
      <c r="C224" s="281"/>
      <c r="D224" s="146" t="s">
        <v>7</v>
      </c>
      <c r="E224" s="147" t="str">
        <f>IF(SUM(E200:E223)=0,"",SUM(E200:E223))</f>
        <v/>
      </c>
      <c r="F224" s="391"/>
      <c r="G224" s="217"/>
      <c r="H224" s="348"/>
      <c r="I224" s="391"/>
      <c r="J224" s="217"/>
      <c r="K224" s="348"/>
      <c r="L224" s="391"/>
      <c r="M224" s="217"/>
      <c r="N224" s="348"/>
      <c r="O224" s="391"/>
      <c r="P224" s="217"/>
      <c r="Q224" s="348"/>
      <c r="R224" s="391">
        <v>0</v>
      </c>
      <c r="S224" s="217"/>
      <c r="T224" s="348"/>
      <c r="U224" s="391"/>
      <c r="V224" s="217"/>
      <c r="W224" s="348"/>
      <c r="X224" s="391"/>
      <c r="Y224" s="217"/>
      <c r="Z224" s="348"/>
      <c r="AA224" s="391">
        <v>0.5</v>
      </c>
      <c r="AB224" s="217"/>
      <c r="AC224" s="348">
        <f t="shared" ref="AC224" si="40">AA224*AB224</f>
        <v>0</v>
      </c>
      <c r="AD224" s="391"/>
      <c r="AE224" s="217"/>
      <c r="AF224" s="348"/>
    </row>
    <row r="225" spans="1:32" s="221" customFormat="1" ht="10.5" customHeight="1" thickBot="1" x14ac:dyDescent="0.25">
      <c r="A225" s="148"/>
      <c r="B225" s="149"/>
      <c r="C225" s="151"/>
      <c r="D225" s="152" t="s">
        <v>8</v>
      </c>
      <c r="E225" s="153" t="str">
        <f>IF(SUM(E200:E223)=0,"",SUM($C200*D200,$C201*D201,$C202*D202,$C203*D203,$C204*D204,$C205*D205,$C206*D206,$C207*D207,$C208*D208,$C209*D209,$C210*D210,$C211*D211,$C212*D212,$C213*D213,$C214*D214,$C215*D215,$C216*D216,$C217*D217,$C218*D218,$C219*D219,$C220*D220,$C221*D221,$C222*D222,$C223*D223))</f>
        <v/>
      </c>
      <c r="F225" s="392"/>
      <c r="G225" s="218"/>
      <c r="H225" s="104"/>
      <c r="I225" s="392"/>
      <c r="J225" s="218"/>
      <c r="K225" s="104"/>
      <c r="L225" s="392"/>
      <c r="M225" s="218"/>
      <c r="N225" s="104"/>
      <c r="O225" s="392"/>
      <c r="P225" s="218"/>
      <c r="Q225" s="104"/>
      <c r="R225" s="392">
        <v>0</v>
      </c>
      <c r="S225" s="218"/>
      <c r="T225" s="104"/>
      <c r="U225" s="392"/>
      <c r="V225" s="218"/>
      <c r="W225" s="104"/>
      <c r="X225" s="392"/>
      <c r="Y225" s="218"/>
      <c r="Z225" s="104"/>
      <c r="AA225" s="392"/>
      <c r="AB225" s="218"/>
      <c r="AC225" s="104"/>
      <c r="AD225" s="392"/>
      <c r="AE225" s="218"/>
      <c r="AF225" s="104"/>
    </row>
    <row r="226" spans="1:32" ht="23.25" hidden="1" customHeight="1" x14ac:dyDescent="0.25">
      <c r="A226" s="142">
        <f>IF(B226="","",A223+1)</f>
        <v>183</v>
      </c>
      <c r="B226" s="279" t="s">
        <v>159</v>
      </c>
      <c r="C226" s="280"/>
      <c r="D226" s="143"/>
      <c r="E226" s="143"/>
      <c r="F226" s="389"/>
      <c r="G226" s="165">
        <v>50</v>
      </c>
      <c r="H226" s="103">
        <v>1250</v>
      </c>
      <c r="I226" s="398"/>
      <c r="J226" s="167">
        <v>10</v>
      </c>
      <c r="K226" s="103">
        <v>250</v>
      </c>
      <c r="L226" s="398">
        <v>2</v>
      </c>
      <c r="M226" s="167">
        <v>119</v>
      </c>
      <c r="N226" s="103">
        <v>2975</v>
      </c>
      <c r="O226" s="398">
        <v>1</v>
      </c>
      <c r="P226" s="167">
        <v>30</v>
      </c>
      <c r="Q226" s="103">
        <v>750</v>
      </c>
      <c r="R226" s="389">
        <v>0</v>
      </c>
      <c r="S226" s="165">
        <v>60</v>
      </c>
      <c r="T226" s="103">
        <v>1500</v>
      </c>
      <c r="U226" s="398"/>
      <c r="V226" s="167">
        <v>20</v>
      </c>
      <c r="W226" s="103">
        <v>500</v>
      </c>
      <c r="X226" s="398">
        <v>1.5</v>
      </c>
      <c r="Y226" s="167">
        <v>67.5</v>
      </c>
      <c r="Z226" s="103">
        <v>1687.5</v>
      </c>
      <c r="AA226" s="398">
        <v>0.5</v>
      </c>
      <c r="AB226" s="167">
        <v>100</v>
      </c>
      <c r="AC226" s="103">
        <v>2500</v>
      </c>
      <c r="AD226" s="398"/>
      <c r="AE226" s="167"/>
      <c r="AF226" s="360" t="s">
        <v>220</v>
      </c>
    </row>
    <row r="227" spans="1:32" ht="23.25" hidden="1" customHeight="1" x14ac:dyDescent="0.25">
      <c r="A227" s="142">
        <f t="shared" ref="A227:A230" si="41">IF(B227="","",A226+1)</f>
        <v>184</v>
      </c>
      <c r="B227" s="279" t="s">
        <v>160</v>
      </c>
      <c r="C227" s="280"/>
      <c r="D227" s="143"/>
      <c r="E227" s="143"/>
      <c r="F227" s="389"/>
      <c r="G227" s="165">
        <v>40</v>
      </c>
      <c r="H227" s="103">
        <v>1000</v>
      </c>
      <c r="I227" s="398"/>
      <c r="J227" s="167">
        <v>30</v>
      </c>
      <c r="K227" s="103">
        <v>750</v>
      </c>
      <c r="L227" s="398">
        <v>2</v>
      </c>
      <c r="M227" s="167">
        <v>119</v>
      </c>
      <c r="N227" s="103">
        <v>2975</v>
      </c>
      <c r="O227" s="398">
        <v>1</v>
      </c>
      <c r="P227" s="167">
        <v>30</v>
      </c>
      <c r="Q227" s="103">
        <v>750</v>
      </c>
      <c r="R227" s="389">
        <v>0</v>
      </c>
      <c r="S227" s="165">
        <v>135</v>
      </c>
      <c r="T227" s="103">
        <v>3375</v>
      </c>
      <c r="U227" s="398"/>
      <c r="V227" s="167">
        <v>40</v>
      </c>
      <c r="W227" s="103">
        <v>1000</v>
      </c>
      <c r="X227" s="398">
        <v>1.5</v>
      </c>
      <c r="Y227" s="167">
        <v>67.5</v>
      </c>
      <c r="Z227" s="103">
        <v>1687.5</v>
      </c>
      <c r="AA227" s="398">
        <v>0.5</v>
      </c>
      <c r="AB227" s="167">
        <v>100</v>
      </c>
      <c r="AC227" s="103">
        <v>2500</v>
      </c>
      <c r="AD227" s="398"/>
      <c r="AE227" s="167"/>
      <c r="AF227" s="360" t="s">
        <v>220</v>
      </c>
    </row>
    <row r="228" spans="1:32" ht="23.25" hidden="1" customHeight="1" x14ac:dyDescent="0.25">
      <c r="A228" s="142">
        <f t="shared" si="41"/>
        <v>185</v>
      </c>
      <c r="B228" s="279" t="s">
        <v>161</v>
      </c>
      <c r="C228" s="280"/>
      <c r="D228" s="143"/>
      <c r="E228" s="143"/>
      <c r="F228" s="389"/>
      <c r="G228" s="165">
        <v>40</v>
      </c>
      <c r="H228" s="103">
        <v>1000</v>
      </c>
      <c r="I228" s="398"/>
      <c r="J228" s="167">
        <v>10</v>
      </c>
      <c r="K228" s="103">
        <v>250</v>
      </c>
      <c r="L228" s="398">
        <v>2</v>
      </c>
      <c r="M228" s="167">
        <v>119</v>
      </c>
      <c r="N228" s="103">
        <v>2975</v>
      </c>
      <c r="O228" s="398">
        <v>1</v>
      </c>
      <c r="P228" s="167">
        <v>30</v>
      </c>
      <c r="Q228" s="103">
        <v>750</v>
      </c>
      <c r="R228" s="389">
        <v>0</v>
      </c>
      <c r="S228" s="165">
        <v>50</v>
      </c>
      <c r="T228" s="103">
        <v>1250</v>
      </c>
      <c r="U228" s="398"/>
      <c r="V228" s="167">
        <v>25</v>
      </c>
      <c r="W228" s="103">
        <v>625</v>
      </c>
      <c r="X228" s="398">
        <v>1.5</v>
      </c>
      <c r="Y228" s="167">
        <v>67.5</v>
      </c>
      <c r="Z228" s="103">
        <v>1687.5</v>
      </c>
      <c r="AA228" s="398">
        <v>0.5</v>
      </c>
      <c r="AB228" s="167">
        <v>140</v>
      </c>
      <c r="AC228" s="103">
        <v>3500</v>
      </c>
      <c r="AD228" s="398"/>
      <c r="AE228" s="167"/>
      <c r="AF228" s="360" t="s">
        <v>220</v>
      </c>
    </row>
    <row r="229" spans="1:32" ht="23.25" hidden="1" customHeight="1" x14ac:dyDescent="0.25">
      <c r="A229" s="142">
        <f t="shared" si="41"/>
        <v>186</v>
      </c>
      <c r="B229" s="279" t="s">
        <v>162</v>
      </c>
      <c r="C229" s="280"/>
      <c r="D229" s="143"/>
      <c r="E229" s="143"/>
      <c r="F229" s="389"/>
      <c r="G229" s="165">
        <v>40</v>
      </c>
      <c r="H229" s="103">
        <v>1000</v>
      </c>
      <c r="I229" s="398"/>
      <c r="J229" s="167">
        <v>50</v>
      </c>
      <c r="K229" s="103">
        <v>1250</v>
      </c>
      <c r="L229" s="398">
        <v>2</v>
      </c>
      <c r="M229" s="167">
        <v>119</v>
      </c>
      <c r="N229" s="103">
        <v>2975</v>
      </c>
      <c r="O229" s="398">
        <v>1</v>
      </c>
      <c r="P229" s="167">
        <v>30</v>
      </c>
      <c r="Q229" s="103">
        <v>750</v>
      </c>
      <c r="R229" s="389">
        <v>0</v>
      </c>
      <c r="S229" s="165">
        <v>65</v>
      </c>
      <c r="T229" s="103">
        <v>1625</v>
      </c>
      <c r="U229" s="398"/>
      <c r="V229" s="167">
        <v>35</v>
      </c>
      <c r="W229" s="103">
        <v>875</v>
      </c>
      <c r="X229" s="398">
        <v>4</v>
      </c>
      <c r="Y229" s="167">
        <v>180</v>
      </c>
      <c r="Z229" s="103">
        <v>4500</v>
      </c>
      <c r="AA229" s="398">
        <v>0.5</v>
      </c>
      <c r="AB229" s="167">
        <v>100</v>
      </c>
      <c r="AC229" s="103">
        <v>100</v>
      </c>
      <c r="AD229" s="398"/>
      <c r="AE229" s="167"/>
      <c r="AF229" s="360" t="s">
        <v>220</v>
      </c>
    </row>
    <row r="230" spans="1:32" ht="23.25" hidden="1" customHeight="1" x14ac:dyDescent="0.25">
      <c r="A230" s="142">
        <f t="shared" si="41"/>
        <v>187</v>
      </c>
      <c r="B230" s="279" t="s">
        <v>164</v>
      </c>
      <c r="C230" s="280"/>
      <c r="D230" s="143"/>
      <c r="E230" s="143"/>
      <c r="F230" s="389"/>
      <c r="G230" s="165">
        <v>40</v>
      </c>
      <c r="H230" s="103">
        <v>1000</v>
      </c>
      <c r="I230" s="398"/>
      <c r="J230" s="167">
        <v>30</v>
      </c>
      <c r="K230" s="103">
        <v>750</v>
      </c>
      <c r="L230" s="398">
        <v>2</v>
      </c>
      <c r="M230" s="167">
        <v>119</v>
      </c>
      <c r="N230" s="103">
        <v>2975</v>
      </c>
      <c r="O230" s="398">
        <v>1</v>
      </c>
      <c r="P230" s="167">
        <v>30</v>
      </c>
      <c r="Q230" s="103">
        <v>750</v>
      </c>
      <c r="R230" s="389">
        <v>0</v>
      </c>
      <c r="S230" s="165">
        <v>65</v>
      </c>
      <c r="T230" s="103">
        <v>1625</v>
      </c>
      <c r="U230" s="398"/>
      <c r="V230" s="167">
        <v>20</v>
      </c>
      <c r="W230" s="103">
        <v>500</v>
      </c>
      <c r="X230" s="398">
        <v>2</v>
      </c>
      <c r="Y230" s="167">
        <v>90</v>
      </c>
      <c r="Z230" s="103">
        <v>2250</v>
      </c>
      <c r="AA230" s="398">
        <v>0.5</v>
      </c>
      <c r="AB230" s="167">
        <v>100</v>
      </c>
      <c r="AC230" s="103">
        <v>3000</v>
      </c>
      <c r="AD230" s="398"/>
      <c r="AE230" s="167"/>
      <c r="AF230" s="360" t="s">
        <v>220</v>
      </c>
    </row>
    <row r="231" spans="1:32" ht="23.25" hidden="1" customHeight="1" x14ac:dyDescent="0.25">
      <c r="A231" s="142">
        <f>IF(B231="","",A230+1)</f>
        <v>188</v>
      </c>
      <c r="B231" s="432" t="s">
        <v>196</v>
      </c>
      <c r="C231" s="280"/>
      <c r="D231" s="143"/>
      <c r="E231" s="143"/>
      <c r="F231" s="389"/>
      <c r="G231" s="165"/>
      <c r="H231" s="355">
        <f>SUM(H217:H223,H226:H230)</f>
        <v>25250</v>
      </c>
      <c r="I231" s="398"/>
      <c r="J231" s="354"/>
      <c r="K231" s="355">
        <f>SUM(K217:K223,K226:K230)</f>
        <v>15250</v>
      </c>
      <c r="L231" s="398"/>
      <c r="M231" s="167"/>
      <c r="N231" s="355">
        <f>SUM(N217:N223,N226:N230)</f>
        <v>41650</v>
      </c>
      <c r="O231" s="398"/>
      <c r="P231" s="167"/>
      <c r="Q231" s="355">
        <f>SUM(Q217:Q223,Q226:Q230)</f>
        <v>9000</v>
      </c>
      <c r="R231" s="389">
        <v>0</v>
      </c>
      <c r="S231" s="165"/>
      <c r="T231" s="355">
        <f>SUM(T217:T223,T226:T230)</f>
        <v>25875</v>
      </c>
      <c r="U231" s="398"/>
      <c r="V231" s="167"/>
      <c r="W231" s="355">
        <f>SUM(W217:W223,W226:W230)</f>
        <v>15000</v>
      </c>
      <c r="X231" s="398"/>
      <c r="Y231" s="167"/>
      <c r="Z231" s="353">
        <f>SUM(Z217:Z223,Z226:Z230)</f>
        <v>48937.5</v>
      </c>
      <c r="AA231" s="398"/>
      <c r="AB231" s="167"/>
      <c r="AC231" s="364">
        <f>SUM(AC217:AC223,AC226:AC230)</f>
        <v>36600</v>
      </c>
      <c r="AD231" s="398"/>
      <c r="AE231" s="167"/>
      <c r="AF231" s="364" t="s">
        <v>220</v>
      </c>
    </row>
    <row r="232" spans="1:32" ht="23.25" hidden="1" customHeight="1" x14ac:dyDescent="0.25">
      <c r="A232" s="142"/>
      <c r="B232" s="279"/>
      <c r="C232" s="280"/>
      <c r="D232" s="143"/>
      <c r="E232" s="143"/>
      <c r="F232" s="389"/>
      <c r="G232" s="165"/>
      <c r="H232" s="103"/>
      <c r="I232" s="398"/>
      <c r="J232" s="167"/>
      <c r="K232" s="382" t="s">
        <v>228</v>
      </c>
      <c r="L232" s="398"/>
      <c r="M232" s="167"/>
      <c r="N232" s="103"/>
      <c r="O232" s="398"/>
      <c r="P232" s="167"/>
      <c r="Q232" s="103"/>
      <c r="R232" s="389">
        <v>0</v>
      </c>
      <c r="S232" s="165"/>
      <c r="T232" s="103"/>
      <c r="U232" s="398"/>
      <c r="V232" s="167"/>
      <c r="W232" s="382" t="s">
        <v>221</v>
      </c>
      <c r="X232" s="398"/>
      <c r="Y232" s="167"/>
      <c r="Z232" s="103"/>
      <c r="AA232" s="398"/>
      <c r="AB232" s="167"/>
      <c r="AC232" s="382" t="s">
        <v>223</v>
      </c>
      <c r="AD232" s="398"/>
      <c r="AE232" s="167"/>
      <c r="AF232" s="103"/>
    </row>
    <row r="233" spans="1:32" ht="23.25" customHeight="1" x14ac:dyDescent="0.25">
      <c r="A233" s="142"/>
      <c r="B233" s="279"/>
      <c r="C233" s="280"/>
      <c r="D233" s="143"/>
      <c r="E233" s="143"/>
      <c r="F233" s="389"/>
      <c r="G233" s="165"/>
      <c r="H233" s="103"/>
      <c r="I233" s="398"/>
      <c r="J233" s="167"/>
      <c r="K233" s="103"/>
      <c r="L233" s="398"/>
      <c r="M233" s="167"/>
      <c r="N233" s="103"/>
      <c r="O233" s="398"/>
      <c r="P233" s="167"/>
      <c r="Q233" s="103"/>
      <c r="R233" s="389"/>
      <c r="S233" s="165"/>
      <c r="T233" s="103"/>
      <c r="U233" s="398"/>
      <c r="V233" s="167"/>
      <c r="W233" s="103"/>
      <c r="X233" s="398"/>
      <c r="Y233" s="167"/>
      <c r="Z233" s="103"/>
      <c r="AA233" s="398"/>
      <c r="AB233" s="167"/>
      <c r="AC233" s="103"/>
      <c r="AD233" s="398"/>
      <c r="AE233" s="167"/>
      <c r="AF233" s="360"/>
    </row>
    <row r="234" spans="1:32" ht="23.25" customHeight="1" x14ac:dyDescent="0.25">
      <c r="A234" s="345"/>
      <c r="B234" s="344" t="s">
        <v>197</v>
      </c>
      <c r="C234" s="346"/>
      <c r="D234" s="143"/>
      <c r="E234" s="143"/>
      <c r="F234" s="407" t="s">
        <v>147</v>
      </c>
      <c r="G234" s="385" t="s">
        <v>208</v>
      </c>
      <c r="H234" s="360" t="s">
        <v>6</v>
      </c>
      <c r="I234" s="407" t="s">
        <v>147</v>
      </c>
      <c r="J234" s="385" t="s">
        <v>208</v>
      </c>
      <c r="K234" s="360" t="s">
        <v>6</v>
      </c>
      <c r="L234" s="407" t="s">
        <v>147</v>
      </c>
      <c r="M234" s="385" t="s">
        <v>208</v>
      </c>
      <c r="N234" s="360" t="s">
        <v>6</v>
      </c>
      <c r="O234" s="407" t="s">
        <v>147</v>
      </c>
      <c r="P234" s="385" t="s">
        <v>208</v>
      </c>
      <c r="Q234" s="360" t="s">
        <v>6</v>
      </c>
      <c r="R234" s="407" t="s">
        <v>147</v>
      </c>
      <c r="S234" s="385" t="s">
        <v>208</v>
      </c>
      <c r="T234" s="360" t="s">
        <v>6</v>
      </c>
      <c r="U234" s="407" t="s">
        <v>147</v>
      </c>
      <c r="V234" s="385" t="s">
        <v>208</v>
      </c>
      <c r="W234" s="360" t="s">
        <v>6</v>
      </c>
      <c r="X234" s="407" t="s">
        <v>147</v>
      </c>
      <c r="Y234" s="385" t="s">
        <v>208</v>
      </c>
      <c r="Z234" s="360" t="s">
        <v>6</v>
      </c>
      <c r="AA234" s="407" t="s">
        <v>147</v>
      </c>
      <c r="AB234" s="385" t="s">
        <v>208</v>
      </c>
      <c r="AC234" s="360" t="s">
        <v>6</v>
      </c>
      <c r="AD234" s="407" t="s">
        <v>147</v>
      </c>
      <c r="AE234" s="385" t="s">
        <v>208</v>
      </c>
      <c r="AF234" s="360" t="s">
        <v>6</v>
      </c>
    </row>
    <row r="235" spans="1:32" ht="23.25" customHeight="1" x14ac:dyDescent="0.25">
      <c r="A235" s="142">
        <f>IF(B235="","",A231+1)</f>
        <v>189</v>
      </c>
      <c r="B235" s="279" t="s">
        <v>198</v>
      </c>
      <c r="C235" s="280"/>
      <c r="D235" s="143"/>
      <c r="E235" s="143"/>
      <c r="F235" s="389">
        <v>20</v>
      </c>
      <c r="G235" s="165">
        <v>20</v>
      </c>
      <c r="H235" s="103">
        <f t="shared" ref="H235:H236" si="42">F235*G235</f>
        <v>400</v>
      </c>
      <c r="I235" s="398">
        <v>20</v>
      </c>
      <c r="J235" s="167">
        <v>45</v>
      </c>
      <c r="K235" s="103">
        <f t="shared" ref="K235:K236" si="43">I235*J235</f>
        <v>900</v>
      </c>
      <c r="L235" s="398">
        <v>20</v>
      </c>
      <c r="M235" s="167">
        <v>59.5</v>
      </c>
      <c r="N235" s="103">
        <f t="shared" ref="N235:N236" si="44">L235*M235</f>
        <v>1190</v>
      </c>
      <c r="O235" s="398">
        <v>20</v>
      </c>
      <c r="P235" s="167">
        <v>10</v>
      </c>
      <c r="Q235" s="103">
        <f t="shared" ref="Q235:Q236" si="45">O235*P235</f>
        <v>200</v>
      </c>
      <c r="R235" s="389">
        <v>20</v>
      </c>
      <c r="S235" s="165">
        <v>55</v>
      </c>
      <c r="T235" s="103">
        <f t="shared" ref="T235:T236" si="46">R235*S235</f>
        <v>1100</v>
      </c>
      <c r="U235" s="398">
        <v>20</v>
      </c>
      <c r="V235" s="167">
        <v>25</v>
      </c>
      <c r="W235" s="103">
        <f t="shared" ref="W235:W236" si="47">U235*V235</f>
        <v>500</v>
      </c>
      <c r="X235" s="398">
        <v>20</v>
      </c>
      <c r="Y235" s="167">
        <v>45</v>
      </c>
      <c r="Z235" s="103">
        <f t="shared" ref="Z235:Z236" si="48">X235*Y235</f>
        <v>900</v>
      </c>
      <c r="AA235" s="398">
        <v>20</v>
      </c>
      <c r="AB235" s="167">
        <v>50</v>
      </c>
      <c r="AC235" s="103">
        <f t="shared" ref="AC235:AC236" si="49">AA235*AB235</f>
        <v>1000</v>
      </c>
      <c r="AD235" s="398"/>
      <c r="AE235" s="167"/>
      <c r="AF235" s="360" t="s">
        <v>220</v>
      </c>
    </row>
    <row r="236" spans="1:32" ht="23.25" customHeight="1" x14ac:dyDescent="0.25">
      <c r="A236" s="142">
        <f t="shared" ref="A236:A237" si="50">IF(B236="","",A235+1)</f>
        <v>190</v>
      </c>
      <c r="B236" s="279" t="s">
        <v>199</v>
      </c>
      <c r="C236" s="280"/>
      <c r="D236" s="143"/>
      <c r="E236" s="143"/>
      <c r="F236" s="389">
        <v>30</v>
      </c>
      <c r="G236" s="165">
        <v>20</v>
      </c>
      <c r="H236" s="103">
        <f t="shared" si="42"/>
        <v>600</v>
      </c>
      <c r="I236" s="398">
        <v>30</v>
      </c>
      <c r="J236" s="167">
        <v>45</v>
      </c>
      <c r="K236" s="103">
        <f t="shared" si="43"/>
        <v>1350</v>
      </c>
      <c r="L236" s="398">
        <v>30</v>
      </c>
      <c r="M236" s="167">
        <v>59.5</v>
      </c>
      <c r="N236" s="103">
        <f t="shared" si="44"/>
        <v>1785</v>
      </c>
      <c r="O236" s="398">
        <v>30</v>
      </c>
      <c r="P236" s="167">
        <v>10</v>
      </c>
      <c r="Q236" s="103">
        <f t="shared" si="45"/>
        <v>300</v>
      </c>
      <c r="R236" s="389">
        <v>30</v>
      </c>
      <c r="S236" s="165">
        <v>55</v>
      </c>
      <c r="T236" s="103">
        <f t="shared" si="46"/>
        <v>1650</v>
      </c>
      <c r="U236" s="398">
        <v>30</v>
      </c>
      <c r="V236" s="167">
        <v>25</v>
      </c>
      <c r="W236" s="103">
        <f t="shared" si="47"/>
        <v>750</v>
      </c>
      <c r="X236" s="398">
        <v>30</v>
      </c>
      <c r="Y236" s="167">
        <v>45</v>
      </c>
      <c r="Z236" s="103">
        <f t="shared" si="48"/>
        <v>1350</v>
      </c>
      <c r="AA236" s="398">
        <v>30</v>
      </c>
      <c r="AB236" s="167">
        <v>30</v>
      </c>
      <c r="AC236" s="103">
        <f t="shared" si="49"/>
        <v>900</v>
      </c>
      <c r="AD236" s="398"/>
      <c r="AE236" s="167"/>
      <c r="AF236" s="360" t="s">
        <v>220</v>
      </c>
    </row>
    <row r="237" spans="1:32" ht="23.25" customHeight="1" x14ac:dyDescent="0.25">
      <c r="A237" s="142">
        <f t="shared" si="50"/>
        <v>191</v>
      </c>
      <c r="B237" s="347" t="s">
        <v>200</v>
      </c>
      <c r="C237" s="280"/>
      <c r="D237" s="143"/>
      <c r="E237" s="143"/>
      <c r="F237" s="389"/>
      <c r="G237" s="165"/>
      <c r="H237" s="355">
        <f>SUM(H235:H236)</f>
        <v>1000</v>
      </c>
      <c r="I237" s="167"/>
      <c r="J237" s="167"/>
      <c r="K237" s="355">
        <f>SUM(K235:K236)</f>
        <v>2250</v>
      </c>
      <c r="L237" s="398"/>
      <c r="M237" s="167"/>
      <c r="N237" s="355">
        <f>SUM(N235:N236)</f>
        <v>2975</v>
      </c>
      <c r="O237" s="398"/>
      <c r="P237" s="167"/>
      <c r="Q237" s="355">
        <f>SUM(Q235:Q236)</f>
        <v>500</v>
      </c>
      <c r="R237" s="389"/>
      <c r="S237" s="165"/>
      <c r="T237" s="355">
        <f>SUM(T235:T236)</f>
        <v>2750</v>
      </c>
      <c r="U237" s="398"/>
      <c r="V237" s="167"/>
      <c r="W237" s="355">
        <f>SUM(W235:W236)</f>
        <v>1250</v>
      </c>
      <c r="X237" s="398"/>
      <c r="Y237" s="167"/>
      <c r="Z237" s="355">
        <f>SUM(Z235:Z236)</f>
        <v>2250</v>
      </c>
      <c r="AA237" s="398"/>
      <c r="AB237" s="167"/>
      <c r="AC237" s="355">
        <f>SUM(AC235:AC236)</f>
        <v>1900</v>
      </c>
      <c r="AD237" s="398"/>
      <c r="AE237" s="167"/>
      <c r="AF237" s="364" t="s">
        <v>220</v>
      </c>
    </row>
    <row r="238" spans="1:32" ht="23.25" customHeight="1" x14ac:dyDescent="0.25">
      <c r="A238" s="142"/>
      <c r="B238" s="279"/>
      <c r="C238" s="280"/>
      <c r="D238" s="143"/>
      <c r="E238" s="143"/>
      <c r="F238" s="389"/>
      <c r="G238" s="165"/>
      <c r="H238" s="103"/>
      <c r="I238" s="398"/>
      <c r="J238" s="167"/>
      <c r="K238" s="103"/>
      <c r="L238" s="398"/>
      <c r="M238" s="167"/>
      <c r="N238" s="103"/>
      <c r="O238" s="398"/>
      <c r="P238" s="167"/>
      <c r="Q238" s="103"/>
      <c r="R238" s="389"/>
      <c r="S238" s="165"/>
      <c r="T238" s="103"/>
      <c r="U238" s="398"/>
      <c r="V238" s="167"/>
      <c r="W238" s="103"/>
      <c r="X238" s="398"/>
      <c r="Y238" s="167"/>
      <c r="Z238" s="103"/>
      <c r="AA238" s="398"/>
      <c r="AB238" s="167"/>
      <c r="AC238" s="103"/>
      <c r="AD238" s="398"/>
      <c r="AE238" s="167"/>
      <c r="AF238" s="103"/>
    </row>
    <row r="239" spans="1:32" ht="36" x14ac:dyDescent="0.25">
      <c r="A239" s="358">
        <f>IF(B239="","",A237+1)</f>
        <v>192</v>
      </c>
      <c r="B239" s="357" t="s">
        <v>201</v>
      </c>
      <c r="C239" s="346"/>
      <c r="D239" s="143"/>
      <c r="E239" s="143"/>
      <c r="F239" s="389"/>
      <c r="G239" s="165"/>
      <c r="H239" s="359">
        <f>SUM(H20,H38,H41,H85,H105,H151,H167,H214,H231,H237)</f>
        <v>77855</v>
      </c>
      <c r="I239" s="398"/>
      <c r="J239" s="167"/>
      <c r="K239" s="359">
        <f>SUM(K20,K38,K41,K85,K105,K151,K167,K214,K231,K237)</f>
        <v>85750</v>
      </c>
      <c r="L239" s="398"/>
      <c r="M239" s="167"/>
      <c r="N239" s="359">
        <f>SUM(N20,N38,N41,N85,N105,N151,N167,N214,N231,N237)</f>
        <v>147588</v>
      </c>
      <c r="O239" s="398"/>
      <c r="P239" s="167"/>
      <c r="Q239" s="359">
        <f>SUM(Q20,Q38,Q41,Q85,Q105,Q151,Q167,Q214,Q231,Q237)</f>
        <v>57655</v>
      </c>
      <c r="R239" s="389"/>
      <c r="S239" s="165"/>
      <c r="T239" s="359">
        <f>SUM(T20,T38,T41,T85,T105,T151,T167,T214,T231,T237)</f>
        <v>113550</v>
      </c>
      <c r="U239" s="398"/>
      <c r="V239" s="167"/>
      <c r="W239" s="359">
        <f>SUM(W20,W38,W41,W85,W105,W151,W167,W214,W231,W237)</f>
        <v>71250</v>
      </c>
      <c r="X239" s="398"/>
      <c r="Y239" s="167"/>
      <c r="Z239" s="359">
        <f>SUM(Z20,Z38,Z41,Z85,Z105,Z151,Z167,Z214,Z231,Z237)</f>
        <v>188397.5</v>
      </c>
      <c r="AA239" s="398"/>
      <c r="AB239" s="167"/>
      <c r="AC239" s="359">
        <f>SUM(AC20,AC38,AC41,AC85,AC105,AC151,AC167,AC214,AC231,AC237)</f>
        <v>107741</v>
      </c>
      <c r="AD239" s="398"/>
      <c r="AE239" s="167"/>
      <c r="AF239" s="359">
        <f>SUM(AF20,AF38,AF41,AF85,AF105,AF151,AF167,AF214,AF231,AF237)</f>
        <v>29825</v>
      </c>
    </row>
    <row r="240" spans="1:32" ht="23.25" customHeight="1" x14ac:dyDescent="0.25">
      <c r="A240" s="142"/>
      <c r="B240" s="279"/>
      <c r="C240" s="280"/>
      <c r="D240" s="143"/>
      <c r="E240" s="143"/>
      <c r="F240" s="389"/>
      <c r="G240" s="165"/>
      <c r="H240" s="103"/>
      <c r="I240" s="398"/>
      <c r="J240" s="167"/>
      <c r="K240" s="382" t="s">
        <v>229</v>
      </c>
      <c r="L240" s="398"/>
      <c r="M240" s="167"/>
      <c r="N240" s="103"/>
      <c r="O240" s="398"/>
      <c r="P240" s="167"/>
      <c r="Q240" s="382" t="s">
        <v>219</v>
      </c>
      <c r="R240" s="398"/>
      <c r="S240" s="167"/>
      <c r="T240" s="103"/>
      <c r="U240" s="398"/>
      <c r="V240" s="167"/>
      <c r="W240" s="382" t="s">
        <v>222</v>
      </c>
      <c r="X240" s="398"/>
      <c r="Y240" s="167"/>
      <c r="Z240" s="103"/>
      <c r="AA240" s="398"/>
      <c r="AB240" s="167"/>
      <c r="AC240" s="382" t="s">
        <v>225</v>
      </c>
      <c r="AD240" s="398"/>
      <c r="AE240" s="167"/>
      <c r="AF240" s="103"/>
    </row>
    <row r="241" spans="1:32" s="356" customFormat="1" ht="23.25" customHeight="1" x14ac:dyDescent="0.25">
      <c r="A241" s="349"/>
      <c r="B241" s="279"/>
      <c r="C241" s="350"/>
      <c r="D241" s="351"/>
      <c r="E241" s="351"/>
      <c r="F241" s="393"/>
      <c r="G241" s="352"/>
      <c r="H241" s="355"/>
      <c r="I241" s="402"/>
      <c r="J241" s="354"/>
      <c r="K241" s="355"/>
      <c r="L241" s="402"/>
      <c r="M241" s="354"/>
      <c r="N241" s="355"/>
      <c r="O241" s="402"/>
      <c r="P241" s="354"/>
      <c r="Q241" s="355"/>
      <c r="R241" s="402"/>
      <c r="S241" s="354"/>
      <c r="T241" s="355"/>
      <c r="U241" s="402"/>
      <c r="V241" s="354"/>
      <c r="W241" s="355"/>
      <c r="X241" s="402"/>
      <c r="Y241" s="354"/>
      <c r="Z241" s="355"/>
      <c r="AA241" s="402"/>
      <c r="AB241" s="354"/>
      <c r="AC241" s="355"/>
      <c r="AD241" s="402"/>
      <c r="AE241" s="354"/>
      <c r="AF241" s="355"/>
    </row>
    <row r="242" spans="1:32" s="449" customFormat="1" ht="58.2" customHeight="1" x14ac:dyDescent="0.25">
      <c r="A242" s="434"/>
      <c r="B242" s="450" t="s">
        <v>242</v>
      </c>
      <c r="C242" s="451"/>
      <c r="D242" s="435"/>
      <c r="E242" s="435"/>
      <c r="F242" s="436"/>
      <c r="G242" s="437"/>
      <c r="H242" s="438">
        <f>SUM(H20,H41,H85,H151,H214,H237)</f>
        <v>51970</v>
      </c>
      <c r="I242" s="439"/>
      <c r="J242" s="440"/>
      <c r="K242" s="438">
        <f>SUM(K20,K41,K85,K151,K214,K237)</f>
        <v>69915</v>
      </c>
      <c r="L242" s="439"/>
      <c r="M242" s="440"/>
      <c r="N242" s="438">
        <f>SUM(N20,N41,N85,N151,N214,N237)</f>
        <v>97013</v>
      </c>
      <c r="O242" s="439"/>
      <c r="P242" s="440"/>
      <c r="Q242" s="438">
        <f>SUM(Q20,Q41,Q85,Q151,Q214,Q237)</f>
        <v>43195</v>
      </c>
      <c r="R242" s="439"/>
      <c r="S242" s="440"/>
      <c r="T242" s="438">
        <f>SUM(T20,T41,T85,T151,T214,T237)</f>
        <v>75785</v>
      </c>
      <c r="U242" s="439"/>
      <c r="V242" s="440"/>
      <c r="W242" s="438">
        <f>SUM(W20,W41,W85,W151,W214,W237)</f>
        <v>56250</v>
      </c>
      <c r="X242" s="439"/>
      <c r="Y242" s="440"/>
      <c r="Z242" s="438">
        <f>SUM(Z20,Z41,Z85,Z151,Z214,Z237)</f>
        <v>132967</v>
      </c>
      <c r="AA242" s="439"/>
      <c r="AB242" s="440"/>
      <c r="AC242" s="438">
        <f>SUM(AC20,AC41,AC85,AC151,AC214,AC237)</f>
        <v>64081</v>
      </c>
      <c r="AD242" s="439"/>
      <c r="AE242" s="440"/>
      <c r="AF242" s="438">
        <f>SUM(AF20,AF41,AF85,AF151,AF214,AF237)</f>
        <v>29825</v>
      </c>
    </row>
    <row r="243" spans="1:32" ht="23.25" customHeight="1" x14ac:dyDescent="0.25">
      <c r="A243" s="142"/>
      <c r="B243" s="279"/>
      <c r="C243" s="280"/>
      <c r="D243" s="143"/>
      <c r="E243" s="143"/>
      <c r="F243" s="389"/>
      <c r="G243" s="165"/>
      <c r="H243" s="103"/>
      <c r="I243" s="398"/>
      <c r="J243" s="167"/>
      <c r="K243" s="103"/>
      <c r="L243" s="398"/>
      <c r="M243" s="167"/>
      <c r="N243" s="103"/>
      <c r="O243" s="398"/>
      <c r="P243" s="167"/>
      <c r="Q243" s="103"/>
      <c r="R243" s="398"/>
      <c r="S243" s="167"/>
      <c r="T243" s="103"/>
      <c r="U243" s="398"/>
      <c r="V243" s="167"/>
      <c r="W243" s="103"/>
      <c r="X243" s="398"/>
      <c r="Y243" s="167"/>
      <c r="Z243" s="103"/>
      <c r="AA243" s="398"/>
      <c r="AB243" s="167"/>
      <c r="AC243" s="103"/>
      <c r="AD243" s="398"/>
      <c r="AE243" s="167"/>
      <c r="AF243" s="103"/>
    </row>
    <row r="244" spans="1:32" ht="23.25" customHeight="1" x14ac:dyDescent="0.25">
      <c r="A244" s="142"/>
      <c r="B244" s="279"/>
      <c r="C244" s="280"/>
      <c r="D244" s="143"/>
      <c r="E244" s="143"/>
      <c r="F244" s="389"/>
      <c r="G244" s="165"/>
      <c r="H244" s="103"/>
      <c r="I244" s="398"/>
      <c r="J244" s="167"/>
      <c r="K244" s="103"/>
      <c r="L244" s="398"/>
      <c r="M244" s="167"/>
      <c r="N244" s="103"/>
      <c r="O244" s="398"/>
      <c r="P244" s="167"/>
      <c r="Q244" s="103"/>
      <c r="R244" s="398"/>
      <c r="S244" s="167"/>
      <c r="T244" s="103"/>
      <c r="U244" s="398"/>
      <c r="V244" s="167"/>
      <c r="W244" s="103"/>
      <c r="X244" s="398"/>
      <c r="Y244" s="167"/>
      <c r="Z244" s="103"/>
      <c r="AA244" s="398"/>
      <c r="AB244" s="167"/>
      <c r="AC244" s="103"/>
      <c r="AD244" s="398"/>
      <c r="AE244" s="167"/>
      <c r="AF244" s="103"/>
    </row>
    <row r="245" spans="1:32" ht="23.25" customHeight="1" x14ac:dyDescent="0.25">
      <c r="A245" s="142"/>
      <c r="B245" s="279"/>
      <c r="C245" s="280"/>
      <c r="D245" s="143"/>
      <c r="E245" s="143"/>
      <c r="F245" s="389"/>
      <c r="G245" s="165"/>
      <c r="H245" s="103"/>
      <c r="I245" s="398"/>
      <c r="J245" s="167"/>
      <c r="K245" s="103"/>
      <c r="L245" s="398"/>
      <c r="M245" s="167"/>
      <c r="N245" s="103"/>
      <c r="O245" s="398"/>
      <c r="P245" s="167"/>
      <c r="Q245" s="103"/>
      <c r="R245" s="398"/>
      <c r="S245" s="167"/>
      <c r="T245" s="103"/>
      <c r="U245" s="398"/>
      <c r="V245" s="167"/>
      <c r="W245" s="103"/>
      <c r="X245" s="398"/>
      <c r="Y245" s="167"/>
      <c r="Z245" s="103"/>
      <c r="AA245" s="398"/>
      <c r="AB245" s="167"/>
      <c r="AC245" s="103"/>
      <c r="AD245" s="398"/>
      <c r="AE245" s="167"/>
      <c r="AF245" s="103"/>
    </row>
    <row r="246" spans="1:32" ht="23.25" customHeight="1" x14ac:dyDescent="0.25">
      <c r="A246" s="142"/>
      <c r="B246" s="279"/>
      <c r="C246" s="280"/>
      <c r="D246" s="143"/>
      <c r="E246" s="143"/>
      <c r="F246" s="389"/>
      <c r="G246" s="165"/>
      <c r="H246" s="103"/>
      <c r="I246" s="398"/>
      <c r="J246" s="167"/>
      <c r="K246" s="103"/>
      <c r="L246" s="398"/>
      <c r="M246" s="167"/>
      <c r="N246" s="103"/>
      <c r="O246" s="398"/>
      <c r="P246" s="167"/>
      <c r="Q246" s="103"/>
      <c r="R246" s="398"/>
      <c r="S246" s="167"/>
      <c r="T246" s="103"/>
      <c r="U246" s="398"/>
      <c r="V246" s="167"/>
      <c r="W246" s="103"/>
      <c r="X246" s="398"/>
      <c r="Y246" s="167"/>
      <c r="Z246" s="103"/>
      <c r="AA246" s="398"/>
      <c r="AB246" s="167"/>
      <c r="AC246" s="103"/>
      <c r="AD246" s="398"/>
      <c r="AE246" s="167"/>
      <c r="AF246" s="103"/>
    </row>
    <row r="247" spans="1:32" ht="23.25" customHeight="1" x14ac:dyDescent="0.25">
      <c r="A247" s="142"/>
      <c r="B247" s="279"/>
      <c r="C247" s="280"/>
      <c r="D247" s="143"/>
      <c r="E247" s="143"/>
      <c r="F247" s="389"/>
      <c r="G247" s="165"/>
      <c r="H247" s="103"/>
      <c r="I247" s="398"/>
      <c r="J247" s="167"/>
      <c r="K247" s="103"/>
      <c r="L247" s="398"/>
      <c r="M247" s="167"/>
      <c r="N247" s="103"/>
      <c r="O247" s="398"/>
      <c r="P247" s="167"/>
      <c r="Q247" s="103"/>
      <c r="R247" s="398"/>
      <c r="S247" s="167"/>
      <c r="T247" s="103"/>
      <c r="U247" s="398"/>
      <c r="V247" s="167"/>
      <c r="W247" s="103"/>
      <c r="X247" s="398"/>
      <c r="Y247" s="167"/>
      <c r="Z247" s="103"/>
      <c r="AA247" s="398"/>
      <c r="AB247" s="167"/>
      <c r="AC247" s="103"/>
      <c r="AD247" s="398"/>
      <c r="AE247" s="167"/>
      <c r="AF247" s="103"/>
    </row>
    <row r="248" spans="1:32" ht="23.25" customHeight="1" x14ac:dyDescent="0.25">
      <c r="A248" s="142"/>
      <c r="B248" s="279"/>
      <c r="C248" s="280"/>
      <c r="D248" s="143">
        <f>IF(ISBLANK('Item List'!E194),0,'Item List'!E194)</f>
        <v>0</v>
      </c>
      <c r="E248" s="143">
        <f t="shared" ref="E248" si="51">IF(AND(ISNUMBER($C248),ISNUMBER(D248)),$C248*D248,0)</f>
        <v>0</v>
      </c>
      <c r="F248" s="389"/>
      <c r="G248" s="165"/>
      <c r="H248" s="103"/>
      <c r="I248" s="398"/>
      <c r="J248" s="167"/>
      <c r="K248" s="103"/>
      <c r="L248" s="398"/>
      <c r="M248" s="167"/>
      <c r="N248" s="103"/>
      <c r="O248" s="398"/>
      <c r="P248" s="167"/>
      <c r="Q248" s="103"/>
      <c r="R248" s="398"/>
      <c r="S248" s="167"/>
      <c r="T248" s="103"/>
      <c r="U248" s="398"/>
      <c r="V248" s="167"/>
      <c r="W248" s="103"/>
      <c r="X248" s="398"/>
      <c r="Y248" s="167"/>
      <c r="Z248" s="103"/>
      <c r="AA248" s="398"/>
      <c r="AB248" s="167"/>
      <c r="AC248" s="103"/>
      <c r="AD248" s="398"/>
      <c r="AE248" s="167"/>
      <c r="AF248" s="103"/>
    </row>
    <row r="249" spans="1:32" ht="23.25" customHeight="1" x14ac:dyDescent="0.25">
      <c r="A249" s="142"/>
      <c r="B249" s="279"/>
      <c r="C249" s="280"/>
      <c r="D249" s="143"/>
      <c r="E249" s="143"/>
      <c r="F249" s="389"/>
      <c r="G249" s="165"/>
      <c r="H249" s="103"/>
      <c r="I249" s="398"/>
      <c r="J249" s="167"/>
      <c r="K249" s="103"/>
      <c r="L249" s="398"/>
      <c r="M249" s="167"/>
      <c r="N249" s="103"/>
      <c r="O249" s="398"/>
      <c r="P249" s="167"/>
      <c r="Q249" s="103"/>
      <c r="R249" s="398"/>
      <c r="S249" s="167"/>
      <c r="T249" s="103"/>
      <c r="U249" s="398"/>
      <c r="V249" s="167"/>
      <c r="W249" s="103"/>
      <c r="X249" s="398"/>
      <c r="Y249" s="167"/>
      <c r="Z249" s="103"/>
      <c r="AA249" s="398"/>
      <c r="AB249" s="167"/>
      <c r="AC249" s="103"/>
      <c r="AD249" s="398"/>
      <c r="AE249" s="167"/>
      <c r="AF249" s="103"/>
    </row>
    <row r="250" spans="1:32" ht="23.25" customHeight="1" thickBot="1" x14ac:dyDescent="0.3">
      <c r="A250" s="142"/>
      <c r="B250" s="279"/>
      <c r="C250" s="280"/>
      <c r="D250" s="143">
        <f>IF(ISBLANK('Item List'!E196),0,'Item List'!E196)</f>
        <v>0</v>
      </c>
      <c r="E250" s="143">
        <f t="shared" ref="E250" si="52">IF(AND(ISNUMBER($C250),ISNUMBER(D250)),$C250*D250,0)</f>
        <v>0</v>
      </c>
      <c r="F250" s="389"/>
      <c r="G250" s="165"/>
      <c r="H250" s="103"/>
      <c r="I250" s="398"/>
      <c r="J250" s="167"/>
      <c r="K250" s="103"/>
      <c r="L250" s="398"/>
      <c r="M250" s="167"/>
      <c r="N250" s="103"/>
      <c r="O250" s="398"/>
      <c r="P250" s="167"/>
      <c r="Q250" s="103"/>
      <c r="R250" s="398"/>
      <c r="S250" s="167"/>
      <c r="T250" s="103"/>
      <c r="U250" s="398"/>
      <c r="V250" s="167"/>
      <c r="W250" s="103"/>
      <c r="X250" s="398"/>
      <c r="Y250" s="167"/>
      <c r="Z250" s="103"/>
      <c r="AA250" s="398"/>
      <c r="AB250" s="167"/>
      <c r="AC250" s="103"/>
      <c r="AD250" s="398"/>
      <c r="AE250" s="167"/>
      <c r="AF250" s="103"/>
    </row>
    <row r="251" spans="1:32" s="221" customFormat="1" ht="10.5" customHeight="1" x14ac:dyDescent="0.2">
      <c r="A251" s="144"/>
      <c r="B251" s="154" t="s">
        <v>204</v>
      </c>
      <c r="C251" s="281"/>
      <c r="D251" s="146" t="s">
        <v>7</v>
      </c>
      <c r="E251" s="147" t="str">
        <f>IF(SUM(E227:E250)=0,"",SUM(E227:E250))</f>
        <v/>
      </c>
      <c r="F251" s="391"/>
      <c r="G251" s="217"/>
      <c r="H251" s="348"/>
      <c r="I251" s="391"/>
      <c r="J251" s="217"/>
      <c r="K251" s="348"/>
      <c r="L251" s="391"/>
      <c r="M251" s="217"/>
      <c r="N251" s="348"/>
      <c r="O251" s="391"/>
      <c r="P251" s="217"/>
      <c r="Q251" s="348"/>
      <c r="R251" s="391"/>
      <c r="S251" s="217"/>
      <c r="T251" s="348"/>
      <c r="U251" s="391"/>
      <c r="V251" s="217"/>
      <c r="W251" s="348"/>
      <c r="X251" s="391"/>
      <c r="Y251" s="217"/>
      <c r="Z251" s="348"/>
      <c r="AA251" s="391"/>
      <c r="AB251" s="217"/>
      <c r="AC251" s="348"/>
      <c r="AD251" s="391"/>
      <c r="AE251" s="217"/>
      <c r="AF251" s="348"/>
    </row>
    <row r="252" spans="1:32" s="221" customFormat="1" ht="10.5" customHeight="1" thickBot="1" x14ac:dyDescent="0.25">
      <c r="A252" s="148"/>
      <c r="B252" s="149"/>
      <c r="C252" s="151"/>
      <c r="D252" s="152" t="s">
        <v>8</v>
      </c>
      <c r="E252" s="153" t="str">
        <f>IF(SUM(E227:E250)=0,"",SUM($C227*D227,$C228*D228,$C229*D229,$C230*D230,#REF!*#REF!,$C231*D231,$C232*D232,$C234*D234,$C235*D235,$C236*D236,$C237*D237,$C238*D238,$C239*D239,$C240*D240,$C241*D241,$C242*D242,$C243*D243,$C244*D244,$C245*D245,$C246*D246,$C247*D247,$C248*D248,$C249*D249,$C250*D250))</f>
        <v/>
      </c>
      <c r="F252" s="392"/>
      <c r="G252" s="218"/>
      <c r="H252" s="104"/>
      <c r="I252" s="392"/>
      <c r="J252" s="218"/>
      <c r="K252" s="104"/>
      <c r="L252" s="392"/>
      <c r="M252" s="218"/>
      <c r="N252" s="104"/>
      <c r="O252" s="392"/>
      <c r="P252" s="218"/>
      <c r="Q252" s="104"/>
      <c r="R252" s="392"/>
      <c r="S252" s="218"/>
      <c r="T252" s="104"/>
      <c r="U252" s="392"/>
      <c r="V252" s="218"/>
      <c r="W252" s="104"/>
      <c r="X252" s="392"/>
      <c r="Y252" s="218"/>
      <c r="Z252" s="104"/>
      <c r="AA252" s="392"/>
      <c r="AB252" s="218"/>
      <c r="AC252" s="104"/>
      <c r="AD252" s="392"/>
      <c r="AE252" s="218"/>
      <c r="AF252" s="104"/>
    </row>
  </sheetData>
  <mergeCells count="33">
    <mergeCell ref="D1:E3"/>
    <mergeCell ref="F1:H1"/>
    <mergeCell ref="I1:K1"/>
    <mergeCell ref="L1:N1"/>
    <mergeCell ref="O1:Q1"/>
    <mergeCell ref="F3:H3"/>
    <mergeCell ref="L3:N3"/>
    <mergeCell ref="O3:Q3"/>
    <mergeCell ref="X1:Z1"/>
    <mergeCell ref="AA1:AC1"/>
    <mergeCell ref="AD1:AF1"/>
    <mergeCell ref="F2:H2"/>
    <mergeCell ref="I2:K2"/>
    <mergeCell ref="L2:N2"/>
    <mergeCell ref="O2:Q2"/>
    <mergeCell ref="U2:W2"/>
    <mergeCell ref="X2:Z2"/>
    <mergeCell ref="AA2:AC2"/>
    <mergeCell ref="U1:W1"/>
    <mergeCell ref="AD2:AF2"/>
    <mergeCell ref="U3:W3"/>
    <mergeCell ref="X3:Z3"/>
    <mergeCell ref="AA3:AC3"/>
    <mergeCell ref="AD3:AF3"/>
    <mergeCell ref="AA6:AC6"/>
    <mergeCell ref="AD6:AF6"/>
    <mergeCell ref="U6:W6"/>
    <mergeCell ref="X6:Z6"/>
    <mergeCell ref="B89:B90"/>
    <mergeCell ref="F6:H6"/>
    <mergeCell ref="I6:K6"/>
    <mergeCell ref="L6:N6"/>
    <mergeCell ref="O6:Q6"/>
  </mergeCells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5D5"/>
  </sheetPr>
  <dimension ref="A1:AG252"/>
  <sheetViews>
    <sheetView showGridLines="0" showZeros="0" zoomScale="70" zoomScaleNormal="70" workbookViewId="0">
      <pane ySplit="7" topLeftCell="A228" activePane="bottomLeft" state="frozenSplit"/>
      <selection sqref="A1:XFD6"/>
      <selection pane="bottomLeft" activeCell="J244" sqref="J244"/>
    </sheetView>
  </sheetViews>
  <sheetFormatPr defaultColWidth="9.109375" defaultRowHeight="10.199999999999999" x14ac:dyDescent="0.25"/>
  <cols>
    <col min="1" max="1" width="8.5546875" style="222" customWidth="1"/>
    <col min="2" max="2" width="43" style="223" customWidth="1"/>
    <col min="3" max="3" width="6.21875" style="222" customWidth="1"/>
    <col min="4" max="4" width="11.44140625" style="224" hidden="1" customWidth="1"/>
    <col min="5" max="5" width="11.44140625" style="225" hidden="1" customWidth="1"/>
    <col min="6" max="6" width="8.44140625" style="395" bestFit="1" customWidth="1"/>
    <col min="7" max="7" width="12.44140625" style="220" bestFit="1" customWidth="1"/>
    <col min="8" max="8" width="17.44140625" style="220" bestFit="1" customWidth="1"/>
    <col min="9" max="9" width="11.44140625" style="395" customWidth="1"/>
    <col min="10" max="10" width="12.44140625" style="220" bestFit="1" customWidth="1"/>
    <col min="11" max="11" width="17.44140625" style="220" bestFit="1" customWidth="1"/>
    <col min="12" max="12" width="8.44140625" style="395" bestFit="1" customWidth="1"/>
    <col min="13" max="13" width="12.44140625" style="220" bestFit="1" customWidth="1"/>
    <col min="14" max="14" width="17.44140625" style="220" bestFit="1" customWidth="1"/>
    <col min="15" max="15" width="8.44140625" style="395" bestFit="1" customWidth="1"/>
    <col min="16" max="16" width="12.44140625" style="220" bestFit="1" customWidth="1"/>
    <col min="17" max="17" width="17.44140625" style="220" bestFit="1" customWidth="1"/>
    <col min="18" max="18" width="8.44140625" style="395" bestFit="1" customWidth="1"/>
    <col min="19" max="19" width="12.44140625" style="220" bestFit="1" customWidth="1"/>
    <col min="20" max="20" width="17.44140625" style="220" bestFit="1" customWidth="1"/>
    <col min="21" max="21" width="8.44140625" style="220" bestFit="1" customWidth="1"/>
    <col min="22" max="22" width="12.44140625" style="220" bestFit="1" customWidth="1"/>
    <col min="23" max="23" width="17.44140625" style="220" bestFit="1" customWidth="1"/>
    <col min="24" max="24" width="8.44140625" style="395" bestFit="1" customWidth="1"/>
    <col min="25" max="25" width="12.44140625" style="220" bestFit="1" customWidth="1"/>
    <col min="26" max="26" width="17.44140625" style="220" bestFit="1" customWidth="1"/>
    <col min="27" max="27" width="8.44140625" style="395" bestFit="1" customWidth="1"/>
    <col min="28" max="28" width="12.44140625" style="220" bestFit="1" customWidth="1"/>
    <col min="29" max="29" width="17.77734375" style="220" bestFit="1" customWidth="1"/>
    <col min="30" max="30" width="11.44140625" style="395" customWidth="1"/>
    <col min="31" max="31" width="12.44140625" style="220" bestFit="1" customWidth="1"/>
    <col min="32" max="32" width="17.44140625" style="220" bestFit="1" customWidth="1"/>
    <col min="33" max="16384" width="9.109375" style="220"/>
  </cols>
  <sheetData>
    <row r="1" spans="1:32" s="221" customFormat="1" ht="13.5" customHeight="1" thickTop="1" x14ac:dyDescent="0.2">
      <c r="A1" s="368" t="s">
        <v>233</v>
      </c>
      <c r="B1" s="369"/>
      <c r="C1" s="386" t="s">
        <v>98</v>
      </c>
      <c r="D1" s="622" t="s">
        <v>98</v>
      </c>
      <c r="E1" s="623"/>
      <c r="F1" s="641" t="s">
        <v>210</v>
      </c>
      <c r="G1" s="642"/>
      <c r="H1" s="643"/>
      <c r="I1" s="626" t="s">
        <v>139</v>
      </c>
      <c r="J1" s="627"/>
      <c r="K1" s="628"/>
      <c r="L1" s="641" t="s">
        <v>141</v>
      </c>
      <c r="M1" s="642"/>
      <c r="N1" s="643"/>
      <c r="O1" s="657" t="s">
        <v>142</v>
      </c>
      <c r="P1" s="658"/>
      <c r="Q1" s="659"/>
      <c r="R1" s="405" t="s">
        <v>211</v>
      </c>
      <c r="S1" s="370"/>
      <c r="T1" s="371"/>
      <c r="U1" s="641" t="s">
        <v>212</v>
      </c>
      <c r="V1" s="642"/>
      <c r="W1" s="643"/>
      <c r="X1" s="641" t="s">
        <v>213</v>
      </c>
      <c r="Y1" s="642"/>
      <c r="Z1" s="643"/>
      <c r="AA1" s="641" t="s">
        <v>214</v>
      </c>
      <c r="AB1" s="642"/>
      <c r="AC1" s="643"/>
      <c r="AD1" s="641" t="s">
        <v>215</v>
      </c>
      <c r="AE1" s="642"/>
      <c r="AF1" s="643"/>
    </row>
    <row r="2" spans="1:32" s="221" customFormat="1" x14ac:dyDescent="0.2">
      <c r="A2" s="343" t="s">
        <v>236</v>
      </c>
      <c r="B2" s="369"/>
      <c r="C2" s="372"/>
      <c r="D2" s="624"/>
      <c r="E2" s="625"/>
      <c r="F2" s="644" t="s">
        <v>230</v>
      </c>
      <c r="G2" s="645"/>
      <c r="H2" s="646"/>
      <c r="I2" s="629" t="s">
        <v>230</v>
      </c>
      <c r="J2" s="630"/>
      <c r="K2" s="631"/>
      <c r="L2" s="644" t="s">
        <v>230</v>
      </c>
      <c r="M2" s="645"/>
      <c r="N2" s="646"/>
      <c r="O2" s="654" t="s">
        <v>231</v>
      </c>
      <c r="P2" s="655"/>
      <c r="Q2" s="656"/>
      <c r="R2" s="406" t="s">
        <v>232</v>
      </c>
      <c r="S2" s="373"/>
      <c r="T2" s="374"/>
      <c r="U2" s="644" t="s">
        <v>230</v>
      </c>
      <c r="V2" s="645"/>
      <c r="W2" s="646"/>
      <c r="X2" s="644" t="s">
        <v>230</v>
      </c>
      <c r="Y2" s="645"/>
      <c r="Z2" s="646"/>
      <c r="AA2" s="644" t="s">
        <v>230</v>
      </c>
      <c r="AB2" s="645"/>
      <c r="AC2" s="646"/>
      <c r="AD2" s="644" t="s">
        <v>230</v>
      </c>
      <c r="AE2" s="645"/>
      <c r="AF2" s="646"/>
    </row>
    <row r="3" spans="1:32" s="221" customFormat="1" x14ac:dyDescent="0.2">
      <c r="A3" s="343" t="s">
        <v>209</v>
      </c>
      <c r="B3" s="369"/>
      <c r="C3" s="372"/>
      <c r="D3" s="624"/>
      <c r="E3" s="625"/>
      <c r="F3" s="644"/>
      <c r="G3" s="645"/>
      <c r="H3" s="646"/>
      <c r="I3" s="472"/>
      <c r="J3" s="473"/>
      <c r="K3" s="474"/>
      <c r="L3" s="644"/>
      <c r="M3" s="645"/>
      <c r="N3" s="646"/>
      <c r="O3" s="644"/>
      <c r="P3" s="645"/>
      <c r="Q3" s="646"/>
      <c r="R3" s="406"/>
      <c r="S3" s="373"/>
      <c r="T3" s="374"/>
      <c r="U3" s="644"/>
      <c r="V3" s="645"/>
      <c r="W3" s="646"/>
      <c r="X3" s="644"/>
      <c r="Y3" s="645"/>
      <c r="Z3" s="646"/>
      <c r="AA3" s="644"/>
      <c r="AB3" s="645"/>
      <c r="AC3" s="646"/>
      <c r="AD3" s="644"/>
      <c r="AE3" s="645"/>
      <c r="AF3" s="646"/>
    </row>
    <row r="4" spans="1:32" s="221" customFormat="1" x14ac:dyDescent="0.2">
      <c r="A4" s="343" t="s">
        <v>237</v>
      </c>
      <c r="B4" s="369"/>
      <c r="C4" s="372"/>
      <c r="D4" s="413"/>
      <c r="E4" s="414"/>
      <c r="F4" s="387"/>
      <c r="G4" s="376"/>
      <c r="H4" s="377"/>
      <c r="I4" s="396"/>
      <c r="J4" s="378"/>
      <c r="K4" s="379"/>
      <c r="L4" s="387"/>
      <c r="M4" s="376"/>
      <c r="N4" s="377"/>
      <c r="O4" s="387"/>
      <c r="P4" s="376"/>
      <c r="Q4" s="377"/>
      <c r="R4" s="406"/>
      <c r="S4" s="373"/>
      <c r="T4" s="374"/>
      <c r="U4" s="375"/>
      <c r="V4" s="471" t="s">
        <v>239</v>
      </c>
      <c r="W4" s="377"/>
      <c r="X4" s="387"/>
      <c r="Y4" s="376"/>
      <c r="Z4" s="377"/>
      <c r="AA4" s="387"/>
      <c r="AB4" s="376"/>
      <c r="AC4" s="377"/>
      <c r="AD4" s="387"/>
      <c r="AE4" s="471" t="s">
        <v>239</v>
      </c>
      <c r="AF4" s="377"/>
    </row>
    <row r="5" spans="1:32" s="221" customFormat="1" ht="10.8" thickBot="1" x14ac:dyDescent="0.25">
      <c r="A5" s="343" t="s">
        <v>238</v>
      </c>
      <c r="B5" s="369"/>
      <c r="C5" s="372"/>
      <c r="D5" s="413"/>
      <c r="E5" s="414"/>
      <c r="F5" s="387"/>
      <c r="G5" s="376"/>
      <c r="H5" s="377"/>
      <c r="I5" s="396"/>
      <c r="J5" s="378"/>
      <c r="K5" s="379"/>
      <c r="L5" s="387"/>
      <c r="M5" s="376"/>
      <c r="N5" s="377"/>
      <c r="O5" s="387"/>
      <c r="P5" s="376"/>
      <c r="Q5" s="377"/>
      <c r="R5" s="419"/>
      <c r="S5" s="420"/>
      <c r="T5" s="421"/>
      <c r="U5" s="375"/>
      <c r="V5" s="412"/>
      <c r="W5" s="377"/>
      <c r="X5" s="387"/>
      <c r="Y5" s="376"/>
      <c r="Z5" s="377"/>
      <c r="AA5" s="387"/>
      <c r="AB5" s="376"/>
      <c r="AC5" s="377"/>
      <c r="AD5" s="387"/>
      <c r="AE5" s="412"/>
      <c r="AF5" s="377"/>
    </row>
    <row r="6" spans="1:32" s="356" customFormat="1" ht="10.8" thickBot="1" x14ac:dyDescent="0.25">
      <c r="A6" s="343"/>
      <c r="B6" s="415"/>
      <c r="C6" s="418" t="s">
        <v>240</v>
      </c>
      <c r="D6" s="416"/>
      <c r="E6" s="417"/>
      <c r="F6" s="638" t="s">
        <v>241</v>
      </c>
      <c r="G6" s="639"/>
      <c r="H6" s="640"/>
      <c r="I6" s="616" t="s">
        <v>241</v>
      </c>
      <c r="J6" s="617"/>
      <c r="K6" s="618"/>
      <c r="L6" s="638" t="s">
        <v>241</v>
      </c>
      <c r="M6" s="639"/>
      <c r="N6" s="640"/>
      <c r="O6" s="638" t="s">
        <v>241</v>
      </c>
      <c r="P6" s="639"/>
      <c r="Q6" s="640"/>
      <c r="R6" s="422" t="s">
        <v>0</v>
      </c>
      <c r="S6" s="423" t="s">
        <v>241</v>
      </c>
      <c r="T6" s="424"/>
      <c r="U6" s="638" t="s">
        <v>241</v>
      </c>
      <c r="V6" s="639"/>
      <c r="W6" s="640"/>
      <c r="X6" s="638" t="s">
        <v>241</v>
      </c>
      <c r="Y6" s="639"/>
      <c r="Z6" s="640"/>
      <c r="AA6" s="638" t="s">
        <v>241</v>
      </c>
      <c r="AB6" s="639"/>
      <c r="AC6" s="640"/>
      <c r="AD6" s="638" t="s">
        <v>241</v>
      </c>
      <c r="AE6" s="639"/>
      <c r="AF6" s="647"/>
    </row>
    <row r="7" spans="1:32" s="228" customFormat="1" ht="35.25" customHeight="1" thickBot="1" x14ac:dyDescent="0.25">
      <c r="A7" s="139" t="s">
        <v>120</v>
      </c>
      <c r="B7" s="139" t="s">
        <v>149</v>
      </c>
      <c r="C7" s="140"/>
      <c r="D7" s="227" t="s">
        <v>99</v>
      </c>
      <c r="E7" s="229" t="s">
        <v>100</v>
      </c>
      <c r="F7" s="388" t="s">
        <v>147</v>
      </c>
      <c r="G7" s="282" t="s">
        <v>148</v>
      </c>
      <c r="H7" s="282" t="s">
        <v>6</v>
      </c>
      <c r="I7" s="388" t="s">
        <v>147</v>
      </c>
      <c r="J7" s="282" t="s">
        <v>148</v>
      </c>
      <c r="K7" s="282" t="s">
        <v>6</v>
      </c>
      <c r="L7" s="388" t="s">
        <v>147</v>
      </c>
      <c r="M7" s="282" t="s">
        <v>148</v>
      </c>
      <c r="N7" s="282" t="s">
        <v>6</v>
      </c>
      <c r="O7" s="388" t="s">
        <v>147</v>
      </c>
      <c r="P7" s="282" t="s">
        <v>148</v>
      </c>
      <c r="Q7" s="282" t="s">
        <v>6</v>
      </c>
      <c r="R7" s="388" t="s">
        <v>147</v>
      </c>
      <c r="S7" s="282" t="s">
        <v>148</v>
      </c>
      <c r="T7" s="282" t="s">
        <v>6</v>
      </c>
      <c r="U7" s="388" t="s">
        <v>147</v>
      </c>
      <c r="V7" s="282" t="s">
        <v>148</v>
      </c>
      <c r="W7" s="282" t="s">
        <v>6</v>
      </c>
      <c r="X7" s="388" t="s">
        <v>147</v>
      </c>
      <c r="Y7" s="282" t="s">
        <v>148</v>
      </c>
      <c r="Z7" s="282" t="s">
        <v>6</v>
      </c>
      <c r="AA7" s="388" t="s">
        <v>147</v>
      </c>
      <c r="AB7" s="282" t="s">
        <v>148</v>
      </c>
      <c r="AC7" s="282" t="s">
        <v>6</v>
      </c>
      <c r="AD7" s="388" t="s">
        <v>147</v>
      </c>
      <c r="AE7" s="282" t="s">
        <v>148</v>
      </c>
      <c r="AF7" s="282" t="s">
        <v>6</v>
      </c>
    </row>
    <row r="8" spans="1:32" s="221" customFormat="1" ht="24" hidden="1" customHeight="1" x14ac:dyDescent="0.25">
      <c r="A8" s="425"/>
      <c r="B8" s="426" t="s">
        <v>150</v>
      </c>
      <c r="C8" s="427"/>
      <c r="D8" s="143" t="str">
        <f>IF(ISBLANK('Item List'!E3),0,'Item List'!E3)</f>
        <v>Unit Price</v>
      </c>
      <c r="E8" s="143">
        <f>IF(AND(ISNUMBER($C8),ISNUMBER(D8)),$C8*D8,0)</f>
        <v>0</v>
      </c>
      <c r="F8" s="389">
        <v>0</v>
      </c>
      <c r="G8" s="165"/>
      <c r="H8" s="342">
        <f>+F8*G8</f>
        <v>0</v>
      </c>
      <c r="I8" s="397"/>
      <c r="J8" s="166"/>
      <c r="K8" s="342">
        <f>+I8*J8</f>
        <v>0</v>
      </c>
      <c r="L8" s="397"/>
      <c r="M8" s="166"/>
      <c r="N8" s="103">
        <f>+L8*M8</f>
        <v>0</v>
      </c>
      <c r="O8" s="397"/>
      <c r="P8" s="166"/>
      <c r="Q8" s="103">
        <f>+O8*P8</f>
        <v>0</v>
      </c>
      <c r="R8" s="389">
        <v>0</v>
      </c>
      <c r="S8" s="165"/>
      <c r="T8" s="342">
        <f>+R8*S8</f>
        <v>0</v>
      </c>
      <c r="U8" s="397"/>
      <c r="V8" s="166"/>
      <c r="W8" s="360" t="s">
        <v>220</v>
      </c>
      <c r="X8" s="397"/>
      <c r="Y8" s="166"/>
      <c r="Z8" s="103">
        <f>+X8*Y8</f>
        <v>0</v>
      </c>
      <c r="AA8" s="397"/>
      <c r="AB8" s="166"/>
      <c r="AC8" s="103">
        <f>+AA8*AB8</f>
        <v>0</v>
      </c>
      <c r="AD8" s="397"/>
      <c r="AE8" s="166"/>
      <c r="AF8" s="360" t="s">
        <v>220</v>
      </c>
    </row>
    <row r="9" spans="1:32" s="221" customFormat="1" ht="24" hidden="1" customHeight="1" x14ac:dyDescent="0.25">
      <c r="A9" s="142">
        <f>IF(B10="","",1)</f>
        <v>1</v>
      </c>
      <c r="B9" s="279" t="s">
        <v>109</v>
      </c>
      <c r="C9" s="280"/>
      <c r="D9" s="143">
        <f>IF(ISBLANK('Item List'!E4),0,'Item List'!E4)</f>
        <v>0</v>
      </c>
      <c r="E9" s="143">
        <f>IF(AND(ISNUMBER($C9),ISNUMBER(D9)),$C9*D9,0)</f>
        <v>0</v>
      </c>
      <c r="F9" s="389">
        <v>5</v>
      </c>
      <c r="G9" s="165">
        <v>5</v>
      </c>
      <c r="H9" s="342">
        <f>+F9*G9</f>
        <v>25</v>
      </c>
      <c r="I9" s="397">
        <v>1</v>
      </c>
      <c r="J9" s="166">
        <v>45</v>
      </c>
      <c r="K9" s="342" t="s">
        <v>216</v>
      </c>
      <c r="L9" s="397">
        <v>3</v>
      </c>
      <c r="M9" s="166">
        <v>59.5</v>
      </c>
      <c r="N9" s="103">
        <f>+L9*M9</f>
        <v>178.5</v>
      </c>
      <c r="O9" s="397">
        <v>3</v>
      </c>
      <c r="P9" s="166">
        <v>40</v>
      </c>
      <c r="Q9" s="103">
        <f>+O9*P9</f>
        <v>120</v>
      </c>
      <c r="R9" s="389">
        <v>2</v>
      </c>
      <c r="S9" s="165">
        <v>30</v>
      </c>
      <c r="T9" s="360">
        <f>+R9*S9</f>
        <v>60</v>
      </c>
      <c r="U9" s="397"/>
      <c r="V9" s="166"/>
      <c r="W9" s="360" t="s">
        <v>220</v>
      </c>
      <c r="X9" s="397">
        <v>3</v>
      </c>
      <c r="Y9" s="166">
        <v>41</v>
      </c>
      <c r="Z9" s="103">
        <f>+X9*Y9</f>
        <v>123</v>
      </c>
      <c r="AA9" s="397">
        <v>1</v>
      </c>
      <c r="AB9" s="166">
        <v>50</v>
      </c>
      <c r="AC9" s="103">
        <f>+AA9*AB9</f>
        <v>50</v>
      </c>
      <c r="AD9" s="397"/>
      <c r="AE9" s="166"/>
      <c r="AF9" s="360" t="s">
        <v>220</v>
      </c>
    </row>
    <row r="10" spans="1:32" s="221" customFormat="1" ht="24" hidden="1" customHeight="1" x14ac:dyDescent="0.25">
      <c r="A10" s="142">
        <f>IF(B10="","",A9+1)</f>
        <v>2</v>
      </c>
      <c r="B10" s="279" t="s">
        <v>110</v>
      </c>
      <c r="C10" s="280"/>
      <c r="D10" s="143">
        <f>IF(ISBLANK('Item List'!E5),0,'Item List'!E5)</f>
        <v>0</v>
      </c>
      <c r="E10" s="143">
        <f t="shared" ref="E10:E32" si="0">IF(AND(ISNUMBER($C10),ISNUMBER(D10)),$C10*D10,0)</f>
        <v>0</v>
      </c>
      <c r="F10" s="389">
        <v>7</v>
      </c>
      <c r="G10" s="165">
        <v>5</v>
      </c>
      <c r="H10" s="342">
        <f t="shared" ref="H10:H19" si="1">+F10*G10</f>
        <v>35</v>
      </c>
      <c r="I10" s="397">
        <v>5</v>
      </c>
      <c r="J10" s="166">
        <v>45</v>
      </c>
      <c r="K10" s="342" t="s">
        <v>216</v>
      </c>
      <c r="L10" s="397">
        <v>3</v>
      </c>
      <c r="M10" s="166">
        <v>59.5</v>
      </c>
      <c r="N10" s="103">
        <f t="shared" ref="N10:N19" si="2">+L10*M10</f>
        <v>178.5</v>
      </c>
      <c r="O10" s="397">
        <v>3</v>
      </c>
      <c r="P10" s="166">
        <v>40</v>
      </c>
      <c r="Q10" s="103">
        <f t="shared" ref="Q10:Q19" si="3">+O10*P10</f>
        <v>120</v>
      </c>
      <c r="R10" s="389">
        <v>5</v>
      </c>
      <c r="S10" s="165">
        <v>30</v>
      </c>
      <c r="T10" s="360">
        <f t="shared" ref="T10:T19" si="4">+R10*S10</f>
        <v>150</v>
      </c>
      <c r="U10" s="397"/>
      <c r="V10" s="166"/>
      <c r="W10" s="360" t="s">
        <v>220</v>
      </c>
      <c r="X10" s="397">
        <v>8</v>
      </c>
      <c r="Y10" s="166">
        <v>41</v>
      </c>
      <c r="Z10" s="103">
        <f t="shared" ref="Z10:Z19" si="5">+X10*Y10</f>
        <v>328</v>
      </c>
      <c r="AA10" s="397">
        <v>4</v>
      </c>
      <c r="AB10" s="166">
        <v>50</v>
      </c>
      <c r="AC10" s="103">
        <f t="shared" ref="AC10:AC19" si="6">+AA10*AB10</f>
        <v>200</v>
      </c>
      <c r="AD10" s="397"/>
      <c r="AE10" s="166"/>
      <c r="AF10" s="360" t="s">
        <v>220</v>
      </c>
    </row>
    <row r="11" spans="1:32" s="221" customFormat="1" ht="24" hidden="1" customHeight="1" x14ac:dyDescent="0.25">
      <c r="A11" s="142">
        <f t="shared" ref="A11:A32" si="7">IF(B11="","",A10+1)</f>
        <v>3</v>
      </c>
      <c r="B11" s="279" t="s">
        <v>111</v>
      </c>
      <c r="C11" s="280"/>
      <c r="D11" s="143">
        <f>IF(ISBLANK('Item List'!E6),0,'Item List'!E6)</f>
        <v>0</v>
      </c>
      <c r="E11" s="143">
        <f t="shared" si="0"/>
        <v>0</v>
      </c>
      <c r="F11" s="389">
        <v>2</v>
      </c>
      <c r="G11" s="165">
        <v>5</v>
      </c>
      <c r="H11" s="342">
        <f t="shared" si="1"/>
        <v>10</v>
      </c>
      <c r="I11" s="397">
        <v>1</v>
      </c>
      <c r="J11" s="166">
        <v>45</v>
      </c>
      <c r="K11" s="342" t="s">
        <v>216</v>
      </c>
      <c r="L11" s="397">
        <v>2</v>
      </c>
      <c r="M11" s="166">
        <v>59.5</v>
      </c>
      <c r="N11" s="103">
        <f t="shared" si="2"/>
        <v>119</v>
      </c>
      <c r="O11" s="397">
        <v>3</v>
      </c>
      <c r="P11" s="166">
        <v>40</v>
      </c>
      <c r="Q11" s="103">
        <f t="shared" si="3"/>
        <v>120</v>
      </c>
      <c r="R11" s="389">
        <v>1</v>
      </c>
      <c r="S11" s="165">
        <v>30</v>
      </c>
      <c r="T11" s="360">
        <f t="shared" si="4"/>
        <v>30</v>
      </c>
      <c r="U11" s="397"/>
      <c r="V11" s="166"/>
      <c r="W11" s="360" t="s">
        <v>220</v>
      </c>
      <c r="X11" s="397">
        <v>0.5</v>
      </c>
      <c r="Y11" s="166">
        <v>41</v>
      </c>
      <c r="Z11" s="360">
        <f t="shared" si="5"/>
        <v>20.5</v>
      </c>
      <c r="AA11" s="397">
        <v>0.5</v>
      </c>
      <c r="AB11" s="166">
        <v>50</v>
      </c>
      <c r="AC11" s="103">
        <f t="shared" si="6"/>
        <v>25</v>
      </c>
      <c r="AD11" s="397"/>
      <c r="AE11" s="166"/>
      <c r="AF11" s="360" t="s">
        <v>220</v>
      </c>
    </row>
    <row r="12" spans="1:32" s="221" customFormat="1" ht="24" hidden="1" customHeight="1" x14ac:dyDescent="0.25">
      <c r="A12" s="142">
        <f t="shared" si="7"/>
        <v>4</v>
      </c>
      <c r="B12" s="279" t="s">
        <v>112</v>
      </c>
      <c r="C12" s="280"/>
      <c r="D12" s="143">
        <f>IF(ISBLANK('Item List'!E7),0,'Item List'!E7)</f>
        <v>0</v>
      </c>
      <c r="E12" s="143">
        <f t="shared" si="0"/>
        <v>0</v>
      </c>
      <c r="F12" s="389">
        <v>2</v>
      </c>
      <c r="G12" s="165">
        <v>5</v>
      </c>
      <c r="H12" s="342">
        <f t="shared" si="1"/>
        <v>10</v>
      </c>
      <c r="I12" s="397">
        <v>1</v>
      </c>
      <c r="J12" s="166">
        <v>45</v>
      </c>
      <c r="K12" s="342" t="s">
        <v>216</v>
      </c>
      <c r="L12" s="397">
        <v>3</v>
      </c>
      <c r="M12" s="166">
        <v>59.5</v>
      </c>
      <c r="N12" s="103">
        <f t="shared" si="2"/>
        <v>178.5</v>
      </c>
      <c r="O12" s="397">
        <v>3</v>
      </c>
      <c r="P12" s="166">
        <v>40</v>
      </c>
      <c r="Q12" s="103">
        <f t="shared" si="3"/>
        <v>120</v>
      </c>
      <c r="R12" s="389">
        <v>2</v>
      </c>
      <c r="S12" s="165">
        <v>30</v>
      </c>
      <c r="T12" s="360">
        <f t="shared" si="4"/>
        <v>60</v>
      </c>
      <c r="U12" s="397"/>
      <c r="V12" s="166"/>
      <c r="W12" s="360" t="s">
        <v>220</v>
      </c>
      <c r="X12" s="397">
        <v>1</v>
      </c>
      <c r="Y12" s="166">
        <v>41</v>
      </c>
      <c r="Z12" s="103">
        <f t="shared" si="5"/>
        <v>41</v>
      </c>
      <c r="AA12" s="397">
        <v>1</v>
      </c>
      <c r="AB12" s="166">
        <v>50</v>
      </c>
      <c r="AC12" s="103">
        <f t="shared" si="6"/>
        <v>50</v>
      </c>
      <c r="AD12" s="397"/>
      <c r="AE12" s="166"/>
      <c r="AF12" s="360" t="s">
        <v>220</v>
      </c>
    </row>
    <row r="13" spans="1:32" s="221" customFormat="1" ht="24" hidden="1" customHeight="1" x14ac:dyDescent="0.25">
      <c r="A13" s="142">
        <f t="shared" si="7"/>
        <v>5</v>
      </c>
      <c r="B13" s="279" t="s">
        <v>113</v>
      </c>
      <c r="C13" s="280"/>
      <c r="D13" s="143">
        <f>IF(ISBLANK('Item List'!E8),0,'Item List'!E8)</f>
        <v>0</v>
      </c>
      <c r="E13" s="143">
        <f t="shared" si="0"/>
        <v>0</v>
      </c>
      <c r="F13" s="389">
        <v>4</v>
      </c>
      <c r="G13" s="165">
        <v>5</v>
      </c>
      <c r="H13" s="342">
        <f t="shared" si="1"/>
        <v>20</v>
      </c>
      <c r="I13" s="397">
        <v>3</v>
      </c>
      <c r="J13" s="166">
        <v>45</v>
      </c>
      <c r="K13" s="342" t="s">
        <v>216</v>
      </c>
      <c r="L13" s="397">
        <v>3</v>
      </c>
      <c r="M13" s="166">
        <v>59.5</v>
      </c>
      <c r="N13" s="103">
        <f t="shared" si="2"/>
        <v>178.5</v>
      </c>
      <c r="O13" s="397">
        <v>3</v>
      </c>
      <c r="P13" s="166">
        <v>40</v>
      </c>
      <c r="Q13" s="103">
        <f t="shared" si="3"/>
        <v>120</v>
      </c>
      <c r="R13" s="389">
        <v>4</v>
      </c>
      <c r="S13" s="165">
        <v>30</v>
      </c>
      <c r="T13" s="360">
        <f t="shared" si="4"/>
        <v>120</v>
      </c>
      <c r="U13" s="397"/>
      <c r="V13" s="166"/>
      <c r="W13" s="360" t="s">
        <v>220</v>
      </c>
      <c r="X13" s="397">
        <v>6.5</v>
      </c>
      <c r="Y13" s="166">
        <v>41</v>
      </c>
      <c r="Z13" s="103">
        <f t="shared" si="5"/>
        <v>266.5</v>
      </c>
      <c r="AA13" s="397">
        <v>2.5</v>
      </c>
      <c r="AB13" s="166">
        <v>50</v>
      </c>
      <c r="AC13" s="103">
        <f t="shared" si="6"/>
        <v>125</v>
      </c>
      <c r="AD13" s="397"/>
      <c r="AE13" s="166"/>
      <c r="AF13" s="360" t="s">
        <v>220</v>
      </c>
    </row>
    <row r="14" spans="1:32" s="221" customFormat="1" ht="24" hidden="1" customHeight="1" x14ac:dyDescent="0.25">
      <c r="A14" s="142">
        <f t="shared" si="7"/>
        <v>6</v>
      </c>
      <c r="B14" s="279" t="s">
        <v>114</v>
      </c>
      <c r="C14" s="280"/>
      <c r="D14" s="143">
        <f>IF(ISBLANK('Item List'!E9),0,'Item List'!E9)</f>
        <v>0</v>
      </c>
      <c r="E14" s="143">
        <f t="shared" si="0"/>
        <v>0</v>
      </c>
      <c r="F14" s="389">
        <v>2</v>
      </c>
      <c r="G14" s="165">
        <v>5</v>
      </c>
      <c r="H14" s="342">
        <f t="shared" si="1"/>
        <v>10</v>
      </c>
      <c r="I14" s="397">
        <v>1</v>
      </c>
      <c r="J14" s="166">
        <v>45</v>
      </c>
      <c r="K14" s="342" t="s">
        <v>216</v>
      </c>
      <c r="L14" s="397">
        <v>2</v>
      </c>
      <c r="M14" s="166">
        <v>59.5</v>
      </c>
      <c r="N14" s="103">
        <f t="shared" si="2"/>
        <v>119</v>
      </c>
      <c r="O14" s="397">
        <v>3</v>
      </c>
      <c r="P14" s="166">
        <v>40</v>
      </c>
      <c r="Q14" s="103">
        <f t="shared" si="3"/>
        <v>120</v>
      </c>
      <c r="R14" s="389">
        <v>2</v>
      </c>
      <c r="S14" s="165">
        <v>30</v>
      </c>
      <c r="T14" s="360">
        <f t="shared" si="4"/>
        <v>60</v>
      </c>
      <c r="U14" s="397"/>
      <c r="V14" s="166"/>
      <c r="W14" s="360" t="s">
        <v>220</v>
      </c>
      <c r="X14" s="397">
        <v>1</v>
      </c>
      <c r="Y14" s="166">
        <v>41</v>
      </c>
      <c r="Z14" s="103">
        <f t="shared" si="5"/>
        <v>41</v>
      </c>
      <c r="AA14" s="397">
        <v>1</v>
      </c>
      <c r="AB14" s="166">
        <v>50</v>
      </c>
      <c r="AC14" s="103">
        <f t="shared" si="6"/>
        <v>50</v>
      </c>
      <c r="AD14" s="397"/>
      <c r="AE14" s="166"/>
      <c r="AF14" s="360" t="s">
        <v>220</v>
      </c>
    </row>
    <row r="15" spans="1:32" s="221" customFormat="1" ht="24" hidden="1" customHeight="1" x14ac:dyDescent="0.25">
      <c r="A15" s="142">
        <f t="shared" si="7"/>
        <v>7</v>
      </c>
      <c r="B15" s="279" t="s">
        <v>115</v>
      </c>
      <c r="C15" s="280"/>
      <c r="D15" s="143">
        <f>IF(ISBLANK('Item List'!E10),0,'Item List'!E10)</f>
        <v>0</v>
      </c>
      <c r="E15" s="143">
        <f t="shared" si="0"/>
        <v>0</v>
      </c>
      <c r="F15" s="389">
        <v>6</v>
      </c>
      <c r="G15" s="165">
        <v>5</v>
      </c>
      <c r="H15" s="342">
        <f t="shared" si="1"/>
        <v>30</v>
      </c>
      <c r="I15" s="397">
        <v>1</v>
      </c>
      <c r="J15" s="166">
        <v>45</v>
      </c>
      <c r="K15" s="342" t="s">
        <v>216</v>
      </c>
      <c r="L15" s="397">
        <v>2</v>
      </c>
      <c r="M15" s="166">
        <v>59.5</v>
      </c>
      <c r="N15" s="103">
        <f t="shared" si="2"/>
        <v>119</v>
      </c>
      <c r="O15" s="397">
        <v>3</v>
      </c>
      <c r="P15" s="166">
        <v>40</v>
      </c>
      <c r="Q15" s="103">
        <f t="shared" si="3"/>
        <v>120</v>
      </c>
      <c r="R15" s="389">
        <v>2</v>
      </c>
      <c r="S15" s="165">
        <v>30</v>
      </c>
      <c r="T15" s="360">
        <f t="shared" si="4"/>
        <v>60</v>
      </c>
      <c r="U15" s="397"/>
      <c r="V15" s="166"/>
      <c r="W15" s="360" t="s">
        <v>220</v>
      </c>
      <c r="X15" s="397">
        <v>1</v>
      </c>
      <c r="Y15" s="166">
        <v>41</v>
      </c>
      <c r="Z15" s="103">
        <f t="shared" si="5"/>
        <v>41</v>
      </c>
      <c r="AA15" s="397">
        <v>1</v>
      </c>
      <c r="AB15" s="166">
        <v>50</v>
      </c>
      <c r="AC15" s="103">
        <f t="shared" si="6"/>
        <v>50</v>
      </c>
      <c r="AD15" s="397"/>
      <c r="AE15" s="166"/>
      <c r="AF15" s="360" t="s">
        <v>220</v>
      </c>
    </row>
    <row r="16" spans="1:32" s="221" customFormat="1" ht="24" hidden="1" customHeight="1" x14ac:dyDescent="0.25">
      <c r="A16" s="142">
        <f t="shared" si="7"/>
        <v>8</v>
      </c>
      <c r="B16" s="279" t="s">
        <v>116</v>
      </c>
      <c r="C16" s="280"/>
      <c r="D16" s="143">
        <f>IF(ISBLANK('Item List'!E11),0,'Item List'!E11)</f>
        <v>0</v>
      </c>
      <c r="E16" s="143">
        <f t="shared" si="0"/>
        <v>0</v>
      </c>
      <c r="F16" s="389">
        <v>7</v>
      </c>
      <c r="G16" s="165">
        <v>5</v>
      </c>
      <c r="H16" s="342">
        <f t="shared" si="1"/>
        <v>35</v>
      </c>
      <c r="I16" s="397">
        <v>2</v>
      </c>
      <c r="J16" s="166">
        <v>45</v>
      </c>
      <c r="K16" s="342" t="s">
        <v>216</v>
      </c>
      <c r="L16" s="397">
        <v>4</v>
      </c>
      <c r="M16" s="166">
        <v>59.5</v>
      </c>
      <c r="N16" s="103">
        <f t="shared" si="2"/>
        <v>238</v>
      </c>
      <c r="O16" s="397">
        <v>3</v>
      </c>
      <c r="P16" s="166">
        <v>40</v>
      </c>
      <c r="Q16" s="103">
        <f t="shared" si="3"/>
        <v>120</v>
      </c>
      <c r="R16" s="389">
        <v>4</v>
      </c>
      <c r="S16" s="165">
        <v>30</v>
      </c>
      <c r="T16" s="360">
        <f t="shared" si="4"/>
        <v>120</v>
      </c>
      <c r="U16" s="397"/>
      <c r="V16" s="166"/>
      <c r="W16" s="360" t="s">
        <v>220</v>
      </c>
      <c r="X16" s="397">
        <v>5</v>
      </c>
      <c r="Y16" s="166">
        <v>41</v>
      </c>
      <c r="Z16" s="103">
        <f t="shared" si="5"/>
        <v>205</v>
      </c>
      <c r="AA16" s="397">
        <v>4</v>
      </c>
      <c r="AB16" s="166">
        <v>50</v>
      </c>
      <c r="AC16" s="103">
        <f t="shared" si="6"/>
        <v>200</v>
      </c>
      <c r="AD16" s="397"/>
      <c r="AE16" s="166"/>
      <c r="AF16" s="360" t="s">
        <v>220</v>
      </c>
    </row>
    <row r="17" spans="1:33" s="221" customFormat="1" ht="24" hidden="1" customHeight="1" x14ac:dyDescent="0.25">
      <c r="A17" s="142">
        <f t="shared" si="7"/>
        <v>9</v>
      </c>
      <c r="B17" s="279" t="s">
        <v>118</v>
      </c>
      <c r="C17" s="280"/>
      <c r="D17" s="143">
        <f>IF(ISBLANK('Item List'!E12),0,'Item List'!E12)</f>
        <v>0</v>
      </c>
      <c r="E17" s="143">
        <f t="shared" si="0"/>
        <v>0</v>
      </c>
      <c r="F17" s="389">
        <v>3</v>
      </c>
      <c r="G17" s="165">
        <v>5</v>
      </c>
      <c r="H17" s="342">
        <f t="shared" si="1"/>
        <v>15</v>
      </c>
      <c r="I17" s="397">
        <v>1</v>
      </c>
      <c r="J17" s="166">
        <v>45</v>
      </c>
      <c r="K17" s="342" t="s">
        <v>216</v>
      </c>
      <c r="L17" s="397">
        <v>4</v>
      </c>
      <c r="M17" s="166">
        <v>59.5</v>
      </c>
      <c r="N17" s="103">
        <f t="shared" si="2"/>
        <v>238</v>
      </c>
      <c r="O17" s="397">
        <v>3</v>
      </c>
      <c r="P17" s="166">
        <v>40</v>
      </c>
      <c r="Q17" s="103">
        <f t="shared" si="3"/>
        <v>120</v>
      </c>
      <c r="R17" s="389">
        <v>4</v>
      </c>
      <c r="S17" s="165">
        <v>30</v>
      </c>
      <c r="T17" s="360">
        <f t="shared" si="4"/>
        <v>120</v>
      </c>
      <c r="U17" s="397"/>
      <c r="V17" s="166"/>
      <c r="W17" s="360" t="s">
        <v>220</v>
      </c>
      <c r="X17" s="397">
        <v>2</v>
      </c>
      <c r="Y17" s="166">
        <v>41</v>
      </c>
      <c r="Z17" s="103">
        <f t="shared" si="5"/>
        <v>82</v>
      </c>
      <c r="AA17" s="397">
        <v>4</v>
      </c>
      <c r="AB17" s="166">
        <v>50</v>
      </c>
      <c r="AC17" s="103">
        <f t="shared" si="6"/>
        <v>200</v>
      </c>
      <c r="AD17" s="397"/>
      <c r="AE17" s="166"/>
      <c r="AF17" s="360" t="s">
        <v>220</v>
      </c>
    </row>
    <row r="18" spans="1:33" s="221" customFormat="1" ht="24" hidden="1" customHeight="1" x14ac:dyDescent="0.25">
      <c r="A18" s="142">
        <f t="shared" si="7"/>
        <v>10</v>
      </c>
      <c r="B18" s="279" t="s">
        <v>144</v>
      </c>
      <c r="C18" s="280"/>
      <c r="D18" s="143">
        <f>IF(ISBLANK('Item List'!E13),0,'Item List'!E13)</f>
        <v>0</v>
      </c>
      <c r="E18" s="143">
        <f t="shared" si="0"/>
        <v>0</v>
      </c>
      <c r="F18" s="389">
        <v>6</v>
      </c>
      <c r="G18" s="165">
        <v>5</v>
      </c>
      <c r="H18" s="342">
        <f t="shared" si="1"/>
        <v>30</v>
      </c>
      <c r="I18" s="397">
        <v>0.5</v>
      </c>
      <c r="J18" s="166">
        <v>45</v>
      </c>
      <c r="K18" s="342" t="s">
        <v>216</v>
      </c>
      <c r="L18" s="397">
        <v>2</v>
      </c>
      <c r="M18" s="166">
        <v>59.5</v>
      </c>
      <c r="N18" s="103">
        <f t="shared" si="2"/>
        <v>119</v>
      </c>
      <c r="O18" s="397">
        <v>3</v>
      </c>
      <c r="P18" s="166">
        <v>40</v>
      </c>
      <c r="Q18" s="103">
        <f t="shared" si="3"/>
        <v>120</v>
      </c>
      <c r="R18" s="389">
        <v>1</v>
      </c>
      <c r="S18" s="165">
        <v>30</v>
      </c>
      <c r="T18" s="360">
        <f t="shared" si="4"/>
        <v>30</v>
      </c>
      <c r="U18" s="397"/>
      <c r="V18" s="166"/>
      <c r="W18" s="360" t="s">
        <v>220</v>
      </c>
      <c r="X18" s="397">
        <v>1</v>
      </c>
      <c r="Y18" s="166">
        <v>41</v>
      </c>
      <c r="Z18" s="103">
        <f t="shared" si="5"/>
        <v>41</v>
      </c>
      <c r="AA18" s="397">
        <v>1</v>
      </c>
      <c r="AB18" s="166">
        <v>50</v>
      </c>
      <c r="AC18" s="103">
        <f t="shared" si="6"/>
        <v>50</v>
      </c>
      <c r="AD18" s="397"/>
      <c r="AE18" s="166"/>
      <c r="AF18" s="360" t="s">
        <v>220</v>
      </c>
    </row>
    <row r="19" spans="1:33" ht="24" hidden="1" customHeight="1" x14ac:dyDescent="0.25">
      <c r="A19" s="142">
        <f t="shared" si="7"/>
        <v>11</v>
      </c>
      <c r="B19" s="279" t="s">
        <v>145</v>
      </c>
      <c r="C19" s="280"/>
      <c r="D19" s="143">
        <f>IF(ISBLANK('Item List'!E14),0,'Item List'!E14)</f>
        <v>0</v>
      </c>
      <c r="E19" s="143">
        <f t="shared" si="0"/>
        <v>0</v>
      </c>
      <c r="F19" s="389">
        <v>5</v>
      </c>
      <c r="G19" s="165">
        <v>5</v>
      </c>
      <c r="H19" s="342">
        <f t="shared" si="1"/>
        <v>25</v>
      </c>
      <c r="I19" s="398">
        <v>5</v>
      </c>
      <c r="J19" s="166">
        <v>45</v>
      </c>
      <c r="K19" s="342" t="s">
        <v>216</v>
      </c>
      <c r="L19" s="398">
        <v>6</v>
      </c>
      <c r="M19" s="166">
        <v>59.5</v>
      </c>
      <c r="N19" s="103">
        <f t="shared" si="2"/>
        <v>357</v>
      </c>
      <c r="O19" s="397">
        <v>3</v>
      </c>
      <c r="P19" s="166">
        <v>40</v>
      </c>
      <c r="Q19" s="103">
        <f t="shared" si="3"/>
        <v>120</v>
      </c>
      <c r="R19" s="389">
        <v>2</v>
      </c>
      <c r="S19" s="165">
        <v>30</v>
      </c>
      <c r="T19" s="360">
        <f t="shared" si="4"/>
        <v>60</v>
      </c>
      <c r="U19" s="398"/>
      <c r="V19" s="167"/>
      <c r="W19" s="360" t="s">
        <v>220</v>
      </c>
      <c r="X19" s="398">
        <v>6</v>
      </c>
      <c r="Y19" s="166">
        <v>41</v>
      </c>
      <c r="Z19" s="103">
        <f t="shared" si="5"/>
        <v>246</v>
      </c>
      <c r="AA19" s="398">
        <v>2</v>
      </c>
      <c r="AB19" s="166">
        <v>50</v>
      </c>
      <c r="AC19" s="103">
        <f t="shared" si="6"/>
        <v>100</v>
      </c>
      <c r="AD19" s="398"/>
      <c r="AE19" s="167"/>
      <c r="AF19" s="360" t="s">
        <v>220</v>
      </c>
    </row>
    <row r="20" spans="1:33" s="356" customFormat="1" ht="24" hidden="1" customHeight="1" x14ac:dyDescent="0.25">
      <c r="A20" s="349">
        <f t="shared" si="7"/>
        <v>12</v>
      </c>
      <c r="B20" s="428" t="s">
        <v>146</v>
      </c>
      <c r="C20" s="350"/>
      <c r="D20" s="351">
        <f>IF(ISBLANK('Item List'!E15),0,'Item List'!E15)</f>
        <v>0</v>
      </c>
      <c r="E20" s="351">
        <f t="shared" si="0"/>
        <v>0</v>
      </c>
      <c r="F20" s="390"/>
      <c r="G20" s="384"/>
      <c r="H20" s="364">
        <f>SUM(H9:H19)</f>
        <v>245</v>
      </c>
      <c r="I20" s="399"/>
      <c r="J20" s="381"/>
      <c r="K20" s="364">
        <v>495</v>
      </c>
      <c r="L20" s="399"/>
      <c r="M20" s="381"/>
      <c r="N20" s="364">
        <f>SUM(N9:N19)</f>
        <v>2023</v>
      </c>
      <c r="O20" s="399"/>
      <c r="P20" s="381"/>
      <c r="Q20" s="364">
        <f>SUM(Q9:Q19)</f>
        <v>1320</v>
      </c>
      <c r="R20" s="390"/>
      <c r="S20" s="384"/>
      <c r="T20" s="364">
        <f>SUM(T9:T19)</f>
        <v>870</v>
      </c>
      <c r="U20" s="399"/>
      <c r="V20" s="381"/>
      <c r="W20" s="364" t="s">
        <v>220</v>
      </c>
      <c r="X20" s="399"/>
      <c r="Y20" s="381"/>
      <c r="Z20" s="364">
        <f>SUM(Z9:Z19)</f>
        <v>1435</v>
      </c>
      <c r="AA20" s="399"/>
      <c r="AB20" s="381"/>
      <c r="AC20" s="364">
        <f>SUM(AC9:AC19)</f>
        <v>1100</v>
      </c>
      <c r="AD20" s="399"/>
      <c r="AE20" s="381"/>
      <c r="AF20" s="364" t="s">
        <v>220</v>
      </c>
      <c r="AG20" s="220"/>
    </row>
    <row r="21" spans="1:33" ht="24" hidden="1" customHeight="1" x14ac:dyDescent="0.25">
      <c r="A21" s="142"/>
      <c r="B21" s="279"/>
      <c r="C21" s="280"/>
      <c r="D21" s="143">
        <f>IF(ISBLANK('Item List'!E16),0,'Item List'!E16)</f>
        <v>0</v>
      </c>
      <c r="E21" s="143">
        <f t="shared" si="0"/>
        <v>0</v>
      </c>
      <c r="F21" s="389"/>
      <c r="G21" s="165"/>
      <c r="H21" s="342"/>
      <c r="I21" s="398"/>
      <c r="J21" s="167"/>
      <c r="K21" s="342"/>
      <c r="L21" s="398"/>
      <c r="M21" s="167"/>
      <c r="N21" s="103"/>
      <c r="O21" s="398"/>
      <c r="P21" s="167"/>
      <c r="Q21" s="383" t="s">
        <v>218</v>
      </c>
      <c r="R21" s="389"/>
      <c r="S21" s="165"/>
      <c r="T21" s="342"/>
      <c r="U21" s="398"/>
      <c r="V21" s="167"/>
      <c r="W21" s="360"/>
      <c r="X21" s="398"/>
      <c r="Y21" s="167"/>
      <c r="Z21" s="103"/>
      <c r="AA21" s="398"/>
      <c r="AB21" s="167"/>
      <c r="AC21" s="103"/>
      <c r="AD21" s="398"/>
      <c r="AE21" s="167"/>
      <c r="AF21" s="360"/>
    </row>
    <row r="22" spans="1:33" ht="24" customHeight="1" x14ac:dyDescent="0.25">
      <c r="A22" s="345"/>
      <c r="B22" s="344" t="s">
        <v>151</v>
      </c>
      <c r="C22" s="346"/>
      <c r="D22" s="143">
        <f>IF(ISBLANK('Item List'!E17),0,'Item List'!E17)</f>
        <v>0</v>
      </c>
      <c r="E22" s="143">
        <f t="shared" si="0"/>
        <v>0</v>
      </c>
      <c r="F22" s="389"/>
      <c r="G22" s="165"/>
      <c r="H22" s="342"/>
      <c r="I22" s="398"/>
      <c r="J22" s="167"/>
      <c r="K22" s="342"/>
      <c r="L22" s="398"/>
      <c r="M22" s="167"/>
      <c r="N22" s="103"/>
      <c r="O22" s="398"/>
      <c r="P22" s="167"/>
      <c r="Q22" s="103"/>
      <c r="R22" s="389"/>
      <c r="S22" s="165"/>
      <c r="T22" s="342"/>
      <c r="U22" s="398"/>
      <c r="V22" s="167"/>
      <c r="W22" s="360"/>
      <c r="X22" s="398"/>
      <c r="Y22" s="167"/>
      <c r="Z22" s="103"/>
      <c r="AA22" s="398"/>
      <c r="AB22" s="167"/>
      <c r="AC22" s="103"/>
      <c r="AD22" s="398"/>
      <c r="AE22" s="167"/>
      <c r="AF22" s="360"/>
    </row>
    <row r="23" spans="1:33" ht="24" customHeight="1" x14ac:dyDescent="0.25">
      <c r="A23" s="142">
        <f>IF(B23="","",A20+1)</f>
        <v>13</v>
      </c>
      <c r="B23" s="279" t="s">
        <v>152</v>
      </c>
      <c r="C23" s="280"/>
      <c r="D23" s="143">
        <f>IF(ISBLANK('Item List'!E18),0,'Item List'!E18)</f>
        <v>0</v>
      </c>
      <c r="E23" s="143">
        <f t="shared" si="0"/>
        <v>0</v>
      </c>
      <c r="F23" s="389">
        <v>4</v>
      </c>
      <c r="G23" s="165">
        <v>5</v>
      </c>
      <c r="H23" s="103">
        <f t="shared" ref="H23:H32" si="8">F23*G23</f>
        <v>20</v>
      </c>
      <c r="I23" s="398">
        <v>1</v>
      </c>
      <c r="J23" s="167">
        <v>45</v>
      </c>
      <c r="K23" s="342" t="s">
        <v>216</v>
      </c>
      <c r="L23" s="398">
        <v>2</v>
      </c>
      <c r="M23" s="167">
        <v>59.5</v>
      </c>
      <c r="N23" s="103">
        <f>L23*M23</f>
        <v>119</v>
      </c>
      <c r="O23" s="398">
        <v>3</v>
      </c>
      <c r="P23" s="167">
        <v>40</v>
      </c>
      <c r="Q23" s="103">
        <f t="shared" ref="Q23:Q32" si="9">+O23*P23</f>
        <v>120</v>
      </c>
      <c r="R23" s="389">
        <v>4</v>
      </c>
      <c r="S23" s="165">
        <v>30</v>
      </c>
      <c r="T23" s="103">
        <f t="shared" ref="T23:T32" si="10">R23*S23</f>
        <v>120</v>
      </c>
      <c r="U23" s="398"/>
      <c r="V23" s="167"/>
      <c r="W23" s="360" t="s">
        <v>220</v>
      </c>
      <c r="X23" s="398">
        <v>3</v>
      </c>
      <c r="Y23" s="167">
        <v>41</v>
      </c>
      <c r="Z23" s="103">
        <f>X23*Y23</f>
        <v>123</v>
      </c>
      <c r="AA23" s="398">
        <v>1</v>
      </c>
      <c r="AB23" s="167">
        <v>50</v>
      </c>
      <c r="AC23" s="103">
        <f>AA23*AB23</f>
        <v>50</v>
      </c>
      <c r="AD23" s="398"/>
      <c r="AE23" s="167"/>
      <c r="AF23" s="360" t="s">
        <v>220</v>
      </c>
    </row>
    <row r="24" spans="1:33" ht="24" customHeight="1" x14ac:dyDescent="0.25">
      <c r="A24" s="142">
        <f>IF(B24="","",A23+1)</f>
        <v>14</v>
      </c>
      <c r="B24" s="279" t="s">
        <v>153</v>
      </c>
      <c r="C24" s="280"/>
      <c r="D24" s="143">
        <f>IF(ISBLANK('Item List'!E19),0,'Item List'!E19)</f>
        <v>0</v>
      </c>
      <c r="E24" s="143">
        <f t="shared" si="0"/>
        <v>0</v>
      </c>
      <c r="F24" s="389">
        <v>1</v>
      </c>
      <c r="G24" s="165">
        <v>5</v>
      </c>
      <c r="H24" s="103">
        <f t="shared" si="8"/>
        <v>5</v>
      </c>
      <c r="I24" s="398">
        <v>1</v>
      </c>
      <c r="J24" s="167">
        <v>45</v>
      </c>
      <c r="K24" s="342" t="s">
        <v>216</v>
      </c>
      <c r="L24" s="398">
        <v>2</v>
      </c>
      <c r="M24" s="167">
        <v>59.5</v>
      </c>
      <c r="N24" s="103">
        <f t="shared" ref="N24:N32" si="11">L24*M24</f>
        <v>119</v>
      </c>
      <c r="O24" s="398">
        <v>3</v>
      </c>
      <c r="P24" s="167">
        <v>40</v>
      </c>
      <c r="Q24" s="103">
        <f t="shared" si="9"/>
        <v>120</v>
      </c>
      <c r="R24" s="389">
        <v>1</v>
      </c>
      <c r="S24" s="165">
        <v>30</v>
      </c>
      <c r="T24" s="103">
        <f t="shared" si="10"/>
        <v>30</v>
      </c>
      <c r="U24" s="398"/>
      <c r="V24" s="167"/>
      <c r="W24" s="360" t="s">
        <v>220</v>
      </c>
      <c r="X24" s="397">
        <v>0</v>
      </c>
      <c r="Y24" s="167"/>
      <c r="Z24" s="360" t="s">
        <v>216</v>
      </c>
      <c r="AA24" s="398">
        <v>1</v>
      </c>
      <c r="AB24" s="167">
        <v>50</v>
      </c>
      <c r="AC24" s="103">
        <f t="shared" ref="AC24:AC32" si="12">AA24*AB24</f>
        <v>50</v>
      </c>
      <c r="AD24" s="398"/>
      <c r="AE24" s="167"/>
      <c r="AF24" s="360" t="s">
        <v>220</v>
      </c>
    </row>
    <row r="25" spans="1:33" ht="24" customHeight="1" x14ac:dyDescent="0.25">
      <c r="A25" s="142">
        <f t="shared" ref="A25:A28" si="13">IF(B25="","",A24+1)</f>
        <v>15</v>
      </c>
      <c r="B25" s="279" t="s">
        <v>154</v>
      </c>
      <c r="C25" s="280"/>
      <c r="D25" s="143">
        <f>IF(ISBLANK('Item List'!E20),0,'Item List'!E20)</f>
        <v>0</v>
      </c>
      <c r="E25" s="143">
        <f t="shared" si="0"/>
        <v>0</v>
      </c>
      <c r="F25" s="389">
        <v>12</v>
      </c>
      <c r="G25" s="165">
        <v>5</v>
      </c>
      <c r="H25" s="103">
        <f t="shared" si="8"/>
        <v>60</v>
      </c>
      <c r="I25" s="398">
        <v>5</v>
      </c>
      <c r="J25" s="167">
        <v>45</v>
      </c>
      <c r="K25" s="342" t="s">
        <v>216</v>
      </c>
      <c r="L25" s="398">
        <v>10</v>
      </c>
      <c r="M25" s="167">
        <v>59.5</v>
      </c>
      <c r="N25" s="103">
        <f t="shared" si="11"/>
        <v>595</v>
      </c>
      <c r="O25" s="398">
        <v>3</v>
      </c>
      <c r="P25" s="167">
        <v>40</v>
      </c>
      <c r="Q25" s="103">
        <f t="shared" si="9"/>
        <v>120</v>
      </c>
      <c r="R25" s="389">
        <v>17</v>
      </c>
      <c r="S25" s="165">
        <v>30</v>
      </c>
      <c r="T25" s="103">
        <f t="shared" si="10"/>
        <v>510</v>
      </c>
      <c r="U25" s="398"/>
      <c r="V25" s="167"/>
      <c r="W25" s="360" t="s">
        <v>220</v>
      </c>
      <c r="X25" s="398">
        <v>15</v>
      </c>
      <c r="Y25" s="167">
        <v>41</v>
      </c>
      <c r="Z25" s="360">
        <f t="shared" ref="Z25:Z32" si="14">X25*Y25</f>
        <v>615</v>
      </c>
      <c r="AA25" s="398">
        <v>6</v>
      </c>
      <c r="AB25" s="167">
        <v>50</v>
      </c>
      <c r="AC25" s="103">
        <f t="shared" si="12"/>
        <v>300</v>
      </c>
      <c r="AD25" s="398"/>
      <c r="AE25" s="167"/>
      <c r="AF25" s="360" t="s">
        <v>220</v>
      </c>
    </row>
    <row r="26" spans="1:33" ht="24" customHeight="1" x14ac:dyDescent="0.25">
      <c r="A26" s="142">
        <f t="shared" si="13"/>
        <v>16</v>
      </c>
      <c r="B26" s="279" t="s">
        <v>155</v>
      </c>
      <c r="C26" s="280"/>
      <c r="D26" s="143">
        <f>IF(ISBLANK('Item List'!E21),0,'Item List'!E21)</f>
        <v>0</v>
      </c>
      <c r="E26" s="143">
        <f t="shared" si="0"/>
        <v>0</v>
      </c>
      <c r="F26" s="389">
        <v>8</v>
      </c>
      <c r="G26" s="165">
        <v>5</v>
      </c>
      <c r="H26" s="103">
        <f t="shared" si="8"/>
        <v>40</v>
      </c>
      <c r="I26" s="398">
        <v>1</v>
      </c>
      <c r="J26" s="167">
        <v>45</v>
      </c>
      <c r="K26" s="342" t="s">
        <v>216</v>
      </c>
      <c r="L26" s="398">
        <v>2</v>
      </c>
      <c r="M26" s="167">
        <v>59.5</v>
      </c>
      <c r="N26" s="103">
        <f t="shared" si="11"/>
        <v>119</v>
      </c>
      <c r="O26" s="403">
        <v>3</v>
      </c>
      <c r="P26" s="167">
        <v>40</v>
      </c>
      <c r="Q26" s="103">
        <f t="shared" si="9"/>
        <v>120</v>
      </c>
      <c r="R26" s="389">
        <v>5</v>
      </c>
      <c r="S26" s="165">
        <v>30</v>
      </c>
      <c r="T26" s="103">
        <f t="shared" si="10"/>
        <v>150</v>
      </c>
      <c r="U26" s="398"/>
      <c r="V26" s="167"/>
      <c r="W26" s="360" t="s">
        <v>220</v>
      </c>
      <c r="X26" s="398"/>
      <c r="Y26" s="167"/>
      <c r="Z26" s="360" t="s">
        <v>216</v>
      </c>
      <c r="AA26" s="398">
        <v>3</v>
      </c>
      <c r="AB26" s="167">
        <v>50</v>
      </c>
      <c r="AC26" s="103">
        <f t="shared" si="12"/>
        <v>150</v>
      </c>
      <c r="AD26" s="403"/>
      <c r="AE26" s="340"/>
      <c r="AF26" s="360" t="s">
        <v>220</v>
      </c>
    </row>
    <row r="27" spans="1:33" ht="24" customHeight="1" x14ac:dyDescent="0.25">
      <c r="A27" s="142">
        <f t="shared" si="13"/>
        <v>17</v>
      </c>
      <c r="B27" s="279" t="s">
        <v>156</v>
      </c>
      <c r="C27" s="280"/>
      <c r="D27" s="143">
        <f>IF(ISBLANK('Item List'!E22),0,'Item List'!E22)</f>
        <v>0</v>
      </c>
      <c r="E27" s="143">
        <f t="shared" si="0"/>
        <v>0</v>
      </c>
      <c r="F27" s="389">
        <v>9</v>
      </c>
      <c r="G27" s="165">
        <v>5</v>
      </c>
      <c r="H27" s="103">
        <f t="shared" si="8"/>
        <v>45</v>
      </c>
      <c r="I27" s="398">
        <v>1</v>
      </c>
      <c r="J27" s="167">
        <v>45</v>
      </c>
      <c r="K27" s="342" t="s">
        <v>216</v>
      </c>
      <c r="L27" s="398">
        <v>3</v>
      </c>
      <c r="M27" s="167">
        <v>59.5</v>
      </c>
      <c r="N27" s="103">
        <f t="shared" si="11"/>
        <v>178.5</v>
      </c>
      <c r="O27" s="403">
        <v>3</v>
      </c>
      <c r="P27" s="167">
        <v>40</v>
      </c>
      <c r="Q27" s="103">
        <f t="shared" si="9"/>
        <v>120</v>
      </c>
      <c r="R27" s="389">
        <v>7</v>
      </c>
      <c r="S27" s="165">
        <v>30</v>
      </c>
      <c r="T27" s="103">
        <f t="shared" si="10"/>
        <v>210</v>
      </c>
      <c r="U27" s="398"/>
      <c r="V27" s="167"/>
      <c r="W27" s="360" t="s">
        <v>220</v>
      </c>
      <c r="X27" s="398"/>
      <c r="Y27" s="167"/>
      <c r="Z27" s="360" t="s">
        <v>216</v>
      </c>
      <c r="AA27" s="398">
        <v>3</v>
      </c>
      <c r="AB27" s="167">
        <v>50</v>
      </c>
      <c r="AC27" s="103">
        <f t="shared" si="12"/>
        <v>150</v>
      </c>
      <c r="AD27" s="403"/>
      <c r="AE27" s="340"/>
      <c r="AF27" s="360" t="s">
        <v>220</v>
      </c>
    </row>
    <row r="28" spans="1:33" ht="24" customHeight="1" x14ac:dyDescent="0.25">
      <c r="A28" s="142">
        <f t="shared" si="13"/>
        <v>18</v>
      </c>
      <c r="B28" s="279" t="s">
        <v>157</v>
      </c>
      <c r="C28" s="280"/>
      <c r="D28" s="143">
        <f>IF(ISBLANK('Item List'!E23),0,'Item List'!E23)</f>
        <v>0</v>
      </c>
      <c r="E28" s="143">
        <f t="shared" si="0"/>
        <v>0</v>
      </c>
      <c r="F28" s="389">
        <v>1</v>
      </c>
      <c r="G28" s="165">
        <v>5</v>
      </c>
      <c r="H28" s="103">
        <f t="shared" si="8"/>
        <v>5</v>
      </c>
      <c r="I28" s="398">
        <v>1</v>
      </c>
      <c r="J28" s="167">
        <v>45</v>
      </c>
      <c r="K28" s="342" t="s">
        <v>216</v>
      </c>
      <c r="L28" s="475" t="s">
        <v>234</v>
      </c>
      <c r="M28" s="476" t="s">
        <v>234</v>
      </c>
      <c r="N28" s="477" t="s">
        <v>220</v>
      </c>
      <c r="O28" s="398">
        <v>3</v>
      </c>
      <c r="P28" s="167">
        <v>40</v>
      </c>
      <c r="Q28" s="103">
        <f t="shared" si="9"/>
        <v>120</v>
      </c>
      <c r="R28" s="389">
        <v>1</v>
      </c>
      <c r="S28" s="165">
        <v>30</v>
      </c>
      <c r="T28" s="103">
        <f t="shared" si="10"/>
        <v>30</v>
      </c>
      <c r="U28" s="398"/>
      <c r="V28" s="167"/>
      <c r="W28" s="360" t="s">
        <v>220</v>
      </c>
      <c r="X28" s="398"/>
      <c r="Y28" s="167"/>
      <c r="Z28" s="365" t="s">
        <v>216</v>
      </c>
      <c r="AA28" s="398">
        <v>2</v>
      </c>
      <c r="AB28" s="167">
        <v>50</v>
      </c>
      <c r="AC28" s="331">
        <f t="shared" si="12"/>
        <v>100</v>
      </c>
      <c r="AD28" s="398"/>
      <c r="AE28" s="167"/>
      <c r="AF28" s="360" t="s">
        <v>220</v>
      </c>
    </row>
    <row r="29" spans="1:33" ht="24" customHeight="1" x14ac:dyDescent="0.25">
      <c r="A29" s="142">
        <f t="shared" si="7"/>
        <v>19</v>
      </c>
      <c r="B29" s="279" t="s">
        <v>158</v>
      </c>
      <c r="C29" s="280"/>
      <c r="D29" s="143">
        <f>IF(ISBLANK('Item List'!E24),0,'Item List'!E24)</f>
        <v>0</v>
      </c>
      <c r="E29" s="143">
        <f t="shared" si="0"/>
        <v>0</v>
      </c>
      <c r="F29" s="389">
        <v>5</v>
      </c>
      <c r="G29" s="165">
        <v>5</v>
      </c>
      <c r="H29" s="103">
        <f t="shared" si="8"/>
        <v>25</v>
      </c>
      <c r="I29" s="398">
        <v>1</v>
      </c>
      <c r="J29" s="167">
        <v>45</v>
      </c>
      <c r="K29" s="342" t="s">
        <v>216</v>
      </c>
      <c r="L29" s="398">
        <v>8</v>
      </c>
      <c r="M29" s="167">
        <v>59.5</v>
      </c>
      <c r="N29" s="103">
        <f t="shared" si="11"/>
        <v>476</v>
      </c>
      <c r="O29" s="398">
        <v>3</v>
      </c>
      <c r="P29" s="167">
        <v>40</v>
      </c>
      <c r="Q29" s="103">
        <f t="shared" si="9"/>
        <v>120</v>
      </c>
      <c r="R29" s="389">
        <v>5</v>
      </c>
      <c r="S29" s="165">
        <v>30</v>
      </c>
      <c r="T29" s="103">
        <f t="shared" si="10"/>
        <v>150</v>
      </c>
      <c r="U29" s="398"/>
      <c r="V29" s="167"/>
      <c r="W29" s="360" t="s">
        <v>220</v>
      </c>
      <c r="X29" s="398">
        <v>18</v>
      </c>
      <c r="Y29" s="167">
        <v>41</v>
      </c>
      <c r="Z29" s="360">
        <f t="shared" si="14"/>
        <v>738</v>
      </c>
      <c r="AA29" s="398">
        <v>3</v>
      </c>
      <c r="AB29" s="167">
        <v>50</v>
      </c>
      <c r="AC29" s="103">
        <f t="shared" si="12"/>
        <v>150</v>
      </c>
      <c r="AD29" s="398"/>
      <c r="AE29" s="167"/>
      <c r="AF29" s="360" t="s">
        <v>220</v>
      </c>
    </row>
    <row r="30" spans="1:33" ht="24" customHeight="1" x14ac:dyDescent="0.25">
      <c r="A30" s="142">
        <f t="shared" si="7"/>
        <v>20</v>
      </c>
      <c r="B30" s="279" t="s">
        <v>159</v>
      </c>
      <c r="C30" s="280"/>
      <c r="D30" s="143">
        <f>IF(ISBLANK('Item List'!E25),0,'Item List'!E25)</f>
        <v>0</v>
      </c>
      <c r="E30" s="143">
        <f t="shared" si="0"/>
        <v>0</v>
      </c>
      <c r="F30" s="389">
        <v>5</v>
      </c>
      <c r="G30" s="165">
        <v>5</v>
      </c>
      <c r="H30" s="103">
        <f t="shared" si="8"/>
        <v>25</v>
      </c>
      <c r="I30" s="398">
        <v>1</v>
      </c>
      <c r="J30" s="167">
        <v>45</v>
      </c>
      <c r="K30" s="342" t="s">
        <v>216</v>
      </c>
      <c r="L30" s="398">
        <v>2</v>
      </c>
      <c r="M30" s="167">
        <v>59.5</v>
      </c>
      <c r="N30" s="103">
        <f t="shared" si="11"/>
        <v>119</v>
      </c>
      <c r="O30" s="398">
        <v>3</v>
      </c>
      <c r="P30" s="167">
        <v>40</v>
      </c>
      <c r="Q30" s="103">
        <f t="shared" si="9"/>
        <v>120</v>
      </c>
      <c r="R30" s="389">
        <v>2</v>
      </c>
      <c r="S30" s="165">
        <v>30</v>
      </c>
      <c r="T30" s="103">
        <f t="shared" si="10"/>
        <v>60</v>
      </c>
      <c r="U30" s="398"/>
      <c r="V30" s="167"/>
      <c r="W30" s="360" t="s">
        <v>220</v>
      </c>
      <c r="X30" s="398">
        <v>4</v>
      </c>
      <c r="Y30" s="167">
        <v>41</v>
      </c>
      <c r="Z30" s="360">
        <f t="shared" si="14"/>
        <v>164</v>
      </c>
      <c r="AA30" s="398">
        <v>1.5</v>
      </c>
      <c r="AB30" s="167">
        <v>50</v>
      </c>
      <c r="AC30" s="103">
        <f t="shared" si="12"/>
        <v>75</v>
      </c>
      <c r="AD30" s="398"/>
      <c r="AE30" s="167"/>
      <c r="AF30" s="360" t="s">
        <v>220</v>
      </c>
    </row>
    <row r="31" spans="1:33" ht="24" customHeight="1" x14ac:dyDescent="0.25">
      <c r="A31" s="142">
        <f t="shared" si="7"/>
        <v>21</v>
      </c>
      <c r="B31" s="279" t="s">
        <v>160</v>
      </c>
      <c r="C31" s="280"/>
      <c r="D31" s="143">
        <f>IF(ISBLANK('Item List'!E26),0,'Item List'!E26)</f>
        <v>0</v>
      </c>
      <c r="E31" s="143">
        <f t="shared" si="0"/>
        <v>0</v>
      </c>
      <c r="F31" s="389">
        <v>4</v>
      </c>
      <c r="G31" s="165">
        <v>5</v>
      </c>
      <c r="H31" s="103">
        <f t="shared" si="8"/>
        <v>20</v>
      </c>
      <c r="I31" s="398">
        <v>1</v>
      </c>
      <c r="J31" s="167">
        <v>45</v>
      </c>
      <c r="K31" s="342" t="s">
        <v>216</v>
      </c>
      <c r="L31" s="398">
        <v>2</v>
      </c>
      <c r="M31" s="167">
        <v>59.5</v>
      </c>
      <c r="N31" s="103">
        <f t="shared" si="11"/>
        <v>119</v>
      </c>
      <c r="O31" s="398">
        <v>3</v>
      </c>
      <c r="P31" s="167">
        <v>40</v>
      </c>
      <c r="Q31" s="103">
        <f t="shared" si="9"/>
        <v>120</v>
      </c>
      <c r="R31" s="389">
        <v>4</v>
      </c>
      <c r="S31" s="165">
        <v>30</v>
      </c>
      <c r="T31" s="103">
        <f t="shared" si="10"/>
        <v>120</v>
      </c>
      <c r="U31" s="398"/>
      <c r="V31" s="167"/>
      <c r="W31" s="360" t="s">
        <v>220</v>
      </c>
      <c r="X31" s="398">
        <v>5</v>
      </c>
      <c r="Y31" s="167">
        <v>41</v>
      </c>
      <c r="Z31" s="360">
        <f t="shared" si="14"/>
        <v>205</v>
      </c>
      <c r="AA31" s="398">
        <v>2.5</v>
      </c>
      <c r="AB31" s="167">
        <v>50</v>
      </c>
      <c r="AC31" s="103">
        <f t="shared" si="12"/>
        <v>125</v>
      </c>
      <c r="AD31" s="398"/>
      <c r="AE31" s="167"/>
      <c r="AF31" s="360" t="s">
        <v>220</v>
      </c>
    </row>
    <row r="32" spans="1:33" ht="24" customHeight="1" thickBot="1" x14ac:dyDescent="0.3">
      <c r="A32" s="142">
        <f t="shared" si="7"/>
        <v>22</v>
      </c>
      <c r="B32" s="279" t="s">
        <v>161</v>
      </c>
      <c r="C32" s="280"/>
      <c r="D32" s="143">
        <f>IF(ISBLANK('Item List'!E27),0,'Item List'!E27)</f>
        <v>0</v>
      </c>
      <c r="E32" s="143">
        <f t="shared" si="0"/>
        <v>0</v>
      </c>
      <c r="F32" s="389">
        <v>3</v>
      </c>
      <c r="G32" s="165">
        <v>5</v>
      </c>
      <c r="H32" s="103">
        <f t="shared" si="8"/>
        <v>15</v>
      </c>
      <c r="I32" s="398">
        <v>1</v>
      </c>
      <c r="J32" s="167">
        <v>45</v>
      </c>
      <c r="K32" s="342" t="s">
        <v>216</v>
      </c>
      <c r="L32" s="398">
        <v>2</v>
      </c>
      <c r="M32" s="167">
        <v>59.5</v>
      </c>
      <c r="N32" s="103">
        <f t="shared" si="11"/>
        <v>119</v>
      </c>
      <c r="O32" s="398">
        <v>3</v>
      </c>
      <c r="P32" s="167">
        <v>40</v>
      </c>
      <c r="Q32" s="103">
        <f t="shared" si="9"/>
        <v>120</v>
      </c>
      <c r="R32" s="389">
        <v>2</v>
      </c>
      <c r="S32" s="165">
        <v>30</v>
      </c>
      <c r="T32" s="103">
        <f t="shared" si="10"/>
        <v>60</v>
      </c>
      <c r="U32" s="398"/>
      <c r="V32" s="167"/>
      <c r="W32" s="360" t="s">
        <v>220</v>
      </c>
      <c r="X32" s="398">
        <v>3</v>
      </c>
      <c r="Y32" s="167">
        <v>41</v>
      </c>
      <c r="Z32" s="360">
        <f t="shared" si="14"/>
        <v>123</v>
      </c>
      <c r="AA32" s="398">
        <v>1.5</v>
      </c>
      <c r="AB32" s="167">
        <v>50</v>
      </c>
      <c r="AC32" s="103">
        <f t="shared" si="12"/>
        <v>75</v>
      </c>
      <c r="AD32" s="398"/>
      <c r="AE32" s="167"/>
      <c r="AF32" s="360" t="s">
        <v>220</v>
      </c>
    </row>
    <row r="33" spans="1:32" s="221" customFormat="1" ht="10.5" customHeight="1" x14ac:dyDescent="0.2">
      <c r="A33" s="144"/>
      <c r="B33" s="154" t="s">
        <v>97</v>
      </c>
      <c r="C33" s="281"/>
      <c r="D33" s="146" t="s">
        <v>7</v>
      </c>
      <c r="E33" s="147" t="str">
        <f>IF(SUM(E9:E32)=0,"",SUM(E9:E32))</f>
        <v/>
      </c>
      <c r="F33" s="391"/>
      <c r="G33" s="217"/>
      <c r="H33" s="348"/>
      <c r="I33" s="391"/>
      <c r="J33" s="217"/>
      <c r="K33" s="348"/>
      <c r="L33" s="391"/>
      <c r="M33" s="217"/>
      <c r="N33" s="348"/>
      <c r="O33" s="391"/>
      <c r="P33" s="217"/>
      <c r="Q33" s="348"/>
      <c r="R33" s="391"/>
      <c r="S33" s="217"/>
      <c r="T33" s="348"/>
      <c r="U33" s="391"/>
      <c r="V33" s="217"/>
      <c r="W33" s="348"/>
      <c r="X33" s="391"/>
      <c r="Y33" s="217"/>
      <c r="Z33" s="348"/>
      <c r="AA33" s="391"/>
      <c r="AB33" s="217"/>
      <c r="AC33" s="348"/>
      <c r="AD33" s="391"/>
      <c r="AE33" s="217"/>
      <c r="AF33" s="348"/>
    </row>
    <row r="34" spans="1:32" s="221" customFormat="1" ht="10.5" customHeight="1" thickBot="1" x14ac:dyDescent="0.25">
      <c r="A34" s="148"/>
      <c r="B34" s="149"/>
      <c r="C34" s="151"/>
      <c r="D34" s="152" t="s">
        <v>8</v>
      </c>
      <c r="E34" s="153" t="str">
        <f>IF(SUM(E9:E32)=0,"",SUM($C9*D9,$C10*D10,$C11*D11,$C12*D12,$C13*D13,$C14*D14,$C15*D15,$C16*D16,$C17*D17,$C18*D18,$C19*D19,$C20*D20,$C21*D21,$C22*D22,$C23*D23,$C24*D24,$C25*D25,$C26*D26,$C27*D27,$C28*D28,$C29*D29,$C30*D30,$C31*D31,$C32*D32))</f>
        <v/>
      </c>
      <c r="F34" s="392"/>
      <c r="G34" s="218"/>
      <c r="H34" s="104"/>
      <c r="I34" s="392"/>
      <c r="J34" s="218"/>
      <c r="K34" s="104"/>
      <c r="L34" s="392"/>
      <c r="M34" s="218"/>
      <c r="N34" s="104"/>
      <c r="O34" s="392"/>
      <c r="P34" s="218"/>
      <c r="Q34" s="104"/>
      <c r="R34" s="392"/>
      <c r="S34" s="218"/>
      <c r="T34" s="104"/>
      <c r="U34" s="392"/>
      <c r="V34" s="218"/>
      <c r="W34" s="104"/>
      <c r="X34" s="392"/>
      <c r="Y34" s="218"/>
      <c r="Z34" s="104"/>
      <c r="AA34" s="392"/>
      <c r="AB34" s="218"/>
      <c r="AC34" s="104"/>
      <c r="AD34" s="392"/>
      <c r="AE34" s="218"/>
      <c r="AF34" s="104"/>
    </row>
    <row r="35" spans="1:32" ht="24" customHeight="1" x14ac:dyDescent="0.25">
      <c r="A35" s="142">
        <f>IF(B35="","",A32+1)</f>
        <v>23</v>
      </c>
      <c r="B35" s="279" t="s">
        <v>162</v>
      </c>
      <c r="C35" s="280"/>
      <c r="D35" s="143">
        <f>IF(ISBLANK('Item List'!E30),0,'Item List'!E30)</f>
        <v>0</v>
      </c>
      <c r="E35" s="143">
        <f t="shared" ref="E35:E37" si="15">IF(AND(ISNUMBER($C35),ISNUMBER(D35)),$C35*D35,0)</f>
        <v>0</v>
      </c>
      <c r="F35" s="389">
        <v>1</v>
      </c>
      <c r="G35" s="165">
        <v>5</v>
      </c>
      <c r="H35" s="103">
        <f>F35*G35</f>
        <v>5</v>
      </c>
      <c r="I35" s="398">
        <v>1</v>
      </c>
      <c r="J35" s="167">
        <v>45</v>
      </c>
      <c r="K35" s="342" t="s">
        <v>216</v>
      </c>
      <c r="L35" s="398">
        <v>2</v>
      </c>
      <c r="M35" s="167">
        <v>59.5</v>
      </c>
      <c r="N35" s="103">
        <f>L35*M35</f>
        <v>119</v>
      </c>
      <c r="O35" s="398">
        <v>3</v>
      </c>
      <c r="P35" s="167">
        <v>40</v>
      </c>
      <c r="Q35" s="103">
        <f t="shared" ref="Q35:Q37" si="16">+O35*P35</f>
        <v>120</v>
      </c>
      <c r="R35" s="389">
        <v>1</v>
      </c>
      <c r="S35" s="165">
        <v>30</v>
      </c>
      <c r="T35" s="103">
        <f>R35*S35</f>
        <v>30</v>
      </c>
      <c r="U35" s="398"/>
      <c r="V35" s="167"/>
      <c r="W35" s="360" t="s">
        <v>220</v>
      </c>
      <c r="X35" s="398">
        <v>2</v>
      </c>
      <c r="Y35" s="167">
        <v>41</v>
      </c>
      <c r="Z35" s="360">
        <f>X35*Y35</f>
        <v>82</v>
      </c>
      <c r="AA35" s="398">
        <v>1</v>
      </c>
      <c r="AB35" s="167">
        <v>50</v>
      </c>
      <c r="AC35" s="103">
        <f>AA35*AB35</f>
        <v>50</v>
      </c>
      <c r="AD35" s="398"/>
      <c r="AE35" s="167"/>
      <c r="AF35" s="360" t="s">
        <v>220</v>
      </c>
    </row>
    <row r="36" spans="1:32" ht="24" customHeight="1" x14ac:dyDescent="0.25">
      <c r="A36" s="142">
        <f t="shared" ref="A36:A38" si="17">IF(B36="","",A35+1)</f>
        <v>24</v>
      </c>
      <c r="B36" s="279" t="s">
        <v>163</v>
      </c>
      <c r="C36" s="280"/>
      <c r="D36" s="143">
        <f>IF(ISBLANK('Item List'!E31),0,'Item List'!E31)</f>
        <v>0</v>
      </c>
      <c r="E36" s="143">
        <f t="shared" si="15"/>
        <v>0</v>
      </c>
      <c r="F36" s="389">
        <v>4</v>
      </c>
      <c r="G36" s="165">
        <v>5</v>
      </c>
      <c r="H36" s="103">
        <f t="shared" ref="H36:H37" si="18">F36*G36</f>
        <v>20</v>
      </c>
      <c r="I36" s="398">
        <v>1</v>
      </c>
      <c r="J36" s="167">
        <v>45</v>
      </c>
      <c r="K36" s="342" t="s">
        <v>216</v>
      </c>
      <c r="L36" s="398">
        <v>3</v>
      </c>
      <c r="M36" s="167">
        <v>59.5</v>
      </c>
      <c r="N36" s="103">
        <f t="shared" ref="N36:N37" si="19">L36*M36</f>
        <v>178.5</v>
      </c>
      <c r="O36" s="398">
        <v>3</v>
      </c>
      <c r="P36" s="167">
        <v>40</v>
      </c>
      <c r="Q36" s="103">
        <f t="shared" si="16"/>
        <v>120</v>
      </c>
      <c r="R36" s="389">
        <v>4</v>
      </c>
      <c r="S36" s="165">
        <v>30</v>
      </c>
      <c r="T36" s="103">
        <f t="shared" ref="T36:T37" si="20">R36*S36</f>
        <v>120</v>
      </c>
      <c r="U36" s="398"/>
      <c r="V36" s="167"/>
      <c r="W36" s="360" t="s">
        <v>220</v>
      </c>
      <c r="X36" s="398">
        <v>3</v>
      </c>
      <c r="Y36" s="167">
        <v>41</v>
      </c>
      <c r="Z36" s="360">
        <f t="shared" ref="Z36" si="21">X36*Y36</f>
        <v>123</v>
      </c>
      <c r="AA36" s="398">
        <v>2</v>
      </c>
      <c r="AB36" s="167">
        <v>50</v>
      </c>
      <c r="AC36" s="103">
        <f t="shared" ref="AC36:AC37" si="22">AA36*AB36</f>
        <v>100</v>
      </c>
      <c r="AD36" s="398"/>
      <c r="AE36" s="167"/>
      <c r="AF36" s="360" t="s">
        <v>220</v>
      </c>
    </row>
    <row r="37" spans="1:32" ht="24" customHeight="1" x14ac:dyDescent="0.25">
      <c r="A37" s="142">
        <f t="shared" si="17"/>
        <v>25</v>
      </c>
      <c r="B37" s="279" t="s">
        <v>164</v>
      </c>
      <c r="C37" s="280"/>
      <c r="D37" s="143">
        <f>IF(ISBLANK('Item List'!E32),0,'Item List'!E32)</f>
        <v>0</v>
      </c>
      <c r="E37" s="143">
        <f t="shared" si="15"/>
        <v>0</v>
      </c>
      <c r="F37" s="389">
        <v>5</v>
      </c>
      <c r="G37" s="165">
        <v>5</v>
      </c>
      <c r="H37" s="103">
        <f t="shared" si="18"/>
        <v>25</v>
      </c>
      <c r="I37" s="398">
        <v>1</v>
      </c>
      <c r="J37" s="167">
        <v>45</v>
      </c>
      <c r="K37" s="342" t="s">
        <v>216</v>
      </c>
      <c r="L37" s="398">
        <v>2</v>
      </c>
      <c r="M37" s="167">
        <v>59.5</v>
      </c>
      <c r="N37" s="103">
        <f t="shared" si="19"/>
        <v>119</v>
      </c>
      <c r="O37" s="398">
        <v>3</v>
      </c>
      <c r="P37" s="167">
        <v>40</v>
      </c>
      <c r="Q37" s="103">
        <f t="shared" si="16"/>
        <v>120</v>
      </c>
      <c r="R37" s="389">
        <v>5</v>
      </c>
      <c r="S37" s="165">
        <v>30</v>
      </c>
      <c r="T37" s="103">
        <f t="shared" si="20"/>
        <v>150</v>
      </c>
      <c r="U37" s="398"/>
      <c r="V37" s="167"/>
      <c r="W37" s="360" t="s">
        <v>220</v>
      </c>
      <c r="X37" s="398"/>
      <c r="Y37" s="167"/>
      <c r="Z37" s="360" t="s">
        <v>216</v>
      </c>
      <c r="AA37" s="398">
        <v>2.5</v>
      </c>
      <c r="AB37" s="167">
        <v>50</v>
      </c>
      <c r="AC37" s="103">
        <f t="shared" si="22"/>
        <v>125</v>
      </c>
      <c r="AD37" s="398"/>
      <c r="AE37" s="167"/>
      <c r="AF37" s="360" t="s">
        <v>220</v>
      </c>
    </row>
    <row r="38" spans="1:32" s="356" customFormat="1" ht="24" customHeight="1" x14ac:dyDescent="0.25">
      <c r="A38" s="452">
        <f t="shared" si="17"/>
        <v>26</v>
      </c>
      <c r="B38" s="432" t="s">
        <v>165</v>
      </c>
      <c r="C38" s="453"/>
      <c r="D38" s="454"/>
      <c r="E38" s="454"/>
      <c r="F38" s="455"/>
      <c r="G38" s="456"/>
      <c r="H38" s="457">
        <f>SUM(H23:H32,H35:H37)</f>
        <v>310</v>
      </c>
      <c r="I38" s="458"/>
      <c r="J38" s="459"/>
      <c r="K38" s="457">
        <f>+SUM(J23:J32,J35:J37)</f>
        <v>585</v>
      </c>
      <c r="L38" s="458"/>
      <c r="M38" s="459"/>
      <c r="N38" s="457">
        <f>SUM(N23:N32,N35:N37)</f>
        <v>2380</v>
      </c>
      <c r="O38" s="458"/>
      <c r="P38" s="459"/>
      <c r="Q38" s="457">
        <f>SUM(Q23:Q32,Q35:Q37)</f>
        <v>1560</v>
      </c>
      <c r="R38" s="460"/>
      <c r="S38" s="461"/>
      <c r="T38" s="457">
        <f>SUM(T23:T37)</f>
        <v>1740</v>
      </c>
      <c r="U38" s="458"/>
      <c r="V38" s="459"/>
      <c r="W38" s="457" t="s">
        <v>220</v>
      </c>
      <c r="X38" s="458"/>
      <c r="Y38" s="459"/>
      <c r="Z38" s="457">
        <f>SUM(Z23:Z32,Z35:Z37)</f>
        <v>2173</v>
      </c>
      <c r="AA38" s="458"/>
      <c r="AB38" s="459"/>
      <c r="AC38" s="457">
        <f>SUM(AC23:AC32,AC35:AC37)</f>
        <v>1500</v>
      </c>
      <c r="AD38" s="458"/>
      <c r="AE38" s="459"/>
      <c r="AF38" s="457" t="s">
        <v>220</v>
      </c>
    </row>
    <row r="39" spans="1:32" s="221" customFormat="1" ht="24" customHeight="1" x14ac:dyDescent="0.25">
      <c r="A39" s="142"/>
      <c r="B39" s="279"/>
      <c r="C39" s="280"/>
      <c r="D39" s="143"/>
      <c r="E39" s="143"/>
      <c r="F39" s="389"/>
      <c r="G39" s="165"/>
      <c r="H39" s="342"/>
      <c r="I39" s="397"/>
      <c r="J39" s="166"/>
      <c r="K39" s="342"/>
      <c r="L39" s="397"/>
      <c r="M39" s="166"/>
      <c r="N39" s="103"/>
      <c r="O39" s="397"/>
      <c r="P39" s="166"/>
      <c r="Q39" s="382" t="s">
        <v>217</v>
      </c>
      <c r="R39" s="389"/>
      <c r="S39" s="165"/>
      <c r="T39" s="342"/>
      <c r="U39" s="397"/>
      <c r="V39" s="166"/>
      <c r="W39" s="360"/>
      <c r="X39" s="397"/>
      <c r="Y39" s="166"/>
      <c r="Z39" s="342"/>
      <c r="AA39" s="397"/>
      <c r="AB39" s="166"/>
      <c r="AC39" s="103"/>
      <c r="AD39" s="397"/>
      <c r="AE39" s="166"/>
      <c r="AF39" s="360"/>
    </row>
    <row r="40" spans="1:32" s="221" customFormat="1" ht="24" customHeight="1" x14ac:dyDescent="0.25">
      <c r="A40" s="345"/>
      <c r="B40" s="344" t="s">
        <v>166</v>
      </c>
      <c r="C40" s="346"/>
      <c r="D40" s="143">
        <f>IF(ISBLANK('Item List'!E33),0,'Item List'!E33)</f>
        <v>0</v>
      </c>
      <c r="E40" s="143">
        <f t="shared" ref="E40:E58" si="23">IF(AND(ISNUMBER($C40),ISNUMBER(D40)),$C40*D40,0)</f>
        <v>0</v>
      </c>
      <c r="F40" s="407" t="s">
        <v>168</v>
      </c>
      <c r="G40" s="385" t="s">
        <v>169</v>
      </c>
      <c r="H40" s="360" t="s">
        <v>170</v>
      </c>
      <c r="I40" s="411" t="s">
        <v>168</v>
      </c>
      <c r="J40" s="380" t="s">
        <v>169</v>
      </c>
      <c r="K40" s="360" t="s">
        <v>170</v>
      </c>
      <c r="L40" s="411" t="s">
        <v>168</v>
      </c>
      <c r="M40" s="380" t="s">
        <v>169</v>
      </c>
      <c r="N40" s="360" t="s">
        <v>170</v>
      </c>
      <c r="O40" s="411" t="s">
        <v>168</v>
      </c>
      <c r="P40" s="380" t="s">
        <v>169</v>
      </c>
      <c r="Q40" s="360" t="s">
        <v>170</v>
      </c>
      <c r="R40" s="407" t="s">
        <v>168</v>
      </c>
      <c r="S40" s="385" t="s">
        <v>169</v>
      </c>
      <c r="T40" s="360" t="s">
        <v>170</v>
      </c>
      <c r="U40" s="411" t="s">
        <v>168</v>
      </c>
      <c r="V40" s="380" t="s">
        <v>169</v>
      </c>
      <c r="W40" s="360" t="s">
        <v>220</v>
      </c>
      <c r="X40" s="411" t="s">
        <v>168</v>
      </c>
      <c r="Y40" s="380" t="s">
        <v>169</v>
      </c>
      <c r="Z40" s="360" t="s">
        <v>170</v>
      </c>
      <c r="AA40" s="411" t="s">
        <v>168</v>
      </c>
      <c r="AB40" s="380" t="s">
        <v>169</v>
      </c>
      <c r="AC40" s="360" t="s">
        <v>170</v>
      </c>
      <c r="AD40" s="411" t="s">
        <v>168</v>
      </c>
      <c r="AE40" s="380" t="s">
        <v>169</v>
      </c>
      <c r="AF40" s="360"/>
    </row>
    <row r="41" spans="1:32" s="356" customFormat="1" ht="24" customHeight="1" thickBot="1" x14ac:dyDescent="0.3">
      <c r="A41" s="452">
        <f>IF(B41="","",A38+1)</f>
        <v>27</v>
      </c>
      <c r="B41" s="432" t="s">
        <v>202</v>
      </c>
      <c r="C41" s="453"/>
      <c r="D41" s="454">
        <f>IF(ISBLANK('Item List'!E34),0,'Item List'!E34)</f>
        <v>0</v>
      </c>
      <c r="E41" s="454">
        <f t="shared" si="23"/>
        <v>0</v>
      </c>
      <c r="F41" s="455">
        <v>100</v>
      </c>
      <c r="G41" s="456">
        <v>10</v>
      </c>
      <c r="H41" s="457">
        <f>F41*G41</f>
        <v>1000</v>
      </c>
      <c r="I41" s="458"/>
      <c r="J41" s="459"/>
      <c r="K41" s="457" t="s">
        <v>216</v>
      </c>
      <c r="L41" s="458">
        <v>62</v>
      </c>
      <c r="M41" s="459">
        <v>35</v>
      </c>
      <c r="N41" s="457">
        <f>L41*M41</f>
        <v>2170</v>
      </c>
      <c r="O41" s="458">
        <v>5</v>
      </c>
      <c r="P41" s="459">
        <v>85</v>
      </c>
      <c r="Q41" s="457">
        <f>O41*P41</f>
        <v>425</v>
      </c>
      <c r="R41" s="460">
        <v>87</v>
      </c>
      <c r="S41" s="461">
        <v>30</v>
      </c>
      <c r="T41" s="457">
        <f>R41*S41</f>
        <v>2610</v>
      </c>
      <c r="U41" s="458"/>
      <c r="V41" s="459"/>
      <c r="W41" s="457" t="s">
        <v>220</v>
      </c>
      <c r="X41" s="458">
        <v>88</v>
      </c>
      <c r="Y41" s="459">
        <v>24</v>
      </c>
      <c r="Z41" s="457">
        <f>X41*Y41</f>
        <v>2112</v>
      </c>
      <c r="AA41" s="458">
        <v>42</v>
      </c>
      <c r="AB41" s="459">
        <v>38</v>
      </c>
      <c r="AC41" s="457">
        <f>AA41*AB41</f>
        <v>1596</v>
      </c>
      <c r="AD41" s="458"/>
      <c r="AE41" s="459"/>
      <c r="AF41" s="457" t="s">
        <v>220</v>
      </c>
    </row>
    <row r="42" spans="1:32" s="221" customFormat="1" ht="24" hidden="1" customHeight="1" x14ac:dyDescent="0.25">
      <c r="A42" s="142"/>
      <c r="B42" s="279"/>
      <c r="C42" s="280"/>
      <c r="D42" s="143"/>
      <c r="E42" s="143"/>
      <c r="F42" s="389"/>
      <c r="G42" s="165"/>
      <c r="H42" s="342"/>
      <c r="I42" s="397"/>
      <c r="J42" s="166"/>
      <c r="K42" s="342"/>
      <c r="L42" s="397"/>
      <c r="M42" s="166"/>
      <c r="N42" s="103"/>
      <c r="O42" s="397"/>
      <c r="P42" s="166"/>
      <c r="Q42" s="103"/>
      <c r="R42" s="389"/>
      <c r="S42" s="165"/>
      <c r="T42" s="342"/>
      <c r="U42" s="397"/>
      <c r="V42" s="166"/>
      <c r="W42" s="360"/>
      <c r="X42" s="397"/>
      <c r="Y42" s="166"/>
      <c r="Z42" s="342"/>
      <c r="AA42" s="397"/>
      <c r="AB42" s="166"/>
      <c r="AC42" s="103"/>
      <c r="AD42" s="397"/>
      <c r="AE42" s="166"/>
      <c r="AF42" s="360"/>
    </row>
    <row r="43" spans="1:32" s="221" customFormat="1" ht="24" hidden="1" customHeight="1" x14ac:dyDescent="0.25">
      <c r="A43" s="425"/>
      <c r="B43" s="426" t="s">
        <v>167</v>
      </c>
      <c r="C43" s="427"/>
      <c r="D43" s="143">
        <f>IF(ISBLANK('Item List'!E36),0,'Item List'!E36)</f>
        <v>0</v>
      </c>
      <c r="E43" s="143">
        <f t="shared" si="23"/>
        <v>0</v>
      </c>
      <c r="F43" s="389"/>
      <c r="G43" s="409" t="s">
        <v>205</v>
      </c>
      <c r="H43" s="342"/>
      <c r="I43" s="397"/>
      <c r="J43" s="409" t="s">
        <v>205</v>
      </c>
      <c r="K43" s="342"/>
      <c r="L43" s="397"/>
      <c r="M43" s="409" t="s">
        <v>205</v>
      </c>
      <c r="N43" s="103"/>
      <c r="O43" s="397"/>
      <c r="P43" s="409" t="s">
        <v>205</v>
      </c>
      <c r="Q43" s="103"/>
      <c r="R43" s="389"/>
      <c r="S43" s="409" t="s">
        <v>205</v>
      </c>
      <c r="T43" s="342"/>
      <c r="U43" s="397"/>
      <c r="V43" s="409" t="s">
        <v>205</v>
      </c>
      <c r="W43" s="360"/>
      <c r="X43" s="397"/>
      <c r="Y43" s="409" t="s">
        <v>205</v>
      </c>
      <c r="Z43" s="342"/>
      <c r="AA43" s="397"/>
      <c r="AB43" s="409" t="s">
        <v>205</v>
      </c>
      <c r="AC43" s="103"/>
      <c r="AD43" s="397"/>
      <c r="AE43" s="409" t="s">
        <v>205</v>
      </c>
      <c r="AF43" s="360"/>
    </row>
    <row r="44" spans="1:32" s="221" customFormat="1" ht="24" hidden="1" customHeight="1" x14ac:dyDescent="0.25">
      <c r="A44" s="142">
        <f>IF(B44="","",A41+1)</f>
        <v>28</v>
      </c>
      <c r="B44" s="279" t="s">
        <v>175</v>
      </c>
      <c r="C44" s="280"/>
      <c r="D44" s="143">
        <f>IF(ISBLANK('Item List'!E37),0,'Item List'!E37)</f>
        <v>0</v>
      </c>
      <c r="E44" s="143">
        <f t="shared" si="23"/>
        <v>0</v>
      </c>
      <c r="F44" s="389">
        <v>2</v>
      </c>
      <c r="G44" s="410" t="s">
        <v>235</v>
      </c>
      <c r="H44" s="342">
        <v>15</v>
      </c>
      <c r="I44" s="397"/>
      <c r="J44" s="410" t="s">
        <v>235</v>
      </c>
      <c r="K44" s="342">
        <v>45</v>
      </c>
      <c r="L44" s="397">
        <v>2</v>
      </c>
      <c r="M44" s="410" t="s">
        <v>235</v>
      </c>
      <c r="N44" s="103">
        <v>119</v>
      </c>
      <c r="O44" s="397">
        <v>3</v>
      </c>
      <c r="P44" s="410" t="s">
        <v>235</v>
      </c>
      <c r="Q44" s="103">
        <v>150</v>
      </c>
      <c r="R44" s="389">
        <v>0</v>
      </c>
      <c r="S44" s="410" t="s">
        <v>235</v>
      </c>
      <c r="T44" s="360">
        <v>125</v>
      </c>
      <c r="U44" s="397"/>
      <c r="V44" s="410" t="s">
        <v>235</v>
      </c>
      <c r="W44" s="360" t="s">
        <v>220</v>
      </c>
      <c r="X44" s="397">
        <v>4</v>
      </c>
      <c r="Y44" s="410" t="s">
        <v>235</v>
      </c>
      <c r="Z44" s="360">
        <v>180</v>
      </c>
      <c r="AA44" s="397">
        <v>1.5</v>
      </c>
      <c r="AB44" s="410" t="s">
        <v>235</v>
      </c>
      <c r="AC44" s="103">
        <v>100</v>
      </c>
      <c r="AD44" s="397"/>
      <c r="AE44" s="410" t="s">
        <v>235</v>
      </c>
      <c r="AF44" s="360" t="s">
        <v>220</v>
      </c>
    </row>
    <row r="45" spans="1:32" ht="24" hidden="1" customHeight="1" x14ac:dyDescent="0.25">
      <c r="A45" s="142">
        <f>IF(B45="","",A44+1)</f>
        <v>29</v>
      </c>
      <c r="B45" s="279" t="s">
        <v>176</v>
      </c>
      <c r="C45" s="280"/>
      <c r="D45" s="143">
        <f>IF(ISBLANK('Item List'!E38),0,'Item List'!E38)</f>
        <v>0</v>
      </c>
      <c r="E45" s="143">
        <f t="shared" si="23"/>
        <v>0</v>
      </c>
      <c r="F45" s="389">
        <v>2</v>
      </c>
      <c r="G45" s="410" t="s">
        <v>235</v>
      </c>
      <c r="H45" s="342">
        <v>15</v>
      </c>
      <c r="I45" s="398"/>
      <c r="J45" s="410" t="s">
        <v>235</v>
      </c>
      <c r="K45" s="342">
        <v>35</v>
      </c>
      <c r="L45" s="397">
        <v>2</v>
      </c>
      <c r="M45" s="410" t="s">
        <v>235</v>
      </c>
      <c r="N45" s="103">
        <v>119</v>
      </c>
      <c r="O45" s="398">
        <v>3</v>
      </c>
      <c r="P45" s="410" t="s">
        <v>235</v>
      </c>
      <c r="Q45" s="103">
        <v>150</v>
      </c>
      <c r="R45" s="389">
        <v>0</v>
      </c>
      <c r="S45" s="410" t="s">
        <v>235</v>
      </c>
      <c r="T45" s="360">
        <v>45</v>
      </c>
      <c r="U45" s="398"/>
      <c r="V45" s="410" t="s">
        <v>235</v>
      </c>
      <c r="W45" s="360" t="s">
        <v>220</v>
      </c>
      <c r="X45" s="398">
        <v>1</v>
      </c>
      <c r="Y45" s="410" t="s">
        <v>235</v>
      </c>
      <c r="Z45" s="360">
        <v>45</v>
      </c>
      <c r="AA45" s="398">
        <v>0.5</v>
      </c>
      <c r="AB45" s="410" t="s">
        <v>235</v>
      </c>
      <c r="AC45" s="103">
        <v>100</v>
      </c>
      <c r="AD45" s="398"/>
      <c r="AE45" s="410" t="s">
        <v>235</v>
      </c>
      <c r="AF45" s="360" t="s">
        <v>220</v>
      </c>
    </row>
    <row r="46" spans="1:32" ht="24" hidden="1" customHeight="1" x14ac:dyDescent="0.25">
      <c r="A46" s="142">
        <f t="shared" ref="A46:A59" si="24">IF(B46="","",A45+1)</f>
        <v>30</v>
      </c>
      <c r="B46" s="279" t="s">
        <v>177</v>
      </c>
      <c r="C46" s="280"/>
      <c r="D46" s="143">
        <f>IF(ISBLANK('Item List'!E39),0,'Item List'!E39)</f>
        <v>0</v>
      </c>
      <c r="E46" s="143">
        <f t="shared" si="23"/>
        <v>0</v>
      </c>
      <c r="F46" s="389">
        <v>2</v>
      </c>
      <c r="G46" s="410" t="s">
        <v>235</v>
      </c>
      <c r="H46" s="342">
        <v>15</v>
      </c>
      <c r="I46" s="398"/>
      <c r="J46" s="410" t="s">
        <v>235</v>
      </c>
      <c r="K46" s="342">
        <v>45</v>
      </c>
      <c r="L46" s="397">
        <v>2</v>
      </c>
      <c r="M46" s="410" t="s">
        <v>235</v>
      </c>
      <c r="N46" s="103">
        <v>119</v>
      </c>
      <c r="O46" s="398">
        <v>3</v>
      </c>
      <c r="P46" s="410" t="s">
        <v>235</v>
      </c>
      <c r="Q46" s="103">
        <v>150</v>
      </c>
      <c r="R46" s="389">
        <v>0</v>
      </c>
      <c r="S46" s="410" t="s">
        <v>235</v>
      </c>
      <c r="T46" s="360">
        <v>100</v>
      </c>
      <c r="U46" s="398"/>
      <c r="V46" s="410" t="s">
        <v>235</v>
      </c>
      <c r="W46" s="360" t="s">
        <v>220</v>
      </c>
      <c r="X46" s="398">
        <v>7.5</v>
      </c>
      <c r="Y46" s="410" t="s">
        <v>235</v>
      </c>
      <c r="Z46" s="360">
        <v>337.5</v>
      </c>
      <c r="AA46" s="398">
        <v>1.5</v>
      </c>
      <c r="AB46" s="410" t="s">
        <v>235</v>
      </c>
      <c r="AC46" s="103">
        <v>100</v>
      </c>
      <c r="AD46" s="398"/>
      <c r="AE46" s="410" t="s">
        <v>235</v>
      </c>
      <c r="AF46" s="360" t="s">
        <v>220</v>
      </c>
    </row>
    <row r="47" spans="1:32" ht="24" hidden="1" customHeight="1" x14ac:dyDescent="0.25">
      <c r="A47" s="142">
        <f t="shared" si="24"/>
        <v>31</v>
      </c>
      <c r="B47" s="279" t="s">
        <v>178</v>
      </c>
      <c r="C47" s="280"/>
      <c r="D47" s="143">
        <f>IF(ISBLANK('Item List'!E40),0,'Item List'!E40)</f>
        <v>0</v>
      </c>
      <c r="E47" s="143">
        <f t="shared" si="23"/>
        <v>0</v>
      </c>
      <c r="F47" s="389">
        <v>3</v>
      </c>
      <c r="G47" s="410" t="s">
        <v>235</v>
      </c>
      <c r="H47" s="342">
        <v>15</v>
      </c>
      <c r="I47" s="398"/>
      <c r="J47" s="410" t="s">
        <v>235</v>
      </c>
      <c r="K47" s="342">
        <v>140</v>
      </c>
      <c r="L47" s="397">
        <v>3</v>
      </c>
      <c r="M47" s="410" t="s">
        <v>235</v>
      </c>
      <c r="N47" s="103">
        <v>178.5</v>
      </c>
      <c r="O47" s="398">
        <v>3</v>
      </c>
      <c r="P47" s="410" t="s">
        <v>235</v>
      </c>
      <c r="Q47" s="103">
        <v>150</v>
      </c>
      <c r="R47" s="389">
        <v>0</v>
      </c>
      <c r="S47" s="410" t="s">
        <v>235</v>
      </c>
      <c r="T47" s="360">
        <v>180</v>
      </c>
      <c r="U47" s="398"/>
      <c r="V47" s="410" t="s">
        <v>235</v>
      </c>
      <c r="W47" s="360" t="s">
        <v>220</v>
      </c>
      <c r="X47" s="398">
        <v>2.5</v>
      </c>
      <c r="Y47" s="410" t="s">
        <v>235</v>
      </c>
      <c r="Z47" s="360">
        <v>112.5</v>
      </c>
      <c r="AA47" s="398">
        <v>1</v>
      </c>
      <c r="AB47" s="410" t="s">
        <v>235</v>
      </c>
      <c r="AC47" s="103">
        <v>100</v>
      </c>
      <c r="AD47" s="398"/>
      <c r="AE47" s="410" t="s">
        <v>235</v>
      </c>
      <c r="AF47" s="360" t="s">
        <v>220</v>
      </c>
    </row>
    <row r="48" spans="1:32" ht="24" hidden="1" customHeight="1" x14ac:dyDescent="0.25">
      <c r="A48" s="142">
        <f t="shared" si="24"/>
        <v>32</v>
      </c>
      <c r="B48" s="279" t="s">
        <v>179</v>
      </c>
      <c r="C48" s="280"/>
      <c r="D48" s="143">
        <f>IF(ISBLANK('Item List'!E41),0,'Item List'!E41)</f>
        <v>0</v>
      </c>
      <c r="E48" s="143">
        <f t="shared" si="23"/>
        <v>0</v>
      </c>
      <c r="F48" s="389">
        <v>1</v>
      </c>
      <c r="G48" s="410" t="s">
        <v>235</v>
      </c>
      <c r="H48" s="342">
        <v>15</v>
      </c>
      <c r="I48" s="398"/>
      <c r="J48" s="410" t="s">
        <v>235</v>
      </c>
      <c r="K48" s="342">
        <v>35</v>
      </c>
      <c r="L48" s="397">
        <v>2</v>
      </c>
      <c r="M48" s="410" t="s">
        <v>235</v>
      </c>
      <c r="N48" s="103">
        <v>119</v>
      </c>
      <c r="O48" s="398">
        <v>3</v>
      </c>
      <c r="P48" s="410" t="s">
        <v>235</v>
      </c>
      <c r="Q48" s="103">
        <v>150</v>
      </c>
      <c r="R48" s="389">
        <v>0</v>
      </c>
      <c r="S48" s="410" t="s">
        <v>235</v>
      </c>
      <c r="T48" s="360">
        <v>65</v>
      </c>
      <c r="U48" s="398"/>
      <c r="V48" s="410" t="s">
        <v>235</v>
      </c>
      <c r="W48" s="360" t="s">
        <v>220</v>
      </c>
      <c r="X48" s="398"/>
      <c r="Y48" s="410" t="s">
        <v>235</v>
      </c>
      <c r="Z48" s="360" t="s">
        <v>216</v>
      </c>
      <c r="AA48" s="398">
        <v>1</v>
      </c>
      <c r="AB48" s="410" t="s">
        <v>235</v>
      </c>
      <c r="AC48" s="103">
        <v>45</v>
      </c>
      <c r="AD48" s="398"/>
      <c r="AE48" s="410" t="s">
        <v>235</v>
      </c>
      <c r="AF48" s="360" t="s">
        <v>220</v>
      </c>
    </row>
    <row r="49" spans="1:32" ht="24" hidden="1" customHeight="1" x14ac:dyDescent="0.25">
      <c r="A49" s="142">
        <f t="shared" si="24"/>
        <v>33</v>
      </c>
      <c r="B49" s="279" t="s">
        <v>180</v>
      </c>
      <c r="C49" s="280"/>
      <c r="D49" s="143">
        <f>IF(ISBLANK('Item List'!E42),0,'Item List'!E42)</f>
        <v>0</v>
      </c>
      <c r="E49" s="143">
        <f t="shared" si="23"/>
        <v>0</v>
      </c>
      <c r="F49" s="389">
        <v>1</v>
      </c>
      <c r="G49" s="410" t="s">
        <v>235</v>
      </c>
      <c r="H49" s="342">
        <v>15</v>
      </c>
      <c r="I49" s="398"/>
      <c r="J49" s="410" t="s">
        <v>235</v>
      </c>
      <c r="K49" s="342" t="s">
        <v>216</v>
      </c>
      <c r="L49" s="397">
        <v>2</v>
      </c>
      <c r="M49" s="410" t="s">
        <v>235</v>
      </c>
      <c r="N49" s="103">
        <v>119</v>
      </c>
      <c r="O49" s="398">
        <v>3</v>
      </c>
      <c r="P49" s="410" t="s">
        <v>235</v>
      </c>
      <c r="Q49" s="103">
        <v>150</v>
      </c>
      <c r="R49" s="389">
        <v>0</v>
      </c>
      <c r="S49" s="410" t="s">
        <v>235</v>
      </c>
      <c r="T49" s="360">
        <v>45</v>
      </c>
      <c r="U49" s="398"/>
      <c r="V49" s="410" t="s">
        <v>235</v>
      </c>
      <c r="W49" s="360" t="s">
        <v>220</v>
      </c>
      <c r="X49" s="398"/>
      <c r="Y49" s="410" t="s">
        <v>235</v>
      </c>
      <c r="Z49" s="360" t="s">
        <v>216</v>
      </c>
      <c r="AA49" s="398">
        <v>1</v>
      </c>
      <c r="AB49" s="410" t="s">
        <v>235</v>
      </c>
      <c r="AC49" s="103">
        <v>45</v>
      </c>
      <c r="AD49" s="398"/>
      <c r="AE49" s="410" t="s">
        <v>235</v>
      </c>
      <c r="AF49" s="360" t="s">
        <v>220</v>
      </c>
    </row>
    <row r="50" spans="1:32" ht="24" hidden="1" customHeight="1" x14ac:dyDescent="0.25">
      <c r="A50" s="142">
        <f t="shared" si="24"/>
        <v>34</v>
      </c>
      <c r="B50" s="279" t="s">
        <v>112</v>
      </c>
      <c r="C50" s="280"/>
      <c r="D50" s="143">
        <f>IF(ISBLANK('Item List'!E43),0,'Item List'!E43)</f>
        <v>0</v>
      </c>
      <c r="E50" s="143">
        <f t="shared" si="23"/>
        <v>0</v>
      </c>
      <c r="F50" s="389">
        <v>4</v>
      </c>
      <c r="G50" s="410" t="s">
        <v>235</v>
      </c>
      <c r="H50" s="342">
        <v>15</v>
      </c>
      <c r="I50" s="398"/>
      <c r="J50" s="410" t="s">
        <v>235</v>
      </c>
      <c r="K50" s="342">
        <v>140</v>
      </c>
      <c r="L50" s="397">
        <v>2</v>
      </c>
      <c r="M50" s="410" t="s">
        <v>235</v>
      </c>
      <c r="N50" s="103">
        <v>119</v>
      </c>
      <c r="O50" s="398">
        <v>3</v>
      </c>
      <c r="P50" s="410" t="s">
        <v>235</v>
      </c>
      <c r="Q50" s="103">
        <v>150</v>
      </c>
      <c r="R50" s="389">
        <v>0</v>
      </c>
      <c r="S50" s="410" t="s">
        <v>235</v>
      </c>
      <c r="T50" s="360">
        <v>170</v>
      </c>
      <c r="U50" s="398"/>
      <c r="V50" s="410" t="s">
        <v>235</v>
      </c>
      <c r="W50" s="360" t="s">
        <v>220</v>
      </c>
      <c r="X50" s="398">
        <v>4</v>
      </c>
      <c r="Y50" s="410" t="s">
        <v>235</v>
      </c>
      <c r="Z50" s="360">
        <v>180</v>
      </c>
      <c r="AA50" s="398">
        <v>1.5</v>
      </c>
      <c r="AB50" s="410" t="s">
        <v>235</v>
      </c>
      <c r="AC50" s="103">
        <v>100</v>
      </c>
      <c r="AD50" s="398"/>
      <c r="AE50" s="410" t="s">
        <v>235</v>
      </c>
      <c r="AF50" s="360" t="s">
        <v>220</v>
      </c>
    </row>
    <row r="51" spans="1:32" ht="24" hidden="1" customHeight="1" x14ac:dyDescent="0.25">
      <c r="A51" s="142">
        <f t="shared" si="24"/>
        <v>35</v>
      </c>
      <c r="B51" s="279" t="s">
        <v>181</v>
      </c>
      <c r="C51" s="280"/>
      <c r="D51" s="143">
        <f>IF(ISBLANK('Item List'!E44),0,'Item List'!E44)</f>
        <v>0</v>
      </c>
      <c r="E51" s="143">
        <f t="shared" si="23"/>
        <v>0</v>
      </c>
      <c r="F51" s="389">
        <v>1</v>
      </c>
      <c r="G51" s="410" t="s">
        <v>235</v>
      </c>
      <c r="H51" s="342">
        <v>15</v>
      </c>
      <c r="I51" s="398"/>
      <c r="J51" s="410" t="s">
        <v>235</v>
      </c>
      <c r="K51" s="342">
        <v>35</v>
      </c>
      <c r="L51" s="397">
        <v>2</v>
      </c>
      <c r="M51" s="410" t="s">
        <v>235</v>
      </c>
      <c r="N51" s="103">
        <v>119</v>
      </c>
      <c r="O51" s="398">
        <v>3</v>
      </c>
      <c r="P51" s="410" t="s">
        <v>235</v>
      </c>
      <c r="Q51" s="103">
        <v>150</v>
      </c>
      <c r="R51" s="389">
        <v>0</v>
      </c>
      <c r="S51" s="410" t="s">
        <v>235</v>
      </c>
      <c r="T51" s="360">
        <v>120</v>
      </c>
      <c r="U51" s="398"/>
      <c r="V51" s="410" t="s">
        <v>235</v>
      </c>
      <c r="W51" s="360" t="s">
        <v>220</v>
      </c>
      <c r="X51" s="398">
        <v>1</v>
      </c>
      <c r="Y51" s="410" t="s">
        <v>235</v>
      </c>
      <c r="Z51" s="360">
        <v>45</v>
      </c>
      <c r="AA51" s="398">
        <v>1</v>
      </c>
      <c r="AB51" s="410" t="s">
        <v>235</v>
      </c>
      <c r="AC51" s="103">
        <v>50</v>
      </c>
      <c r="AD51" s="398"/>
      <c r="AE51" s="410" t="s">
        <v>235</v>
      </c>
      <c r="AF51" s="360" t="s">
        <v>220</v>
      </c>
    </row>
    <row r="52" spans="1:32" ht="24" hidden="1" customHeight="1" x14ac:dyDescent="0.25">
      <c r="A52" s="142">
        <f t="shared" si="24"/>
        <v>36</v>
      </c>
      <c r="B52" s="279" t="s">
        <v>182</v>
      </c>
      <c r="C52" s="280"/>
      <c r="D52" s="143">
        <f>IF(ISBLANK('Item List'!E45),0,'Item List'!E45)</f>
        <v>0</v>
      </c>
      <c r="E52" s="143">
        <f t="shared" si="23"/>
        <v>0</v>
      </c>
      <c r="F52" s="389">
        <v>8</v>
      </c>
      <c r="G52" s="410" t="s">
        <v>235</v>
      </c>
      <c r="H52" s="342">
        <v>15</v>
      </c>
      <c r="I52" s="398"/>
      <c r="J52" s="410" t="s">
        <v>235</v>
      </c>
      <c r="K52" s="342">
        <v>175</v>
      </c>
      <c r="L52" s="397">
        <v>2</v>
      </c>
      <c r="M52" s="410" t="s">
        <v>235</v>
      </c>
      <c r="N52" s="103">
        <v>119</v>
      </c>
      <c r="O52" s="398">
        <v>3</v>
      </c>
      <c r="P52" s="410" t="s">
        <v>235</v>
      </c>
      <c r="Q52" s="103">
        <v>150</v>
      </c>
      <c r="R52" s="389">
        <v>0</v>
      </c>
      <c r="S52" s="410" t="s">
        <v>235</v>
      </c>
      <c r="T52" s="360">
        <v>200</v>
      </c>
      <c r="U52" s="398"/>
      <c r="V52" s="410" t="s">
        <v>235</v>
      </c>
      <c r="W52" s="360" t="s">
        <v>220</v>
      </c>
      <c r="X52" s="398">
        <v>3</v>
      </c>
      <c r="Y52" s="410" t="s">
        <v>235</v>
      </c>
      <c r="Z52" s="360">
        <v>135</v>
      </c>
      <c r="AA52" s="398">
        <v>2</v>
      </c>
      <c r="AB52" s="410" t="s">
        <v>235</v>
      </c>
      <c r="AC52" s="103">
        <v>150</v>
      </c>
      <c r="AD52" s="398"/>
      <c r="AE52" s="410" t="s">
        <v>235</v>
      </c>
      <c r="AF52" s="360" t="s">
        <v>220</v>
      </c>
    </row>
    <row r="53" spans="1:32" ht="24" hidden="1" customHeight="1" x14ac:dyDescent="0.25">
      <c r="A53" s="142">
        <f t="shared" si="24"/>
        <v>37</v>
      </c>
      <c r="B53" s="279" t="s">
        <v>183</v>
      </c>
      <c r="C53" s="280"/>
      <c r="D53" s="143">
        <f>IF(ISBLANK('Item List'!E46),0,'Item List'!E46)</f>
        <v>0</v>
      </c>
      <c r="E53" s="143">
        <f t="shared" si="23"/>
        <v>0</v>
      </c>
      <c r="F53" s="389">
        <v>1.5</v>
      </c>
      <c r="G53" s="410" t="s">
        <v>235</v>
      </c>
      <c r="H53" s="342">
        <v>15</v>
      </c>
      <c r="I53" s="398"/>
      <c r="J53" s="410" t="s">
        <v>235</v>
      </c>
      <c r="K53" s="342">
        <v>35</v>
      </c>
      <c r="L53" s="397">
        <v>2</v>
      </c>
      <c r="M53" s="410" t="s">
        <v>235</v>
      </c>
      <c r="N53" s="103">
        <v>119</v>
      </c>
      <c r="O53" s="398">
        <v>3</v>
      </c>
      <c r="P53" s="410" t="s">
        <v>235</v>
      </c>
      <c r="Q53" s="103">
        <v>150</v>
      </c>
      <c r="R53" s="389">
        <v>0</v>
      </c>
      <c r="S53" s="410" t="s">
        <v>235</v>
      </c>
      <c r="T53" s="360">
        <v>55</v>
      </c>
      <c r="U53" s="398"/>
      <c r="V53" s="410" t="s">
        <v>235</v>
      </c>
      <c r="W53" s="360" t="s">
        <v>220</v>
      </c>
      <c r="X53" s="398">
        <v>1</v>
      </c>
      <c r="Y53" s="410" t="s">
        <v>235</v>
      </c>
      <c r="Z53" s="360">
        <v>45</v>
      </c>
      <c r="AA53" s="398">
        <v>1</v>
      </c>
      <c r="AB53" s="410" t="s">
        <v>235</v>
      </c>
      <c r="AC53" s="103">
        <v>50</v>
      </c>
      <c r="AD53" s="398"/>
      <c r="AE53" s="410" t="s">
        <v>235</v>
      </c>
      <c r="AF53" s="360" t="s">
        <v>220</v>
      </c>
    </row>
    <row r="54" spans="1:32" ht="24" hidden="1" customHeight="1" x14ac:dyDescent="0.25">
      <c r="A54" s="142">
        <f t="shared" si="24"/>
        <v>38</v>
      </c>
      <c r="B54" s="279" t="s">
        <v>121</v>
      </c>
      <c r="C54" s="280"/>
      <c r="D54" s="143">
        <f>IF(ISBLANK('Item List'!E47),0,'Item List'!E47)</f>
        <v>0</v>
      </c>
      <c r="E54" s="143">
        <f t="shared" si="23"/>
        <v>0</v>
      </c>
      <c r="F54" s="389">
        <v>1</v>
      </c>
      <c r="G54" s="410" t="s">
        <v>235</v>
      </c>
      <c r="H54" s="342">
        <v>15</v>
      </c>
      <c r="I54" s="398"/>
      <c r="J54" s="410" t="s">
        <v>235</v>
      </c>
      <c r="K54" s="342">
        <v>35</v>
      </c>
      <c r="L54" s="397">
        <v>2</v>
      </c>
      <c r="M54" s="410" t="s">
        <v>235</v>
      </c>
      <c r="N54" s="103">
        <v>119</v>
      </c>
      <c r="O54" s="398">
        <v>3</v>
      </c>
      <c r="P54" s="410" t="s">
        <v>235</v>
      </c>
      <c r="Q54" s="103">
        <v>150</v>
      </c>
      <c r="R54" s="389">
        <v>0</v>
      </c>
      <c r="S54" s="410" t="s">
        <v>235</v>
      </c>
      <c r="T54" s="360">
        <v>45</v>
      </c>
      <c r="U54" s="398"/>
      <c r="V54" s="410" t="s">
        <v>235</v>
      </c>
      <c r="W54" s="360" t="s">
        <v>220</v>
      </c>
      <c r="X54" s="398"/>
      <c r="Y54" s="410" t="s">
        <v>235</v>
      </c>
      <c r="Z54" s="360" t="s">
        <v>216</v>
      </c>
      <c r="AA54" s="398">
        <v>1</v>
      </c>
      <c r="AB54" s="410" t="s">
        <v>235</v>
      </c>
      <c r="AC54" s="103">
        <v>65</v>
      </c>
      <c r="AD54" s="398"/>
      <c r="AE54" s="410" t="s">
        <v>235</v>
      </c>
      <c r="AF54" s="360" t="s">
        <v>220</v>
      </c>
    </row>
    <row r="55" spans="1:32" ht="24" hidden="1" customHeight="1" x14ac:dyDescent="0.25">
      <c r="A55" s="142">
        <f t="shared" si="24"/>
        <v>39</v>
      </c>
      <c r="B55" s="279" t="s">
        <v>122</v>
      </c>
      <c r="C55" s="280"/>
      <c r="D55" s="143">
        <f>IF(ISBLANK('Item List'!E48),0,'Item List'!E48)</f>
        <v>0</v>
      </c>
      <c r="E55" s="143">
        <f t="shared" si="23"/>
        <v>0</v>
      </c>
      <c r="F55" s="389">
        <v>3</v>
      </c>
      <c r="G55" s="410" t="s">
        <v>235</v>
      </c>
      <c r="H55" s="342">
        <v>15</v>
      </c>
      <c r="I55" s="398"/>
      <c r="J55" s="410" t="s">
        <v>235</v>
      </c>
      <c r="K55" s="342">
        <v>45</v>
      </c>
      <c r="L55" s="397">
        <v>2</v>
      </c>
      <c r="M55" s="410" t="s">
        <v>235</v>
      </c>
      <c r="N55" s="103">
        <v>119</v>
      </c>
      <c r="O55" s="398">
        <v>3</v>
      </c>
      <c r="P55" s="410" t="s">
        <v>235</v>
      </c>
      <c r="Q55" s="103">
        <v>150</v>
      </c>
      <c r="R55" s="389">
        <v>0</v>
      </c>
      <c r="S55" s="410" t="s">
        <v>235</v>
      </c>
      <c r="T55" s="360">
        <v>80</v>
      </c>
      <c r="U55" s="398"/>
      <c r="V55" s="410" t="s">
        <v>235</v>
      </c>
      <c r="W55" s="360" t="s">
        <v>220</v>
      </c>
      <c r="X55" s="398">
        <v>3</v>
      </c>
      <c r="Y55" s="410" t="s">
        <v>235</v>
      </c>
      <c r="Z55" s="360">
        <v>135</v>
      </c>
      <c r="AA55" s="398">
        <v>1</v>
      </c>
      <c r="AB55" s="410" t="s">
        <v>235</v>
      </c>
      <c r="AC55" s="103">
        <v>75</v>
      </c>
      <c r="AD55" s="398"/>
      <c r="AE55" s="410" t="s">
        <v>235</v>
      </c>
      <c r="AF55" s="360" t="s">
        <v>220</v>
      </c>
    </row>
    <row r="56" spans="1:32" ht="24" hidden="1" customHeight="1" x14ac:dyDescent="0.25">
      <c r="A56" s="142">
        <f t="shared" si="24"/>
        <v>40</v>
      </c>
      <c r="B56" s="279" t="s">
        <v>123</v>
      </c>
      <c r="C56" s="280"/>
      <c r="D56" s="143">
        <f>IF(ISBLANK('Item List'!E49),0,'Item List'!E49)</f>
        <v>0</v>
      </c>
      <c r="E56" s="143">
        <f t="shared" si="23"/>
        <v>0</v>
      </c>
      <c r="F56" s="389">
        <v>1</v>
      </c>
      <c r="G56" s="410" t="s">
        <v>235</v>
      </c>
      <c r="H56" s="342">
        <v>15</v>
      </c>
      <c r="I56" s="398"/>
      <c r="J56" s="410" t="s">
        <v>235</v>
      </c>
      <c r="K56" s="342">
        <v>45</v>
      </c>
      <c r="L56" s="397">
        <v>2</v>
      </c>
      <c r="M56" s="410" t="s">
        <v>235</v>
      </c>
      <c r="N56" s="103">
        <v>119</v>
      </c>
      <c r="O56" s="398">
        <v>3</v>
      </c>
      <c r="P56" s="410" t="s">
        <v>235</v>
      </c>
      <c r="Q56" s="103">
        <v>150</v>
      </c>
      <c r="R56" s="389">
        <v>0</v>
      </c>
      <c r="S56" s="410" t="s">
        <v>235</v>
      </c>
      <c r="T56" s="360">
        <v>45</v>
      </c>
      <c r="U56" s="398"/>
      <c r="V56" s="410" t="s">
        <v>235</v>
      </c>
      <c r="W56" s="360" t="s">
        <v>220</v>
      </c>
      <c r="X56" s="398">
        <v>0.75</v>
      </c>
      <c r="Y56" s="410" t="s">
        <v>235</v>
      </c>
      <c r="Z56" s="360">
        <v>33.75</v>
      </c>
      <c r="AA56" s="398">
        <v>0.5</v>
      </c>
      <c r="AB56" s="410" t="s">
        <v>235</v>
      </c>
      <c r="AC56" s="103">
        <v>45</v>
      </c>
      <c r="AD56" s="398"/>
      <c r="AE56" s="410" t="s">
        <v>235</v>
      </c>
      <c r="AF56" s="360" t="s">
        <v>220</v>
      </c>
    </row>
    <row r="57" spans="1:32" ht="24" hidden="1" customHeight="1" x14ac:dyDescent="0.25">
      <c r="A57" s="142">
        <f t="shared" si="24"/>
        <v>41</v>
      </c>
      <c r="B57" s="279" t="s">
        <v>124</v>
      </c>
      <c r="C57" s="280"/>
      <c r="D57" s="143">
        <f>IF(ISBLANK('Item List'!E50),0,'Item List'!E50)</f>
        <v>0</v>
      </c>
      <c r="E57" s="143">
        <f t="shared" si="23"/>
        <v>0</v>
      </c>
      <c r="F57" s="389">
        <v>2</v>
      </c>
      <c r="G57" s="410" t="s">
        <v>235</v>
      </c>
      <c r="H57" s="342">
        <v>15</v>
      </c>
      <c r="I57" s="398"/>
      <c r="J57" s="410" t="s">
        <v>235</v>
      </c>
      <c r="K57" s="342">
        <v>35</v>
      </c>
      <c r="L57" s="397">
        <v>2</v>
      </c>
      <c r="M57" s="410" t="s">
        <v>235</v>
      </c>
      <c r="N57" s="103">
        <v>119</v>
      </c>
      <c r="O57" s="398">
        <v>3</v>
      </c>
      <c r="P57" s="410" t="s">
        <v>235</v>
      </c>
      <c r="Q57" s="103">
        <v>150</v>
      </c>
      <c r="R57" s="389">
        <v>0</v>
      </c>
      <c r="S57" s="410" t="s">
        <v>235</v>
      </c>
      <c r="T57" s="360">
        <v>65</v>
      </c>
      <c r="U57" s="398"/>
      <c r="V57" s="410" t="s">
        <v>235</v>
      </c>
      <c r="W57" s="360" t="s">
        <v>220</v>
      </c>
      <c r="X57" s="398"/>
      <c r="Y57" s="410" t="s">
        <v>235</v>
      </c>
      <c r="Z57" s="360" t="s">
        <v>216</v>
      </c>
      <c r="AA57" s="398">
        <v>0.5</v>
      </c>
      <c r="AB57" s="410" t="s">
        <v>235</v>
      </c>
      <c r="AC57" s="103">
        <v>30</v>
      </c>
      <c r="AD57" s="398"/>
      <c r="AE57" s="410" t="s">
        <v>235</v>
      </c>
      <c r="AF57" s="360" t="s">
        <v>220</v>
      </c>
    </row>
    <row r="58" spans="1:32" ht="24" hidden="1" customHeight="1" x14ac:dyDescent="0.25">
      <c r="A58" s="142">
        <f t="shared" si="24"/>
        <v>42</v>
      </c>
      <c r="B58" s="279" t="s">
        <v>113</v>
      </c>
      <c r="C58" s="334"/>
      <c r="D58" s="198">
        <f>IF(ISBLANK('Item List'!E51),0,'Item List'!E51)</f>
        <v>0</v>
      </c>
      <c r="E58" s="143">
        <f t="shared" si="23"/>
        <v>0</v>
      </c>
      <c r="F58" s="394">
        <v>3</v>
      </c>
      <c r="G58" s="410" t="s">
        <v>235</v>
      </c>
      <c r="H58" s="342">
        <v>15</v>
      </c>
      <c r="I58" s="400"/>
      <c r="J58" s="410" t="s">
        <v>235</v>
      </c>
      <c r="K58" s="342">
        <v>45</v>
      </c>
      <c r="L58" s="397">
        <v>2</v>
      </c>
      <c r="M58" s="410" t="s">
        <v>235</v>
      </c>
      <c r="N58" s="103">
        <v>119</v>
      </c>
      <c r="O58" s="400">
        <v>3</v>
      </c>
      <c r="P58" s="410" t="s">
        <v>235</v>
      </c>
      <c r="Q58" s="103">
        <v>150</v>
      </c>
      <c r="R58" s="389">
        <v>0</v>
      </c>
      <c r="S58" s="410" t="s">
        <v>235</v>
      </c>
      <c r="T58" s="360">
        <v>65</v>
      </c>
      <c r="U58" s="400"/>
      <c r="V58" s="410" t="s">
        <v>235</v>
      </c>
      <c r="W58" s="360" t="s">
        <v>220</v>
      </c>
      <c r="X58" s="400">
        <v>1.5</v>
      </c>
      <c r="Y58" s="410" t="s">
        <v>235</v>
      </c>
      <c r="Z58" s="360">
        <v>67.5</v>
      </c>
      <c r="AA58" s="400">
        <v>0.5</v>
      </c>
      <c r="AB58" s="410" t="s">
        <v>235</v>
      </c>
      <c r="AC58" s="333">
        <v>50</v>
      </c>
      <c r="AD58" s="400"/>
      <c r="AE58" s="410" t="s">
        <v>235</v>
      </c>
      <c r="AF58" s="360" t="s">
        <v>220</v>
      </c>
    </row>
    <row r="59" spans="1:32" s="221" customFormat="1" ht="24.75" hidden="1" customHeight="1" thickBot="1" x14ac:dyDescent="0.3">
      <c r="A59" s="142">
        <f t="shared" si="24"/>
        <v>43</v>
      </c>
      <c r="B59" s="279" t="s">
        <v>125</v>
      </c>
      <c r="C59" s="335"/>
      <c r="D59" s="336"/>
      <c r="E59" s="337" t="str">
        <f>IF(SUM(E35:E58)=0,"",SUM(E35:E58)+E33)</f>
        <v/>
      </c>
      <c r="F59" s="394">
        <v>1</v>
      </c>
      <c r="G59" s="410" t="s">
        <v>235</v>
      </c>
      <c r="H59" s="342">
        <v>15</v>
      </c>
      <c r="I59" s="401"/>
      <c r="J59" s="410" t="s">
        <v>235</v>
      </c>
      <c r="K59" s="342">
        <v>35</v>
      </c>
      <c r="L59" s="397">
        <v>2</v>
      </c>
      <c r="M59" s="410" t="s">
        <v>235</v>
      </c>
      <c r="N59" s="103">
        <v>119</v>
      </c>
      <c r="O59" s="404">
        <v>3</v>
      </c>
      <c r="P59" s="410" t="s">
        <v>235</v>
      </c>
      <c r="Q59" s="103">
        <v>150</v>
      </c>
      <c r="R59" s="389">
        <v>0</v>
      </c>
      <c r="S59" s="410" t="s">
        <v>235</v>
      </c>
      <c r="T59" s="360">
        <v>80</v>
      </c>
      <c r="U59" s="408"/>
      <c r="V59" s="410" t="s">
        <v>235</v>
      </c>
      <c r="W59" s="360" t="s">
        <v>220</v>
      </c>
      <c r="X59" s="404">
        <v>2</v>
      </c>
      <c r="Y59" s="410" t="s">
        <v>235</v>
      </c>
      <c r="Z59" s="360">
        <v>90</v>
      </c>
      <c r="AA59" s="404">
        <v>0.5</v>
      </c>
      <c r="AB59" s="410" t="s">
        <v>235</v>
      </c>
      <c r="AC59" s="332">
        <v>50</v>
      </c>
      <c r="AD59" s="408"/>
      <c r="AE59" s="410" t="s">
        <v>235</v>
      </c>
      <c r="AF59" s="360" t="s">
        <v>220</v>
      </c>
    </row>
    <row r="60" spans="1:32" s="221" customFormat="1" ht="10.5" customHeight="1" x14ac:dyDescent="0.2">
      <c r="A60" s="144"/>
      <c r="B60" s="154" t="s">
        <v>9</v>
      </c>
      <c r="C60" s="281"/>
      <c r="D60" s="146" t="s">
        <v>7</v>
      </c>
      <c r="E60" s="147" t="str">
        <f>IF(SUM(E36:E59)=0,"",SUM(E36:E59))</f>
        <v/>
      </c>
      <c r="F60" s="391"/>
      <c r="G60" s="217"/>
      <c r="H60" s="348"/>
      <c r="I60" s="391"/>
      <c r="J60" s="217"/>
      <c r="K60" s="348"/>
      <c r="L60" s="391"/>
      <c r="M60" s="217"/>
      <c r="N60" s="348"/>
      <c r="O60" s="391"/>
      <c r="P60" s="217"/>
      <c r="Q60" s="348"/>
      <c r="R60" s="391"/>
      <c r="S60" s="217"/>
      <c r="T60" s="348">
        <v>0</v>
      </c>
      <c r="U60" s="391"/>
      <c r="V60" s="217"/>
      <c r="W60" s="348"/>
      <c r="X60" s="391"/>
      <c r="Y60" s="217"/>
      <c r="Z60" s="348"/>
      <c r="AA60" s="391"/>
      <c r="AB60" s="217"/>
      <c r="AC60" s="348"/>
      <c r="AD60" s="391"/>
      <c r="AE60" s="217"/>
      <c r="AF60" s="348"/>
    </row>
    <row r="61" spans="1:32" s="221" customFormat="1" ht="10.5" customHeight="1" thickBot="1" x14ac:dyDescent="0.25">
      <c r="A61" s="148"/>
      <c r="B61" s="149"/>
      <c r="C61" s="151"/>
      <c r="D61" s="152" t="s">
        <v>8</v>
      </c>
      <c r="E61" s="153" t="str">
        <f>IF(SUM(E36:E59)=0,"",SUM($C36*D36,$C37*D37,$C38*D38,$C39*D39,$C40*D40,$C41*D41,$C42*D42,$C43*D43,$C44*D44,$C45*D45,$C46*D46,$C47*D47,$C48*D48,$C49*D49,$C50*D50,$C51*D51,$C52*D52,$C53*D53,$C54*D54,$C55*D55,$C56*D56,$C57*D57,$C58*D58,$C59*D59))</f>
        <v/>
      </c>
      <c r="F61" s="392"/>
      <c r="G61" s="218"/>
      <c r="H61" s="104"/>
      <c r="I61" s="392"/>
      <c r="J61" s="218"/>
      <c r="K61" s="104"/>
      <c r="L61" s="392"/>
      <c r="M61" s="218"/>
      <c r="N61" s="104"/>
      <c r="O61" s="392"/>
      <c r="P61" s="218"/>
      <c r="Q61" s="104"/>
      <c r="R61" s="392"/>
      <c r="S61" s="218"/>
      <c r="T61" s="104">
        <v>0</v>
      </c>
      <c r="U61" s="392"/>
      <c r="V61" s="218"/>
      <c r="W61" s="104"/>
      <c r="X61" s="392"/>
      <c r="Y61" s="218"/>
      <c r="Z61" s="104"/>
      <c r="AA61" s="392"/>
      <c r="AB61" s="218"/>
      <c r="AC61" s="104"/>
      <c r="AD61" s="392"/>
      <c r="AE61" s="218"/>
      <c r="AF61" s="104"/>
    </row>
    <row r="62" spans="1:32" ht="24" hidden="1" customHeight="1" x14ac:dyDescent="0.25">
      <c r="A62" s="142">
        <f>IF(B62="","",A59+1)</f>
        <v>44</v>
      </c>
      <c r="B62" s="279" t="s">
        <v>126</v>
      </c>
      <c r="C62" s="280"/>
      <c r="D62" s="143">
        <f>IF(ISBLANK('Item List'!E53),0,'Item List'!E53)</f>
        <v>0</v>
      </c>
      <c r="E62" s="143">
        <f t="shared" ref="E62:E84" si="25">IF(AND(ISNUMBER($C62),ISNUMBER(D62)),$C62*D62,0)</f>
        <v>0</v>
      </c>
      <c r="F62" s="389">
        <v>1</v>
      </c>
      <c r="G62" s="410" t="s">
        <v>235</v>
      </c>
      <c r="H62" s="342">
        <v>15</v>
      </c>
      <c r="I62" s="397"/>
      <c r="J62" s="410" t="s">
        <v>235</v>
      </c>
      <c r="K62" s="342" t="s">
        <v>216</v>
      </c>
      <c r="L62" s="397">
        <v>2</v>
      </c>
      <c r="M62" s="410" t="s">
        <v>235</v>
      </c>
      <c r="N62" s="360">
        <v>119</v>
      </c>
      <c r="O62" s="397">
        <v>3</v>
      </c>
      <c r="P62" s="410" t="s">
        <v>235</v>
      </c>
      <c r="Q62" s="360">
        <v>150</v>
      </c>
      <c r="R62" s="389">
        <v>0</v>
      </c>
      <c r="S62" s="410" t="s">
        <v>235</v>
      </c>
      <c r="T62" s="360">
        <v>65</v>
      </c>
      <c r="U62" s="397"/>
      <c r="V62" s="410" t="s">
        <v>235</v>
      </c>
      <c r="W62" s="360" t="s">
        <v>220</v>
      </c>
      <c r="X62" s="397">
        <v>0</v>
      </c>
      <c r="Y62" s="410" t="s">
        <v>235</v>
      </c>
      <c r="Z62" s="360" t="s">
        <v>216</v>
      </c>
      <c r="AA62" s="397">
        <v>0.5</v>
      </c>
      <c r="AB62" s="410" t="s">
        <v>235</v>
      </c>
      <c r="AC62" s="360">
        <v>30</v>
      </c>
      <c r="AD62" s="397"/>
      <c r="AE62" s="410" t="s">
        <v>235</v>
      </c>
      <c r="AF62" s="360" t="s">
        <v>220</v>
      </c>
    </row>
    <row r="63" spans="1:32" ht="24" hidden="1" customHeight="1" x14ac:dyDescent="0.25">
      <c r="A63" s="142">
        <f>IF(B63="","",A62+1)</f>
        <v>45</v>
      </c>
      <c r="B63" s="279" t="s">
        <v>114</v>
      </c>
      <c r="C63" s="280"/>
      <c r="D63" s="143">
        <f>IF(ISBLANK('Item List'!E54),0,'Item List'!E54)</f>
        <v>0</v>
      </c>
      <c r="E63" s="143">
        <f t="shared" si="25"/>
        <v>0</v>
      </c>
      <c r="F63" s="389">
        <v>3</v>
      </c>
      <c r="G63" s="410" t="s">
        <v>235</v>
      </c>
      <c r="H63" s="342">
        <v>15</v>
      </c>
      <c r="I63" s="397"/>
      <c r="J63" s="410" t="s">
        <v>235</v>
      </c>
      <c r="K63" s="342">
        <v>45</v>
      </c>
      <c r="L63" s="397">
        <v>2</v>
      </c>
      <c r="M63" s="410" t="s">
        <v>235</v>
      </c>
      <c r="N63" s="360">
        <v>119</v>
      </c>
      <c r="O63" s="397">
        <v>3</v>
      </c>
      <c r="P63" s="410" t="s">
        <v>235</v>
      </c>
      <c r="Q63" s="360">
        <v>150</v>
      </c>
      <c r="R63" s="389">
        <v>0</v>
      </c>
      <c r="S63" s="410" t="s">
        <v>235</v>
      </c>
      <c r="T63" s="360">
        <v>65</v>
      </c>
      <c r="U63" s="397"/>
      <c r="V63" s="410" t="s">
        <v>235</v>
      </c>
      <c r="W63" s="360" t="s">
        <v>220</v>
      </c>
      <c r="X63" s="397">
        <v>1.5</v>
      </c>
      <c r="Y63" s="410" t="s">
        <v>235</v>
      </c>
      <c r="Z63" s="360">
        <v>67.5</v>
      </c>
      <c r="AA63" s="397">
        <v>1</v>
      </c>
      <c r="AB63" s="410" t="s">
        <v>235</v>
      </c>
      <c r="AC63" s="360">
        <v>50</v>
      </c>
      <c r="AD63" s="397"/>
      <c r="AE63" s="410" t="s">
        <v>235</v>
      </c>
      <c r="AF63" s="360" t="s">
        <v>220</v>
      </c>
    </row>
    <row r="64" spans="1:32" ht="24" hidden="1" customHeight="1" x14ac:dyDescent="0.25">
      <c r="A64" s="142">
        <f t="shared" ref="A64:A85" si="26">IF(B64="","",A63+1)</f>
        <v>46</v>
      </c>
      <c r="B64" s="330" t="s">
        <v>115</v>
      </c>
      <c r="C64" s="280"/>
      <c r="D64" s="143">
        <f>IF(ISBLANK('Item List'!E55),0,'Item List'!E55)</f>
        <v>0</v>
      </c>
      <c r="E64" s="143">
        <f t="shared" si="25"/>
        <v>0</v>
      </c>
      <c r="F64" s="389">
        <v>3</v>
      </c>
      <c r="G64" s="410" t="s">
        <v>235</v>
      </c>
      <c r="H64" s="342">
        <v>15</v>
      </c>
      <c r="I64" s="397"/>
      <c r="J64" s="410" t="s">
        <v>235</v>
      </c>
      <c r="K64" s="342">
        <v>175</v>
      </c>
      <c r="L64" s="397">
        <v>2</v>
      </c>
      <c r="M64" s="410" t="s">
        <v>235</v>
      </c>
      <c r="N64" s="360">
        <v>119</v>
      </c>
      <c r="O64" s="397">
        <v>3</v>
      </c>
      <c r="P64" s="410" t="s">
        <v>235</v>
      </c>
      <c r="Q64" s="360">
        <v>150</v>
      </c>
      <c r="R64" s="389">
        <v>0</v>
      </c>
      <c r="S64" s="410" t="s">
        <v>235</v>
      </c>
      <c r="T64" s="360">
        <v>80</v>
      </c>
      <c r="U64" s="397"/>
      <c r="V64" s="410" t="s">
        <v>235</v>
      </c>
      <c r="W64" s="360" t="s">
        <v>220</v>
      </c>
      <c r="X64" s="397">
        <v>1.5</v>
      </c>
      <c r="Y64" s="410" t="s">
        <v>235</v>
      </c>
      <c r="Z64" s="360">
        <v>67.5</v>
      </c>
      <c r="AA64" s="397">
        <v>1</v>
      </c>
      <c r="AB64" s="410" t="s">
        <v>235</v>
      </c>
      <c r="AC64" s="360">
        <v>100</v>
      </c>
      <c r="AD64" s="397"/>
      <c r="AE64" s="410" t="s">
        <v>235</v>
      </c>
      <c r="AF64" s="360" t="s">
        <v>220</v>
      </c>
    </row>
    <row r="65" spans="1:32" ht="24" hidden="1" customHeight="1" x14ac:dyDescent="0.25">
      <c r="A65" s="142">
        <f t="shared" si="26"/>
        <v>47</v>
      </c>
      <c r="B65" s="338" t="s">
        <v>116</v>
      </c>
      <c r="C65" s="280"/>
      <c r="D65" s="143">
        <f>IF(ISBLANK('Item List'!E56),0,'Item List'!E56)</f>
        <v>0</v>
      </c>
      <c r="E65" s="143">
        <f t="shared" si="25"/>
        <v>0</v>
      </c>
      <c r="F65" s="389">
        <v>3</v>
      </c>
      <c r="G65" s="410" t="s">
        <v>235</v>
      </c>
      <c r="H65" s="342">
        <v>15</v>
      </c>
      <c r="I65" s="397"/>
      <c r="J65" s="410" t="s">
        <v>235</v>
      </c>
      <c r="K65" s="342">
        <v>140</v>
      </c>
      <c r="L65" s="397">
        <v>2</v>
      </c>
      <c r="M65" s="410" t="s">
        <v>235</v>
      </c>
      <c r="N65" s="360">
        <v>119</v>
      </c>
      <c r="O65" s="397">
        <v>3</v>
      </c>
      <c r="P65" s="410" t="s">
        <v>235</v>
      </c>
      <c r="Q65" s="360">
        <v>150</v>
      </c>
      <c r="R65" s="389">
        <v>0</v>
      </c>
      <c r="S65" s="410" t="s">
        <v>235</v>
      </c>
      <c r="T65" s="360">
        <v>80</v>
      </c>
      <c r="U65" s="397"/>
      <c r="V65" s="410" t="s">
        <v>235</v>
      </c>
      <c r="W65" s="360" t="s">
        <v>220</v>
      </c>
      <c r="X65" s="397">
        <v>0.75</v>
      </c>
      <c r="Y65" s="410" t="s">
        <v>235</v>
      </c>
      <c r="Z65" s="360">
        <v>33.75</v>
      </c>
      <c r="AA65" s="397">
        <v>1</v>
      </c>
      <c r="AB65" s="410" t="s">
        <v>235</v>
      </c>
      <c r="AC65" s="360">
        <v>100</v>
      </c>
      <c r="AD65" s="397"/>
      <c r="AE65" s="410" t="s">
        <v>235</v>
      </c>
      <c r="AF65" s="360" t="s">
        <v>220</v>
      </c>
    </row>
    <row r="66" spans="1:32" ht="24" hidden="1" customHeight="1" x14ac:dyDescent="0.25">
      <c r="A66" s="142">
        <f t="shared" si="26"/>
        <v>48</v>
      </c>
      <c r="B66" s="339" t="s">
        <v>127</v>
      </c>
      <c r="C66" s="280"/>
      <c r="D66" s="143">
        <f>IF(ISBLANK('Item List'!E57),0,'Item List'!E57)</f>
        <v>0</v>
      </c>
      <c r="E66" s="143">
        <f t="shared" si="25"/>
        <v>0</v>
      </c>
      <c r="F66" s="389">
        <v>2</v>
      </c>
      <c r="G66" s="410" t="s">
        <v>235</v>
      </c>
      <c r="H66" s="342">
        <v>15</v>
      </c>
      <c r="I66" s="397"/>
      <c r="J66" s="410" t="s">
        <v>235</v>
      </c>
      <c r="K66" s="342">
        <v>35</v>
      </c>
      <c r="L66" s="397">
        <v>2</v>
      </c>
      <c r="M66" s="410" t="s">
        <v>235</v>
      </c>
      <c r="N66" s="360">
        <v>119</v>
      </c>
      <c r="O66" s="397">
        <v>3</v>
      </c>
      <c r="P66" s="410" t="s">
        <v>235</v>
      </c>
      <c r="Q66" s="360">
        <v>150</v>
      </c>
      <c r="R66" s="389">
        <v>0</v>
      </c>
      <c r="S66" s="410" t="s">
        <v>235</v>
      </c>
      <c r="T66" s="360">
        <v>150</v>
      </c>
      <c r="U66" s="397"/>
      <c r="V66" s="410" t="s">
        <v>235</v>
      </c>
      <c r="W66" s="360" t="s">
        <v>220</v>
      </c>
      <c r="X66" s="397">
        <v>0.5</v>
      </c>
      <c r="Y66" s="410" t="s">
        <v>235</v>
      </c>
      <c r="Z66" s="360">
        <v>22.5</v>
      </c>
      <c r="AA66" s="397">
        <v>1</v>
      </c>
      <c r="AB66" s="410" t="s">
        <v>235</v>
      </c>
      <c r="AC66" s="360">
        <v>75</v>
      </c>
      <c r="AD66" s="397"/>
      <c r="AE66" s="410" t="s">
        <v>235</v>
      </c>
      <c r="AF66" s="360" t="s">
        <v>220</v>
      </c>
    </row>
    <row r="67" spans="1:32" ht="24" hidden="1" customHeight="1" x14ac:dyDescent="0.25">
      <c r="A67" s="142">
        <f t="shared" si="26"/>
        <v>49</v>
      </c>
      <c r="B67" s="339" t="s">
        <v>117</v>
      </c>
      <c r="C67" s="280"/>
      <c r="D67" s="143">
        <f>IF(ISBLANK('Item List'!E58),0,'Item List'!E58)</f>
        <v>0</v>
      </c>
      <c r="E67" s="143">
        <f t="shared" si="25"/>
        <v>0</v>
      </c>
      <c r="F67" s="389">
        <v>1</v>
      </c>
      <c r="G67" s="410" t="s">
        <v>235</v>
      </c>
      <c r="H67" s="342">
        <v>15</v>
      </c>
      <c r="I67" s="397"/>
      <c r="J67" s="410" t="s">
        <v>235</v>
      </c>
      <c r="K67" s="342">
        <v>35</v>
      </c>
      <c r="L67" s="397">
        <v>2</v>
      </c>
      <c r="M67" s="410" t="s">
        <v>235</v>
      </c>
      <c r="N67" s="360">
        <v>119</v>
      </c>
      <c r="O67" s="397">
        <v>3</v>
      </c>
      <c r="P67" s="410" t="s">
        <v>235</v>
      </c>
      <c r="Q67" s="360">
        <v>150</v>
      </c>
      <c r="R67" s="389">
        <v>0</v>
      </c>
      <c r="S67" s="410" t="s">
        <v>235</v>
      </c>
      <c r="T67" s="360">
        <v>60</v>
      </c>
      <c r="U67" s="397"/>
      <c r="V67" s="410" t="s">
        <v>235</v>
      </c>
      <c r="W67" s="360" t="s">
        <v>220</v>
      </c>
      <c r="X67" s="397"/>
      <c r="Y67" s="410" t="s">
        <v>235</v>
      </c>
      <c r="Z67" s="360" t="s">
        <v>216</v>
      </c>
      <c r="AA67" s="397">
        <v>1</v>
      </c>
      <c r="AB67" s="410" t="s">
        <v>235</v>
      </c>
      <c r="AC67" s="360">
        <v>45</v>
      </c>
      <c r="AD67" s="397"/>
      <c r="AE67" s="410" t="s">
        <v>235</v>
      </c>
      <c r="AF67" s="360" t="s">
        <v>220</v>
      </c>
    </row>
    <row r="68" spans="1:32" ht="24" hidden="1" customHeight="1" x14ac:dyDescent="0.25">
      <c r="A68" s="142">
        <f t="shared" si="26"/>
        <v>50</v>
      </c>
      <c r="B68" s="339" t="s">
        <v>128</v>
      </c>
      <c r="C68" s="280"/>
      <c r="D68" s="143">
        <f>IF(ISBLANK('Item List'!E59),0,'Item List'!E59)</f>
        <v>0</v>
      </c>
      <c r="E68" s="143">
        <f t="shared" si="25"/>
        <v>0</v>
      </c>
      <c r="F68" s="389">
        <v>1</v>
      </c>
      <c r="G68" s="410" t="s">
        <v>235</v>
      </c>
      <c r="H68" s="342">
        <v>15</v>
      </c>
      <c r="I68" s="397"/>
      <c r="J68" s="410" t="s">
        <v>235</v>
      </c>
      <c r="K68" s="342">
        <v>35</v>
      </c>
      <c r="L68" s="397">
        <v>2</v>
      </c>
      <c r="M68" s="410" t="s">
        <v>235</v>
      </c>
      <c r="N68" s="360">
        <v>119</v>
      </c>
      <c r="O68" s="397">
        <v>3</v>
      </c>
      <c r="P68" s="410" t="s">
        <v>235</v>
      </c>
      <c r="Q68" s="360">
        <v>150</v>
      </c>
      <c r="R68" s="389">
        <v>0</v>
      </c>
      <c r="S68" s="410" t="s">
        <v>235</v>
      </c>
      <c r="T68" s="360">
        <v>45</v>
      </c>
      <c r="U68" s="397"/>
      <c r="V68" s="410" t="s">
        <v>235</v>
      </c>
      <c r="W68" s="360" t="s">
        <v>220</v>
      </c>
      <c r="X68" s="397">
        <v>1</v>
      </c>
      <c r="Y68" s="410" t="s">
        <v>235</v>
      </c>
      <c r="Z68" s="360">
        <v>45</v>
      </c>
      <c r="AA68" s="397">
        <v>1</v>
      </c>
      <c r="AB68" s="410" t="s">
        <v>235</v>
      </c>
      <c r="AC68" s="360">
        <v>75</v>
      </c>
      <c r="AD68" s="397"/>
      <c r="AE68" s="410" t="s">
        <v>235</v>
      </c>
      <c r="AF68" s="360" t="s">
        <v>220</v>
      </c>
    </row>
    <row r="69" spans="1:32" ht="24" hidden="1" customHeight="1" x14ac:dyDescent="0.25">
      <c r="A69" s="142">
        <f t="shared" si="26"/>
        <v>51</v>
      </c>
      <c r="B69" s="279" t="s">
        <v>129</v>
      </c>
      <c r="C69" s="280"/>
      <c r="D69" s="143">
        <f>IF(ISBLANK('Item List'!E60),0,'Item List'!E60)</f>
        <v>0</v>
      </c>
      <c r="E69" s="143">
        <f t="shared" si="25"/>
        <v>0</v>
      </c>
      <c r="F69" s="389">
        <v>2</v>
      </c>
      <c r="G69" s="410" t="s">
        <v>235</v>
      </c>
      <c r="H69" s="342">
        <v>15</v>
      </c>
      <c r="I69" s="397"/>
      <c r="J69" s="410" t="s">
        <v>235</v>
      </c>
      <c r="K69" s="342">
        <v>45</v>
      </c>
      <c r="L69" s="397">
        <v>2</v>
      </c>
      <c r="M69" s="410" t="s">
        <v>235</v>
      </c>
      <c r="N69" s="360">
        <v>119</v>
      </c>
      <c r="O69" s="397">
        <v>3</v>
      </c>
      <c r="P69" s="410" t="s">
        <v>235</v>
      </c>
      <c r="Q69" s="360">
        <v>150</v>
      </c>
      <c r="R69" s="389">
        <v>0</v>
      </c>
      <c r="S69" s="410" t="s">
        <v>235</v>
      </c>
      <c r="T69" s="360">
        <v>45</v>
      </c>
      <c r="U69" s="397"/>
      <c r="V69" s="410" t="s">
        <v>235</v>
      </c>
      <c r="W69" s="360" t="s">
        <v>220</v>
      </c>
      <c r="X69" s="397">
        <v>1</v>
      </c>
      <c r="Y69" s="410" t="s">
        <v>235</v>
      </c>
      <c r="Z69" s="360">
        <v>45</v>
      </c>
      <c r="AA69" s="397">
        <v>1</v>
      </c>
      <c r="AB69" s="410" t="s">
        <v>235</v>
      </c>
      <c r="AC69" s="360">
        <v>65</v>
      </c>
      <c r="AD69" s="397"/>
      <c r="AE69" s="410" t="s">
        <v>235</v>
      </c>
      <c r="AF69" s="360" t="s">
        <v>220</v>
      </c>
    </row>
    <row r="70" spans="1:32" ht="24" hidden="1" customHeight="1" x14ac:dyDescent="0.25">
      <c r="A70" s="142">
        <f t="shared" si="26"/>
        <v>52</v>
      </c>
      <c r="B70" s="279" t="s">
        <v>130</v>
      </c>
      <c r="C70" s="280"/>
      <c r="D70" s="143">
        <f>IF(ISBLANK('Item List'!E61),0,'Item List'!E61)</f>
        <v>0</v>
      </c>
      <c r="E70" s="143">
        <f t="shared" si="25"/>
        <v>0</v>
      </c>
      <c r="F70" s="389">
        <v>1</v>
      </c>
      <c r="G70" s="410" t="s">
        <v>235</v>
      </c>
      <c r="H70" s="342">
        <v>15</v>
      </c>
      <c r="I70" s="397"/>
      <c r="J70" s="410" t="s">
        <v>235</v>
      </c>
      <c r="K70" s="342">
        <v>35</v>
      </c>
      <c r="L70" s="397">
        <v>2</v>
      </c>
      <c r="M70" s="410" t="s">
        <v>235</v>
      </c>
      <c r="N70" s="360">
        <v>119</v>
      </c>
      <c r="O70" s="397">
        <v>3</v>
      </c>
      <c r="P70" s="410" t="s">
        <v>235</v>
      </c>
      <c r="Q70" s="360">
        <v>150</v>
      </c>
      <c r="R70" s="389">
        <v>0</v>
      </c>
      <c r="S70" s="410" t="s">
        <v>235</v>
      </c>
      <c r="T70" s="360">
        <v>45</v>
      </c>
      <c r="U70" s="397"/>
      <c r="V70" s="410" t="s">
        <v>235</v>
      </c>
      <c r="W70" s="360" t="s">
        <v>220</v>
      </c>
      <c r="X70" s="397">
        <v>0</v>
      </c>
      <c r="Y70" s="410" t="s">
        <v>235</v>
      </c>
      <c r="Z70" s="360" t="s">
        <v>216</v>
      </c>
      <c r="AA70" s="397">
        <v>0.5</v>
      </c>
      <c r="AB70" s="410" t="s">
        <v>235</v>
      </c>
      <c r="AC70" s="360">
        <v>20</v>
      </c>
      <c r="AD70" s="397"/>
      <c r="AE70" s="410" t="s">
        <v>235</v>
      </c>
      <c r="AF70" s="360" t="s">
        <v>220</v>
      </c>
    </row>
    <row r="71" spans="1:32" ht="24" hidden="1" customHeight="1" x14ac:dyDescent="0.25">
      <c r="A71" s="142">
        <f t="shared" si="26"/>
        <v>53</v>
      </c>
      <c r="B71" s="279" t="s">
        <v>118</v>
      </c>
      <c r="C71" s="280"/>
      <c r="D71" s="143">
        <f>IF(ISBLANK('Item List'!E62),0,'Item List'!E62)</f>
        <v>0</v>
      </c>
      <c r="E71" s="143">
        <f t="shared" si="25"/>
        <v>0</v>
      </c>
      <c r="F71" s="389">
        <v>1</v>
      </c>
      <c r="G71" s="410" t="s">
        <v>235</v>
      </c>
      <c r="H71" s="342">
        <v>15</v>
      </c>
      <c r="I71" s="398"/>
      <c r="J71" s="410" t="s">
        <v>235</v>
      </c>
      <c r="K71" s="342">
        <v>45</v>
      </c>
      <c r="L71" s="397">
        <v>2</v>
      </c>
      <c r="M71" s="410" t="s">
        <v>235</v>
      </c>
      <c r="N71" s="360">
        <v>119</v>
      </c>
      <c r="O71" s="398">
        <v>3</v>
      </c>
      <c r="P71" s="410" t="s">
        <v>235</v>
      </c>
      <c r="Q71" s="360">
        <v>150</v>
      </c>
      <c r="R71" s="389">
        <v>0</v>
      </c>
      <c r="S71" s="410" t="s">
        <v>235</v>
      </c>
      <c r="T71" s="360">
        <v>40</v>
      </c>
      <c r="U71" s="398"/>
      <c r="V71" s="410" t="s">
        <v>235</v>
      </c>
      <c r="W71" s="360" t="s">
        <v>220</v>
      </c>
      <c r="X71" s="398">
        <v>1</v>
      </c>
      <c r="Y71" s="410" t="s">
        <v>235</v>
      </c>
      <c r="Z71" s="360">
        <v>45</v>
      </c>
      <c r="AA71" s="398">
        <v>1</v>
      </c>
      <c r="AB71" s="410" t="s">
        <v>235</v>
      </c>
      <c r="AC71" s="360">
        <v>50</v>
      </c>
      <c r="AD71" s="398"/>
      <c r="AE71" s="410" t="s">
        <v>235</v>
      </c>
      <c r="AF71" s="360" t="s">
        <v>220</v>
      </c>
    </row>
    <row r="72" spans="1:32" ht="24" hidden="1" customHeight="1" x14ac:dyDescent="0.25">
      <c r="A72" s="142">
        <f t="shared" si="26"/>
        <v>54</v>
      </c>
      <c r="B72" s="279" t="s">
        <v>131</v>
      </c>
      <c r="C72" s="280"/>
      <c r="D72" s="143">
        <f>IF(ISBLANK('Item List'!E63),0,'Item List'!E63)</f>
        <v>0</v>
      </c>
      <c r="E72" s="143">
        <f t="shared" si="25"/>
        <v>0</v>
      </c>
      <c r="F72" s="389">
        <v>3</v>
      </c>
      <c r="G72" s="410" t="s">
        <v>235</v>
      </c>
      <c r="H72" s="342">
        <v>15</v>
      </c>
      <c r="I72" s="398"/>
      <c r="J72" s="410" t="s">
        <v>235</v>
      </c>
      <c r="K72" s="342">
        <v>45</v>
      </c>
      <c r="L72" s="397">
        <v>2</v>
      </c>
      <c r="M72" s="410" t="s">
        <v>235</v>
      </c>
      <c r="N72" s="360">
        <v>119</v>
      </c>
      <c r="O72" s="398">
        <v>3</v>
      </c>
      <c r="P72" s="410" t="s">
        <v>235</v>
      </c>
      <c r="Q72" s="360">
        <v>150</v>
      </c>
      <c r="R72" s="389">
        <v>0</v>
      </c>
      <c r="S72" s="410" t="s">
        <v>235</v>
      </c>
      <c r="T72" s="360">
        <v>60</v>
      </c>
      <c r="U72" s="398"/>
      <c r="V72" s="410" t="s">
        <v>235</v>
      </c>
      <c r="W72" s="360" t="s">
        <v>220</v>
      </c>
      <c r="X72" s="398">
        <v>0</v>
      </c>
      <c r="Y72" s="410" t="s">
        <v>235</v>
      </c>
      <c r="Z72" s="360" t="s">
        <v>216</v>
      </c>
      <c r="AA72" s="398">
        <v>1</v>
      </c>
      <c r="AB72" s="410" t="s">
        <v>235</v>
      </c>
      <c r="AC72" s="360">
        <v>50</v>
      </c>
      <c r="AD72" s="398"/>
      <c r="AE72" s="410" t="s">
        <v>235</v>
      </c>
      <c r="AF72" s="360" t="s">
        <v>220</v>
      </c>
    </row>
    <row r="73" spans="1:32" ht="24" hidden="1" customHeight="1" x14ac:dyDescent="0.25">
      <c r="A73" s="142">
        <f t="shared" si="26"/>
        <v>55</v>
      </c>
      <c r="B73" s="279" t="s">
        <v>132</v>
      </c>
      <c r="C73" s="280"/>
      <c r="D73" s="143">
        <f>IF(ISBLANK('Item List'!E64),0,'Item List'!E64)</f>
        <v>0</v>
      </c>
      <c r="E73" s="143">
        <f t="shared" si="25"/>
        <v>0</v>
      </c>
      <c r="F73" s="389">
        <v>3</v>
      </c>
      <c r="G73" s="410" t="s">
        <v>235</v>
      </c>
      <c r="H73" s="342">
        <v>15</v>
      </c>
      <c r="I73" s="398"/>
      <c r="J73" s="410" t="s">
        <v>235</v>
      </c>
      <c r="K73" s="342">
        <v>45</v>
      </c>
      <c r="L73" s="397">
        <v>2</v>
      </c>
      <c r="M73" s="410" t="s">
        <v>235</v>
      </c>
      <c r="N73" s="360">
        <v>119</v>
      </c>
      <c r="O73" s="398">
        <v>3</v>
      </c>
      <c r="P73" s="410" t="s">
        <v>235</v>
      </c>
      <c r="Q73" s="360">
        <v>150</v>
      </c>
      <c r="R73" s="389">
        <v>0</v>
      </c>
      <c r="S73" s="410" t="s">
        <v>235</v>
      </c>
      <c r="T73" s="360">
        <v>40</v>
      </c>
      <c r="U73" s="398"/>
      <c r="V73" s="410" t="s">
        <v>235</v>
      </c>
      <c r="W73" s="360" t="s">
        <v>220</v>
      </c>
      <c r="X73" s="398">
        <v>2</v>
      </c>
      <c r="Y73" s="410" t="s">
        <v>235</v>
      </c>
      <c r="Z73" s="360">
        <v>90</v>
      </c>
      <c r="AA73" s="398">
        <v>1</v>
      </c>
      <c r="AB73" s="410" t="s">
        <v>235</v>
      </c>
      <c r="AC73" s="360">
        <v>50</v>
      </c>
      <c r="AD73" s="398"/>
      <c r="AE73" s="410" t="s">
        <v>235</v>
      </c>
      <c r="AF73" s="360" t="s">
        <v>220</v>
      </c>
    </row>
    <row r="74" spans="1:32" ht="24" hidden="1" customHeight="1" x14ac:dyDescent="0.25">
      <c r="A74" s="142">
        <f t="shared" si="26"/>
        <v>56</v>
      </c>
      <c r="B74" s="279" t="s">
        <v>133</v>
      </c>
      <c r="C74" s="280"/>
      <c r="D74" s="143">
        <f>IF(ISBLANK('Item List'!E65),0,'Item List'!E65)</f>
        <v>0</v>
      </c>
      <c r="E74" s="143">
        <f t="shared" si="25"/>
        <v>0</v>
      </c>
      <c r="F74" s="389">
        <v>3</v>
      </c>
      <c r="G74" s="410" t="s">
        <v>235</v>
      </c>
      <c r="H74" s="342">
        <v>15</v>
      </c>
      <c r="I74" s="398"/>
      <c r="J74" s="410" t="s">
        <v>235</v>
      </c>
      <c r="K74" s="342">
        <v>140</v>
      </c>
      <c r="L74" s="397">
        <v>2</v>
      </c>
      <c r="M74" s="410" t="s">
        <v>235</v>
      </c>
      <c r="N74" s="360">
        <v>119</v>
      </c>
      <c r="O74" s="398">
        <v>3</v>
      </c>
      <c r="P74" s="410" t="s">
        <v>235</v>
      </c>
      <c r="Q74" s="360">
        <v>150</v>
      </c>
      <c r="R74" s="389">
        <v>0</v>
      </c>
      <c r="S74" s="410" t="s">
        <v>235</v>
      </c>
      <c r="T74" s="360">
        <v>135</v>
      </c>
      <c r="U74" s="398"/>
      <c r="V74" s="410" t="s">
        <v>235</v>
      </c>
      <c r="W74" s="360" t="s">
        <v>220</v>
      </c>
      <c r="X74" s="398">
        <v>3</v>
      </c>
      <c r="Y74" s="410" t="s">
        <v>235</v>
      </c>
      <c r="Z74" s="360">
        <v>135</v>
      </c>
      <c r="AA74" s="398">
        <v>1</v>
      </c>
      <c r="AB74" s="410" t="s">
        <v>235</v>
      </c>
      <c r="AC74" s="360">
        <v>50</v>
      </c>
      <c r="AD74" s="398"/>
      <c r="AE74" s="410" t="s">
        <v>235</v>
      </c>
      <c r="AF74" s="360" t="s">
        <v>220</v>
      </c>
    </row>
    <row r="75" spans="1:32" ht="24" hidden="1" customHeight="1" x14ac:dyDescent="0.25">
      <c r="A75" s="142">
        <f t="shared" si="26"/>
        <v>57</v>
      </c>
      <c r="B75" s="279" t="s">
        <v>134</v>
      </c>
      <c r="C75" s="280"/>
      <c r="D75" s="143">
        <f>IF(ISBLANK('Item List'!E66),0,'Item List'!E66)</f>
        <v>0</v>
      </c>
      <c r="E75" s="143">
        <f t="shared" si="25"/>
        <v>0</v>
      </c>
      <c r="F75" s="389">
        <v>2</v>
      </c>
      <c r="G75" s="410" t="s">
        <v>235</v>
      </c>
      <c r="H75" s="342">
        <v>15</v>
      </c>
      <c r="I75" s="398"/>
      <c r="J75" s="410" t="s">
        <v>235</v>
      </c>
      <c r="K75" s="342">
        <v>45</v>
      </c>
      <c r="L75" s="397">
        <v>2</v>
      </c>
      <c r="M75" s="410" t="s">
        <v>235</v>
      </c>
      <c r="N75" s="360">
        <v>119</v>
      </c>
      <c r="O75" s="398">
        <v>3</v>
      </c>
      <c r="P75" s="410" t="s">
        <v>235</v>
      </c>
      <c r="Q75" s="360">
        <v>150</v>
      </c>
      <c r="R75" s="389">
        <v>0</v>
      </c>
      <c r="S75" s="410" t="s">
        <v>235</v>
      </c>
      <c r="T75" s="360">
        <v>45</v>
      </c>
      <c r="U75" s="398"/>
      <c r="V75" s="410" t="s">
        <v>235</v>
      </c>
      <c r="W75" s="360" t="s">
        <v>220</v>
      </c>
      <c r="X75" s="398">
        <v>0.5</v>
      </c>
      <c r="Y75" s="410" t="s">
        <v>235</v>
      </c>
      <c r="Z75" s="360">
        <v>22.5</v>
      </c>
      <c r="AA75" s="398">
        <v>1</v>
      </c>
      <c r="AB75" s="410" t="s">
        <v>235</v>
      </c>
      <c r="AC75" s="360">
        <v>50</v>
      </c>
      <c r="AD75" s="398"/>
      <c r="AE75" s="410" t="s">
        <v>235</v>
      </c>
      <c r="AF75" s="360" t="s">
        <v>220</v>
      </c>
    </row>
    <row r="76" spans="1:32" ht="24" hidden="1" customHeight="1" x14ac:dyDescent="0.25">
      <c r="A76" s="142">
        <f t="shared" si="26"/>
        <v>58</v>
      </c>
      <c r="B76" s="279" t="s">
        <v>119</v>
      </c>
      <c r="C76" s="280"/>
      <c r="D76" s="143">
        <f>IF(ISBLANK('Item List'!E67),0,'Item List'!E67)</f>
        <v>0</v>
      </c>
      <c r="E76" s="143">
        <f t="shared" si="25"/>
        <v>0</v>
      </c>
      <c r="F76" s="389">
        <v>1</v>
      </c>
      <c r="G76" s="410" t="s">
        <v>235</v>
      </c>
      <c r="H76" s="342">
        <v>15</v>
      </c>
      <c r="I76" s="398"/>
      <c r="J76" s="410" t="s">
        <v>235</v>
      </c>
      <c r="K76" s="342">
        <v>35</v>
      </c>
      <c r="L76" s="397">
        <v>2</v>
      </c>
      <c r="M76" s="410" t="s">
        <v>235</v>
      </c>
      <c r="N76" s="360">
        <v>119</v>
      </c>
      <c r="O76" s="398">
        <v>3</v>
      </c>
      <c r="P76" s="410" t="s">
        <v>235</v>
      </c>
      <c r="Q76" s="360">
        <v>150</v>
      </c>
      <c r="R76" s="389">
        <v>0</v>
      </c>
      <c r="S76" s="410" t="s">
        <v>235</v>
      </c>
      <c r="T76" s="360">
        <v>45</v>
      </c>
      <c r="U76" s="398"/>
      <c r="V76" s="410" t="s">
        <v>235</v>
      </c>
      <c r="W76" s="360" t="s">
        <v>220</v>
      </c>
      <c r="X76" s="398">
        <v>1</v>
      </c>
      <c r="Y76" s="410" t="s">
        <v>235</v>
      </c>
      <c r="Z76" s="360">
        <v>45</v>
      </c>
      <c r="AA76" s="398">
        <v>0.5</v>
      </c>
      <c r="AB76" s="410" t="s">
        <v>235</v>
      </c>
      <c r="AC76" s="360">
        <v>20</v>
      </c>
      <c r="AD76" s="398"/>
      <c r="AE76" s="410" t="s">
        <v>235</v>
      </c>
      <c r="AF76" s="360" t="s">
        <v>220</v>
      </c>
    </row>
    <row r="77" spans="1:32" ht="24" hidden="1" customHeight="1" x14ac:dyDescent="0.25">
      <c r="A77" s="142">
        <f t="shared" si="26"/>
        <v>59</v>
      </c>
      <c r="B77" s="279" t="s">
        <v>135</v>
      </c>
      <c r="C77" s="280"/>
      <c r="D77" s="143">
        <f>IF(ISBLANK('Item List'!E68),0,'Item List'!E68)</f>
        <v>0</v>
      </c>
      <c r="E77" s="143">
        <f t="shared" si="25"/>
        <v>0</v>
      </c>
      <c r="F77" s="389">
        <v>2</v>
      </c>
      <c r="G77" s="410" t="s">
        <v>235</v>
      </c>
      <c r="H77" s="342">
        <v>15</v>
      </c>
      <c r="I77" s="398"/>
      <c r="J77" s="410" t="s">
        <v>235</v>
      </c>
      <c r="K77" s="342">
        <v>120</v>
      </c>
      <c r="L77" s="397">
        <v>2</v>
      </c>
      <c r="M77" s="410" t="s">
        <v>235</v>
      </c>
      <c r="N77" s="360">
        <v>119</v>
      </c>
      <c r="O77" s="398">
        <v>3</v>
      </c>
      <c r="P77" s="410" t="s">
        <v>235</v>
      </c>
      <c r="Q77" s="360">
        <v>150</v>
      </c>
      <c r="R77" s="389">
        <v>0</v>
      </c>
      <c r="S77" s="410" t="s">
        <v>235</v>
      </c>
      <c r="T77" s="360">
        <v>125</v>
      </c>
      <c r="U77" s="398"/>
      <c r="V77" s="410" t="s">
        <v>235</v>
      </c>
      <c r="W77" s="360" t="s">
        <v>220</v>
      </c>
      <c r="X77" s="398">
        <v>1.5</v>
      </c>
      <c r="Y77" s="410" t="s">
        <v>235</v>
      </c>
      <c r="Z77" s="360">
        <v>67.5</v>
      </c>
      <c r="AA77" s="398">
        <v>0.5</v>
      </c>
      <c r="AB77" s="410" t="s">
        <v>235</v>
      </c>
      <c r="AC77" s="360">
        <v>25</v>
      </c>
      <c r="AD77" s="398"/>
      <c r="AE77" s="410" t="s">
        <v>235</v>
      </c>
      <c r="AF77" s="360" t="s">
        <v>220</v>
      </c>
    </row>
    <row r="78" spans="1:32" ht="24" hidden="1" customHeight="1" x14ac:dyDescent="0.25">
      <c r="A78" s="142">
        <f t="shared" si="26"/>
        <v>60</v>
      </c>
      <c r="B78" s="279" t="s">
        <v>136</v>
      </c>
      <c r="C78" s="280"/>
      <c r="D78" s="143">
        <f>IF(ISBLANK('Item List'!E69),0,'Item List'!E69)</f>
        <v>0</v>
      </c>
      <c r="E78" s="143">
        <f t="shared" si="25"/>
        <v>0</v>
      </c>
      <c r="F78" s="389">
        <v>2</v>
      </c>
      <c r="G78" s="410" t="s">
        <v>235</v>
      </c>
      <c r="H78" s="342">
        <v>15</v>
      </c>
      <c r="I78" s="398"/>
      <c r="J78" s="410" t="s">
        <v>235</v>
      </c>
      <c r="K78" s="342">
        <v>70</v>
      </c>
      <c r="L78" s="397">
        <v>2</v>
      </c>
      <c r="M78" s="410" t="s">
        <v>235</v>
      </c>
      <c r="N78" s="360">
        <v>119</v>
      </c>
      <c r="O78" s="398">
        <v>3</v>
      </c>
      <c r="P78" s="410" t="s">
        <v>235</v>
      </c>
      <c r="Q78" s="360">
        <v>150</v>
      </c>
      <c r="R78" s="389">
        <v>0</v>
      </c>
      <c r="S78" s="410" t="s">
        <v>235</v>
      </c>
      <c r="T78" s="360">
        <v>125</v>
      </c>
      <c r="U78" s="398"/>
      <c r="V78" s="410" t="s">
        <v>235</v>
      </c>
      <c r="W78" s="360" t="s">
        <v>220</v>
      </c>
      <c r="X78" s="398">
        <v>5</v>
      </c>
      <c r="Y78" s="410" t="s">
        <v>235</v>
      </c>
      <c r="Z78" s="360">
        <v>225</v>
      </c>
      <c r="AA78" s="398">
        <v>1</v>
      </c>
      <c r="AB78" s="410" t="s">
        <v>235</v>
      </c>
      <c r="AC78" s="360">
        <v>50</v>
      </c>
      <c r="AD78" s="398"/>
      <c r="AE78" s="410" t="s">
        <v>235</v>
      </c>
      <c r="AF78" s="360" t="s">
        <v>220</v>
      </c>
    </row>
    <row r="79" spans="1:32" ht="24" hidden="1" customHeight="1" x14ac:dyDescent="0.25">
      <c r="A79" s="142">
        <f t="shared" si="26"/>
        <v>61</v>
      </c>
      <c r="B79" s="279" t="s">
        <v>137</v>
      </c>
      <c r="C79" s="280"/>
      <c r="D79" s="143">
        <f>IF(ISBLANK('Item List'!E70),0,'Item List'!E70)</f>
        <v>0</v>
      </c>
      <c r="E79" s="143">
        <f t="shared" si="25"/>
        <v>0</v>
      </c>
      <c r="F79" s="389">
        <v>2</v>
      </c>
      <c r="G79" s="410" t="s">
        <v>235</v>
      </c>
      <c r="H79" s="342">
        <v>15</v>
      </c>
      <c r="I79" s="398"/>
      <c r="J79" s="410" t="s">
        <v>235</v>
      </c>
      <c r="K79" s="342">
        <v>105</v>
      </c>
      <c r="L79" s="397">
        <v>2</v>
      </c>
      <c r="M79" s="410" t="s">
        <v>235</v>
      </c>
      <c r="N79" s="360">
        <v>119</v>
      </c>
      <c r="O79" s="398">
        <v>3</v>
      </c>
      <c r="P79" s="410" t="s">
        <v>235</v>
      </c>
      <c r="Q79" s="360">
        <v>150</v>
      </c>
      <c r="R79" s="389">
        <v>0</v>
      </c>
      <c r="S79" s="410" t="s">
        <v>235</v>
      </c>
      <c r="T79" s="360">
        <v>140</v>
      </c>
      <c r="U79" s="398"/>
      <c r="V79" s="410" t="s">
        <v>235</v>
      </c>
      <c r="W79" s="360" t="s">
        <v>220</v>
      </c>
      <c r="X79" s="398">
        <v>1</v>
      </c>
      <c r="Y79" s="410" t="s">
        <v>235</v>
      </c>
      <c r="Z79" s="360">
        <v>45</v>
      </c>
      <c r="AA79" s="398">
        <v>1</v>
      </c>
      <c r="AB79" s="410" t="s">
        <v>235</v>
      </c>
      <c r="AC79" s="360">
        <v>50</v>
      </c>
      <c r="AD79" s="398"/>
      <c r="AE79" s="410" t="s">
        <v>235</v>
      </c>
      <c r="AF79" s="360" t="s">
        <v>220</v>
      </c>
    </row>
    <row r="80" spans="1:32" ht="24" hidden="1" customHeight="1" x14ac:dyDescent="0.25">
      <c r="A80" s="142">
        <f t="shared" si="26"/>
        <v>62</v>
      </c>
      <c r="B80" s="279" t="s">
        <v>171</v>
      </c>
      <c r="C80" s="280"/>
      <c r="D80" s="143">
        <f>IF(ISBLANK('Item List'!E71),0,'Item List'!E71)</f>
        <v>0</v>
      </c>
      <c r="E80" s="143">
        <f t="shared" si="25"/>
        <v>0</v>
      </c>
      <c r="F80" s="389">
        <v>3</v>
      </c>
      <c r="G80" s="410" t="s">
        <v>235</v>
      </c>
      <c r="H80" s="342">
        <v>15</v>
      </c>
      <c r="I80" s="398"/>
      <c r="J80" s="410" t="s">
        <v>235</v>
      </c>
      <c r="K80" s="342" t="s">
        <v>216</v>
      </c>
      <c r="L80" s="397">
        <v>2</v>
      </c>
      <c r="M80" s="410" t="s">
        <v>235</v>
      </c>
      <c r="N80" s="360">
        <v>119</v>
      </c>
      <c r="O80" s="398">
        <v>3</v>
      </c>
      <c r="P80" s="410" t="s">
        <v>235</v>
      </c>
      <c r="Q80" s="360">
        <v>150</v>
      </c>
      <c r="R80" s="389">
        <v>0</v>
      </c>
      <c r="S80" s="410" t="s">
        <v>235</v>
      </c>
      <c r="T80" s="360">
        <v>180</v>
      </c>
      <c r="U80" s="398"/>
      <c r="V80" s="410" t="s">
        <v>235</v>
      </c>
      <c r="W80" s="360" t="s">
        <v>220</v>
      </c>
      <c r="X80" s="398"/>
      <c r="Y80" s="410" t="s">
        <v>235</v>
      </c>
      <c r="Z80" s="360" t="s">
        <v>216</v>
      </c>
      <c r="AA80" s="398">
        <v>1</v>
      </c>
      <c r="AB80" s="410" t="s">
        <v>235</v>
      </c>
      <c r="AC80" s="360">
        <v>50</v>
      </c>
      <c r="AD80" s="398"/>
      <c r="AE80" s="410" t="s">
        <v>235</v>
      </c>
      <c r="AF80" s="360" t="s">
        <v>220</v>
      </c>
    </row>
    <row r="81" spans="1:32" ht="24" hidden="1" customHeight="1" x14ac:dyDescent="0.25">
      <c r="A81" s="142">
        <f t="shared" si="26"/>
        <v>63</v>
      </c>
      <c r="B81" s="279" t="s">
        <v>172</v>
      </c>
      <c r="C81" s="280"/>
      <c r="D81" s="143">
        <f>IF(ISBLANK('Item List'!E72),0,'Item List'!E72)</f>
        <v>0</v>
      </c>
      <c r="E81" s="143">
        <f t="shared" si="25"/>
        <v>0</v>
      </c>
      <c r="F81" s="389">
        <v>1</v>
      </c>
      <c r="G81" s="410" t="s">
        <v>235</v>
      </c>
      <c r="H81" s="342">
        <v>15</v>
      </c>
      <c r="I81" s="398"/>
      <c r="J81" s="410" t="s">
        <v>235</v>
      </c>
      <c r="K81" s="342" t="s">
        <v>216</v>
      </c>
      <c r="L81" s="397">
        <v>2</v>
      </c>
      <c r="M81" s="410" t="s">
        <v>235</v>
      </c>
      <c r="N81" s="360">
        <v>119</v>
      </c>
      <c r="O81" s="398">
        <v>3</v>
      </c>
      <c r="P81" s="410" t="s">
        <v>235</v>
      </c>
      <c r="Q81" s="360">
        <v>150</v>
      </c>
      <c r="R81" s="389">
        <v>0</v>
      </c>
      <c r="S81" s="410" t="s">
        <v>235</v>
      </c>
      <c r="T81" s="360">
        <v>40</v>
      </c>
      <c r="U81" s="398"/>
      <c r="V81" s="410" t="s">
        <v>235</v>
      </c>
      <c r="W81" s="360" t="s">
        <v>220</v>
      </c>
      <c r="X81" s="398"/>
      <c r="Y81" s="410" t="s">
        <v>235</v>
      </c>
      <c r="Z81" s="360" t="s">
        <v>216</v>
      </c>
      <c r="AA81" s="398">
        <v>0.5</v>
      </c>
      <c r="AB81" s="410" t="s">
        <v>235</v>
      </c>
      <c r="AC81" s="360">
        <v>20</v>
      </c>
      <c r="AD81" s="398"/>
      <c r="AE81" s="410" t="s">
        <v>235</v>
      </c>
      <c r="AF81" s="360" t="s">
        <v>220</v>
      </c>
    </row>
    <row r="82" spans="1:32" ht="24" hidden="1" customHeight="1" x14ac:dyDescent="0.25">
      <c r="A82" s="142">
        <f t="shared" si="26"/>
        <v>64</v>
      </c>
      <c r="B82" s="279" t="s">
        <v>174</v>
      </c>
      <c r="C82" s="280"/>
      <c r="D82" s="143">
        <f>IF(ISBLANK('Item List'!E73),0,'Item List'!E73)</f>
        <v>0</v>
      </c>
      <c r="E82" s="143">
        <f t="shared" si="25"/>
        <v>0</v>
      </c>
      <c r="F82" s="389">
        <v>3</v>
      </c>
      <c r="G82" s="410" t="s">
        <v>235</v>
      </c>
      <c r="H82" s="342">
        <v>15</v>
      </c>
      <c r="I82" s="398"/>
      <c r="J82" s="410" t="s">
        <v>235</v>
      </c>
      <c r="K82" s="342">
        <v>100</v>
      </c>
      <c r="L82" s="397">
        <v>2</v>
      </c>
      <c r="M82" s="410" t="s">
        <v>235</v>
      </c>
      <c r="N82" s="360">
        <v>119</v>
      </c>
      <c r="O82" s="398">
        <v>3</v>
      </c>
      <c r="P82" s="410" t="s">
        <v>235</v>
      </c>
      <c r="Q82" s="360">
        <v>150</v>
      </c>
      <c r="R82" s="389">
        <v>0</v>
      </c>
      <c r="S82" s="410" t="s">
        <v>235</v>
      </c>
      <c r="T82" s="360">
        <v>40</v>
      </c>
      <c r="U82" s="398"/>
      <c r="V82" s="410" t="s">
        <v>235</v>
      </c>
      <c r="W82" s="360" t="s">
        <v>220</v>
      </c>
      <c r="X82" s="398">
        <v>2</v>
      </c>
      <c r="Y82" s="410" t="s">
        <v>235</v>
      </c>
      <c r="Z82" s="360">
        <v>90</v>
      </c>
      <c r="AA82" s="398">
        <v>1</v>
      </c>
      <c r="AB82" s="410" t="s">
        <v>235</v>
      </c>
      <c r="AC82" s="360">
        <v>100</v>
      </c>
      <c r="AD82" s="398"/>
      <c r="AE82" s="410" t="s">
        <v>235</v>
      </c>
      <c r="AF82" s="360" t="s">
        <v>220</v>
      </c>
    </row>
    <row r="83" spans="1:32" ht="24" hidden="1" customHeight="1" x14ac:dyDescent="0.25">
      <c r="A83" s="142">
        <f t="shared" si="26"/>
        <v>65</v>
      </c>
      <c r="B83" s="279" t="s">
        <v>138</v>
      </c>
      <c r="C83" s="280"/>
      <c r="D83" s="143">
        <f>IF(ISBLANK('Item List'!E74),0,'Item List'!E74)</f>
        <v>0</v>
      </c>
      <c r="E83" s="143">
        <f t="shared" si="25"/>
        <v>0</v>
      </c>
      <c r="F83" s="389">
        <v>2</v>
      </c>
      <c r="G83" s="410" t="s">
        <v>235</v>
      </c>
      <c r="H83" s="342">
        <v>15</v>
      </c>
      <c r="I83" s="398"/>
      <c r="J83" s="410" t="s">
        <v>235</v>
      </c>
      <c r="K83" s="342">
        <v>100</v>
      </c>
      <c r="L83" s="397">
        <v>2</v>
      </c>
      <c r="M83" s="410" t="s">
        <v>235</v>
      </c>
      <c r="N83" s="360">
        <v>119</v>
      </c>
      <c r="O83" s="398">
        <v>3</v>
      </c>
      <c r="P83" s="410" t="s">
        <v>235</v>
      </c>
      <c r="Q83" s="360">
        <v>150</v>
      </c>
      <c r="R83" s="389">
        <v>0</v>
      </c>
      <c r="S83" s="410" t="s">
        <v>235</v>
      </c>
      <c r="T83" s="360">
        <v>40</v>
      </c>
      <c r="U83" s="398"/>
      <c r="V83" s="410" t="s">
        <v>235</v>
      </c>
      <c r="W83" s="360" t="s">
        <v>220</v>
      </c>
      <c r="X83" s="398"/>
      <c r="Y83" s="410" t="s">
        <v>235</v>
      </c>
      <c r="Z83" s="360" t="s">
        <v>216</v>
      </c>
      <c r="AA83" s="398">
        <v>0.5</v>
      </c>
      <c r="AB83" s="410" t="s">
        <v>235</v>
      </c>
      <c r="AC83" s="360">
        <v>50</v>
      </c>
      <c r="AD83" s="398"/>
      <c r="AE83" s="410" t="s">
        <v>235</v>
      </c>
      <c r="AF83" s="360" t="s">
        <v>220</v>
      </c>
    </row>
    <row r="84" spans="1:32" ht="24" hidden="1" customHeight="1" x14ac:dyDescent="0.25">
      <c r="A84" s="142">
        <f t="shared" si="26"/>
        <v>66</v>
      </c>
      <c r="B84" s="279" t="s">
        <v>173</v>
      </c>
      <c r="C84" s="280"/>
      <c r="D84" s="143">
        <f>IF(ISBLANK('Item List'!E73),0,'Item List'!E73)</f>
        <v>0</v>
      </c>
      <c r="E84" s="143">
        <f t="shared" si="25"/>
        <v>0</v>
      </c>
      <c r="F84" s="389">
        <v>1</v>
      </c>
      <c r="G84" s="410" t="s">
        <v>235</v>
      </c>
      <c r="H84" s="342">
        <v>15</v>
      </c>
      <c r="I84" s="398"/>
      <c r="J84" s="410" t="s">
        <v>235</v>
      </c>
      <c r="K84" s="342">
        <v>100</v>
      </c>
      <c r="L84" s="397">
        <v>2</v>
      </c>
      <c r="M84" s="410" t="s">
        <v>235</v>
      </c>
      <c r="N84" s="360">
        <v>119</v>
      </c>
      <c r="O84" s="398">
        <v>3</v>
      </c>
      <c r="P84" s="410" t="s">
        <v>235</v>
      </c>
      <c r="Q84" s="360">
        <v>150</v>
      </c>
      <c r="R84" s="389">
        <v>0</v>
      </c>
      <c r="S84" s="410" t="s">
        <v>235</v>
      </c>
      <c r="T84" s="360">
        <v>40</v>
      </c>
      <c r="U84" s="398"/>
      <c r="V84" s="410" t="s">
        <v>235</v>
      </c>
      <c r="W84" s="360" t="s">
        <v>220</v>
      </c>
      <c r="X84" s="398"/>
      <c r="Y84" s="410" t="s">
        <v>235</v>
      </c>
      <c r="Z84" s="360" t="s">
        <v>216</v>
      </c>
      <c r="AA84" s="398">
        <v>1</v>
      </c>
      <c r="AB84" s="410" t="s">
        <v>235</v>
      </c>
      <c r="AC84" s="360">
        <v>50</v>
      </c>
      <c r="AD84" s="398"/>
      <c r="AE84" s="410" t="s">
        <v>235</v>
      </c>
      <c r="AF84" s="360" t="s">
        <v>220</v>
      </c>
    </row>
    <row r="85" spans="1:32" s="356" customFormat="1" ht="24" hidden="1" customHeight="1" x14ac:dyDescent="0.25">
      <c r="A85" s="349">
        <f t="shared" si="26"/>
        <v>67</v>
      </c>
      <c r="B85" s="428" t="s">
        <v>184</v>
      </c>
      <c r="C85" s="350"/>
      <c r="D85" s="351"/>
      <c r="E85" s="351"/>
      <c r="F85" s="393"/>
      <c r="G85" s="352"/>
      <c r="H85" s="364">
        <f>SUM(H44:H59,H62:H84)</f>
        <v>585</v>
      </c>
      <c r="I85" s="399"/>
      <c r="J85" s="381"/>
      <c r="K85" s="364">
        <f>SUM(K44:K59,K62:K84)</f>
        <v>2420</v>
      </c>
      <c r="L85" s="399"/>
      <c r="M85" s="381"/>
      <c r="N85" s="364">
        <f>SUM(N44:N59,N62:N84)</f>
        <v>4700.5</v>
      </c>
      <c r="O85" s="399"/>
      <c r="P85" s="381"/>
      <c r="Q85" s="364">
        <f>SUM(Q44:Q59,Q62:Q84)</f>
        <v>5850</v>
      </c>
      <c r="R85" s="407">
        <v>0</v>
      </c>
      <c r="S85" s="384"/>
      <c r="T85" s="364">
        <f>SUM(T44:T59,T62:T84)</f>
        <v>3215</v>
      </c>
      <c r="U85" s="399"/>
      <c r="V85" s="381"/>
      <c r="W85" s="364" t="s">
        <v>220</v>
      </c>
      <c r="X85" s="399"/>
      <c r="Y85" s="381"/>
      <c r="Z85" s="364">
        <f>SUM(Z44:Z59,Z62:Z84)</f>
        <v>2452.5</v>
      </c>
      <c r="AA85" s="399"/>
      <c r="AB85" s="381"/>
      <c r="AC85" s="364">
        <f>SUM(AC44:AC59,AC62:AC84)</f>
        <v>2380</v>
      </c>
      <c r="AD85" s="399"/>
      <c r="AE85" s="381"/>
      <c r="AF85" s="364" t="s">
        <v>220</v>
      </c>
    </row>
    <row r="86" spans="1:32" ht="24" hidden="1" customHeight="1" thickBot="1" x14ac:dyDescent="0.3">
      <c r="A86" s="142"/>
      <c r="B86" s="279"/>
      <c r="C86" s="280"/>
      <c r="D86" s="143"/>
      <c r="E86" s="143"/>
      <c r="F86" s="389"/>
      <c r="G86" s="165"/>
      <c r="H86" s="103"/>
      <c r="I86" s="397"/>
      <c r="J86" s="166"/>
      <c r="K86" s="382" t="s">
        <v>226</v>
      </c>
      <c r="L86" s="397"/>
      <c r="M86" s="166"/>
      <c r="N86" s="103"/>
      <c r="O86" s="397"/>
      <c r="P86" s="166"/>
      <c r="Q86" s="103"/>
      <c r="R86" s="389">
        <v>0</v>
      </c>
      <c r="S86" s="165"/>
      <c r="T86" s="342">
        <v>0</v>
      </c>
      <c r="U86" s="397"/>
      <c r="V86" s="166"/>
      <c r="W86" s="360"/>
      <c r="X86" s="397"/>
      <c r="Y86" s="166"/>
      <c r="Z86" s="360"/>
      <c r="AA86" s="397"/>
      <c r="AB86" s="166"/>
      <c r="AC86" s="341"/>
      <c r="AD86" s="397"/>
      <c r="AE86" s="166"/>
      <c r="AF86" s="360"/>
    </row>
    <row r="87" spans="1:32" s="221" customFormat="1" ht="10.5" customHeight="1" x14ac:dyDescent="0.2">
      <c r="A87" s="144"/>
      <c r="B87" s="154" t="s">
        <v>88</v>
      </c>
      <c r="C87" s="281"/>
      <c r="D87" s="146" t="s">
        <v>7</v>
      </c>
      <c r="E87" s="147" t="str">
        <f>IF(SUM(E61:E86)=0,"",SUM(E61:E86))</f>
        <v/>
      </c>
      <c r="F87" s="391"/>
      <c r="G87" s="217"/>
      <c r="H87" s="348"/>
      <c r="I87" s="391"/>
      <c r="J87" s="217"/>
      <c r="K87" s="348"/>
      <c r="L87" s="391"/>
      <c r="M87" s="217"/>
      <c r="N87" s="348"/>
      <c r="O87" s="391"/>
      <c r="P87" s="217"/>
      <c r="Q87" s="348"/>
      <c r="R87" s="391">
        <v>0</v>
      </c>
      <c r="S87" s="217"/>
      <c r="T87" s="348">
        <v>0</v>
      </c>
      <c r="U87" s="391"/>
      <c r="V87" s="217"/>
      <c r="W87" s="348"/>
      <c r="X87" s="391"/>
      <c r="Y87" s="217"/>
      <c r="Z87" s="348"/>
      <c r="AA87" s="391"/>
      <c r="AB87" s="217"/>
      <c r="AC87" s="348"/>
      <c r="AD87" s="391"/>
      <c r="AE87" s="217"/>
      <c r="AF87" s="348"/>
    </row>
    <row r="88" spans="1:32" s="221" customFormat="1" ht="10.5" customHeight="1" thickBot="1" x14ac:dyDescent="0.25">
      <c r="A88" s="148"/>
      <c r="B88" s="149"/>
      <c r="C88" s="151"/>
      <c r="D88" s="152" t="s">
        <v>8</v>
      </c>
      <c r="E88" s="153" t="str">
        <f>IF(SUM(E61:E86)=0,"",SUM($C61*D61,$C62*D62,$C63*D63,$C64*D64,$C65*D65,$C66*D66,$C67*D67,$C68*D68,$C69*D69,$C70*D70,$C71*D71,$C72*D72,$C73*D73,$C74*D74,$C75*D75,$C76*D76,$C77*D77,$C78*D78,$C79*D79,$C80*D80,$C81*D81,$C82*D82,$C83*D83,$C86*D86))</f>
        <v/>
      </c>
      <c r="F88" s="392"/>
      <c r="G88" s="218"/>
      <c r="H88" s="104"/>
      <c r="I88" s="392"/>
      <c r="J88" s="218"/>
      <c r="K88" s="104"/>
      <c r="L88" s="392"/>
      <c r="M88" s="218"/>
      <c r="N88" s="104"/>
      <c r="O88" s="392"/>
      <c r="P88" s="218"/>
      <c r="Q88" s="104"/>
      <c r="R88" s="392">
        <v>0</v>
      </c>
      <c r="S88" s="218"/>
      <c r="T88" s="104">
        <v>0</v>
      </c>
      <c r="U88" s="392"/>
      <c r="V88" s="218"/>
      <c r="W88" s="104"/>
      <c r="X88" s="392"/>
      <c r="Y88" s="218"/>
      <c r="Z88" s="104"/>
      <c r="AA88" s="392"/>
      <c r="AB88" s="218"/>
      <c r="AC88" s="104"/>
      <c r="AD88" s="392"/>
      <c r="AE88" s="218"/>
      <c r="AF88" s="104"/>
    </row>
    <row r="89" spans="1:32" ht="24" hidden="1" customHeight="1" x14ac:dyDescent="0.25">
      <c r="A89" s="142">
        <f>IF(B89="","",A86+1)</f>
        <v>1</v>
      </c>
      <c r="B89" s="614" t="s">
        <v>143</v>
      </c>
      <c r="C89" s="280"/>
      <c r="D89" s="143">
        <f>IF(ISBLANK('Item List'!E76),0,'Item List'!E76)</f>
        <v>0</v>
      </c>
      <c r="E89" s="143">
        <f t="shared" ref="E89:E142" si="27">IF(AND(ISNUMBER($C89),ISNUMBER(D89)),$C89*D89,0)</f>
        <v>0</v>
      </c>
      <c r="F89" s="389"/>
      <c r="G89" s="165"/>
      <c r="H89" s="103"/>
      <c r="I89" s="397"/>
      <c r="J89" s="166"/>
      <c r="K89" s="103"/>
      <c r="L89" s="397"/>
      <c r="M89" s="166"/>
      <c r="N89" s="103"/>
      <c r="O89" s="397"/>
      <c r="P89" s="166"/>
      <c r="Q89" s="103"/>
      <c r="R89" s="389">
        <v>0</v>
      </c>
      <c r="S89" s="165"/>
      <c r="T89" s="342">
        <v>0</v>
      </c>
      <c r="U89" s="397"/>
      <c r="V89" s="166"/>
      <c r="W89" s="360" t="s">
        <v>220</v>
      </c>
      <c r="X89" s="397"/>
      <c r="Y89" s="166"/>
      <c r="Z89" s="360"/>
      <c r="AA89" s="397"/>
      <c r="AB89" s="166"/>
      <c r="AC89" s="103"/>
      <c r="AD89" s="397"/>
      <c r="AE89" s="166"/>
      <c r="AF89" s="360" t="s">
        <v>220</v>
      </c>
    </row>
    <row r="90" spans="1:32" ht="24" hidden="1" customHeight="1" x14ac:dyDescent="0.25">
      <c r="A90" s="142" t="str">
        <f>IF(B90="","",A89+1)</f>
        <v/>
      </c>
      <c r="B90" s="615"/>
      <c r="C90" s="280"/>
      <c r="D90" s="143">
        <f>IF(ISBLANK('Item List'!E77),0,'Item List'!E77)</f>
        <v>0</v>
      </c>
      <c r="E90" s="143">
        <f t="shared" si="27"/>
        <v>0</v>
      </c>
      <c r="F90" s="389"/>
      <c r="G90" s="165"/>
      <c r="H90" s="103"/>
      <c r="I90" s="397"/>
      <c r="J90" s="166"/>
      <c r="K90" s="103"/>
      <c r="L90" s="397"/>
      <c r="M90" s="166"/>
      <c r="N90" s="103"/>
      <c r="O90" s="397"/>
      <c r="P90" s="166"/>
      <c r="Q90" s="103"/>
      <c r="R90" s="389">
        <v>0</v>
      </c>
      <c r="S90" s="165"/>
      <c r="T90" s="342">
        <v>0</v>
      </c>
      <c r="U90" s="397"/>
      <c r="V90" s="166"/>
      <c r="W90" s="360" t="s">
        <v>220</v>
      </c>
      <c r="X90" s="397"/>
      <c r="Y90" s="166"/>
      <c r="Z90" s="360"/>
      <c r="AA90" s="397"/>
      <c r="AB90" s="166"/>
      <c r="AC90" s="103"/>
      <c r="AD90" s="397"/>
      <c r="AE90" s="166"/>
      <c r="AF90" s="360" t="s">
        <v>220</v>
      </c>
    </row>
    <row r="91" spans="1:32" ht="24" customHeight="1" x14ac:dyDescent="0.25">
      <c r="A91" s="345"/>
      <c r="B91" s="344" t="s">
        <v>185</v>
      </c>
      <c r="C91" s="346"/>
      <c r="D91" s="143">
        <f>IF(ISBLANK('Item List'!E78),0,'Item List'!E78)</f>
        <v>0</v>
      </c>
      <c r="E91" s="143">
        <f t="shared" si="27"/>
        <v>0</v>
      </c>
      <c r="F91" s="389"/>
      <c r="G91" s="410" t="s">
        <v>205</v>
      </c>
      <c r="H91" s="103"/>
      <c r="I91" s="397"/>
      <c r="J91" s="410" t="s">
        <v>205</v>
      </c>
      <c r="K91" s="103"/>
      <c r="L91" s="397"/>
      <c r="M91" s="410" t="s">
        <v>205</v>
      </c>
      <c r="N91" s="103"/>
      <c r="O91" s="397"/>
      <c r="P91" s="410" t="s">
        <v>205</v>
      </c>
      <c r="Q91" s="103"/>
      <c r="R91" s="389">
        <v>0</v>
      </c>
      <c r="S91" s="410" t="s">
        <v>205</v>
      </c>
      <c r="T91" s="342"/>
      <c r="U91" s="397"/>
      <c r="V91" s="410" t="s">
        <v>205</v>
      </c>
      <c r="W91" s="360" t="s">
        <v>220</v>
      </c>
      <c r="X91" s="397"/>
      <c r="Y91" s="410" t="s">
        <v>205</v>
      </c>
      <c r="Z91" s="360"/>
      <c r="AA91" s="397"/>
      <c r="AB91" s="410" t="s">
        <v>205</v>
      </c>
      <c r="AC91" s="103"/>
      <c r="AD91" s="397"/>
      <c r="AE91" s="410" t="s">
        <v>205</v>
      </c>
      <c r="AF91" s="360"/>
    </row>
    <row r="92" spans="1:32" ht="24" customHeight="1" x14ac:dyDescent="0.25">
      <c r="A92" s="142">
        <f>IF(B92="","",A85+1)</f>
        <v>68</v>
      </c>
      <c r="B92" s="279" t="s">
        <v>152</v>
      </c>
      <c r="C92" s="280"/>
      <c r="D92" s="143">
        <f>IF(ISBLANK('Item List'!E79),0,'Item List'!E79)</f>
        <v>0</v>
      </c>
      <c r="E92" s="143">
        <f t="shared" si="27"/>
        <v>0</v>
      </c>
      <c r="F92" s="389">
        <v>2</v>
      </c>
      <c r="G92" s="410" t="s">
        <v>235</v>
      </c>
      <c r="H92" s="103">
        <v>15</v>
      </c>
      <c r="I92" s="397"/>
      <c r="J92" s="410" t="s">
        <v>235</v>
      </c>
      <c r="K92" s="342" t="s">
        <v>216</v>
      </c>
      <c r="L92" s="397">
        <v>2</v>
      </c>
      <c r="M92" s="410" t="s">
        <v>235</v>
      </c>
      <c r="N92" s="103">
        <v>119</v>
      </c>
      <c r="O92" s="397">
        <v>3</v>
      </c>
      <c r="P92" s="410" t="s">
        <v>235</v>
      </c>
      <c r="Q92" s="103">
        <v>150</v>
      </c>
      <c r="R92" s="389">
        <v>0</v>
      </c>
      <c r="S92" s="410" t="s">
        <v>235</v>
      </c>
      <c r="T92" s="360">
        <v>150</v>
      </c>
      <c r="U92" s="397"/>
      <c r="V92" s="410" t="s">
        <v>235</v>
      </c>
      <c r="W92" s="360" t="s">
        <v>220</v>
      </c>
      <c r="X92" s="397">
        <v>1.5</v>
      </c>
      <c r="Y92" s="410" t="s">
        <v>235</v>
      </c>
      <c r="Z92" s="360">
        <v>67.5</v>
      </c>
      <c r="AA92" s="397">
        <v>2</v>
      </c>
      <c r="AB92" s="410" t="s">
        <v>235</v>
      </c>
      <c r="AC92" s="103">
        <v>150</v>
      </c>
      <c r="AD92" s="397"/>
      <c r="AE92" s="410" t="s">
        <v>235</v>
      </c>
      <c r="AF92" s="360" t="s">
        <v>220</v>
      </c>
    </row>
    <row r="93" spans="1:32" ht="24" customHeight="1" x14ac:dyDescent="0.25">
      <c r="A93" s="142">
        <f t="shared" ref="A93:A142" si="28">IF(B93="","",A92+1)</f>
        <v>69</v>
      </c>
      <c r="B93" s="279" t="s">
        <v>153</v>
      </c>
      <c r="C93" s="280"/>
      <c r="D93" s="143">
        <f>IF(ISBLANK('Item List'!E80),0,'Item List'!E80)</f>
        <v>0</v>
      </c>
      <c r="E93" s="143">
        <f t="shared" si="27"/>
        <v>0</v>
      </c>
      <c r="F93" s="389">
        <v>3</v>
      </c>
      <c r="G93" s="410" t="s">
        <v>235</v>
      </c>
      <c r="H93" s="103">
        <v>15</v>
      </c>
      <c r="I93" s="397"/>
      <c r="J93" s="410" t="s">
        <v>235</v>
      </c>
      <c r="K93" s="342" t="s">
        <v>216</v>
      </c>
      <c r="L93" s="397">
        <v>2</v>
      </c>
      <c r="M93" s="410" t="s">
        <v>235</v>
      </c>
      <c r="N93" s="103">
        <v>119</v>
      </c>
      <c r="O93" s="397">
        <v>3</v>
      </c>
      <c r="P93" s="410" t="s">
        <v>235</v>
      </c>
      <c r="Q93" s="103">
        <v>150</v>
      </c>
      <c r="R93" s="389">
        <v>0</v>
      </c>
      <c r="S93" s="410" t="s">
        <v>235</v>
      </c>
      <c r="T93" s="360">
        <v>150</v>
      </c>
      <c r="U93" s="397"/>
      <c r="V93" s="410" t="s">
        <v>235</v>
      </c>
      <c r="W93" s="360" t="s">
        <v>220</v>
      </c>
      <c r="X93" s="397">
        <v>2</v>
      </c>
      <c r="Y93" s="410" t="s">
        <v>235</v>
      </c>
      <c r="Z93" s="360">
        <v>90</v>
      </c>
      <c r="AA93" s="397">
        <v>3</v>
      </c>
      <c r="AB93" s="410" t="s">
        <v>235</v>
      </c>
      <c r="AC93" s="103">
        <v>225</v>
      </c>
      <c r="AD93" s="397"/>
      <c r="AE93" s="410" t="s">
        <v>235</v>
      </c>
      <c r="AF93" s="360" t="s">
        <v>220</v>
      </c>
    </row>
    <row r="94" spans="1:32" ht="24" customHeight="1" x14ac:dyDescent="0.25">
      <c r="A94" s="142">
        <f t="shared" si="28"/>
        <v>70</v>
      </c>
      <c r="B94" s="279" t="s">
        <v>154</v>
      </c>
      <c r="C94" s="280"/>
      <c r="D94" s="143">
        <f>IF(ISBLANK('Item List'!E81),0,'Item List'!E81)</f>
        <v>0</v>
      </c>
      <c r="E94" s="143">
        <f t="shared" si="27"/>
        <v>0</v>
      </c>
      <c r="F94" s="389">
        <v>7</v>
      </c>
      <c r="G94" s="410" t="s">
        <v>235</v>
      </c>
      <c r="H94" s="103">
        <v>15</v>
      </c>
      <c r="I94" s="397"/>
      <c r="J94" s="410" t="s">
        <v>235</v>
      </c>
      <c r="K94" s="342" t="s">
        <v>216</v>
      </c>
      <c r="L94" s="397">
        <v>8</v>
      </c>
      <c r="M94" s="410" t="s">
        <v>235</v>
      </c>
      <c r="N94" s="103">
        <v>476</v>
      </c>
      <c r="O94" s="397">
        <v>3</v>
      </c>
      <c r="P94" s="410" t="s">
        <v>235</v>
      </c>
      <c r="Q94" s="103">
        <v>150</v>
      </c>
      <c r="R94" s="389">
        <v>0</v>
      </c>
      <c r="S94" s="410" t="s">
        <v>235</v>
      </c>
      <c r="T94" s="360">
        <v>900</v>
      </c>
      <c r="U94" s="397"/>
      <c r="V94" s="410" t="s">
        <v>235</v>
      </c>
      <c r="W94" s="360" t="s">
        <v>220</v>
      </c>
      <c r="X94" s="397">
        <v>2.5</v>
      </c>
      <c r="Y94" s="410" t="s">
        <v>235</v>
      </c>
      <c r="Z94" s="360">
        <v>112.5</v>
      </c>
      <c r="AA94" s="397">
        <v>4</v>
      </c>
      <c r="AB94" s="410" t="s">
        <v>235</v>
      </c>
      <c r="AC94" s="103">
        <v>285</v>
      </c>
      <c r="AD94" s="397"/>
      <c r="AE94" s="410" t="s">
        <v>235</v>
      </c>
      <c r="AF94" s="360" t="s">
        <v>220</v>
      </c>
    </row>
    <row r="95" spans="1:32" ht="24" customHeight="1" x14ac:dyDescent="0.25">
      <c r="A95" s="142">
        <f t="shared" si="28"/>
        <v>71</v>
      </c>
      <c r="B95" s="279" t="s">
        <v>155</v>
      </c>
      <c r="C95" s="280"/>
      <c r="D95" s="143">
        <f>IF(ISBLANK('Item List'!E82),0,'Item List'!E82)</f>
        <v>0</v>
      </c>
      <c r="E95" s="143">
        <f t="shared" si="27"/>
        <v>0</v>
      </c>
      <c r="F95" s="389">
        <v>7</v>
      </c>
      <c r="G95" s="410" t="s">
        <v>235</v>
      </c>
      <c r="H95" s="103">
        <v>15</v>
      </c>
      <c r="I95" s="397"/>
      <c r="J95" s="410" t="s">
        <v>235</v>
      </c>
      <c r="K95" s="342" t="s">
        <v>216</v>
      </c>
      <c r="L95" s="397">
        <v>8</v>
      </c>
      <c r="M95" s="410" t="s">
        <v>235</v>
      </c>
      <c r="N95" s="103">
        <v>476</v>
      </c>
      <c r="O95" s="397">
        <v>3</v>
      </c>
      <c r="P95" s="410" t="s">
        <v>235</v>
      </c>
      <c r="Q95" s="103">
        <v>150</v>
      </c>
      <c r="R95" s="389">
        <v>0</v>
      </c>
      <c r="S95" s="410" t="s">
        <v>235</v>
      </c>
      <c r="T95" s="360">
        <v>900</v>
      </c>
      <c r="U95" s="397"/>
      <c r="V95" s="410" t="s">
        <v>235</v>
      </c>
      <c r="W95" s="360" t="s">
        <v>220</v>
      </c>
      <c r="X95" s="397">
        <v>7.5</v>
      </c>
      <c r="Y95" s="410" t="s">
        <v>235</v>
      </c>
      <c r="Z95" s="360">
        <v>337.5</v>
      </c>
      <c r="AA95" s="397">
        <v>4</v>
      </c>
      <c r="AB95" s="410" t="s">
        <v>235</v>
      </c>
      <c r="AC95" s="103">
        <v>285</v>
      </c>
      <c r="AD95" s="397"/>
      <c r="AE95" s="410" t="s">
        <v>235</v>
      </c>
      <c r="AF95" s="360" t="s">
        <v>220</v>
      </c>
    </row>
    <row r="96" spans="1:32" ht="24" customHeight="1" x14ac:dyDescent="0.25">
      <c r="A96" s="142">
        <f t="shared" si="28"/>
        <v>72</v>
      </c>
      <c r="B96" s="279" t="s">
        <v>156</v>
      </c>
      <c r="C96" s="280"/>
      <c r="D96" s="143"/>
      <c r="E96" s="143"/>
      <c r="F96" s="389">
        <v>3</v>
      </c>
      <c r="G96" s="410" t="s">
        <v>235</v>
      </c>
      <c r="H96" s="103">
        <v>15</v>
      </c>
      <c r="I96" s="397"/>
      <c r="J96" s="410" t="s">
        <v>235</v>
      </c>
      <c r="K96" s="342" t="s">
        <v>216</v>
      </c>
      <c r="L96" s="397">
        <v>3</v>
      </c>
      <c r="M96" s="410" t="s">
        <v>235</v>
      </c>
      <c r="N96" s="103">
        <v>178.5</v>
      </c>
      <c r="O96" s="397">
        <v>3</v>
      </c>
      <c r="P96" s="410" t="s">
        <v>235</v>
      </c>
      <c r="Q96" s="103">
        <v>150</v>
      </c>
      <c r="R96" s="389">
        <v>0</v>
      </c>
      <c r="S96" s="410" t="s">
        <v>235</v>
      </c>
      <c r="T96" s="360">
        <v>900</v>
      </c>
      <c r="U96" s="397"/>
      <c r="V96" s="410" t="s">
        <v>235</v>
      </c>
      <c r="W96" s="360" t="s">
        <v>220</v>
      </c>
      <c r="X96" s="397">
        <v>1.5</v>
      </c>
      <c r="Y96" s="410" t="s">
        <v>235</v>
      </c>
      <c r="Z96" s="360">
        <v>67.5</v>
      </c>
      <c r="AA96" s="397">
        <v>3</v>
      </c>
      <c r="AB96" s="410" t="s">
        <v>235</v>
      </c>
      <c r="AC96" s="103">
        <v>225</v>
      </c>
      <c r="AD96" s="397"/>
      <c r="AE96" s="410" t="s">
        <v>235</v>
      </c>
      <c r="AF96" s="360" t="s">
        <v>220</v>
      </c>
    </row>
    <row r="97" spans="1:32" ht="24" customHeight="1" x14ac:dyDescent="0.25">
      <c r="A97" s="142">
        <f t="shared" si="28"/>
        <v>73</v>
      </c>
      <c r="B97" s="279" t="s">
        <v>157</v>
      </c>
      <c r="C97" s="280"/>
      <c r="D97" s="143"/>
      <c r="E97" s="143"/>
      <c r="F97" s="389">
        <v>3</v>
      </c>
      <c r="G97" s="410" t="s">
        <v>235</v>
      </c>
      <c r="H97" s="103">
        <v>15</v>
      </c>
      <c r="I97" s="397"/>
      <c r="J97" s="410" t="s">
        <v>235</v>
      </c>
      <c r="K97" s="342" t="s">
        <v>216</v>
      </c>
      <c r="L97" s="397">
        <v>8</v>
      </c>
      <c r="M97" s="410" t="s">
        <v>235</v>
      </c>
      <c r="N97" s="103">
        <v>476</v>
      </c>
      <c r="O97" s="397">
        <v>3</v>
      </c>
      <c r="P97" s="410" t="s">
        <v>235</v>
      </c>
      <c r="Q97" s="103">
        <v>150</v>
      </c>
      <c r="R97" s="389">
        <v>0</v>
      </c>
      <c r="S97" s="410" t="s">
        <v>235</v>
      </c>
      <c r="T97" s="360">
        <v>900</v>
      </c>
      <c r="U97" s="397"/>
      <c r="V97" s="410" t="s">
        <v>235</v>
      </c>
      <c r="W97" s="360" t="s">
        <v>220</v>
      </c>
      <c r="X97" s="397">
        <v>0.5</v>
      </c>
      <c r="Y97" s="410" t="s">
        <v>235</v>
      </c>
      <c r="Z97" s="360">
        <v>22.5</v>
      </c>
      <c r="AA97" s="397">
        <v>4</v>
      </c>
      <c r="AB97" s="410" t="s">
        <v>235</v>
      </c>
      <c r="AC97" s="103">
        <v>285</v>
      </c>
      <c r="AD97" s="397"/>
      <c r="AE97" s="410" t="s">
        <v>235</v>
      </c>
      <c r="AF97" s="360" t="s">
        <v>220</v>
      </c>
    </row>
    <row r="98" spans="1:32" ht="24" customHeight="1" x14ac:dyDescent="0.25">
      <c r="A98" s="142">
        <f t="shared" si="28"/>
        <v>74</v>
      </c>
      <c r="B98" s="279" t="s">
        <v>158</v>
      </c>
      <c r="C98" s="280"/>
      <c r="D98" s="143"/>
      <c r="E98" s="143"/>
      <c r="F98" s="389">
        <v>5</v>
      </c>
      <c r="G98" s="410" t="s">
        <v>235</v>
      </c>
      <c r="H98" s="103">
        <v>15</v>
      </c>
      <c r="I98" s="397"/>
      <c r="J98" s="410" t="s">
        <v>235</v>
      </c>
      <c r="K98" s="342" t="s">
        <v>216</v>
      </c>
      <c r="L98" s="397">
        <v>8</v>
      </c>
      <c r="M98" s="410" t="s">
        <v>235</v>
      </c>
      <c r="N98" s="103">
        <v>476</v>
      </c>
      <c r="O98" s="397">
        <v>3</v>
      </c>
      <c r="P98" s="410" t="s">
        <v>235</v>
      </c>
      <c r="Q98" s="103">
        <v>150</v>
      </c>
      <c r="R98" s="389">
        <v>0</v>
      </c>
      <c r="S98" s="410" t="s">
        <v>235</v>
      </c>
      <c r="T98" s="360">
        <v>175</v>
      </c>
      <c r="U98" s="397"/>
      <c r="V98" s="410" t="s">
        <v>235</v>
      </c>
      <c r="W98" s="360" t="s">
        <v>220</v>
      </c>
      <c r="X98" s="397">
        <v>5</v>
      </c>
      <c r="Y98" s="410" t="s">
        <v>235</v>
      </c>
      <c r="Z98" s="360">
        <v>225</v>
      </c>
      <c r="AA98" s="397">
        <v>3</v>
      </c>
      <c r="AB98" s="410" t="s">
        <v>235</v>
      </c>
      <c r="AC98" s="103">
        <v>225</v>
      </c>
      <c r="AD98" s="397"/>
      <c r="AE98" s="410" t="s">
        <v>235</v>
      </c>
      <c r="AF98" s="360" t="s">
        <v>220</v>
      </c>
    </row>
    <row r="99" spans="1:32" ht="24" customHeight="1" x14ac:dyDescent="0.25">
      <c r="A99" s="142">
        <f t="shared" si="28"/>
        <v>75</v>
      </c>
      <c r="B99" s="279" t="s">
        <v>159</v>
      </c>
      <c r="C99" s="280"/>
      <c r="D99" s="143"/>
      <c r="E99" s="143"/>
      <c r="F99" s="389">
        <v>2</v>
      </c>
      <c r="G99" s="410" t="s">
        <v>235</v>
      </c>
      <c r="H99" s="103">
        <v>15</v>
      </c>
      <c r="I99" s="397"/>
      <c r="J99" s="410" t="s">
        <v>235</v>
      </c>
      <c r="K99" s="342" t="s">
        <v>216</v>
      </c>
      <c r="L99" s="397">
        <v>2</v>
      </c>
      <c r="M99" s="410" t="s">
        <v>235</v>
      </c>
      <c r="N99" s="103">
        <v>119</v>
      </c>
      <c r="O99" s="397">
        <v>3</v>
      </c>
      <c r="P99" s="410" t="s">
        <v>235</v>
      </c>
      <c r="Q99" s="103">
        <v>150</v>
      </c>
      <c r="R99" s="389">
        <v>0</v>
      </c>
      <c r="S99" s="410" t="s">
        <v>235</v>
      </c>
      <c r="T99" s="360">
        <v>75</v>
      </c>
      <c r="U99" s="397"/>
      <c r="V99" s="410" t="s">
        <v>235</v>
      </c>
      <c r="W99" s="360" t="s">
        <v>220</v>
      </c>
      <c r="X99" s="397">
        <v>2</v>
      </c>
      <c r="Y99" s="410" t="s">
        <v>235</v>
      </c>
      <c r="Z99" s="360">
        <v>90</v>
      </c>
      <c r="AA99" s="397">
        <v>1.5</v>
      </c>
      <c r="AB99" s="410" t="s">
        <v>235</v>
      </c>
      <c r="AC99" s="103">
        <v>125</v>
      </c>
      <c r="AD99" s="397"/>
      <c r="AE99" s="410" t="s">
        <v>235</v>
      </c>
      <c r="AF99" s="360" t="s">
        <v>220</v>
      </c>
    </row>
    <row r="100" spans="1:32" ht="24" customHeight="1" x14ac:dyDescent="0.25">
      <c r="A100" s="142">
        <f t="shared" si="28"/>
        <v>76</v>
      </c>
      <c r="B100" s="279" t="s">
        <v>160</v>
      </c>
      <c r="C100" s="280"/>
      <c r="D100" s="143"/>
      <c r="E100" s="143"/>
      <c r="F100" s="389">
        <v>3</v>
      </c>
      <c r="G100" s="410" t="s">
        <v>235</v>
      </c>
      <c r="H100" s="103">
        <v>15</v>
      </c>
      <c r="I100" s="397"/>
      <c r="J100" s="410" t="s">
        <v>235</v>
      </c>
      <c r="K100" s="342" t="s">
        <v>216</v>
      </c>
      <c r="L100" s="397">
        <v>3</v>
      </c>
      <c r="M100" s="410" t="s">
        <v>235</v>
      </c>
      <c r="N100" s="103">
        <v>178.5</v>
      </c>
      <c r="O100" s="397">
        <v>3</v>
      </c>
      <c r="P100" s="410" t="s">
        <v>235</v>
      </c>
      <c r="Q100" s="103">
        <v>150</v>
      </c>
      <c r="R100" s="389">
        <v>0</v>
      </c>
      <c r="S100" s="410" t="s">
        <v>235</v>
      </c>
      <c r="T100" s="360">
        <v>325</v>
      </c>
      <c r="U100" s="397"/>
      <c r="V100" s="410" t="s">
        <v>235</v>
      </c>
      <c r="W100" s="360" t="s">
        <v>220</v>
      </c>
      <c r="X100" s="397">
        <v>4</v>
      </c>
      <c r="Y100" s="410" t="s">
        <v>235</v>
      </c>
      <c r="Z100" s="360">
        <v>180</v>
      </c>
      <c r="AA100" s="397">
        <v>2</v>
      </c>
      <c r="AB100" s="410" t="s">
        <v>235</v>
      </c>
      <c r="AC100" s="103">
        <v>150</v>
      </c>
      <c r="AD100" s="397"/>
      <c r="AE100" s="410" t="s">
        <v>235</v>
      </c>
      <c r="AF100" s="360" t="s">
        <v>220</v>
      </c>
    </row>
    <row r="101" spans="1:32" ht="24" customHeight="1" x14ac:dyDescent="0.25">
      <c r="A101" s="142">
        <f t="shared" si="28"/>
        <v>77</v>
      </c>
      <c r="B101" s="279" t="s">
        <v>161</v>
      </c>
      <c r="C101" s="280"/>
      <c r="D101" s="143"/>
      <c r="E101" s="143"/>
      <c r="F101" s="389">
        <v>2</v>
      </c>
      <c r="G101" s="410" t="s">
        <v>235</v>
      </c>
      <c r="H101" s="103">
        <v>15</v>
      </c>
      <c r="I101" s="397"/>
      <c r="J101" s="410" t="s">
        <v>235</v>
      </c>
      <c r="K101" s="342" t="s">
        <v>216</v>
      </c>
      <c r="L101" s="397">
        <v>4</v>
      </c>
      <c r="M101" s="410" t="s">
        <v>235</v>
      </c>
      <c r="N101" s="103">
        <v>238</v>
      </c>
      <c r="O101" s="397">
        <v>3</v>
      </c>
      <c r="P101" s="410" t="s">
        <v>235</v>
      </c>
      <c r="Q101" s="103">
        <v>150</v>
      </c>
      <c r="R101" s="389">
        <v>0</v>
      </c>
      <c r="S101" s="410" t="s">
        <v>235</v>
      </c>
      <c r="T101" s="360">
        <v>175</v>
      </c>
      <c r="U101" s="397"/>
      <c r="V101" s="410" t="s">
        <v>235</v>
      </c>
      <c r="W101" s="360" t="s">
        <v>220</v>
      </c>
      <c r="X101" s="397">
        <v>0.5</v>
      </c>
      <c r="Y101" s="410" t="s">
        <v>235</v>
      </c>
      <c r="Z101" s="360">
        <v>22.5</v>
      </c>
      <c r="AA101" s="397">
        <v>3</v>
      </c>
      <c r="AB101" s="410" t="s">
        <v>235</v>
      </c>
      <c r="AC101" s="103">
        <v>225</v>
      </c>
      <c r="AD101" s="397"/>
      <c r="AE101" s="410" t="s">
        <v>235</v>
      </c>
      <c r="AF101" s="360" t="s">
        <v>220</v>
      </c>
    </row>
    <row r="102" spans="1:32" ht="24" customHeight="1" x14ac:dyDescent="0.25">
      <c r="A102" s="142">
        <f t="shared" si="28"/>
        <v>78</v>
      </c>
      <c r="B102" s="279" t="s">
        <v>162</v>
      </c>
      <c r="C102" s="280"/>
      <c r="D102" s="143"/>
      <c r="E102" s="143"/>
      <c r="F102" s="389">
        <v>3</v>
      </c>
      <c r="G102" s="410" t="s">
        <v>235</v>
      </c>
      <c r="H102" s="103">
        <v>15</v>
      </c>
      <c r="I102" s="397"/>
      <c r="J102" s="410" t="s">
        <v>235</v>
      </c>
      <c r="K102" s="342" t="s">
        <v>216</v>
      </c>
      <c r="L102" s="397">
        <v>3</v>
      </c>
      <c r="M102" s="410" t="s">
        <v>235</v>
      </c>
      <c r="N102" s="103">
        <v>178.5</v>
      </c>
      <c r="O102" s="397">
        <v>3</v>
      </c>
      <c r="P102" s="410" t="s">
        <v>235</v>
      </c>
      <c r="Q102" s="103">
        <v>150</v>
      </c>
      <c r="R102" s="389">
        <v>0</v>
      </c>
      <c r="S102" s="410" t="s">
        <v>235</v>
      </c>
      <c r="T102" s="360">
        <v>175</v>
      </c>
      <c r="U102" s="397"/>
      <c r="V102" s="410" t="s">
        <v>235</v>
      </c>
      <c r="W102" s="360" t="s">
        <v>220</v>
      </c>
      <c r="X102" s="397">
        <v>2.5</v>
      </c>
      <c r="Y102" s="410" t="s">
        <v>235</v>
      </c>
      <c r="Z102" s="360">
        <v>112.5</v>
      </c>
      <c r="AA102" s="397">
        <v>2</v>
      </c>
      <c r="AB102" s="410" t="s">
        <v>235</v>
      </c>
      <c r="AC102" s="103">
        <v>150</v>
      </c>
      <c r="AD102" s="397"/>
      <c r="AE102" s="410" t="s">
        <v>235</v>
      </c>
      <c r="AF102" s="360" t="s">
        <v>220</v>
      </c>
    </row>
    <row r="103" spans="1:32" ht="24" customHeight="1" x14ac:dyDescent="0.25">
      <c r="A103" s="142">
        <f t="shared" si="28"/>
        <v>79</v>
      </c>
      <c r="B103" s="279" t="s">
        <v>163</v>
      </c>
      <c r="C103" s="280"/>
      <c r="D103" s="143"/>
      <c r="E103" s="143"/>
      <c r="F103" s="389">
        <v>4</v>
      </c>
      <c r="G103" s="410" t="s">
        <v>235</v>
      </c>
      <c r="H103" s="103">
        <v>15</v>
      </c>
      <c r="I103" s="397"/>
      <c r="J103" s="410" t="s">
        <v>235</v>
      </c>
      <c r="K103" s="342" t="s">
        <v>216</v>
      </c>
      <c r="L103" s="397">
        <v>2</v>
      </c>
      <c r="M103" s="410" t="s">
        <v>235</v>
      </c>
      <c r="N103" s="103">
        <v>119</v>
      </c>
      <c r="O103" s="397">
        <v>3</v>
      </c>
      <c r="P103" s="410" t="s">
        <v>235</v>
      </c>
      <c r="Q103" s="103">
        <v>150</v>
      </c>
      <c r="R103" s="389">
        <v>0</v>
      </c>
      <c r="S103" s="410" t="s">
        <v>235</v>
      </c>
      <c r="T103" s="360">
        <v>175</v>
      </c>
      <c r="U103" s="397"/>
      <c r="V103" s="410" t="s">
        <v>235</v>
      </c>
      <c r="W103" s="360" t="s">
        <v>220</v>
      </c>
      <c r="X103" s="397">
        <v>1.5</v>
      </c>
      <c r="Y103" s="410" t="s">
        <v>235</v>
      </c>
      <c r="Z103" s="360">
        <v>67.5</v>
      </c>
      <c r="AA103" s="397">
        <v>3</v>
      </c>
      <c r="AB103" s="410" t="s">
        <v>235</v>
      </c>
      <c r="AC103" s="103">
        <v>225</v>
      </c>
      <c r="AD103" s="397"/>
      <c r="AE103" s="410" t="s">
        <v>235</v>
      </c>
      <c r="AF103" s="360" t="s">
        <v>220</v>
      </c>
    </row>
    <row r="104" spans="1:32" ht="24" customHeight="1" x14ac:dyDescent="0.25">
      <c r="A104" s="142">
        <f t="shared" si="28"/>
        <v>80</v>
      </c>
      <c r="B104" s="279" t="s">
        <v>164</v>
      </c>
      <c r="C104" s="280"/>
      <c r="D104" s="143"/>
      <c r="E104" s="143"/>
      <c r="F104" s="389">
        <v>4</v>
      </c>
      <c r="G104" s="410" t="s">
        <v>235</v>
      </c>
      <c r="H104" s="103">
        <v>15</v>
      </c>
      <c r="I104" s="397"/>
      <c r="J104" s="410" t="s">
        <v>235</v>
      </c>
      <c r="K104" s="342" t="s">
        <v>216</v>
      </c>
      <c r="L104" s="397">
        <v>2</v>
      </c>
      <c r="M104" s="410" t="s">
        <v>235</v>
      </c>
      <c r="N104" s="103">
        <v>119</v>
      </c>
      <c r="O104" s="397">
        <v>3</v>
      </c>
      <c r="P104" s="410" t="s">
        <v>235</v>
      </c>
      <c r="Q104" s="103">
        <v>150</v>
      </c>
      <c r="R104" s="389">
        <v>0</v>
      </c>
      <c r="S104" s="410" t="s">
        <v>235</v>
      </c>
      <c r="T104" s="360">
        <v>75</v>
      </c>
      <c r="U104" s="397"/>
      <c r="V104" s="410" t="s">
        <v>235</v>
      </c>
      <c r="W104" s="360" t="s">
        <v>220</v>
      </c>
      <c r="X104" s="397">
        <v>1</v>
      </c>
      <c r="Y104" s="410" t="s">
        <v>235</v>
      </c>
      <c r="Z104" s="360">
        <v>45</v>
      </c>
      <c r="AA104" s="397">
        <v>3</v>
      </c>
      <c r="AB104" s="410" t="s">
        <v>235</v>
      </c>
      <c r="AC104" s="103">
        <v>225</v>
      </c>
      <c r="AD104" s="397"/>
      <c r="AE104" s="410" t="s">
        <v>235</v>
      </c>
      <c r="AF104" s="360" t="s">
        <v>220</v>
      </c>
    </row>
    <row r="105" spans="1:32" s="356" customFormat="1" ht="24" customHeight="1" thickBot="1" x14ac:dyDescent="0.3">
      <c r="A105" s="452">
        <f t="shared" si="28"/>
        <v>81</v>
      </c>
      <c r="B105" s="432" t="s">
        <v>186</v>
      </c>
      <c r="C105" s="453"/>
      <c r="D105" s="454"/>
      <c r="E105" s="454"/>
      <c r="F105" s="455"/>
      <c r="G105" s="456"/>
      <c r="H105" s="457">
        <f>SUM(H91:H104)</f>
        <v>195</v>
      </c>
      <c r="I105" s="458"/>
      <c r="J105" s="459"/>
      <c r="K105" s="462" t="s">
        <v>216</v>
      </c>
      <c r="L105" s="458"/>
      <c r="M105" s="459"/>
      <c r="N105" s="457">
        <f>SUM(N91:N104)</f>
        <v>3272.5</v>
      </c>
      <c r="O105" s="458"/>
      <c r="P105" s="459"/>
      <c r="Q105" s="457">
        <f>SUM(Q91:Q104)</f>
        <v>1950</v>
      </c>
      <c r="R105" s="463">
        <v>0</v>
      </c>
      <c r="S105" s="461"/>
      <c r="T105" s="457">
        <f>SUM(T91:T104)</f>
        <v>5075</v>
      </c>
      <c r="U105" s="458"/>
      <c r="V105" s="459"/>
      <c r="W105" s="457" t="s">
        <v>220</v>
      </c>
      <c r="X105" s="458"/>
      <c r="Y105" s="459"/>
      <c r="Z105" s="457">
        <f>SUM(Z91:Z104)</f>
        <v>1440</v>
      </c>
      <c r="AA105" s="458"/>
      <c r="AB105" s="459"/>
      <c r="AC105" s="457">
        <f>SUM(AC91:AC104)</f>
        <v>2780</v>
      </c>
      <c r="AD105" s="458"/>
      <c r="AE105" s="459"/>
      <c r="AF105" s="457" t="s">
        <v>220</v>
      </c>
    </row>
    <row r="106" spans="1:32" ht="25.8" hidden="1" customHeight="1" x14ac:dyDescent="0.25">
      <c r="A106" s="142"/>
      <c r="B106" s="279"/>
      <c r="C106" s="280"/>
      <c r="D106" s="143"/>
      <c r="E106" s="143"/>
      <c r="F106" s="389"/>
      <c r="G106" s="165"/>
      <c r="H106" s="103"/>
      <c r="I106" s="397"/>
      <c r="J106" s="166"/>
      <c r="K106" s="103"/>
      <c r="L106" s="397"/>
      <c r="M106" s="166"/>
      <c r="N106" s="103"/>
      <c r="O106" s="397"/>
      <c r="P106" s="166"/>
      <c r="Q106" s="103"/>
      <c r="R106" s="389">
        <v>0</v>
      </c>
      <c r="S106" s="165"/>
      <c r="T106" s="342">
        <v>0</v>
      </c>
      <c r="U106" s="397"/>
      <c r="V106" s="166"/>
      <c r="W106" s="360"/>
      <c r="X106" s="397"/>
      <c r="Y106" s="166"/>
      <c r="Z106" s="360"/>
      <c r="AA106" s="397"/>
      <c r="AB106" s="166"/>
      <c r="AC106" s="103"/>
      <c r="AD106" s="397"/>
      <c r="AE106" s="166"/>
      <c r="AF106" s="360"/>
    </row>
    <row r="107" spans="1:32" s="221" customFormat="1" ht="24" hidden="1" customHeight="1" x14ac:dyDescent="0.25">
      <c r="A107" s="425"/>
      <c r="B107" s="426" t="s">
        <v>187</v>
      </c>
      <c r="C107" s="427"/>
      <c r="D107" s="143">
        <f>IF(ISBLANK('Item List'!E100),0,'Item List'!E100)</f>
        <v>0</v>
      </c>
      <c r="E107" s="143">
        <f t="shared" ref="E107" si="29">IF(AND(ISNUMBER($C107),ISNUMBER(D107)),$C107*D107,0)</f>
        <v>0</v>
      </c>
      <c r="F107" s="389"/>
      <c r="G107" s="409" t="s">
        <v>205</v>
      </c>
      <c r="H107" s="342"/>
      <c r="I107" s="397"/>
      <c r="J107" s="409" t="s">
        <v>205</v>
      </c>
      <c r="K107" s="342"/>
      <c r="L107" s="397"/>
      <c r="M107" s="409" t="s">
        <v>205</v>
      </c>
      <c r="N107" s="103"/>
      <c r="O107" s="397"/>
      <c r="P107" s="409" t="s">
        <v>205</v>
      </c>
      <c r="Q107" s="103"/>
      <c r="R107" s="389">
        <v>0</v>
      </c>
      <c r="S107" s="409" t="s">
        <v>205</v>
      </c>
      <c r="T107" s="342">
        <v>0</v>
      </c>
      <c r="U107" s="397"/>
      <c r="V107" s="409" t="s">
        <v>205</v>
      </c>
      <c r="W107" s="360"/>
      <c r="X107" s="397"/>
      <c r="Y107" s="409" t="s">
        <v>205</v>
      </c>
      <c r="Z107" s="360"/>
      <c r="AA107" s="397"/>
      <c r="AB107" s="409" t="s">
        <v>205</v>
      </c>
      <c r="AC107" s="103"/>
      <c r="AD107" s="397"/>
      <c r="AE107" s="409" t="s">
        <v>205</v>
      </c>
      <c r="AF107" s="360"/>
    </row>
    <row r="108" spans="1:32" ht="24" hidden="1" customHeight="1" x14ac:dyDescent="0.25">
      <c r="A108" s="142">
        <f>IF(B108="","",A105+1)</f>
        <v>82</v>
      </c>
      <c r="B108" s="279" t="s">
        <v>175</v>
      </c>
      <c r="C108" s="280"/>
      <c r="D108" s="143"/>
      <c r="E108" s="143"/>
      <c r="F108" s="389">
        <v>2</v>
      </c>
      <c r="G108" s="410" t="s">
        <v>235</v>
      </c>
      <c r="H108" s="103">
        <v>10</v>
      </c>
      <c r="I108" s="397"/>
      <c r="J108" s="410" t="s">
        <v>235</v>
      </c>
      <c r="K108" s="342" t="s">
        <v>216</v>
      </c>
      <c r="L108" s="397">
        <v>2</v>
      </c>
      <c r="M108" s="410" t="s">
        <v>235</v>
      </c>
      <c r="N108" s="103">
        <v>119</v>
      </c>
      <c r="O108" s="397">
        <v>3</v>
      </c>
      <c r="P108" s="410" t="s">
        <v>235</v>
      </c>
      <c r="Q108" s="103">
        <v>150</v>
      </c>
      <c r="R108" s="389">
        <v>0</v>
      </c>
      <c r="S108" s="410" t="s">
        <v>235</v>
      </c>
      <c r="T108" s="360">
        <v>125</v>
      </c>
      <c r="U108" s="397"/>
      <c r="V108" s="410" t="s">
        <v>235</v>
      </c>
      <c r="W108" s="360" t="s">
        <v>220</v>
      </c>
      <c r="X108" s="397">
        <v>8</v>
      </c>
      <c r="Y108" s="410" t="s">
        <v>235</v>
      </c>
      <c r="Z108" s="360">
        <v>360</v>
      </c>
      <c r="AA108" s="397">
        <v>1.5</v>
      </c>
      <c r="AB108" s="410" t="s">
        <v>235</v>
      </c>
      <c r="AC108" s="103">
        <v>100</v>
      </c>
      <c r="AD108" s="397"/>
      <c r="AE108" s="410" t="s">
        <v>235</v>
      </c>
      <c r="AF108" s="360" t="s">
        <v>220</v>
      </c>
    </row>
    <row r="109" spans="1:32" ht="24" hidden="1" customHeight="1" x14ac:dyDescent="0.25">
      <c r="A109" s="142">
        <f t="shared" si="28"/>
        <v>83</v>
      </c>
      <c r="B109" s="279" t="s">
        <v>176</v>
      </c>
      <c r="C109" s="280"/>
      <c r="D109" s="143"/>
      <c r="E109" s="143"/>
      <c r="F109" s="389">
        <v>2</v>
      </c>
      <c r="G109" s="410" t="s">
        <v>235</v>
      </c>
      <c r="H109" s="103">
        <v>10</v>
      </c>
      <c r="I109" s="397"/>
      <c r="J109" s="410" t="s">
        <v>235</v>
      </c>
      <c r="K109" s="342" t="s">
        <v>216</v>
      </c>
      <c r="L109" s="397">
        <v>2</v>
      </c>
      <c r="M109" s="410" t="s">
        <v>235</v>
      </c>
      <c r="N109" s="103">
        <v>119</v>
      </c>
      <c r="O109" s="397">
        <v>3</v>
      </c>
      <c r="P109" s="410" t="s">
        <v>235</v>
      </c>
      <c r="Q109" s="103">
        <v>150</v>
      </c>
      <c r="R109" s="389">
        <v>0</v>
      </c>
      <c r="S109" s="410" t="s">
        <v>235</v>
      </c>
      <c r="T109" s="360">
        <v>45</v>
      </c>
      <c r="U109" s="397"/>
      <c r="V109" s="410" t="s">
        <v>235</v>
      </c>
      <c r="W109" s="360" t="s">
        <v>220</v>
      </c>
      <c r="X109" s="397">
        <v>2</v>
      </c>
      <c r="Y109" s="410" t="s">
        <v>235</v>
      </c>
      <c r="Z109" s="360">
        <v>90</v>
      </c>
      <c r="AA109" s="397">
        <v>0.5</v>
      </c>
      <c r="AB109" s="410" t="s">
        <v>235</v>
      </c>
      <c r="AC109" s="103">
        <v>100</v>
      </c>
      <c r="AD109" s="397"/>
      <c r="AE109" s="410" t="s">
        <v>235</v>
      </c>
      <c r="AF109" s="360" t="s">
        <v>220</v>
      </c>
    </row>
    <row r="110" spans="1:32" ht="24" hidden="1" customHeight="1" x14ac:dyDescent="0.25">
      <c r="A110" s="142">
        <f t="shared" si="28"/>
        <v>84</v>
      </c>
      <c r="B110" s="279" t="s">
        <v>177</v>
      </c>
      <c r="C110" s="280"/>
      <c r="D110" s="143"/>
      <c r="E110" s="143"/>
      <c r="F110" s="389">
        <v>2</v>
      </c>
      <c r="G110" s="410" t="s">
        <v>235</v>
      </c>
      <c r="H110" s="103">
        <v>10</v>
      </c>
      <c r="I110" s="397"/>
      <c r="J110" s="410" t="s">
        <v>235</v>
      </c>
      <c r="K110" s="342" t="s">
        <v>216</v>
      </c>
      <c r="L110" s="397">
        <v>2</v>
      </c>
      <c r="M110" s="410" t="s">
        <v>235</v>
      </c>
      <c r="N110" s="103">
        <v>119</v>
      </c>
      <c r="O110" s="397">
        <v>3</v>
      </c>
      <c r="P110" s="410" t="s">
        <v>235</v>
      </c>
      <c r="Q110" s="103">
        <v>150</v>
      </c>
      <c r="R110" s="389">
        <v>0</v>
      </c>
      <c r="S110" s="410" t="s">
        <v>235</v>
      </c>
      <c r="T110" s="360">
        <v>100</v>
      </c>
      <c r="U110" s="397"/>
      <c r="V110" s="410" t="s">
        <v>235</v>
      </c>
      <c r="W110" s="360" t="s">
        <v>220</v>
      </c>
      <c r="X110" s="397">
        <v>15</v>
      </c>
      <c r="Y110" s="410" t="s">
        <v>235</v>
      </c>
      <c r="Z110" s="360">
        <v>675</v>
      </c>
      <c r="AA110" s="397">
        <v>1.5</v>
      </c>
      <c r="AB110" s="410" t="s">
        <v>235</v>
      </c>
      <c r="AC110" s="103">
        <v>100</v>
      </c>
      <c r="AD110" s="397"/>
      <c r="AE110" s="410" t="s">
        <v>235</v>
      </c>
      <c r="AF110" s="360" t="s">
        <v>220</v>
      </c>
    </row>
    <row r="111" spans="1:32" ht="24" hidden="1" customHeight="1" x14ac:dyDescent="0.25">
      <c r="A111" s="142">
        <f t="shared" si="28"/>
        <v>85</v>
      </c>
      <c r="B111" s="279" t="s">
        <v>178</v>
      </c>
      <c r="C111" s="280"/>
      <c r="D111" s="143">
        <f>IF(ISBLANK('Item List'!E83),0,'Item List'!E83)</f>
        <v>0</v>
      </c>
      <c r="E111" s="143">
        <f t="shared" si="27"/>
        <v>0</v>
      </c>
      <c r="F111" s="389">
        <v>3</v>
      </c>
      <c r="G111" s="410" t="s">
        <v>235</v>
      </c>
      <c r="H111" s="103">
        <v>10</v>
      </c>
      <c r="I111" s="397"/>
      <c r="J111" s="410" t="s">
        <v>235</v>
      </c>
      <c r="K111" s="342" t="s">
        <v>216</v>
      </c>
      <c r="L111" s="397">
        <v>3</v>
      </c>
      <c r="M111" s="410" t="s">
        <v>235</v>
      </c>
      <c r="N111" s="103">
        <v>178.5</v>
      </c>
      <c r="O111" s="397">
        <v>3</v>
      </c>
      <c r="P111" s="410" t="s">
        <v>235</v>
      </c>
      <c r="Q111" s="103">
        <v>150</v>
      </c>
      <c r="R111" s="389">
        <v>0</v>
      </c>
      <c r="S111" s="410" t="s">
        <v>235</v>
      </c>
      <c r="T111" s="360">
        <v>180</v>
      </c>
      <c r="U111" s="397"/>
      <c r="V111" s="410" t="s">
        <v>235</v>
      </c>
      <c r="W111" s="360" t="s">
        <v>220</v>
      </c>
      <c r="X111" s="397">
        <v>5</v>
      </c>
      <c r="Y111" s="410" t="s">
        <v>235</v>
      </c>
      <c r="Z111" s="360">
        <v>225</v>
      </c>
      <c r="AA111" s="397">
        <v>1</v>
      </c>
      <c r="AB111" s="410" t="s">
        <v>235</v>
      </c>
      <c r="AC111" s="103">
        <v>100</v>
      </c>
      <c r="AD111" s="397"/>
      <c r="AE111" s="410" t="s">
        <v>235</v>
      </c>
      <c r="AF111" s="360" t="s">
        <v>220</v>
      </c>
    </row>
    <row r="112" spans="1:32" ht="24" hidden="1" customHeight="1" x14ac:dyDescent="0.25">
      <c r="A112" s="142">
        <f t="shared" si="28"/>
        <v>86</v>
      </c>
      <c r="B112" s="279" t="s">
        <v>179</v>
      </c>
      <c r="C112" s="280"/>
      <c r="D112" s="143">
        <f>IF(ISBLANK('Item List'!E84),0,'Item List'!E84)</f>
        <v>0</v>
      </c>
      <c r="E112" s="143">
        <f t="shared" si="27"/>
        <v>0</v>
      </c>
      <c r="F112" s="389">
        <v>1</v>
      </c>
      <c r="G112" s="410" t="s">
        <v>235</v>
      </c>
      <c r="H112" s="103">
        <v>10</v>
      </c>
      <c r="I112" s="397"/>
      <c r="J112" s="410" t="s">
        <v>235</v>
      </c>
      <c r="K112" s="342" t="s">
        <v>216</v>
      </c>
      <c r="L112" s="397">
        <v>2</v>
      </c>
      <c r="M112" s="410" t="s">
        <v>235</v>
      </c>
      <c r="N112" s="103">
        <v>119</v>
      </c>
      <c r="O112" s="397">
        <v>3</v>
      </c>
      <c r="P112" s="410" t="s">
        <v>235</v>
      </c>
      <c r="Q112" s="103">
        <v>150</v>
      </c>
      <c r="R112" s="389">
        <v>0</v>
      </c>
      <c r="S112" s="410" t="s">
        <v>235</v>
      </c>
      <c r="T112" s="360">
        <v>65</v>
      </c>
      <c r="U112" s="397"/>
      <c r="V112" s="410" t="s">
        <v>235</v>
      </c>
      <c r="W112" s="360" t="s">
        <v>220</v>
      </c>
      <c r="X112" s="397"/>
      <c r="Y112" s="410" t="s">
        <v>235</v>
      </c>
      <c r="Z112" s="360" t="s">
        <v>216</v>
      </c>
      <c r="AA112" s="397">
        <v>1</v>
      </c>
      <c r="AB112" s="410" t="s">
        <v>235</v>
      </c>
      <c r="AC112" s="103">
        <v>45</v>
      </c>
      <c r="AD112" s="397"/>
      <c r="AE112" s="410" t="s">
        <v>235</v>
      </c>
      <c r="AF112" s="360" t="s">
        <v>220</v>
      </c>
    </row>
    <row r="113" spans="1:32" ht="24" hidden="1" customHeight="1" x14ac:dyDescent="0.25">
      <c r="A113" s="142">
        <f t="shared" si="28"/>
        <v>87</v>
      </c>
      <c r="B113" s="279" t="s">
        <v>180</v>
      </c>
      <c r="C113" s="280"/>
      <c r="D113" s="143">
        <f>IF(ISBLANK('Item List'!E85),0,'Item List'!E85)</f>
        <v>0</v>
      </c>
      <c r="E113" s="143">
        <f t="shared" si="27"/>
        <v>0</v>
      </c>
      <c r="F113" s="389">
        <v>1</v>
      </c>
      <c r="G113" s="410" t="s">
        <v>235</v>
      </c>
      <c r="H113" s="103">
        <v>10</v>
      </c>
      <c r="I113" s="397"/>
      <c r="J113" s="410" t="s">
        <v>235</v>
      </c>
      <c r="K113" s="342" t="s">
        <v>216</v>
      </c>
      <c r="L113" s="397">
        <v>2</v>
      </c>
      <c r="M113" s="410" t="s">
        <v>235</v>
      </c>
      <c r="N113" s="103">
        <v>119</v>
      </c>
      <c r="O113" s="397">
        <v>3</v>
      </c>
      <c r="P113" s="410" t="s">
        <v>235</v>
      </c>
      <c r="Q113" s="103">
        <v>150</v>
      </c>
      <c r="R113" s="389">
        <v>0</v>
      </c>
      <c r="S113" s="410" t="s">
        <v>235</v>
      </c>
      <c r="T113" s="360">
        <v>45</v>
      </c>
      <c r="U113" s="397"/>
      <c r="V113" s="410" t="s">
        <v>235</v>
      </c>
      <c r="W113" s="360" t="s">
        <v>220</v>
      </c>
      <c r="X113" s="397"/>
      <c r="Y113" s="410" t="s">
        <v>235</v>
      </c>
      <c r="Z113" s="360" t="s">
        <v>216</v>
      </c>
      <c r="AA113" s="397">
        <v>1</v>
      </c>
      <c r="AB113" s="410" t="s">
        <v>235</v>
      </c>
      <c r="AC113" s="103">
        <v>45</v>
      </c>
      <c r="AD113" s="397"/>
      <c r="AE113" s="410" t="s">
        <v>235</v>
      </c>
      <c r="AF113" s="360" t="s">
        <v>220</v>
      </c>
    </row>
    <row r="114" spans="1:32" ht="24" hidden="1" customHeight="1" x14ac:dyDescent="0.25">
      <c r="A114" s="142">
        <f t="shared" si="28"/>
        <v>88</v>
      </c>
      <c r="B114" s="279" t="s">
        <v>112</v>
      </c>
      <c r="C114" s="280"/>
      <c r="D114" s="143">
        <f>IF(ISBLANK('Item List'!E86),0,'Item List'!E86)</f>
        <v>0</v>
      </c>
      <c r="E114" s="143">
        <f t="shared" si="27"/>
        <v>0</v>
      </c>
      <c r="F114" s="389">
        <v>4</v>
      </c>
      <c r="G114" s="410" t="s">
        <v>235</v>
      </c>
      <c r="H114" s="103">
        <v>10</v>
      </c>
      <c r="I114" s="398"/>
      <c r="J114" s="410" t="s">
        <v>235</v>
      </c>
      <c r="K114" s="342" t="s">
        <v>216</v>
      </c>
      <c r="L114" s="398">
        <v>2</v>
      </c>
      <c r="M114" s="410" t="s">
        <v>235</v>
      </c>
      <c r="N114" s="103">
        <v>119</v>
      </c>
      <c r="O114" s="397">
        <v>3</v>
      </c>
      <c r="P114" s="410" t="s">
        <v>235</v>
      </c>
      <c r="Q114" s="103">
        <v>150</v>
      </c>
      <c r="R114" s="389">
        <v>0</v>
      </c>
      <c r="S114" s="410" t="s">
        <v>235</v>
      </c>
      <c r="T114" s="360">
        <v>170</v>
      </c>
      <c r="U114" s="398"/>
      <c r="V114" s="410" t="s">
        <v>235</v>
      </c>
      <c r="W114" s="360" t="s">
        <v>220</v>
      </c>
      <c r="X114" s="398">
        <v>8</v>
      </c>
      <c r="Y114" s="410" t="s">
        <v>235</v>
      </c>
      <c r="Z114" s="360">
        <v>360</v>
      </c>
      <c r="AA114" s="398">
        <v>1.5</v>
      </c>
      <c r="AB114" s="410" t="s">
        <v>235</v>
      </c>
      <c r="AC114" s="103">
        <v>100</v>
      </c>
      <c r="AD114" s="398"/>
      <c r="AE114" s="410" t="s">
        <v>235</v>
      </c>
      <c r="AF114" s="360" t="s">
        <v>220</v>
      </c>
    </row>
    <row r="115" spans="1:32" ht="24" hidden="1" customHeight="1" thickBot="1" x14ac:dyDescent="0.3">
      <c r="A115" s="142">
        <f t="shared" si="28"/>
        <v>89</v>
      </c>
      <c r="B115" s="279" t="s">
        <v>181</v>
      </c>
      <c r="C115" s="280"/>
      <c r="D115" s="143">
        <f>IF(ISBLANK('Item List'!E87),0,'Item List'!E87)</f>
        <v>0</v>
      </c>
      <c r="E115" s="143">
        <f t="shared" si="27"/>
        <v>0</v>
      </c>
      <c r="F115" s="389">
        <v>1</v>
      </c>
      <c r="G115" s="410" t="s">
        <v>235</v>
      </c>
      <c r="H115" s="103">
        <v>10</v>
      </c>
      <c r="I115" s="398"/>
      <c r="J115" s="410" t="s">
        <v>235</v>
      </c>
      <c r="K115" s="342" t="s">
        <v>216</v>
      </c>
      <c r="L115" s="398">
        <v>2</v>
      </c>
      <c r="M115" s="410" t="s">
        <v>235</v>
      </c>
      <c r="N115" s="103">
        <v>119</v>
      </c>
      <c r="O115" s="397">
        <v>3</v>
      </c>
      <c r="P115" s="410" t="s">
        <v>235</v>
      </c>
      <c r="Q115" s="103">
        <v>150</v>
      </c>
      <c r="R115" s="389">
        <v>0</v>
      </c>
      <c r="S115" s="410" t="s">
        <v>235</v>
      </c>
      <c r="T115" s="360">
        <v>120</v>
      </c>
      <c r="U115" s="398"/>
      <c r="V115" s="410" t="s">
        <v>235</v>
      </c>
      <c r="W115" s="360" t="s">
        <v>220</v>
      </c>
      <c r="X115" s="398">
        <v>2</v>
      </c>
      <c r="Y115" s="410" t="s">
        <v>235</v>
      </c>
      <c r="Z115" s="360">
        <v>90</v>
      </c>
      <c r="AA115" s="398">
        <v>1</v>
      </c>
      <c r="AB115" s="410" t="s">
        <v>235</v>
      </c>
      <c r="AC115" s="103">
        <v>50</v>
      </c>
      <c r="AD115" s="398"/>
      <c r="AE115" s="410" t="s">
        <v>235</v>
      </c>
      <c r="AF115" s="360" t="s">
        <v>220</v>
      </c>
    </row>
    <row r="116" spans="1:32" s="221" customFormat="1" ht="10.5" customHeight="1" x14ac:dyDescent="0.2">
      <c r="A116" s="144"/>
      <c r="B116" s="154" t="s">
        <v>89</v>
      </c>
      <c r="C116" s="281"/>
      <c r="D116" s="146" t="s">
        <v>7</v>
      </c>
      <c r="E116" s="147" t="str">
        <f>IF(SUM(E92:E115)=0,"",SUM(E92:E115))</f>
        <v/>
      </c>
      <c r="F116" s="391"/>
      <c r="G116" s="217"/>
      <c r="H116" s="348"/>
      <c r="I116" s="391"/>
      <c r="J116" s="217"/>
      <c r="K116" s="348"/>
      <c r="L116" s="391"/>
      <c r="M116" s="217"/>
      <c r="N116" s="348"/>
      <c r="O116" s="391"/>
      <c r="P116" s="217"/>
      <c r="Q116" s="348"/>
      <c r="R116" s="391">
        <v>0</v>
      </c>
      <c r="S116" s="217"/>
      <c r="T116" s="348">
        <v>0</v>
      </c>
      <c r="U116" s="391"/>
      <c r="V116" s="217"/>
      <c r="W116" s="348"/>
      <c r="X116" s="391"/>
      <c r="Y116" s="217"/>
      <c r="Z116" s="348"/>
      <c r="AA116" s="391"/>
      <c r="AB116" s="217"/>
      <c r="AC116" s="348"/>
      <c r="AD116" s="391"/>
      <c r="AE116" s="217"/>
      <c r="AF116" s="348"/>
    </row>
    <row r="117" spans="1:32" s="221" customFormat="1" ht="10.5" customHeight="1" thickBot="1" x14ac:dyDescent="0.25">
      <c r="A117" s="148"/>
      <c r="B117" s="149"/>
      <c r="C117" s="151"/>
      <c r="D117" s="152" t="s">
        <v>8</v>
      </c>
      <c r="E117" s="153" t="str">
        <f>IF(SUM(E92:E115)=0,"",SUM($C92*D92,$C93*D93,$C94*D94,$C95*D95,$C96*D96,$C97*D97,$C98*D98,$C99*D99,$C100*D100,$C101*D101,$C102*D102,$C103*D103,$C104*D104,$C105*D105,$C106*D106,$C107*D107,$C108*D108,$C109*D109,$C110*D110,$C111*D111,$C112*D112,$C113*D113,$C114*D114,$C115*D115))</f>
        <v/>
      </c>
      <c r="F117" s="392"/>
      <c r="G117" s="218"/>
      <c r="H117" s="104"/>
      <c r="I117" s="392"/>
      <c r="J117" s="218"/>
      <c r="K117" s="104"/>
      <c r="L117" s="392"/>
      <c r="M117" s="218"/>
      <c r="N117" s="104"/>
      <c r="O117" s="392"/>
      <c r="P117" s="218"/>
      <c r="Q117" s="104"/>
      <c r="R117" s="392">
        <v>0</v>
      </c>
      <c r="S117" s="218"/>
      <c r="T117" s="104">
        <v>0</v>
      </c>
      <c r="U117" s="392"/>
      <c r="V117" s="218"/>
      <c r="W117" s="104"/>
      <c r="X117" s="392"/>
      <c r="Y117" s="218"/>
      <c r="Z117" s="104"/>
      <c r="AA117" s="392"/>
      <c r="AB117" s="218"/>
      <c r="AC117" s="104"/>
      <c r="AD117" s="392"/>
      <c r="AE117" s="218"/>
      <c r="AF117" s="104"/>
    </row>
    <row r="118" spans="1:32" ht="24" hidden="1" customHeight="1" x14ac:dyDescent="0.25">
      <c r="A118" s="142">
        <f>IF(B118="","",A115+1)</f>
        <v>90</v>
      </c>
      <c r="B118" s="279" t="s">
        <v>182</v>
      </c>
      <c r="C118" s="280"/>
      <c r="D118" s="143">
        <f>IF(ISBLANK('Item List'!E90),0,'Item List'!E90)</f>
        <v>0</v>
      </c>
      <c r="E118" s="143">
        <f t="shared" si="27"/>
        <v>0</v>
      </c>
      <c r="F118" s="389">
        <v>8</v>
      </c>
      <c r="G118" s="410" t="s">
        <v>235</v>
      </c>
      <c r="H118" s="103">
        <v>10</v>
      </c>
      <c r="I118" s="398"/>
      <c r="J118" s="410" t="s">
        <v>235</v>
      </c>
      <c r="K118" s="342" t="s">
        <v>216</v>
      </c>
      <c r="L118" s="398">
        <v>2</v>
      </c>
      <c r="M118" s="410" t="s">
        <v>235</v>
      </c>
      <c r="N118" s="103">
        <v>119</v>
      </c>
      <c r="O118" s="398">
        <v>3</v>
      </c>
      <c r="P118" s="410" t="s">
        <v>235</v>
      </c>
      <c r="Q118" s="103">
        <v>150</v>
      </c>
      <c r="R118" s="389">
        <v>0</v>
      </c>
      <c r="S118" s="410" t="s">
        <v>235</v>
      </c>
      <c r="T118" s="360">
        <v>200</v>
      </c>
      <c r="U118" s="398"/>
      <c r="V118" s="410" t="s">
        <v>235</v>
      </c>
      <c r="W118" s="360" t="s">
        <v>220</v>
      </c>
      <c r="X118" s="398">
        <v>6</v>
      </c>
      <c r="Y118" s="410" t="s">
        <v>235</v>
      </c>
      <c r="Z118" s="360">
        <v>270</v>
      </c>
      <c r="AA118" s="398">
        <v>2</v>
      </c>
      <c r="AB118" s="410" t="s">
        <v>235</v>
      </c>
      <c r="AC118" s="103">
        <v>150</v>
      </c>
      <c r="AD118" s="398"/>
      <c r="AE118" s="410" t="s">
        <v>235</v>
      </c>
      <c r="AF118" s="360" t="s">
        <v>220</v>
      </c>
    </row>
    <row r="119" spans="1:32" ht="24" hidden="1" customHeight="1" x14ac:dyDescent="0.25">
      <c r="A119" s="142">
        <f t="shared" si="28"/>
        <v>91</v>
      </c>
      <c r="B119" s="279" t="s">
        <v>183</v>
      </c>
      <c r="C119" s="280"/>
      <c r="D119" s="143">
        <f>IF(ISBLANK('Item List'!E91),0,'Item List'!E91)</f>
        <v>0</v>
      </c>
      <c r="E119" s="143">
        <f t="shared" si="27"/>
        <v>0</v>
      </c>
      <c r="F119" s="389">
        <v>1</v>
      </c>
      <c r="G119" s="410" t="s">
        <v>235</v>
      </c>
      <c r="H119" s="103">
        <v>10</v>
      </c>
      <c r="I119" s="398"/>
      <c r="J119" s="410" t="s">
        <v>235</v>
      </c>
      <c r="K119" s="342" t="s">
        <v>216</v>
      </c>
      <c r="L119" s="398">
        <v>2</v>
      </c>
      <c r="M119" s="410" t="s">
        <v>235</v>
      </c>
      <c r="N119" s="103">
        <v>119</v>
      </c>
      <c r="O119" s="398">
        <v>3</v>
      </c>
      <c r="P119" s="410" t="s">
        <v>235</v>
      </c>
      <c r="Q119" s="103">
        <v>150</v>
      </c>
      <c r="R119" s="389">
        <v>0</v>
      </c>
      <c r="S119" s="410" t="s">
        <v>235</v>
      </c>
      <c r="T119" s="360">
        <v>55</v>
      </c>
      <c r="U119" s="398"/>
      <c r="V119" s="410" t="s">
        <v>235</v>
      </c>
      <c r="W119" s="360" t="s">
        <v>220</v>
      </c>
      <c r="X119" s="398">
        <v>2</v>
      </c>
      <c r="Y119" s="410" t="s">
        <v>235</v>
      </c>
      <c r="Z119" s="360">
        <v>90</v>
      </c>
      <c r="AA119" s="398">
        <v>1</v>
      </c>
      <c r="AB119" s="410" t="s">
        <v>235</v>
      </c>
      <c r="AC119" s="103">
        <v>50</v>
      </c>
      <c r="AD119" s="398"/>
      <c r="AE119" s="410" t="s">
        <v>235</v>
      </c>
      <c r="AF119" s="360" t="s">
        <v>220</v>
      </c>
    </row>
    <row r="120" spans="1:32" ht="24" hidden="1" customHeight="1" x14ac:dyDescent="0.25">
      <c r="A120" s="142">
        <f t="shared" si="28"/>
        <v>92</v>
      </c>
      <c r="B120" s="279" t="s">
        <v>121</v>
      </c>
      <c r="C120" s="280"/>
      <c r="D120" s="143">
        <f>IF(ISBLANK('Item List'!E92),0,'Item List'!E92)</f>
        <v>0</v>
      </c>
      <c r="E120" s="143">
        <f t="shared" si="27"/>
        <v>0</v>
      </c>
      <c r="F120" s="389">
        <v>1</v>
      </c>
      <c r="G120" s="410" t="s">
        <v>235</v>
      </c>
      <c r="H120" s="103">
        <v>10</v>
      </c>
      <c r="I120" s="398"/>
      <c r="J120" s="410" t="s">
        <v>235</v>
      </c>
      <c r="K120" s="342" t="s">
        <v>216</v>
      </c>
      <c r="L120" s="398">
        <v>2</v>
      </c>
      <c r="M120" s="410" t="s">
        <v>235</v>
      </c>
      <c r="N120" s="103">
        <v>119</v>
      </c>
      <c r="O120" s="398">
        <v>3</v>
      </c>
      <c r="P120" s="410" t="s">
        <v>235</v>
      </c>
      <c r="Q120" s="103">
        <v>150</v>
      </c>
      <c r="R120" s="389">
        <v>0</v>
      </c>
      <c r="S120" s="410" t="s">
        <v>235</v>
      </c>
      <c r="T120" s="360">
        <v>45</v>
      </c>
      <c r="U120" s="398"/>
      <c r="V120" s="410" t="s">
        <v>235</v>
      </c>
      <c r="W120" s="360" t="s">
        <v>220</v>
      </c>
      <c r="X120" s="398"/>
      <c r="Y120" s="410" t="s">
        <v>235</v>
      </c>
      <c r="Z120" s="360" t="s">
        <v>216</v>
      </c>
      <c r="AA120" s="398">
        <v>1</v>
      </c>
      <c r="AB120" s="410" t="s">
        <v>235</v>
      </c>
      <c r="AC120" s="103">
        <v>65</v>
      </c>
      <c r="AD120" s="398"/>
      <c r="AE120" s="410" t="s">
        <v>235</v>
      </c>
      <c r="AF120" s="360" t="s">
        <v>220</v>
      </c>
    </row>
    <row r="121" spans="1:32" ht="24" hidden="1" customHeight="1" x14ac:dyDescent="0.25">
      <c r="A121" s="142">
        <f t="shared" si="28"/>
        <v>93</v>
      </c>
      <c r="B121" s="279" t="s">
        <v>122</v>
      </c>
      <c r="C121" s="280"/>
      <c r="D121" s="143">
        <f>IF(ISBLANK('Item List'!E93),0,'Item List'!E93)</f>
        <v>0</v>
      </c>
      <c r="E121" s="143">
        <f t="shared" si="27"/>
        <v>0</v>
      </c>
      <c r="F121" s="389">
        <v>3</v>
      </c>
      <c r="G121" s="410" t="s">
        <v>235</v>
      </c>
      <c r="H121" s="103">
        <v>10</v>
      </c>
      <c r="I121" s="398"/>
      <c r="J121" s="410" t="s">
        <v>235</v>
      </c>
      <c r="K121" s="342" t="s">
        <v>216</v>
      </c>
      <c r="L121" s="398">
        <v>2</v>
      </c>
      <c r="M121" s="410" t="s">
        <v>235</v>
      </c>
      <c r="N121" s="103">
        <v>119</v>
      </c>
      <c r="O121" s="398">
        <v>3</v>
      </c>
      <c r="P121" s="410" t="s">
        <v>235</v>
      </c>
      <c r="Q121" s="103">
        <v>150</v>
      </c>
      <c r="R121" s="389">
        <v>0</v>
      </c>
      <c r="S121" s="410" t="s">
        <v>235</v>
      </c>
      <c r="T121" s="360">
        <v>80</v>
      </c>
      <c r="U121" s="398"/>
      <c r="V121" s="410" t="s">
        <v>235</v>
      </c>
      <c r="W121" s="360" t="s">
        <v>220</v>
      </c>
      <c r="X121" s="398">
        <v>6</v>
      </c>
      <c r="Y121" s="410" t="s">
        <v>235</v>
      </c>
      <c r="Z121" s="360">
        <v>270</v>
      </c>
      <c r="AA121" s="398">
        <v>1</v>
      </c>
      <c r="AB121" s="410" t="s">
        <v>235</v>
      </c>
      <c r="AC121" s="103">
        <v>75</v>
      </c>
      <c r="AD121" s="398"/>
      <c r="AE121" s="410" t="s">
        <v>235</v>
      </c>
      <c r="AF121" s="360" t="s">
        <v>220</v>
      </c>
    </row>
    <row r="122" spans="1:32" ht="24" hidden="1" customHeight="1" x14ac:dyDescent="0.25">
      <c r="A122" s="142">
        <f t="shared" si="28"/>
        <v>94</v>
      </c>
      <c r="B122" s="279" t="s">
        <v>123</v>
      </c>
      <c r="C122" s="280"/>
      <c r="D122" s="143">
        <f>IF(ISBLANK('Item List'!E94),0,'Item List'!E94)</f>
        <v>0</v>
      </c>
      <c r="E122" s="143">
        <f t="shared" si="27"/>
        <v>0</v>
      </c>
      <c r="F122" s="389">
        <v>1</v>
      </c>
      <c r="G122" s="410" t="s">
        <v>235</v>
      </c>
      <c r="H122" s="103">
        <v>10</v>
      </c>
      <c r="I122" s="398"/>
      <c r="J122" s="410" t="s">
        <v>235</v>
      </c>
      <c r="K122" s="342" t="s">
        <v>216</v>
      </c>
      <c r="L122" s="398">
        <v>2</v>
      </c>
      <c r="M122" s="410" t="s">
        <v>235</v>
      </c>
      <c r="N122" s="103">
        <v>119</v>
      </c>
      <c r="O122" s="398">
        <v>3</v>
      </c>
      <c r="P122" s="410" t="s">
        <v>235</v>
      </c>
      <c r="Q122" s="103">
        <v>150</v>
      </c>
      <c r="R122" s="389">
        <v>0</v>
      </c>
      <c r="S122" s="410" t="s">
        <v>235</v>
      </c>
      <c r="T122" s="360">
        <v>45</v>
      </c>
      <c r="U122" s="398"/>
      <c r="V122" s="410" t="s">
        <v>235</v>
      </c>
      <c r="W122" s="360" t="s">
        <v>220</v>
      </c>
      <c r="X122" s="398">
        <v>1.5</v>
      </c>
      <c r="Y122" s="410" t="s">
        <v>235</v>
      </c>
      <c r="Z122" s="360">
        <v>67.5</v>
      </c>
      <c r="AA122" s="398">
        <v>0.5</v>
      </c>
      <c r="AB122" s="410" t="s">
        <v>235</v>
      </c>
      <c r="AC122" s="103">
        <v>45</v>
      </c>
      <c r="AD122" s="398"/>
      <c r="AE122" s="410" t="s">
        <v>235</v>
      </c>
      <c r="AF122" s="360" t="s">
        <v>220</v>
      </c>
    </row>
    <row r="123" spans="1:32" ht="24" hidden="1" customHeight="1" x14ac:dyDescent="0.25">
      <c r="A123" s="142">
        <f t="shared" si="28"/>
        <v>95</v>
      </c>
      <c r="B123" s="279" t="s">
        <v>124</v>
      </c>
      <c r="C123" s="280"/>
      <c r="D123" s="143">
        <f>IF(ISBLANK('Item List'!E95),0,'Item List'!E95)</f>
        <v>0</v>
      </c>
      <c r="E123" s="143">
        <f t="shared" si="27"/>
        <v>0</v>
      </c>
      <c r="F123" s="389">
        <v>2</v>
      </c>
      <c r="G123" s="410" t="s">
        <v>235</v>
      </c>
      <c r="H123" s="103">
        <v>10</v>
      </c>
      <c r="I123" s="398"/>
      <c r="J123" s="410" t="s">
        <v>235</v>
      </c>
      <c r="K123" s="342" t="s">
        <v>216</v>
      </c>
      <c r="L123" s="398">
        <v>2</v>
      </c>
      <c r="M123" s="410" t="s">
        <v>235</v>
      </c>
      <c r="N123" s="103">
        <v>119</v>
      </c>
      <c r="O123" s="398">
        <v>3</v>
      </c>
      <c r="P123" s="410" t="s">
        <v>235</v>
      </c>
      <c r="Q123" s="103">
        <v>150</v>
      </c>
      <c r="R123" s="389">
        <v>0</v>
      </c>
      <c r="S123" s="410" t="s">
        <v>235</v>
      </c>
      <c r="T123" s="360">
        <v>65</v>
      </c>
      <c r="U123" s="398"/>
      <c r="V123" s="410" t="s">
        <v>235</v>
      </c>
      <c r="W123" s="360" t="s">
        <v>220</v>
      </c>
      <c r="X123" s="398"/>
      <c r="Y123" s="410" t="s">
        <v>235</v>
      </c>
      <c r="Z123" s="360" t="s">
        <v>216</v>
      </c>
      <c r="AA123" s="398">
        <v>0.5</v>
      </c>
      <c r="AB123" s="410" t="s">
        <v>235</v>
      </c>
      <c r="AC123" s="103">
        <v>30</v>
      </c>
      <c r="AD123" s="398"/>
      <c r="AE123" s="410" t="s">
        <v>235</v>
      </c>
      <c r="AF123" s="360" t="s">
        <v>220</v>
      </c>
    </row>
    <row r="124" spans="1:32" ht="24" hidden="1" customHeight="1" x14ac:dyDescent="0.25">
      <c r="A124" s="142">
        <f t="shared" si="28"/>
        <v>96</v>
      </c>
      <c r="B124" s="279" t="s">
        <v>113</v>
      </c>
      <c r="C124" s="280"/>
      <c r="D124" s="143">
        <f>IF(ISBLANK('Item List'!E96),0,'Item List'!E96)</f>
        <v>0</v>
      </c>
      <c r="E124" s="143">
        <f t="shared" si="27"/>
        <v>0</v>
      </c>
      <c r="F124" s="389">
        <v>3</v>
      </c>
      <c r="G124" s="410" t="s">
        <v>235</v>
      </c>
      <c r="H124" s="103">
        <v>10</v>
      </c>
      <c r="I124" s="398"/>
      <c r="J124" s="410" t="s">
        <v>235</v>
      </c>
      <c r="K124" s="342" t="s">
        <v>216</v>
      </c>
      <c r="L124" s="398">
        <v>2</v>
      </c>
      <c r="M124" s="410" t="s">
        <v>235</v>
      </c>
      <c r="N124" s="103">
        <v>119</v>
      </c>
      <c r="O124" s="398">
        <v>3</v>
      </c>
      <c r="P124" s="410" t="s">
        <v>235</v>
      </c>
      <c r="Q124" s="103">
        <v>150</v>
      </c>
      <c r="R124" s="389">
        <v>0</v>
      </c>
      <c r="S124" s="410" t="s">
        <v>235</v>
      </c>
      <c r="T124" s="360">
        <v>65</v>
      </c>
      <c r="U124" s="398"/>
      <c r="V124" s="410" t="s">
        <v>235</v>
      </c>
      <c r="W124" s="360" t="s">
        <v>220</v>
      </c>
      <c r="X124" s="398">
        <v>3</v>
      </c>
      <c r="Y124" s="410" t="s">
        <v>235</v>
      </c>
      <c r="Z124" s="360">
        <v>135</v>
      </c>
      <c r="AA124" s="398">
        <v>0.5</v>
      </c>
      <c r="AB124" s="410" t="s">
        <v>235</v>
      </c>
      <c r="AC124" s="103">
        <v>50</v>
      </c>
      <c r="AD124" s="398"/>
      <c r="AE124" s="410" t="s">
        <v>235</v>
      </c>
      <c r="AF124" s="360" t="s">
        <v>220</v>
      </c>
    </row>
    <row r="125" spans="1:32" ht="24" hidden="1" customHeight="1" x14ac:dyDescent="0.25">
      <c r="A125" s="142">
        <f t="shared" si="28"/>
        <v>97</v>
      </c>
      <c r="B125" s="279" t="s">
        <v>125</v>
      </c>
      <c r="C125" s="280"/>
      <c r="D125" s="143">
        <f>IF(ISBLANK('Item List'!E97),0,'Item List'!E97)</f>
        <v>0</v>
      </c>
      <c r="E125" s="143">
        <f t="shared" si="27"/>
        <v>0</v>
      </c>
      <c r="F125" s="389">
        <v>1</v>
      </c>
      <c r="G125" s="410" t="s">
        <v>235</v>
      </c>
      <c r="H125" s="103">
        <v>10</v>
      </c>
      <c r="I125" s="398"/>
      <c r="J125" s="410" t="s">
        <v>235</v>
      </c>
      <c r="K125" s="342" t="s">
        <v>216</v>
      </c>
      <c r="L125" s="398">
        <v>2</v>
      </c>
      <c r="M125" s="410" t="s">
        <v>235</v>
      </c>
      <c r="N125" s="103">
        <v>119</v>
      </c>
      <c r="O125" s="398">
        <v>3</v>
      </c>
      <c r="P125" s="410" t="s">
        <v>235</v>
      </c>
      <c r="Q125" s="103">
        <v>150</v>
      </c>
      <c r="R125" s="389">
        <v>0</v>
      </c>
      <c r="S125" s="410" t="s">
        <v>235</v>
      </c>
      <c r="T125" s="360">
        <v>80</v>
      </c>
      <c r="U125" s="398"/>
      <c r="V125" s="410" t="s">
        <v>235</v>
      </c>
      <c r="W125" s="360" t="s">
        <v>220</v>
      </c>
      <c r="X125" s="398">
        <v>4</v>
      </c>
      <c r="Y125" s="410" t="s">
        <v>235</v>
      </c>
      <c r="Z125" s="360">
        <v>180</v>
      </c>
      <c r="AA125" s="398">
        <v>0.5</v>
      </c>
      <c r="AB125" s="410" t="s">
        <v>235</v>
      </c>
      <c r="AC125" s="103">
        <v>50</v>
      </c>
      <c r="AD125" s="398"/>
      <c r="AE125" s="410" t="s">
        <v>235</v>
      </c>
      <c r="AF125" s="360" t="s">
        <v>220</v>
      </c>
    </row>
    <row r="126" spans="1:32" ht="24" hidden="1" customHeight="1" x14ac:dyDescent="0.25">
      <c r="A126" s="142">
        <f t="shared" si="28"/>
        <v>98</v>
      </c>
      <c r="B126" s="279" t="s">
        <v>126</v>
      </c>
      <c r="C126" s="280"/>
      <c r="D126" s="143">
        <f>IF(ISBLANK('Item List'!E98),0,'Item List'!E98)</f>
        <v>0</v>
      </c>
      <c r="E126" s="143">
        <f t="shared" si="27"/>
        <v>0</v>
      </c>
      <c r="F126" s="389">
        <v>1</v>
      </c>
      <c r="G126" s="410" t="s">
        <v>235</v>
      </c>
      <c r="H126" s="103">
        <v>10</v>
      </c>
      <c r="I126" s="398"/>
      <c r="J126" s="410" t="s">
        <v>235</v>
      </c>
      <c r="K126" s="342" t="s">
        <v>216</v>
      </c>
      <c r="L126" s="398">
        <v>2</v>
      </c>
      <c r="M126" s="410" t="s">
        <v>235</v>
      </c>
      <c r="N126" s="103">
        <v>119</v>
      </c>
      <c r="O126" s="398">
        <v>3</v>
      </c>
      <c r="P126" s="410" t="s">
        <v>235</v>
      </c>
      <c r="Q126" s="103">
        <v>150</v>
      </c>
      <c r="R126" s="389">
        <v>0</v>
      </c>
      <c r="S126" s="410" t="s">
        <v>235</v>
      </c>
      <c r="T126" s="360">
        <v>65</v>
      </c>
      <c r="U126" s="398"/>
      <c r="V126" s="410" t="s">
        <v>235</v>
      </c>
      <c r="W126" s="360" t="s">
        <v>220</v>
      </c>
      <c r="X126" s="398"/>
      <c r="Y126" s="410" t="s">
        <v>235</v>
      </c>
      <c r="Z126" s="360" t="s">
        <v>216</v>
      </c>
      <c r="AA126" s="398">
        <v>0.5</v>
      </c>
      <c r="AB126" s="410" t="s">
        <v>235</v>
      </c>
      <c r="AC126" s="103">
        <v>30</v>
      </c>
      <c r="AD126" s="398"/>
      <c r="AE126" s="410" t="s">
        <v>235</v>
      </c>
      <c r="AF126" s="360" t="s">
        <v>220</v>
      </c>
    </row>
    <row r="127" spans="1:32" ht="24" hidden="1" customHeight="1" x14ac:dyDescent="0.25">
      <c r="A127" s="142">
        <f t="shared" si="28"/>
        <v>99</v>
      </c>
      <c r="B127" s="279" t="s">
        <v>114</v>
      </c>
      <c r="C127" s="280"/>
      <c r="D127" s="143"/>
      <c r="E127" s="143"/>
      <c r="F127" s="389">
        <v>3</v>
      </c>
      <c r="G127" s="410" t="s">
        <v>235</v>
      </c>
      <c r="H127" s="103">
        <v>10</v>
      </c>
      <c r="I127" s="398"/>
      <c r="J127" s="410" t="s">
        <v>235</v>
      </c>
      <c r="K127" s="342" t="s">
        <v>216</v>
      </c>
      <c r="L127" s="398">
        <v>2</v>
      </c>
      <c r="M127" s="410" t="s">
        <v>235</v>
      </c>
      <c r="N127" s="103">
        <v>119</v>
      </c>
      <c r="O127" s="398">
        <v>3</v>
      </c>
      <c r="P127" s="410" t="s">
        <v>235</v>
      </c>
      <c r="Q127" s="103">
        <v>150</v>
      </c>
      <c r="R127" s="389">
        <v>0</v>
      </c>
      <c r="S127" s="410" t="s">
        <v>235</v>
      </c>
      <c r="T127" s="360">
        <v>65</v>
      </c>
      <c r="U127" s="398"/>
      <c r="V127" s="410" t="s">
        <v>235</v>
      </c>
      <c r="W127" s="360" t="s">
        <v>220</v>
      </c>
      <c r="X127" s="398">
        <v>3</v>
      </c>
      <c r="Y127" s="410" t="s">
        <v>235</v>
      </c>
      <c r="Z127" s="360">
        <v>135</v>
      </c>
      <c r="AA127" s="398">
        <v>1</v>
      </c>
      <c r="AB127" s="410" t="s">
        <v>235</v>
      </c>
      <c r="AC127" s="103">
        <v>50</v>
      </c>
      <c r="AD127" s="398"/>
      <c r="AE127" s="410" t="s">
        <v>235</v>
      </c>
      <c r="AF127" s="360" t="s">
        <v>220</v>
      </c>
    </row>
    <row r="128" spans="1:32" ht="24" hidden="1" customHeight="1" x14ac:dyDescent="0.25">
      <c r="A128" s="142">
        <f t="shared" si="28"/>
        <v>100</v>
      </c>
      <c r="B128" s="279" t="s">
        <v>115</v>
      </c>
      <c r="C128" s="280"/>
      <c r="D128" s="143"/>
      <c r="E128" s="143"/>
      <c r="F128" s="389">
        <v>3</v>
      </c>
      <c r="G128" s="410" t="s">
        <v>235</v>
      </c>
      <c r="H128" s="103">
        <v>10</v>
      </c>
      <c r="I128" s="398"/>
      <c r="J128" s="410" t="s">
        <v>235</v>
      </c>
      <c r="K128" s="342" t="s">
        <v>216</v>
      </c>
      <c r="L128" s="398">
        <v>2</v>
      </c>
      <c r="M128" s="410" t="s">
        <v>235</v>
      </c>
      <c r="N128" s="103">
        <v>119</v>
      </c>
      <c r="O128" s="398">
        <v>3</v>
      </c>
      <c r="P128" s="410" t="s">
        <v>235</v>
      </c>
      <c r="Q128" s="103">
        <v>150</v>
      </c>
      <c r="R128" s="389">
        <v>0</v>
      </c>
      <c r="S128" s="410" t="s">
        <v>235</v>
      </c>
      <c r="T128" s="360">
        <v>80</v>
      </c>
      <c r="U128" s="398"/>
      <c r="V128" s="410" t="s">
        <v>235</v>
      </c>
      <c r="W128" s="360" t="s">
        <v>220</v>
      </c>
      <c r="X128" s="398">
        <v>3</v>
      </c>
      <c r="Y128" s="410" t="s">
        <v>235</v>
      </c>
      <c r="Z128" s="360">
        <v>135</v>
      </c>
      <c r="AA128" s="398">
        <v>1</v>
      </c>
      <c r="AB128" s="410" t="s">
        <v>235</v>
      </c>
      <c r="AC128" s="103">
        <v>100</v>
      </c>
      <c r="AD128" s="398"/>
      <c r="AE128" s="410" t="s">
        <v>235</v>
      </c>
      <c r="AF128" s="360" t="s">
        <v>220</v>
      </c>
    </row>
    <row r="129" spans="1:32" ht="24" hidden="1" customHeight="1" x14ac:dyDescent="0.25">
      <c r="A129" s="142">
        <f t="shared" si="28"/>
        <v>101</v>
      </c>
      <c r="B129" s="279" t="s">
        <v>116</v>
      </c>
      <c r="C129" s="280"/>
      <c r="D129" s="143"/>
      <c r="E129" s="143"/>
      <c r="F129" s="389">
        <v>3</v>
      </c>
      <c r="G129" s="410" t="s">
        <v>235</v>
      </c>
      <c r="H129" s="103">
        <v>10</v>
      </c>
      <c r="I129" s="398"/>
      <c r="J129" s="410" t="s">
        <v>235</v>
      </c>
      <c r="K129" s="342" t="s">
        <v>216</v>
      </c>
      <c r="L129" s="398">
        <v>2</v>
      </c>
      <c r="M129" s="410" t="s">
        <v>235</v>
      </c>
      <c r="N129" s="103">
        <v>119</v>
      </c>
      <c r="O129" s="398">
        <v>3</v>
      </c>
      <c r="P129" s="410" t="s">
        <v>235</v>
      </c>
      <c r="Q129" s="103">
        <v>150</v>
      </c>
      <c r="R129" s="389">
        <v>0</v>
      </c>
      <c r="S129" s="410" t="s">
        <v>235</v>
      </c>
      <c r="T129" s="360">
        <v>80</v>
      </c>
      <c r="U129" s="398"/>
      <c r="V129" s="410" t="s">
        <v>235</v>
      </c>
      <c r="W129" s="360" t="s">
        <v>220</v>
      </c>
      <c r="X129" s="398">
        <v>1.5</v>
      </c>
      <c r="Y129" s="410" t="s">
        <v>235</v>
      </c>
      <c r="Z129" s="360">
        <v>67.5</v>
      </c>
      <c r="AA129" s="398">
        <v>1</v>
      </c>
      <c r="AB129" s="410" t="s">
        <v>235</v>
      </c>
      <c r="AC129" s="103">
        <v>100</v>
      </c>
      <c r="AD129" s="398"/>
      <c r="AE129" s="410" t="s">
        <v>235</v>
      </c>
      <c r="AF129" s="360" t="s">
        <v>220</v>
      </c>
    </row>
    <row r="130" spans="1:32" ht="24" hidden="1" customHeight="1" x14ac:dyDescent="0.25">
      <c r="A130" s="142">
        <f t="shared" si="28"/>
        <v>102</v>
      </c>
      <c r="B130" s="279" t="s">
        <v>127</v>
      </c>
      <c r="C130" s="280"/>
      <c r="D130" s="143"/>
      <c r="E130" s="143"/>
      <c r="F130" s="389">
        <v>2</v>
      </c>
      <c r="G130" s="410" t="s">
        <v>235</v>
      </c>
      <c r="H130" s="103">
        <v>10</v>
      </c>
      <c r="I130" s="398"/>
      <c r="J130" s="410" t="s">
        <v>235</v>
      </c>
      <c r="K130" s="342" t="s">
        <v>216</v>
      </c>
      <c r="L130" s="398">
        <v>2</v>
      </c>
      <c r="M130" s="410" t="s">
        <v>235</v>
      </c>
      <c r="N130" s="103">
        <v>119</v>
      </c>
      <c r="O130" s="398">
        <v>3</v>
      </c>
      <c r="P130" s="410" t="s">
        <v>235</v>
      </c>
      <c r="Q130" s="103">
        <v>150</v>
      </c>
      <c r="R130" s="389">
        <v>0</v>
      </c>
      <c r="S130" s="410" t="s">
        <v>235</v>
      </c>
      <c r="T130" s="360">
        <v>150</v>
      </c>
      <c r="U130" s="398"/>
      <c r="V130" s="410" t="s">
        <v>235</v>
      </c>
      <c r="W130" s="360" t="s">
        <v>220</v>
      </c>
      <c r="X130" s="398">
        <v>1</v>
      </c>
      <c r="Y130" s="410" t="s">
        <v>235</v>
      </c>
      <c r="Z130" s="360">
        <v>45</v>
      </c>
      <c r="AA130" s="398">
        <v>1</v>
      </c>
      <c r="AB130" s="410" t="s">
        <v>235</v>
      </c>
      <c r="AC130" s="103">
        <v>75</v>
      </c>
      <c r="AD130" s="398"/>
      <c r="AE130" s="410" t="s">
        <v>235</v>
      </c>
      <c r="AF130" s="360" t="s">
        <v>220</v>
      </c>
    </row>
    <row r="131" spans="1:32" ht="24" hidden="1" customHeight="1" x14ac:dyDescent="0.25">
      <c r="A131" s="142">
        <f t="shared" si="28"/>
        <v>103</v>
      </c>
      <c r="B131" s="279" t="s">
        <v>117</v>
      </c>
      <c r="C131" s="280"/>
      <c r="D131" s="143"/>
      <c r="E131" s="143"/>
      <c r="F131" s="389">
        <v>1</v>
      </c>
      <c r="G131" s="410" t="s">
        <v>235</v>
      </c>
      <c r="H131" s="103">
        <v>10</v>
      </c>
      <c r="I131" s="398"/>
      <c r="J131" s="410" t="s">
        <v>235</v>
      </c>
      <c r="K131" s="342" t="s">
        <v>216</v>
      </c>
      <c r="L131" s="398">
        <v>2</v>
      </c>
      <c r="M131" s="410" t="s">
        <v>235</v>
      </c>
      <c r="N131" s="103">
        <v>119</v>
      </c>
      <c r="O131" s="398">
        <v>3</v>
      </c>
      <c r="P131" s="410" t="s">
        <v>235</v>
      </c>
      <c r="Q131" s="103">
        <v>150</v>
      </c>
      <c r="R131" s="389">
        <v>0</v>
      </c>
      <c r="S131" s="410" t="s">
        <v>235</v>
      </c>
      <c r="T131" s="360">
        <v>60</v>
      </c>
      <c r="U131" s="398"/>
      <c r="V131" s="410" t="s">
        <v>235</v>
      </c>
      <c r="W131" s="360" t="s">
        <v>220</v>
      </c>
      <c r="X131" s="398"/>
      <c r="Y131" s="410" t="s">
        <v>235</v>
      </c>
      <c r="Z131" s="360" t="s">
        <v>216</v>
      </c>
      <c r="AA131" s="398">
        <v>1</v>
      </c>
      <c r="AB131" s="410" t="s">
        <v>235</v>
      </c>
      <c r="AC131" s="103">
        <v>45</v>
      </c>
      <c r="AD131" s="398"/>
      <c r="AE131" s="410" t="s">
        <v>235</v>
      </c>
      <c r="AF131" s="360" t="s">
        <v>220</v>
      </c>
    </row>
    <row r="132" spans="1:32" ht="24" hidden="1" customHeight="1" x14ac:dyDescent="0.25">
      <c r="A132" s="142">
        <f t="shared" si="28"/>
        <v>104</v>
      </c>
      <c r="B132" s="279" t="s">
        <v>128</v>
      </c>
      <c r="C132" s="280"/>
      <c r="D132" s="143"/>
      <c r="E132" s="143"/>
      <c r="F132" s="389">
        <v>1</v>
      </c>
      <c r="G132" s="410" t="s">
        <v>235</v>
      </c>
      <c r="H132" s="103">
        <v>10</v>
      </c>
      <c r="I132" s="398"/>
      <c r="J132" s="410" t="s">
        <v>235</v>
      </c>
      <c r="K132" s="342" t="s">
        <v>216</v>
      </c>
      <c r="L132" s="398">
        <v>2</v>
      </c>
      <c r="M132" s="410" t="s">
        <v>235</v>
      </c>
      <c r="N132" s="103">
        <v>119</v>
      </c>
      <c r="O132" s="398">
        <v>3</v>
      </c>
      <c r="P132" s="410" t="s">
        <v>235</v>
      </c>
      <c r="Q132" s="103">
        <v>150</v>
      </c>
      <c r="R132" s="389">
        <v>0</v>
      </c>
      <c r="S132" s="410" t="s">
        <v>235</v>
      </c>
      <c r="T132" s="360">
        <v>45</v>
      </c>
      <c r="U132" s="398"/>
      <c r="V132" s="410" t="s">
        <v>235</v>
      </c>
      <c r="W132" s="360" t="s">
        <v>220</v>
      </c>
      <c r="X132" s="398">
        <v>2</v>
      </c>
      <c r="Y132" s="410" t="s">
        <v>235</v>
      </c>
      <c r="Z132" s="360">
        <v>90</v>
      </c>
      <c r="AA132" s="398">
        <v>1</v>
      </c>
      <c r="AB132" s="410" t="s">
        <v>235</v>
      </c>
      <c r="AC132" s="103">
        <v>75</v>
      </c>
      <c r="AD132" s="398"/>
      <c r="AE132" s="410" t="s">
        <v>235</v>
      </c>
      <c r="AF132" s="360" t="s">
        <v>220</v>
      </c>
    </row>
    <row r="133" spans="1:32" ht="24" hidden="1" customHeight="1" x14ac:dyDescent="0.25">
      <c r="A133" s="142">
        <f t="shared" si="28"/>
        <v>105</v>
      </c>
      <c r="B133" s="279" t="s">
        <v>129</v>
      </c>
      <c r="C133" s="280"/>
      <c r="D133" s="143"/>
      <c r="E133" s="143"/>
      <c r="F133" s="389">
        <v>2</v>
      </c>
      <c r="G133" s="410" t="s">
        <v>235</v>
      </c>
      <c r="H133" s="103">
        <v>10</v>
      </c>
      <c r="I133" s="398"/>
      <c r="J133" s="410" t="s">
        <v>235</v>
      </c>
      <c r="K133" s="342" t="s">
        <v>216</v>
      </c>
      <c r="L133" s="398">
        <v>2</v>
      </c>
      <c r="M133" s="410" t="s">
        <v>235</v>
      </c>
      <c r="N133" s="103">
        <v>119</v>
      </c>
      <c r="O133" s="398">
        <v>3</v>
      </c>
      <c r="P133" s="410" t="s">
        <v>235</v>
      </c>
      <c r="Q133" s="103">
        <v>150</v>
      </c>
      <c r="R133" s="389">
        <v>0</v>
      </c>
      <c r="S133" s="410" t="s">
        <v>235</v>
      </c>
      <c r="T133" s="360">
        <v>45</v>
      </c>
      <c r="U133" s="398"/>
      <c r="V133" s="410" t="s">
        <v>235</v>
      </c>
      <c r="W133" s="360" t="s">
        <v>220</v>
      </c>
      <c r="X133" s="398">
        <v>2</v>
      </c>
      <c r="Y133" s="410" t="s">
        <v>235</v>
      </c>
      <c r="Z133" s="360">
        <v>90</v>
      </c>
      <c r="AA133" s="398">
        <v>1</v>
      </c>
      <c r="AB133" s="410" t="s">
        <v>235</v>
      </c>
      <c r="AC133" s="103">
        <v>65</v>
      </c>
      <c r="AD133" s="398"/>
      <c r="AE133" s="410" t="s">
        <v>235</v>
      </c>
      <c r="AF133" s="360" t="s">
        <v>220</v>
      </c>
    </row>
    <row r="134" spans="1:32" ht="24" hidden="1" customHeight="1" x14ac:dyDescent="0.25">
      <c r="A134" s="142">
        <f t="shared" si="28"/>
        <v>106</v>
      </c>
      <c r="B134" s="279" t="s">
        <v>130</v>
      </c>
      <c r="C134" s="280"/>
      <c r="D134" s="143"/>
      <c r="E134" s="143"/>
      <c r="F134" s="389">
        <v>1</v>
      </c>
      <c r="G134" s="410" t="s">
        <v>235</v>
      </c>
      <c r="H134" s="103">
        <v>10</v>
      </c>
      <c r="I134" s="398"/>
      <c r="J134" s="410" t="s">
        <v>235</v>
      </c>
      <c r="K134" s="342" t="s">
        <v>216</v>
      </c>
      <c r="L134" s="398">
        <v>2</v>
      </c>
      <c r="M134" s="410" t="s">
        <v>235</v>
      </c>
      <c r="N134" s="103">
        <v>119</v>
      </c>
      <c r="O134" s="398">
        <v>3</v>
      </c>
      <c r="P134" s="410" t="s">
        <v>235</v>
      </c>
      <c r="Q134" s="103">
        <v>150</v>
      </c>
      <c r="R134" s="389">
        <v>0</v>
      </c>
      <c r="S134" s="410" t="s">
        <v>235</v>
      </c>
      <c r="T134" s="360">
        <v>45</v>
      </c>
      <c r="U134" s="398"/>
      <c r="V134" s="410" t="s">
        <v>235</v>
      </c>
      <c r="W134" s="360" t="s">
        <v>220</v>
      </c>
      <c r="X134" s="398"/>
      <c r="Y134" s="410" t="s">
        <v>235</v>
      </c>
      <c r="Z134" s="360" t="s">
        <v>216</v>
      </c>
      <c r="AA134" s="398">
        <v>0.5</v>
      </c>
      <c r="AB134" s="410" t="s">
        <v>235</v>
      </c>
      <c r="AC134" s="103">
        <v>20</v>
      </c>
      <c r="AD134" s="398"/>
      <c r="AE134" s="410" t="s">
        <v>235</v>
      </c>
      <c r="AF134" s="360" t="s">
        <v>220</v>
      </c>
    </row>
    <row r="135" spans="1:32" ht="24" hidden="1" customHeight="1" x14ac:dyDescent="0.25">
      <c r="A135" s="142">
        <f t="shared" si="28"/>
        <v>107</v>
      </c>
      <c r="B135" s="279" t="s">
        <v>118</v>
      </c>
      <c r="C135" s="280"/>
      <c r="D135" s="143"/>
      <c r="E135" s="143"/>
      <c r="F135" s="389">
        <v>1</v>
      </c>
      <c r="G135" s="410" t="s">
        <v>235</v>
      </c>
      <c r="H135" s="103">
        <v>10</v>
      </c>
      <c r="I135" s="398"/>
      <c r="J135" s="410" t="s">
        <v>235</v>
      </c>
      <c r="K135" s="342" t="s">
        <v>216</v>
      </c>
      <c r="L135" s="398">
        <v>2</v>
      </c>
      <c r="M135" s="410" t="s">
        <v>235</v>
      </c>
      <c r="N135" s="103">
        <v>119</v>
      </c>
      <c r="O135" s="398">
        <v>3</v>
      </c>
      <c r="P135" s="410" t="s">
        <v>235</v>
      </c>
      <c r="Q135" s="103">
        <v>150</v>
      </c>
      <c r="R135" s="389">
        <v>0</v>
      </c>
      <c r="S135" s="410" t="s">
        <v>235</v>
      </c>
      <c r="T135" s="360">
        <v>40</v>
      </c>
      <c r="U135" s="398"/>
      <c r="V135" s="410" t="s">
        <v>235</v>
      </c>
      <c r="W135" s="360" t="s">
        <v>220</v>
      </c>
      <c r="X135" s="398">
        <v>2</v>
      </c>
      <c r="Y135" s="410" t="s">
        <v>235</v>
      </c>
      <c r="Z135" s="360">
        <v>90</v>
      </c>
      <c r="AA135" s="398">
        <v>1</v>
      </c>
      <c r="AB135" s="410" t="s">
        <v>235</v>
      </c>
      <c r="AC135" s="103">
        <v>50</v>
      </c>
      <c r="AD135" s="398"/>
      <c r="AE135" s="410" t="s">
        <v>235</v>
      </c>
      <c r="AF135" s="360" t="s">
        <v>220</v>
      </c>
    </row>
    <row r="136" spans="1:32" ht="24" hidden="1" customHeight="1" x14ac:dyDescent="0.25">
      <c r="A136" s="142">
        <f t="shared" si="28"/>
        <v>108</v>
      </c>
      <c r="B136" s="279" t="s">
        <v>131</v>
      </c>
      <c r="C136" s="280"/>
      <c r="D136" s="143"/>
      <c r="E136" s="143"/>
      <c r="F136" s="389">
        <v>3</v>
      </c>
      <c r="G136" s="410" t="s">
        <v>235</v>
      </c>
      <c r="H136" s="103">
        <v>10</v>
      </c>
      <c r="I136" s="398"/>
      <c r="J136" s="410" t="s">
        <v>235</v>
      </c>
      <c r="K136" s="342" t="s">
        <v>216</v>
      </c>
      <c r="L136" s="398">
        <v>2</v>
      </c>
      <c r="M136" s="410" t="s">
        <v>235</v>
      </c>
      <c r="N136" s="103">
        <v>119</v>
      </c>
      <c r="O136" s="398">
        <v>3</v>
      </c>
      <c r="P136" s="410" t="s">
        <v>235</v>
      </c>
      <c r="Q136" s="103">
        <v>150</v>
      </c>
      <c r="R136" s="389">
        <v>0</v>
      </c>
      <c r="S136" s="410" t="s">
        <v>235</v>
      </c>
      <c r="T136" s="360">
        <v>60</v>
      </c>
      <c r="U136" s="398"/>
      <c r="V136" s="410" t="s">
        <v>235</v>
      </c>
      <c r="W136" s="360" t="s">
        <v>220</v>
      </c>
      <c r="X136" s="398">
        <v>0</v>
      </c>
      <c r="Y136" s="410" t="s">
        <v>235</v>
      </c>
      <c r="Z136" s="360" t="s">
        <v>216</v>
      </c>
      <c r="AA136" s="398">
        <v>1</v>
      </c>
      <c r="AB136" s="410" t="s">
        <v>235</v>
      </c>
      <c r="AC136" s="103">
        <v>50</v>
      </c>
      <c r="AD136" s="398"/>
      <c r="AE136" s="410" t="s">
        <v>235</v>
      </c>
      <c r="AF136" s="360" t="s">
        <v>220</v>
      </c>
    </row>
    <row r="137" spans="1:32" ht="23.25" hidden="1" customHeight="1" x14ac:dyDescent="0.25">
      <c r="A137" s="142">
        <f t="shared" si="28"/>
        <v>109</v>
      </c>
      <c r="B137" s="279" t="s">
        <v>132</v>
      </c>
      <c r="C137" s="280"/>
      <c r="D137" s="143">
        <f>IF(ISBLANK('Item List'!E99),0,'Item List'!E99)</f>
        <v>0</v>
      </c>
      <c r="E137" s="143">
        <f t="shared" si="27"/>
        <v>0</v>
      </c>
      <c r="F137" s="389">
        <v>3</v>
      </c>
      <c r="G137" s="410" t="s">
        <v>235</v>
      </c>
      <c r="H137" s="103">
        <v>10</v>
      </c>
      <c r="I137" s="398"/>
      <c r="J137" s="410" t="s">
        <v>235</v>
      </c>
      <c r="K137" s="342" t="s">
        <v>216</v>
      </c>
      <c r="L137" s="398">
        <v>2</v>
      </c>
      <c r="M137" s="410" t="s">
        <v>235</v>
      </c>
      <c r="N137" s="103">
        <v>119</v>
      </c>
      <c r="O137" s="398">
        <v>3</v>
      </c>
      <c r="P137" s="410" t="s">
        <v>235</v>
      </c>
      <c r="Q137" s="103">
        <v>150</v>
      </c>
      <c r="R137" s="389">
        <v>0</v>
      </c>
      <c r="S137" s="410" t="s">
        <v>235</v>
      </c>
      <c r="T137" s="360">
        <v>40</v>
      </c>
      <c r="U137" s="398"/>
      <c r="V137" s="410" t="s">
        <v>235</v>
      </c>
      <c r="W137" s="360" t="s">
        <v>220</v>
      </c>
      <c r="X137" s="398">
        <v>4</v>
      </c>
      <c r="Y137" s="410" t="s">
        <v>235</v>
      </c>
      <c r="Z137" s="360">
        <v>180</v>
      </c>
      <c r="AA137" s="398">
        <v>1</v>
      </c>
      <c r="AB137" s="410" t="s">
        <v>235</v>
      </c>
      <c r="AC137" s="103">
        <v>50</v>
      </c>
      <c r="AD137" s="398"/>
      <c r="AE137" s="410" t="s">
        <v>235</v>
      </c>
      <c r="AF137" s="360" t="s">
        <v>220</v>
      </c>
    </row>
    <row r="138" spans="1:32" ht="23.25" hidden="1" customHeight="1" x14ac:dyDescent="0.25">
      <c r="A138" s="142">
        <f t="shared" si="28"/>
        <v>110</v>
      </c>
      <c r="B138" s="279" t="s">
        <v>133</v>
      </c>
      <c r="C138" s="280"/>
      <c r="D138" s="143">
        <f>IF(ISBLANK('Item List'!E100),0,'Item List'!E100)</f>
        <v>0</v>
      </c>
      <c r="E138" s="143">
        <f t="shared" si="27"/>
        <v>0</v>
      </c>
      <c r="F138" s="389">
        <v>3</v>
      </c>
      <c r="G138" s="410" t="s">
        <v>235</v>
      </c>
      <c r="H138" s="103">
        <v>10</v>
      </c>
      <c r="I138" s="398"/>
      <c r="J138" s="410" t="s">
        <v>235</v>
      </c>
      <c r="K138" s="342" t="s">
        <v>216</v>
      </c>
      <c r="L138" s="398">
        <v>2</v>
      </c>
      <c r="M138" s="410" t="s">
        <v>235</v>
      </c>
      <c r="N138" s="103">
        <v>119</v>
      </c>
      <c r="O138" s="398">
        <v>3</v>
      </c>
      <c r="P138" s="410" t="s">
        <v>235</v>
      </c>
      <c r="Q138" s="103">
        <v>150</v>
      </c>
      <c r="R138" s="389">
        <v>0</v>
      </c>
      <c r="S138" s="410" t="s">
        <v>235</v>
      </c>
      <c r="T138" s="360">
        <v>135</v>
      </c>
      <c r="U138" s="398"/>
      <c r="V138" s="410" t="s">
        <v>235</v>
      </c>
      <c r="W138" s="360" t="s">
        <v>220</v>
      </c>
      <c r="X138" s="398">
        <v>6</v>
      </c>
      <c r="Y138" s="410" t="s">
        <v>235</v>
      </c>
      <c r="Z138" s="360">
        <v>270</v>
      </c>
      <c r="AA138" s="398">
        <v>1</v>
      </c>
      <c r="AB138" s="410" t="s">
        <v>235</v>
      </c>
      <c r="AC138" s="103">
        <v>50</v>
      </c>
      <c r="AD138" s="398"/>
      <c r="AE138" s="410" t="s">
        <v>235</v>
      </c>
      <c r="AF138" s="360" t="s">
        <v>220</v>
      </c>
    </row>
    <row r="139" spans="1:32" ht="23.25" hidden="1" customHeight="1" x14ac:dyDescent="0.25">
      <c r="A139" s="142">
        <f t="shared" si="28"/>
        <v>111</v>
      </c>
      <c r="B139" s="279" t="s">
        <v>134</v>
      </c>
      <c r="C139" s="280"/>
      <c r="D139" s="143">
        <f>IF(ISBLANK('Item List'!E101),0,'Item List'!E101)</f>
        <v>0</v>
      </c>
      <c r="E139" s="143">
        <f t="shared" si="27"/>
        <v>0</v>
      </c>
      <c r="F139" s="389">
        <v>2</v>
      </c>
      <c r="G139" s="410" t="s">
        <v>235</v>
      </c>
      <c r="H139" s="103">
        <v>10</v>
      </c>
      <c r="I139" s="398"/>
      <c r="J139" s="410" t="s">
        <v>235</v>
      </c>
      <c r="K139" s="342" t="s">
        <v>216</v>
      </c>
      <c r="L139" s="398">
        <v>2</v>
      </c>
      <c r="M139" s="410" t="s">
        <v>235</v>
      </c>
      <c r="N139" s="103">
        <v>119</v>
      </c>
      <c r="O139" s="398">
        <v>3</v>
      </c>
      <c r="P139" s="410" t="s">
        <v>235</v>
      </c>
      <c r="Q139" s="103">
        <v>150</v>
      </c>
      <c r="R139" s="389">
        <v>0</v>
      </c>
      <c r="S139" s="410" t="s">
        <v>235</v>
      </c>
      <c r="T139" s="360">
        <v>45</v>
      </c>
      <c r="U139" s="398"/>
      <c r="V139" s="410" t="s">
        <v>235</v>
      </c>
      <c r="W139" s="360" t="s">
        <v>220</v>
      </c>
      <c r="X139" s="398">
        <v>1</v>
      </c>
      <c r="Y139" s="410" t="s">
        <v>235</v>
      </c>
      <c r="Z139" s="360">
        <v>45</v>
      </c>
      <c r="AA139" s="398">
        <v>1</v>
      </c>
      <c r="AB139" s="410" t="s">
        <v>235</v>
      </c>
      <c r="AC139" s="103">
        <v>50</v>
      </c>
      <c r="AD139" s="398"/>
      <c r="AE139" s="410" t="s">
        <v>235</v>
      </c>
      <c r="AF139" s="360" t="s">
        <v>220</v>
      </c>
    </row>
    <row r="140" spans="1:32" ht="23.25" hidden="1" customHeight="1" x14ac:dyDescent="0.25">
      <c r="A140" s="142">
        <f t="shared" si="28"/>
        <v>112</v>
      </c>
      <c r="B140" s="279" t="s">
        <v>119</v>
      </c>
      <c r="C140" s="280"/>
      <c r="D140" s="143">
        <f>IF(ISBLANK('Item List'!E106),0,'Item List'!E106)</f>
        <v>0</v>
      </c>
      <c r="E140" s="143">
        <f t="shared" si="27"/>
        <v>0</v>
      </c>
      <c r="F140" s="389">
        <v>1</v>
      </c>
      <c r="G140" s="410" t="s">
        <v>235</v>
      </c>
      <c r="H140" s="103">
        <v>10</v>
      </c>
      <c r="I140" s="398"/>
      <c r="J140" s="410" t="s">
        <v>235</v>
      </c>
      <c r="K140" s="342" t="s">
        <v>216</v>
      </c>
      <c r="L140" s="398">
        <v>2</v>
      </c>
      <c r="M140" s="410" t="s">
        <v>235</v>
      </c>
      <c r="N140" s="103">
        <v>119</v>
      </c>
      <c r="O140" s="398">
        <v>3</v>
      </c>
      <c r="P140" s="410" t="s">
        <v>235</v>
      </c>
      <c r="Q140" s="103">
        <v>150</v>
      </c>
      <c r="R140" s="389">
        <v>0</v>
      </c>
      <c r="S140" s="410" t="s">
        <v>235</v>
      </c>
      <c r="T140" s="360">
        <v>45</v>
      </c>
      <c r="U140" s="398"/>
      <c r="V140" s="410" t="s">
        <v>235</v>
      </c>
      <c r="W140" s="360" t="s">
        <v>220</v>
      </c>
      <c r="X140" s="398">
        <v>2</v>
      </c>
      <c r="Y140" s="410" t="s">
        <v>235</v>
      </c>
      <c r="Z140" s="360">
        <v>90</v>
      </c>
      <c r="AA140" s="398">
        <v>0.5</v>
      </c>
      <c r="AB140" s="410" t="s">
        <v>235</v>
      </c>
      <c r="AC140" s="103">
        <v>20</v>
      </c>
      <c r="AD140" s="398"/>
      <c r="AE140" s="410" t="s">
        <v>235</v>
      </c>
      <c r="AF140" s="360" t="s">
        <v>220</v>
      </c>
    </row>
    <row r="141" spans="1:32" ht="23.25" hidden="1" customHeight="1" x14ac:dyDescent="0.25">
      <c r="A141" s="142">
        <f t="shared" si="28"/>
        <v>113</v>
      </c>
      <c r="B141" s="279" t="s">
        <v>135</v>
      </c>
      <c r="C141" s="280"/>
      <c r="D141" s="143">
        <f>IF(ISBLANK('Item List'!E107),0,'Item List'!E107)</f>
        <v>0</v>
      </c>
      <c r="E141" s="143">
        <f t="shared" si="27"/>
        <v>0</v>
      </c>
      <c r="F141" s="389">
        <v>2</v>
      </c>
      <c r="G141" s="410" t="s">
        <v>235</v>
      </c>
      <c r="H141" s="103">
        <v>10</v>
      </c>
      <c r="I141" s="398"/>
      <c r="J141" s="410" t="s">
        <v>235</v>
      </c>
      <c r="K141" s="342" t="s">
        <v>216</v>
      </c>
      <c r="L141" s="398">
        <v>2</v>
      </c>
      <c r="M141" s="410" t="s">
        <v>235</v>
      </c>
      <c r="N141" s="103">
        <v>119</v>
      </c>
      <c r="O141" s="398">
        <v>3</v>
      </c>
      <c r="P141" s="410" t="s">
        <v>235</v>
      </c>
      <c r="Q141" s="103">
        <v>150</v>
      </c>
      <c r="R141" s="389">
        <v>0</v>
      </c>
      <c r="S141" s="410" t="s">
        <v>235</v>
      </c>
      <c r="T141" s="360">
        <v>125</v>
      </c>
      <c r="U141" s="398"/>
      <c r="V141" s="410" t="s">
        <v>235</v>
      </c>
      <c r="W141" s="360" t="s">
        <v>220</v>
      </c>
      <c r="X141" s="398">
        <v>3</v>
      </c>
      <c r="Y141" s="410" t="s">
        <v>235</v>
      </c>
      <c r="Z141" s="360">
        <v>135</v>
      </c>
      <c r="AA141" s="398">
        <v>0.5</v>
      </c>
      <c r="AB141" s="410" t="s">
        <v>235</v>
      </c>
      <c r="AC141" s="103">
        <v>25</v>
      </c>
      <c r="AD141" s="398"/>
      <c r="AE141" s="410" t="s">
        <v>235</v>
      </c>
      <c r="AF141" s="360" t="s">
        <v>220</v>
      </c>
    </row>
    <row r="142" spans="1:32" ht="23.25" hidden="1" customHeight="1" thickBot="1" x14ac:dyDescent="0.3">
      <c r="A142" s="142">
        <f t="shared" si="28"/>
        <v>114</v>
      </c>
      <c r="B142" s="279" t="s">
        <v>136</v>
      </c>
      <c r="C142" s="280"/>
      <c r="D142" s="143">
        <f>IF(ISBLANK('Item List'!E108),0,'Item List'!E108)</f>
        <v>0</v>
      </c>
      <c r="E142" s="143">
        <f t="shared" si="27"/>
        <v>0</v>
      </c>
      <c r="F142" s="389">
        <v>2</v>
      </c>
      <c r="G142" s="410" t="s">
        <v>235</v>
      </c>
      <c r="H142" s="103">
        <v>10</v>
      </c>
      <c r="I142" s="398"/>
      <c r="J142" s="410" t="s">
        <v>235</v>
      </c>
      <c r="K142" s="342" t="s">
        <v>216</v>
      </c>
      <c r="L142" s="398">
        <v>2</v>
      </c>
      <c r="M142" s="410" t="s">
        <v>235</v>
      </c>
      <c r="N142" s="103">
        <v>119</v>
      </c>
      <c r="O142" s="398">
        <v>3</v>
      </c>
      <c r="P142" s="410" t="s">
        <v>235</v>
      </c>
      <c r="Q142" s="103">
        <v>150</v>
      </c>
      <c r="R142" s="389">
        <v>0</v>
      </c>
      <c r="S142" s="410" t="s">
        <v>235</v>
      </c>
      <c r="T142" s="360">
        <v>125</v>
      </c>
      <c r="U142" s="398"/>
      <c r="V142" s="410" t="s">
        <v>235</v>
      </c>
      <c r="W142" s="360" t="s">
        <v>220</v>
      </c>
      <c r="X142" s="398">
        <v>10</v>
      </c>
      <c r="Y142" s="410" t="s">
        <v>235</v>
      </c>
      <c r="Z142" s="360">
        <v>450</v>
      </c>
      <c r="AA142" s="398">
        <v>1</v>
      </c>
      <c r="AB142" s="410" t="s">
        <v>235</v>
      </c>
      <c r="AC142" s="103">
        <v>50</v>
      </c>
      <c r="AD142" s="398"/>
      <c r="AE142" s="410" t="s">
        <v>235</v>
      </c>
      <c r="AF142" s="360" t="s">
        <v>220</v>
      </c>
    </row>
    <row r="143" spans="1:32" s="221" customFormat="1" ht="10.5" customHeight="1" x14ac:dyDescent="0.2">
      <c r="A143" s="144"/>
      <c r="B143" s="154" t="s">
        <v>140</v>
      </c>
      <c r="C143" s="281"/>
      <c r="D143" s="146" t="s">
        <v>7</v>
      </c>
      <c r="E143" s="147" t="str">
        <f>IF(SUM(E119:E142)=0,"",SUM(E119:E142))</f>
        <v/>
      </c>
      <c r="F143" s="391"/>
      <c r="G143" s="217"/>
      <c r="H143" s="348"/>
      <c r="I143" s="391"/>
      <c r="J143" s="217"/>
      <c r="K143" s="348"/>
      <c r="L143" s="391"/>
      <c r="M143" s="217"/>
      <c r="N143" s="348"/>
      <c r="O143" s="391"/>
      <c r="P143" s="217"/>
      <c r="Q143" s="348"/>
      <c r="R143" s="391">
        <v>0</v>
      </c>
      <c r="S143" s="217"/>
      <c r="T143" s="348">
        <v>0</v>
      </c>
      <c r="U143" s="391"/>
      <c r="V143" s="217"/>
      <c r="W143" s="348"/>
      <c r="X143" s="391"/>
      <c r="Y143" s="217"/>
      <c r="Z143" s="348"/>
      <c r="AA143" s="391"/>
      <c r="AB143" s="217"/>
      <c r="AC143" s="348"/>
      <c r="AD143" s="391"/>
      <c r="AE143" s="217"/>
      <c r="AF143" s="348"/>
    </row>
    <row r="144" spans="1:32" s="221" customFormat="1" ht="10.5" customHeight="1" thickBot="1" x14ac:dyDescent="0.25">
      <c r="A144" s="148"/>
      <c r="B144" s="149"/>
      <c r="C144" s="151"/>
      <c r="D144" s="152" t="s">
        <v>8</v>
      </c>
      <c r="E144" s="153" t="str">
        <f>IF(SUM(E119:E142)=0,"",SUM($C119*D119,$C120*D120,$C121*D121,$C122*D122,$C123*D123,$C124*D124,$C125*D125,$C126*D126,$C127*D127,$C128*D128,$C129*D129,$C130*D130,$C131*D131,$C132*D132,$C133*D133,$C134*D134,$C135*D135,$C136*D136,$C137*D137,$C138*D138,$C139*D139,$C140*D140,$C141*D141,$C142*D142))</f>
        <v/>
      </c>
      <c r="F144" s="392"/>
      <c r="G144" s="218"/>
      <c r="H144" s="104"/>
      <c r="I144" s="392"/>
      <c r="J144" s="218"/>
      <c r="K144" s="104"/>
      <c r="L144" s="392"/>
      <c r="M144" s="218"/>
      <c r="N144" s="104"/>
      <c r="O144" s="392"/>
      <c r="P144" s="218"/>
      <c r="Q144" s="104"/>
      <c r="R144" s="392">
        <v>0</v>
      </c>
      <c r="S144" s="218"/>
      <c r="T144" s="104">
        <v>0</v>
      </c>
      <c r="U144" s="392"/>
      <c r="V144" s="218"/>
      <c r="W144" s="104"/>
      <c r="X144" s="392"/>
      <c r="Y144" s="218"/>
      <c r="Z144" s="104"/>
      <c r="AA144" s="392"/>
      <c r="AB144" s="218"/>
      <c r="AC144" s="104"/>
      <c r="AD144" s="392"/>
      <c r="AE144" s="218"/>
      <c r="AF144" s="104"/>
    </row>
    <row r="145" spans="1:32" ht="23.25" hidden="1" customHeight="1" x14ac:dyDescent="0.25">
      <c r="A145" s="142">
        <f>IF(B145="","",A142+1)</f>
        <v>115</v>
      </c>
      <c r="B145" s="279" t="s">
        <v>137</v>
      </c>
      <c r="C145" s="280"/>
      <c r="D145" s="143"/>
      <c r="E145" s="143"/>
      <c r="F145" s="389">
        <v>2</v>
      </c>
      <c r="G145" s="410" t="s">
        <v>235</v>
      </c>
      <c r="H145" s="103">
        <v>10</v>
      </c>
      <c r="I145" s="398"/>
      <c r="J145" s="410" t="s">
        <v>235</v>
      </c>
      <c r="K145" s="342" t="s">
        <v>216</v>
      </c>
      <c r="L145" s="398">
        <v>2</v>
      </c>
      <c r="M145" s="410" t="s">
        <v>235</v>
      </c>
      <c r="N145" s="103">
        <v>119</v>
      </c>
      <c r="O145" s="398">
        <v>3</v>
      </c>
      <c r="P145" s="410" t="s">
        <v>235</v>
      </c>
      <c r="Q145" s="103">
        <v>150</v>
      </c>
      <c r="R145" s="389">
        <v>0</v>
      </c>
      <c r="S145" s="410" t="s">
        <v>235</v>
      </c>
      <c r="T145" s="360">
        <v>140</v>
      </c>
      <c r="U145" s="398"/>
      <c r="V145" s="410" t="s">
        <v>235</v>
      </c>
      <c r="W145" s="360" t="s">
        <v>220</v>
      </c>
      <c r="X145" s="398">
        <v>2</v>
      </c>
      <c r="Y145" s="410" t="s">
        <v>235</v>
      </c>
      <c r="Z145" s="360">
        <v>90</v>
      </c>
      <c r="AA145" s="398">
        <v>1</v>
      </c>
      <c r="AB145" s="410" t="s">
        <v>235</v>
      </c>
      <c r="AC145" s="103">
        <v>50</v>
      </c>
      <c r="AD145" s="398"/>
      <c r="AE145" s="410" t="s">
        <v>235</v>
      </c>
      <c r="AF145" s="360" t="s">
        <v>220</v>
      </c>
    </row>
    <row r="146" spans="1:32" ht="23.25" hidden="1" customHeight="1" x14ac:dyDescent="0.25">
      <c r="A146" s="142">
        <f>IF(B146="","",A145+1)</f>
        <v>116</v>
      </c>
      <c r="B146" s="279" t="s">
        <v>171</v>
      </c>
      <c r="C146" s="280"/>
      <c r="D146" s="143"/>
      <c r="E146" s="143"/>
      <c r="F146" s="389">
        <v>2</v>
      </c>
      <c r="G146" s="410" t="s">
        <v>235</v>
      </c>
      <c r="H146" s="103">
        <v>10</v>
      </c>
      <c r="I146" s="398"/>
      <c r="J146" s="410" t="s">
        <v>235</v>
      </c>
      <c r="K146" s="342" t="s">
        <v>216</v>
      </c>
      <c r="L146" s="398">
        <v>2</v>
      </c>
      <c r="M146" s="410" t="s">
        <v>235</v>
      </c>
      <c r="N146" s="103">
        <v>119</v>
      </c>
      <c r="O146" s="398">
        <v>3</v>
      </c>
      <c r="P146" s="410" t="s">
        <v>235</v>
      </c>
      <c r="Q146" s="103">
        <v>150</v>
      </c>
      <c r="R146" s="389">
        <v>0</v>
      </c>
      <c r="S146" s="410" t="s">
        <v>235</v>
      </c>
      <c r="T146" s="360">
        <v>180</v>
      </c>
      <c r="U146" s="398"/>
      <c r="V146" s="410" t="s">
        <v>235</v>
      </c>
      <c r="W146" s="360" t="s">
        <v>220</v>
      </c>
      <c r="X146" s="398"/>
      <c r="Y146" s="410" t="s">
        <v>235</v>
      </c>
      <c r="Z146" s="360" t="s">
        <v>216</v>
      </c>
      <c r="AA146" s="398">
        <v>1</v>
      </c>
      <c r="AB146" s="410" t="s">
        <v>235</v>
      </c>
      <c r="AC146" s="103">
        <v>50</v>
      </c>
      <c r="AD146" s="398"/>
      <c r="AE146" s="410" t="s">
        <v>235</v>
      </c>
      <c r="AF146" s="360" t="s">
        <v>220</v>
      </c>
    </row>
    <row r="147" spans="1:32" ht="23.25" hidden="1" customHeight="1" x14ac:dyDescent="0.25">
      <c r="A147" s="142">
        <f t="shared" ref="A147:A151" si="30">IF(B147="","",A146+1)</f>
        <v>117</v>
      </c>
      <c r="B147" s="279" t="s">
        <v>172</v>
      </c>
      <c r="C147" s="280"/>
      <c r="D147" s="143"/>
      <c r="E147" s="143"/>
      <c r="F147" s="389">
        <v>2</v>
      </c>
      <c r="G147" s="410" t="s">
        <v>235</v>
      </c>
      <c r="H147" s="103">
        <v>10</v>
      </c>
      <c r="I147" s="398"/>
      <c r="J147" s="410" t="s">
        <v>235</v>
      </c>
      <c r="K147" s="342" t="s">
        <v>216</v>
      </c>
      <c r="L147" s="398">
        <v>2</v>
      </c>
      <c r="M147" s="410" t="s">
        <v>235</v>
      </c>
      <c r="N147" s="103">
        <v>119</v>
      </c>
      <c r="O147" s="398">
        <v>3</v>
      </c>
      <c r="P147" s="410" t="s">
        <v>235</v>
      </c>
      <c r="Q147" s="103">
        <v>150</v>
      </c>
      <c r="R147" s="389">
        <v>0</v>
      </c>
      <c r="S147" s="410" t="s">
        <v>235</v>
      </c>
      <c r="T147" s="360">
        <v>40</v>
      </c>
      <c r="U147" s="398"/>
      <c r="V147" s="410" t="s">
        <v>235</v>
      </c>
      <c r="W147" s="360" t="s">
        <v>220</v>
      </c>
      <c r="X147" s="398">
        <v>0</v>
      </c>
      <c r="Y147" s="410" t="s">
        <v>235</v>
      </c>
      <c r="Z147" s="360" t="s">
        <v>216</v>
      </c>
      <c r="AA147" s="398">
        <v>0.5</v>
      </c>
      <c r="AB147" s="410" t="s">
        <v>235</v>
      </c>
      <c r="AC147" s="103">
        <v>20</v>
      </c>
      <c r="AD147" s="398"/>
      <c r="AE147" s="410" t="s">
        <v>235</v>
      </c>
      <c r="AF147" s="360" t="s">
        <v>220</v>
      </c>
    </row>
    <row r="148" spans="1:32" ht="23.25" hidden="1" customHeight="1" x14ac:dyDescent="0.25">
      <c r="A148" s="142">
        <f t="shared" si="30"/>
        <v>118</v>
      </c>
      <c r="B148" s="279" t="s">
        <v>174</v>
      </c>
      <c r="C148" s="280"/>
      <c r="D148" s="143"/>
      <c r="E148" s="143"/>
      <c r="F148" s="389">
        <v>2</v>
      </c>
      <c r="G148" s="410" t="s">
        <v>235</v>
      </c>
      <c r="H148" s="103">
        <v>10</v>
      </c>
      <c r="I148" s="398"/>
      <c r="J148" s="410" t="s">
        <v>235</v>
      </c>
      <c r="K148" s="342" t="s">
        <v>216</v>
      </c>
      <c r="L148" s="398">
        <v>4</v>
      </c>
      <c r="M148" s="410" t="s">
        <v>235</v>
      </c>
      <c r="N148" s="103">
        <v>238</v>
      </c>
      <c r="O148" s="398">
        <v>3</v>
      </c>
      <c r="P148" s="410" t="s">
        <v>235</v>
      </c>
      <c r="Q148" s="103">
        <v>150</v>
      </c>
      <c r="R148" s="389">
        <v>0</v>
      </c>
      <c r="S148" s="410" t="s">
        <v>235</v>
      </c>
      <c r="T148" s="360">
        <v>40</v>
      </c>
      <c r="U148" s="398"/>
      <c r="V148" s="410" t="s">
        <v>235</v>
      </c>
      <c r="W148" s="360" t="s">
        <v>220</v>
      </c>
      <c r="X148" s="398">
        <v>4</v>
      </c>
      <c r="Y148" s="410" t="s">
        <v>235</v>
      </c>
      <c r="Z148" s="360">
        <v>180</v>
      </c>
      <c r="AA148" s="398">
        <v>1</v>
      </c>
      <c r="AB148" s="410" t="s">
        <v>235</v>
      </c>
      <c r="AC148" s="103">
        <v>100</v>
      </c>
      <c r="AD148" s="398"/>
      <c r="AE148" s="410" t="s">
        <v>235</v>
      </c>
      <c r="AF148" s="360" t="s">
        <v>220</v>
      </c>
    </row>
    <row r="149" spans="1:32" ht="23.25" hidden="1" customHeight="1" x14ac:dyDescent="0.25">
      <c r="A149" s="142">
        <f t="shared" si="30"/>
        <v>119</v>
      </c>
      <c r="B149" s="279" t="s">
        <v>138</v>
      </c>
      <c r="C149" s="280"/>
      <c r="D149" s="143"/>
      <c r="E149" s="143"/>
      <c r="F149" s="389">
        <v>2</v>
      </c>
      <c r="G149" s="410" t="s">
        <v>235</v>
      </c>
      <c r="H149" s="103">
        <v>10</v>
      </c>
      <c r="I149" s="398"/>
      <c r="J149" s="410" t="s">
        <v>235</v>
      </c>
      <c r="K149" s="342" t="s">
        <v>216</v>
      </c>
      <c r="L149" s="398">
        <v>2</v>
      </c>
      <c r="M149" s="410" t="s">
        <v>235</v>
      </c>
      <c r="N149" s="103">
        <v>119</v>
      </c>
      <c r="O149" s="398">
        <v>3</v>
      </c>
      <c r="P149" s="410" t="s">
        <v>235</v>
      </c>
      <c r="Q149" s="103">
        <v>150</v>
      </c>
      <c r="R149" s="389">
        <v>0</v>
      </c>
      <c r="S149" s="410" t="s">
        <v>235</v>
      </c>
      <c r="T149" s="360">
        <v>40</v>
      </c>
      <c r="U149" s="398"/>
      <c r="V149" s="410" t="s">
        <v>235</v>
      </c>
      <c r="W149" s="360" t="s">
        <v>220</v>
      </c>
      <c r="X149" s="398"/>
      <c r="Y149" s="410" t="s">
        <v>235</v>
      </c>
      <c r="Z149" s="360" t="s">
        <v>216</v>
      </c>
      <c r="AA149" s="398">
        <v>0.5</v>
      </c>
      <c r="AB149" s="410" t="s">
        <v>235</v>
      </c>
      <c r="AC149" s="103">
        <v>50</v>
      </c>
      <c r="AD149" s="398"/>
      <c r="AE149" s="410" t="s">
        <v>235</v>
      </c>
      <c r="AF149" s="360" t="s">
        <v>220</v>
      </c>
    </row>
    <row r="150" spans="1:32" ht="23.25" hidden="1" customHeight="1" x14ac:dyDescent="0.25">
      <c r="A150" s="142">
        <f t="shared" si="30"/>
        <v>120</v>
      </c>
      <c r="B150" s="279" t="s">
        <v>173</v>
      </c>
      <c r="C150" s="280"/>
      <c r="D150" s="143"/>
      <c r="E150" s="143"/>
      <c r="F150" s="389">
        <v>2</v>
      </c>
      <c r="G150" s="410" t="s">
        <v>235</v>
      </c>
      <c r="H150" s="103">
        <v>10</v>
      </c>
      <c r="I150" s="398"/>
      <c r="J150" s="410" t="s">
        <v>235</v>
      </c>
      <c r="K150" s="342" t="s">
        <v>216</v>
      </c>
      <c r="L150" s="398">
        <v>2</v>
      </c>
      <c r="M150" s="410" t="s">
        <v>235</v>
      </c>
      <c r="N150" s="103">
        <v>119</v>
      </c>
      <c r="O150" s="398">
        <v>3</v>
      </c>
      <c r="P150" s="410" t="s">
        <v>235</v>
      </c>
      <c r="Q150" s="103">
        <v>150</v>
      </c>
      <c r="R150" s="389">
        <v>0</v>
      </c>
      <c r="S150" s="410" t="s">
        <v>235</v>
      </c>
      <c r="T150" s="360">
        <v>40</v>
      </c>
      <c r="U150" s="398"/>
      <c r="V150" s="410" t="s">
        <v>235</v>
      </c>
      <c r="W150" s="360" t="s">
        <v>220</v>
      </c>
      <c r="X150" s="398"/>
      <c r="Y150" s="410" t="s">
        <v>235</v>
      </c>
      <c r="Z150" s="360" t="s">
        <v>216</v>
      </c>
      <c r="AA150" s="398">
        <v>1</v>
      </c>
      <c r="AB150" s="410" t="s">
        <v>235</v>
      </c>
      <c r="AC150" s="103">
        <v>50</v>
      </c>
      <c r="AD150" s="398"/>
      <c r="AE150" s="410" t="s">
        <v>235</v>
      </c>
      <c r="AF150" s="360" t="s">
        <v>220</v>
      </c>
    </row>
    <row r="151" spans="1:32" s="356" customFormat="1" ht="23.25" hidden="1" customHeight="1" x14ac:dyDescent="0.25">
      <c r="A151" s="349">
        <f t="shared" si="30"/>
        <v>121</v>
      </c>
      <c r="B151" s="428" t="s">
        <v>188</v>
      </c>
      <c r="C151" s="350"/>
      <c r="D151" s="351"/>
      <c r="E151" s="351"/>
      <c r="F151" s="393"/>
      <c r="G151" s="352"/>
      <c r="H151" s="355">
        <f>SUM(H108:H115,H118:H142,H145:H150)</f>
        <v>390</v>
      </c>
      <c r="I151" s="402"/>
      <c r="J151" s="354"/>
      <c r="K151" s="353" t="s">
        <v>216</v>
      </c>
      <c r="L151" s="402"/>
      <c r="M151" s="354"/>
      <c r="N151" s="355">
        <f>SUM(N108:N115,N118:N142,N145:N150)</f>
        <v>4819.5</v>
      </c>
      <c r="O151" s="402"/>
      <c r="P151" s="354"/>
      <c r="Q151" s="355">
        <f>SUM(Q108:Q115,Q118:Q142,Q145:Q150)</f>
        <v>5850</v>
      </c>
      <c r="R151" s="389">
        <v>0</v>
      </c>
      <c r="S151" s="352"/>
      <c r="T151" s="355">
        <f>SUM(T108:T115,T118:T142,T145:T150)</f>
        <v>3215</v>
      </c>
      <c r="U151" s="402"/>
      <c r="V151" s="354"/>
      <c r="W151" s="360" t="s">
        <v>220</v>
      </c>
      <c r="X151" s="402"/>
      <c r="Y151" s="354"/>
      <c r="Z151" s="355">
        <f>SUM(Z108:Z115,Z118:Z142,Z145:Z150)</f>
        <v>4905</v>
      </c>
      <c r="AA151" s="402"/>
      <c r="AB151" s="354"/>
      <c r="AC151" s="364">
        <f>SUM(AC108:AC115,AC118:AC142,AC145:AC150)</f>
        <v>2380</v>
      </c>
      <c r="AD151" s="402"/>
      <c r="AE151" s="354"/>
      <c r="AF151" s="364" t="s">
        <v>220</v>
      </c>
    </row>
    <row r="152" spans="1:32" ht="23.25" hidden="1" customHeight="1" x14ac:dyDescent="0.25">
      <c r="A152" s="142"/>
      <c r="B152" s="279"/>
      <c r="C152" s="280"/>
      <c r="D152" s="143"/>
      <c r="E152" s="143"/>
      <c r="F152" s="389"/>
      <c r="G152" s="165"/>
      <c r="H152" s="103"/>
      <c r="I152" s="398"/>
      <c r="J152" s="167"/>
      <c r="K152" s="103"/>
      <c r="L152" s="398"/>
      <c r="M152" s="167"/>
      <c r="N152" s="103"/>
      <c r="O152" s="398"/>
      <c r="P152" s="167"/>
      <c r="Q152" s="103"/>
      <c r="R152" s="389">
        <v>0</v>
      </c>
      <c r="S152" s="165"/>
      <c r="T152" s="342">
        <v>0</v>
      </c>
      <c r="U152" s="398"/>
      <c r="V152" s="167"/>
      <c r="W152" s="360"/>
      <c r="X152" s="398"/>
      <c r="Y152" s="167"/>
      <c r="Z152" s="103"/>
      <c r="AA152" s="398"/>
      <c r="AB152" s="167"/>
      <c r="AC152" s="103"/>
      <c r="AD152" s="398"/>
      <c r="AE152" s="167"/>
      <c r="AF152" s="360"/>
    </row>
    <row r="153" spans="1:32" ht="23.25" customHeight="1" x14ac:dyDescent="0.25">
      <c r="A153" s="345"/>
      <c r="B153" s="344" t="s">
        <v>189</v>
      </c>
      <c r="C153" s="346"/>
      <c r="D153" s="143"/>
      <c r="E153" s="143"/>
      <c r="F153" s="389"/>
      <c r="G153" s="409" t="s">
        <v>205</v>
      </c>
      <c r="H153" s="342"/>
      <c r="I153" s="397"/>
      <c r="J153" s="409" t="s">
        <v>205</v>
      </c>
      <c r="K153" s="342"/>
      <c r="L153" s="397"/>
      <c r="M153" s="409" t="s">
        <v>205</v>
      </c>
      <c r="N153" s="103"/>
      <c r="O153" s="397"/>
      <c r="P153" s="409" t="s">
        <v>205</v>
      </c>
      <c r="Q153" s="103"/>
      <c r="R153" s="389">
        <v>0</v>
      </c>
      <c r="S153" s="409" t="s">
        <v>205</v>
      </c>
      <c r="T153" s="342">
        <v>0</v>
      </c>
      <c r="U153" s="397"/>
      <c r="V153" s="409" t="s">
        <v>205</v>
      </c>
      <c r="W153" s="360"/>
      <c r="X153" s="397"/>
      <c r="Y153" s="409" t="s">
        <v>205</v>
      </c>
      <c r="Z153" s="342"/>
      <c r="AA153" s="397"/>
      <c r="AB153" s="409" t="s">
        <v>205</v>
      </c>
      <c r="AC153" s="103"/>
      <c r="AD153" s="397"/>
      <c r="AE153" s="409" t="s">
        <v>205</v>
      </c>
      <c r="AF153" s="360"/>
    </row>
    <row r="154" spans="1:32" ht="23.25" customHeight="1" x14ac:dyDescent="0.25">
      <c r="A154" s="142">
        <f>IF(B154="","",A151+1)</f>
        <v>122</v>
      </c>
      <c r="B154" s="279" t="s">
        <v>152</v>
      </c>
      <c r="C154" s="280"/>
      <c r="D154" s="143"/>
      <c r="E154" s="143"/>
      <c r="F154" s="389">
        <v>1</v>
      </c>
      <c r="G154" s="410" t="s">
        <v>235</v>
      </c>
      <c r="H154" s="103">
        <v>10</v>
      </c>
      <c r="I154" s="398"/>
      <c r="J154" s="410" t="s">
        <v>235</v>
      </c>
      <c r="K154" s="342" t="s">
        <v>216</v>
      </c>
      <c r="L154" s="398">
        <v>2</v>
      </c>
      <c r="M154" s="410" t="s">
        <v>235</v>
      </c>
      <c r="N154" s="103">
        <v>119</v>
      </c>
      <c r="O154" s="398">
        <v>3</v>
      </c>
      <c r="P154" s="410" t="s">
        <v>235</v>
      </c>
      <c r="Q154" s="103">
        <v>150</v>
      </c>
      <c r="R154" s="389">
        <v>2</v>
      </c>
      <c r="S154" s="410" t="s">
        <v>235</v>
      </c>
      <c r="T154" s="360">
        <v>150</v>
      </c>
      <c r="U154" s="398"/>
      <c r="V154" s="410" t="s">
        <v>235</v>
      </c>
      <c r="W154" s="360" t="s">
        <v>220</v>
      </c>
      <c r="X154" s="398">
        <v>3</v>
      </c>
      <c r="Y154" s="410" t="s">
        <v>235</v>
      </c>
      <c r="Z154" s="103">
        <v>135</v>
      </c>
      <c r="AA154" s="398">
        <v>2</v>
      </c>
      <c r="AB154" s="410" t="s">
        <v>235</v>
      </c>
      <c r="AC154" s="103">
        <v>150</v>
      </c>
      <c r="AD154" s="398"/>
      <c r="AE154" s="410" t="s">
        <v>235</v>
      </c>
      <c r="AF154" s="360" t="s">
        <v>220</v>
      </c>
    </row>
    <row r="155" spans="1:32" ht="23.25" customHeight="1" x14ac:dyDescent="0.25">
      <c r="A155" s="142">
        <f t="shared" ref="A155:A167" si="31">IF(B155="","",A154+1)</f>
        <v>123</v>
      </c>
      <c r="B155" s="279" t="s">
        <v>153</v>
      </c>
      <c r="C155" s="280"/>
      <c r="D155" s="143"/>
      <c r="E155" s="143"/>
      <c r="F155" s="389">
        <v>1</v>
      </c>
      <c r="G155" s="410" t="s">
        <v>235</v>
      </c>
      <c r="H155" s="103">
        <v>10</v>
      </c>
      <c r="I155" s="398"/>
      <c r="J155" s="410" t="s">
        <v>235</v>
      </c>
      <c r="K155" s="342" t="s">
        <v>216</v>
      </c>
      <c r="L155" s="398">
        <v>2</v>
      </c>
      <c r="M155" s="410" t="s">
        <v>235</v>
      </c>
      <c r="N155" s="103">
        <v>119</v>
      </c>
      <c r="O155" s="398">
        <v>3</v>
      </c>
      <c r="P155" s="410" t="s">
        <v>235</v>
      </c>
      <c r="Q155" s="103">
        <v>150</v>
      </c>
      <c r="R155" s="389">
        <v>2</v>
      </c>
      <c r="S155" s="410" t="s">
        <v>235</v>
      </c>
      <c r="T155" s="360">
        <v>150</v>
      </c>
      <c r="U155" s="398"/>
      <c r="V155" s="410" t="s">
        <v>235</v>
      </c>
      <c r="W155" s="360" t="s">
        <v>220</v>
      </c>
      <c r="X155" s="398">
        <v>4</v>
      </c>
      <c r="Y155" s="410" t="s">
        <v>235</v>
      </c>
      <c r="Z155" s="103">
        <v>180</v>
      </c>
      <c r="AA155" s="398">
        <v>3</v>
      </c>
      <c r="AB155" s="410" t="s">
        <v>235</v>
      </c>
      <c r="AC155" s="103">
        <v>225</v>
      </c>
      <c r="AD155" s="398"/>
      <c r="AE155" s="410" t="s">
        <v>235</v>
      </c>
      <c r="AF155" s="360" t="s">
        <v>220</v>
      </c>
    </row>
    <row r="156" spans="1:32" ht="23.25" customHeight="1" x14ac:dyDescent="0.25">
      <c r="A156" s="142">
        <f t="shared" si="31"/>
        <v>124</v>
      </c>
      <c r="B156" s="279" t="s">
        <v>154</v>
      </c>
      <c r="C156" s="280"/>
      <c r="D156" s="143"/>
      <c r="E156" s="143"/>
      <c r="F156" s="389">
        <v>3</v>
      </c>
      <c r="G156" s="410" t="s">
        <v>235</v>
      </c>
      <c r="H156" s="103">
        <v>10</v>
      </c>
      <c r="I156" s="398"/>
      <c r="J156" s="410" t="s">
        <v>235</v>
      </c>
      <c r="K156" s="342" t="s">
        <v>216</v>
      </c>
      <c r="L156" s="398">
        <v>8</v>
      </c>
      <c r="M156" s="410" t="s">
        <v>235</v>
      </c>
      <c r="N156" s="103">
        <v>476</v>
      </c>
      <c r="O156" s="398">
        <v>3</v>
      </c>
      <c r="P156" s="410" t="s">
        <v>235</v>
      </c>
      <c r="Q156" s="103">
        <v>150</v>
      </c>
      <c r="R156" s="389">
        <v>8</v>
      </c>
      <c r="S156" s="410" t="s">
        <v>235</v>
      </c>
      <c r="T156" s="360">
        <v>900</v>
      </c>
      <c r="U156" s="398"/>
      <c r="V156" s="410" t="s">
        <v>235</v>
      </c>
      <c r="W156" s="360" t="s">
        <v>220</v>
      </c>
      <c r="X156" s="398">
        <v>5</v>
      </c>
      <c r="Y156" s="410" t="s">
        <v>235</v>
      </c>
      <c r="Z156" s="103">
        <v>225</v>
      </c>
      <c r="AA156" s="398">
        <v>4</v>
      </c>
      <c r="AB156" s="410" t="s">
        <v>235</v>
      </c>
      <c r="AC156" s="103">
        <v>285</v>
      </c>
      <c r="AD156" s="398"/>
      <c r="AE156" s="410" t="s">
        <v>235</v>
      </c>
      <c r="AF156" s="360" t="s">
        <v>220</v>
      </c>
    </row>
    <row r="157" spans="1:32" ht="23.25" customHeight="1" x14ac:dyDescent="0.25">
      <c r="A157" s="142">
        <f t="shared" si="31"/>
        <v>125</v>
      </c>
      <c r="B157" s="279" t="s">
        <v>155</v>
      </c>
      <c r="C157" s="280"/>
      <c r="D157" s="143"/>
      <c r="E157" s="143"/>
      <c r="F157" s="389">
        <v>3</v>
      </c>
      <c r="G157" s="410" t="s">
        <v>235</v>
      </c>
      <c r="H157" s="103">
        <v>10</v>
      </c>
      <c r="I157" s="398"/>
      <c r="J157" s="410" t="s">
        <v>235</v>
      </c>
      <c r="K157" s="342" t="s">
        <v>216</v>
      </c>
      <c r="L157" s="398">
        <v>8</v>
      </c>
      <c r="M157" s="410" t="s">
        <v>235</v>
      </c>
      <c r="N157" s="103">
        <v>476</v>
      </c>
      <c r="O157" s="398">
        <v>3</v>
      </c>
      <c r="P157" s="410" t="s">
        <v>235</v>
      </c>
      <c r="Q157" s="103">
        <v>150</v>
      </c>
      <c r="R157" s="389">
        <v>8</v>
      </c>
      <c r="S157" s="410" t="s">
        <v>235</v>
      </c>
      <c r="T157" s="360">
        <v>900</v>
      </c>
      <c r="U157" s="398"/>
      <c r="V157" s="410" t="s">
        <v>235</v>
      </c>
      <c r="W157" s="360" t="s">
        <v>220</v>
      </c>
      <c r="X157" s="398">
        <v>15</v>
      </c>
      <c r="Y157" s="410" t="s">
        <v>235</v>
      </c>
      <c r="Z157" s="103">
        <v>675</v>
      </c>
      <c r="AA157" s="398">
        <v>4</v>
      </c>
      <c r="AB157" s="410" t="s">
        <v>235</v>
      </c>
      <c r="AC157" s="103">
        <v>285</v>
      </c>
      <c r="AD157" s="398"/>
      <c r="AE157" s="410" t="s">
        <v>235</v>
      </c>
      <c r="AF157" s="360" t="s">
        <v>220</v>
      </c>
    </row>
    <row r="158" spans="1:32" ht="23.25" customHeight="1" x14ac:dyDescent="0.25">
      <c r="A158" s="142">
        <f t="shared" si="31"/>
        <v>126</v>
      </c>
      <c r="B158" s="279" t="s">
        <v>156</v>
      </c>
      <c r="C158" s="280"/>
      <c r="D158" s="143"/>
      <c r="E158" s="143"/>
      <c r="F158" s="389">
        <v>1</v>
      </c>
      <c r="G158" s="410" t="s">
        <v>235</v>
      </c>
      <c r="H158" s="103">
        <v>10</v>
      </c>
      <c r="I158" s="398"/>
      <c r="J158" s="410" t="s">
        <v>235</v>
      </c>
      <c r="K158" s="342" t="s">
        <v>216</v>
      </c>
      <c r="L158" s="398">
        <v>3</v>
      </c>
      <c r="M158" s="410" t="s">
        <v>235</v>
      </c>
      <c r="N158" s="103">
        <v>178.5</v>
      </c>
      <c r="O158" s="398">
        <v>3</v>
      </c>
      <c r="P158" s="410" t="s">
        <v>235</v>
      </c>
      <c r="Q158" s="103">
        <v>150</v>
      </c>
      <c r="R158" s="389">
        <v>8</v>
      </c>
      <c r="S158" s="410" t="s">
        <v>235</v>
      </c>
      <c r="T158" s="360">
        <v>900</v>
      </c>
      <c r="U158" s="398"/>
      <c r="V158" s="410" t="s">
        <v>235</v>
      </c>
      <c r="W158" s="360" t="s">
        <v>220</v>
      </c>
      <c r="X158" s="398">
        <v>3</v>
      </c>
      <c r="Y158" s="410" t="s">
        <v>235</v>
      </c>
      <c r="Z158" s="103">
        <v>135</v>
      </c>
      <c r="AA158" s="398">
        <v>3</v>
      </c>
      <c r="AB158" s="410" t="s">
        <v>235</v>
      </c>
      <c r="AC158" s="103">
        <v>225</v>
      </c>
      <c r="AD158" s="398"/>
      <c r="AE158" s="410" t="s">
        <v>235</v>
      </c>
      <c r="AF158" s="360" t="s">
        <v>220</v>
      </c>
    </row>
    <row r="159" spans="1:32" ht="23.25" customHeight="1" x14ac:dyDescent="0.25">
      <c r="A159" s="142">
        <f t="shared" si="31"/>
        <v>127</v>
      </c>
      <c r="B159" s="279" t="s">
        <v>157</v>
      </c>
      <c r="C159" s="280"/>
      <c r="D159" s="143"/>
      <c r="E159" s="143"/>
      <c r="F159" s="389">
        <v>2</v>
      </c>
      <c r="G159" s="410" t="s">
        <v>235</v>
      </c>
      <c r="H159" s="103">
        <v>10</v>
      </c>
      <c r="I159" s="398"/>
      <c r="J159" s="410" t="s">
        <v>235</v>
      </c>
      <c r="K159" s="342" t="s">
        <v>216</v>
      </c>
      <c r="L159" s="398">
        <v>8</v>
      </c>
      <c r="M159" s="410" t="s">
        <v>235</v>
      </c>
      <c r="N159" s="103">
        <v>476</v>
      </c>
      <c r="O159" s="398">
        <v>3</v>
      </c>
      <c r="P159" s="410" t="s">
        <v>235</v>
      </c>
      <c r="Q159" s="103">
        <v>150</v>
      </c>
      <c r="R159" s="389">
        <v>8</v>
      </c>
      <c r="S159" s="410" t="s">
        <v>235</v>
      </c>
      <c r="T159" s="360">
        <v>900</v>
      </c>
      <c r="U159" s="398"/>
      <c r="V159" s="410" t="s">
        <v>235</v>
      </c>
      <c r="W159" s="360" t="s">
        <v>220</v>
      </c>
      <c r="X159" s="398">
        <v>1</v>
      </c>
      <c r="Y159" s="410" t="s">
        <v>235</v>
      </c>
      <c r="Z159" s="103">
        <v>45</v>
      </c>
      <c r="AA159" s="398">
        <v>4</v>
      </c>
      <c r="AB159" s="410" t="s">
        <v>235</v>
      </c>
      <c r="AC159" s="103">
        <v>285</v>
      </c>
      <c r="AD159" s="398"/>
      <c r="AE159" s="410" t="s">
        <v>235</v>
      </c>
      <c r="AF159" s="360" t="s">
        <v>220</v>
      </c>
    </row>
    <row r="160" spans="1:32" ht="23.25" customHeight="1" x14ac:dyDescent="0.25">
      <c r="A160" s="142">
        <f t="shared" si="31"/>
        <v>128</v>
      </c>
      <c r="B160" s="279" t="s">
        <v>158</v>
      </c>
      <c r="C160" s="280"/>
      <c r="D160" s="143"/>
      <c r="E160" s="143"/>
      <c r="F160" s="389">
        <v>3</v>
      </c>
      <c r="G160" s="410" t="s">
        <v>235</v>
      </c>
      <c r="H160" s="103">
        <v>10</v>
      </c>
      <c r="I160" s="398"/>
      <c r="J160" s="410" t="s">
        <v>235</v>
      </c>
      <c r="K160" s="342" t="s">
        <v>216</v>
      </c>
      <c r="L160" s="398">
        <v>8</v>
      </c>
      <c r="M160" s="410" t="s">
        <v>235</v>
      </c>
      <c r="N160" s="103">
        <v>476</v>
      </c>
      <c r="O160" s="398">
        <v>3</v>
      </c>
      <c r="P160" s="410" t="s">
        <v>235</v>
      </c>
      <c r="Q160" s="103">
        <v>150</v>
      </c>
      <c r="R160" s="389">
        <v>2</v>
      </c>
      <c r="S160" s="410" t="s">
        <v>235</v>
      </c>
      <c r="T160" s="360">
        <v>175</v>
      </c>
      <c r="U160" s="398"/>
      <c r="V160" s="410" t="s">
        <v>235</v>
      </c>
      <c r="W160" s="360" t="s">
        <v>220</v>
      </c>
      <c r="X160" s="398">
        <v>10</v>
      </c>
      <c r="Y160" s="410" t="s">
        <v>235</v>
      </c>
      <c r="Z160" s="103">
        <v>450</v>
      </c>
      <c r="AA160" s="398">
        <v>3</v>
      </c>
      <c r="AB160" s="410" t="s">
        <v>235</v>
      </c>
      <c r="AC160" s="103">
        <v>225</v>
      </c>
      <c r="AD160" s="398"/>
      <c r="AE160" s="410" t="s">
        <v>235</v>
      </c>
      <c r="AF160" s="360" t="s">
        <v>220</v>
      </c>
    </row>
    <row r="161" spans="1:32" ht="23.25" customHeight="1" x14ac:dyDescent="0.25">
      <c r="A161" s="142">
        <f t="shared" si="31"/>
        <v>129</v>
      </c>
      <c r="B161" s="279" t="s">
        <v>159</v>
      </c>
      <c r="C161" s="280"/>
      <c r="D161" s="143"/>
      <c r="E161" s="143"/>
      <c r="F161" s="389">
        <v>3</v>
      </c>
      <c r="G161" s="410" t="s">
        <v>235</v>
      </c>
      <c r="H161" s="103">
        <v>10</v>
      </c>
      <c r="I161" s="398"/>
      <c r="J161" s="410" t="s">
        <v>235</v>
      </c>
      <c r="K161" s="342" t="s">
        <v>216</v>
      </c>
      <c r="L161" s="398">
        <v>2</v>
      </c>
      <c r="M161" s="410" t="s">
        <v>235</v>
      </c>
      <c r="N161" s="103">
        <v>119</v>
      </c>
      <c r="O161" s="398">
        <v>3</v>
      </c>
      <c r="P161" s="410" t="s">
        <v>235</v>
      </c>
      <c r="Q161" s="103">
        <v>150</v>
      </c>
      <c r="R161" s="389">
        <v>1</v>
      </c>
      <c r="S161" s="410" t="s">
        <v>235</v>
      </c>
      <c r="T161" s="360">
        <v>75</v>
      </c>
      <c r="U161" s="398"/>
      <c r="V161" s="410" t="s">
        <v>235</v>
      </c>
      <c r="W161" s="360" t="s">
        <v>220</v>
      </c>
      <c r="X161" s="398">
        <v>4</v>
      </c>
      <c r="Y161" s="410" t="s">
        <v>235</v>
      </c>
      <c r="Z161" s="103">
        <v>180</v>
      </c>
      <c r="AA161" s="398">
        <v>1.5</v>
      </c>
      <c r="AB161" s="410" t="s">
        <v>235</v>
      </c>
      <c r="AC161" s="103">
        <v>125</v>
      </c>
      <c r="AD161" s="398"/>
      <c r="AE161" s="410" t="s">
        <v>235</v>
      </c>
      <c r="AF161" s="360" t="s">
        <v>220</v>
      </c>
    </row>
    <row r="162" spans="1:32" ht="23.25" customHeight="1" x14ac:dyDescent="0.25">
      <c r="A162" s="142">
        <f t="shared" si="31"/>
        <v>130</v>
      </c>
      <c r="B162" s="279" t="s">
        <v>160</v>
      </c>
      <c r="C162" s="280"/>
      <c r="D162" s="143"/>
      <c r="E162" s="143"/>
      <c r="F162" s="389">
        <v>3</v>
      </c>
      <c r="G162" s="410" t="s">
        <v>235</v>
      </c>
      <c r="H162" s="103">
        <v>10</v>
      </c>
      <c r="I162" s="398"/>
      <c r="J162" s="410" t="s">
        <v>235</v>
      </c>
      <c r="K162" s="342" t="s">
        <v>216</v>
      </c>
      <c r="L162" s="398">
        <v>3</v>
      </c>
      <c r="M162" s="410" t="s">
        <v>235</v>
      </c>
      <c r="N162" s="103">
        <v>178.5</v>
      </c>
      <c r="O162" s="398">
        <v>3</v>
      </c>
      <c r="P162" s="410" t="s">
        <v>235</v>
      </c>
      <c r="Q162" s="103">
        <v>150</v>
      </c>
      <c r="R162" s="389">
        <v>3</v>
      </c>
      <c r="S162" s="410" t="s">
        <v>235</v>
      </c>
      <c r="T162" s="360">
        <v>325</v>
      </c>
      <c r="U162" s="398"/>
      <c r="V162" s="410" t="s">
        <v>235</v>
      </c>
      <c r="W162" s="360" t="s">
        <v>220</v>
      </c>
      <c r="X162" s="398">
        <v>8</v>
      </c>
      <c r="Y162" s="410" t="s">
        <v>235</v>
      </c>
      <c r="Z162" s="103">
        <v>360</v>
      </c>
      <c r="AA162" s="398">
        <v>2</v>
      </c>
      <c r="AB162" s="410" t="s">
        <v>235</v>
      </c>
      <c r="AC162" s="103">
        <v>150</v>
      </c>
      <c r="AD162" s="398"/>
      <c r="AE162" s="410" t="s">
        <v>235</v>
      </c>
      <c r="AF162" s="360" t="s">
        <v>220</v>
      </c>
    </row>
    <row r="163" spans="1:32" ht="23.25" customHeight="1" x14ac:dyDescent="0.25">
      <c r="A163" s="142">
        <f t="shared" si="31"/>
        <v>131</v>
      </c>
      <c r="B163" s="279" t="s">
        <v>161</v>
      </c>
      <c r="C163" s="280"/>
      <c r="D163" s="143"/>
      <c r="E163" s="143"/>
      <c r="F163" s="389">
        <v>1</v>
      </c>
      <c r="G163" s="410" t="s">
        <v>235</v>
      </c>
      <c r="H163" s="103">
        <v>10</v>
      </c>
      <c r="I163" s="398"/>
      <c r="J163" s="410" t="s">
        <v>235</v>
      </c>
      <c r="K163" s="342" t="s">
        <v>216</v>
      </c>
      <c r="L163" s="398">
        <v>4</v>
      </c>
      <c r="M163" s="410" t="s">
        <v>235</v>
      </c>
      <c r="N163" s="103">
        <v>238</v>
      </c>
      <c r="O163" s="398">
        <v>3</v>
      </c>
      <c r="P163" s="410" t="s">
        <v>235</v>
      </c>
      <c r="Q163" s="103">
        <v>150</v>
      </c>
      <c r="R163" s="389">
        <v>2</v>
      </c>
      <c r="S163" s="410" t="s">
        <v>235</v>
      </c>
      <c r="T163" s="360">
        <v>175</v>
      </c>
      <c r="U163" s="398"/>
      <c r="V163" s="410" t="s">
        <v>235</v>
      </c>
      <c r="W163" s="360" t="s">
        <v>220</v>
      </c>
      <c r="X163" s="398">
        <v>1</v>
      </c>
      <c r="Y163" s="410" t="s">
        <v>235</v>
      </c>
      <c r="Z163" s="103">
        <v>45</v>
      </c>
      <c r="AA163" s="398">
        <v>3</v>
      </c>
      <c r="AB163" s="410" t="s">
        <v>235</v>
      </c>
      <c r="AC163" s="103">
        <v>225</v>
      </c>
      <c r="AD163" s="398"/>
      <c r="AE163" s="410" t="s">
        <v>235</v>
      </c>
      <c r="AF163" s="360" t="s">
        <v>220</v>
      </c>
    </row>
    <row r="164" spans="1:32" ht="23.25" customHeight="1" x14ac:dyDescent="0.25">
      <c r="A164" s="142">
        <f t="shared" si="31"/>
        <v>132</v>
      </c>
      <c r="B164" s="279" t="s">
        <v>162</v>
      </c>
      <c r="C164" s="280"/>
      <c r="D164" s="143"/>
      <c r="E164" s="143"/>
      <c r="F164" s="389">
        <v>1</v>
      </c>
      <c r="G164" s="410" t="s">
        <v>235</v>
      </c>
      <c r="H164" s="103">
        <v>10</v>
      </c>
      <c r="I164" s="398"/>
      <c r="J164" s="410" t="s">
        <v>235</v>
      </c>
      <c r="K164" s="342" t="s">
        <v>216</v>
      </c>
      <c r="L164" s="398">
        <v>3</v>
      </c>
      <c r="M164" s="410" t="s">
        <v>235</v>
      </c>
      <c r="N164" s="103">
        <v>178.5</v>
      </c>
      <c r="O164" s="398">
        <v>3</v>
      </c>
      <c r="P164" s="410" t="s">
        <v>235</v>
      </c>
      <c r="Q164" s="103">
        <v>150</v>
      </c>
      <c r="R164" s="389">
        <v>2</v>
      </c>
      <c r="S164" s="410" t="s">
        <v>235</v>
      </c>
      <c r="T164" s="360">
        <v>175</v>
      </c>
      <c r="U164" s="398"/>
      <c r="V164" s="410" t="s">
        <v>235</v>
      </c>
      <c r="W164" s="360" t="s">
        <v>220</v>
      </c>
      <c r="X164" s="398">
        <v>5</v>
      </c>
      <c r="Y164" s="410" t="s">
        <v>235</v>
      </c>
      <c r="Z164" s="103">
        <v>225</v>
      </c>
      <c r="AA164" s="398">
        <v>2</v>
      </c>
      <c r="AB164" s="410" t="s">
        <v>235</v>
      </c>
      <c r="AC164" s="103">
        <v>150</v>
      </c>
      <c r="AD164" s="398"/>
      <c r="AE164" s="410" t="s">
        <v>235</v>
      </c>
      <c r="AF164" s="360" t="s">
        <v>220</v>
      </c>
    </row>
    <row r="165" spans="1:32" ht="23.25" customHeight="1" x14ac:dyDescent="0.25">
      <c r="A165" s="142">
        <f t="shared" si="31"/>
        <v>133</v>
      </c>
      <c r="B165" s="279" t="s">
        <v>163</v>
      </c>
      <c r="C165" s="280"/>
      <c r="D165" s="143"/>
      <c r="E165" s="143"/>
      <c r="F165" s="389">
        <v>2</v>
      </c>
      <c r="G165" s="410" t="s">
        <v>235</v>
      </c>
      <c r="H165" s="103">
        <v>10</v>
      </c>
      <c r="I165" s="398"/>
      <c r="J165" s="410" t="s">
        <v>235</v>
      </c>
      <c r="K165" s="342" t="s">
        <v>216</v>
      </c>
      <c r="L165" s="398">
        <v>2</v>
      </c>
      <c r="M165" s="410" t="s">
        <v>235</v>
      </c>
      <c r="N165" s="103">
        <v>119</v>
      </c>
      <c r="O165" s="398">
        <v>3</v>
      </c>
      <c r="P165" s="410" t="s">
        <v>235</v>
      </c>
      <c r="Q165" s="103">
        <v>150</v>
      </c>
      <c r="R165" s="389">
        <v>2</v>
      </c>
      <c r="S165" s="410" t="s">
        <v>235</v>
      </c>
      <c r="T165" s="360">
        <v>175</v>
      </c>
      <c r="U165" s="398"/>
      <c r="V165" s="410" t="s">
        <v>235</v>
      </c>
      <c r="W165" s="360" t="s">
        <v>220</v>
      </c>
      <c r="X165" s="398">
        <v>3</v>
      </c>
      <c r="Y165" s="410" t="s">
        <v>235</v>
      </c>
      <c r="Z165" s="103">
        <v>135</v>
      </c>
      <c r="AA165" s="398">
        <v>3</v>
      </c>
      <c r="AB165" s="410" t="s">
        <v>235</v>
      </c>
      <c r="AC165" s="103">
        <v>225</v>
      </c>
      <c r="AD165" s="398"/>
      <c r="AE165" s="410" t="s">
        <v>235</v>
      </c>
      <c r="AF165" s="360" t="s">
        <v>220</v>
      </c>
    </row>
    <row r="166" spans="1:32" ht="23.25" customHeight="1" x14ac:dyDescent="0.25">
      <c r="A166" s="142">
        <f t="shared" si="31"/>
        <v>134</v>
      </c>
      <c r="B166" s="279" t="s">
        <v>164</v>
      </c>
      <c r="C166" s="280"/>
      <c r="D166" s="143"/>
      <c r="E166" s="143"/>
      <c r="F166" s="389">
        <v>2</v>
      </c>
      <c r="G166" s="410" t="s">
        <v>235</v>
      </c>
      <c r="H166" s="103">
        <v>10</v>
      </c>
      <c r="I166" s="398"/>
      <c r="J166" s="410" t="s">
        <v>235</v>
      </c>
      <c r="K166" s="342" t="s">
        <v>216</v>
      </c>
      <c r="L166" s="398">
        <v>2</v>
      </c>
      <c r="M166" s="410" t="s">
        <v>235</v>
      </c>
      <c r="N166" s="103">
        <v>119</v>
      </c>
      <c r="O166" s="398">
        <v>3</v>
      </c>
      <c r="P166" s="410" t="s">
        <v>235</v>
      </c>
      <c r="Q166" s="103">
        <v>150</v>
      </c>
      <c r="R166" s="389">
        <v>1</v>
      </c>
      <c r="S166" s="410" t="s">
        <v>235</v>
      </c>
      <c r="T166" s="360">
        <v>75</v>
      </c>
      <c r="U166" s="398"/>
      <c r="V166" s="410" t="s">
        <v>235</v>
      </c>
      <c r="W166" s="360" t="s">
        <v>220</v>
      </c>
      <c r="X166" s="398">
        <v>2</v>
      </c>
      <c r="Y166" s="410" t="s">
        <v>235</v>
      </c>
      <c r="Z166" s="103">
        <v>90</v>
      </c>
      <c r="AA166" s="398">
        <v>3</v>
      </c>
      <c r="AB166" s="410" t="s">
        <v>235</v>
      </c>
      <c r="AC166" s="103">
        <v>225</v>
      </c>
      <c r="AD166" s="398"/>
      <c r="AE166" s="410" t="s">
        <v>235</v>
      </c>
      <c r="AF166" s="360" t="s">
        <v>220</v>
      </c>
    </row>
    <row r="167" spans="1:32" s="356" customFormat="1" ht="24" customHeight="1" x14ac:dyDescent="0.25">
      <c r="A167" s="452">
        <f t="shared" si="31"/>
        <v>135</v>
      </c>
      <c r="B167" s="432" t="s">
        <v>190</v>
      </c>
      <c r="C167" s="453"/>
      <c r="D167" s="454">
        <f>IF(ISBLANK('Item List'!E111),0,'Item List'!E111)</f>
        <v>0</v>
      </c>
      <c r="E167" s="454">
        <f t="shared" ref="E167:E169" si="32">IF(AND(ISNUMBER($C167),ISNUMBER(D167)),$C167*D167,0)</f>
        <v>0</v>
      </c>
      <c r="F167" s="455"/>
      <c r="G167" s="456"/>
      <c r="H167" s="457">
        <f>SUM(H154:H166)</f>
        <v>130</v>
      </c>
      <c r="I167" s="458"/>
      <c r="J167" s="459"/>
      <c r="K167" s="462" t="s">
        <v>216</v>
      </c>
      <c r="L167" s="458"/>
      <c r="M167" s="459"/>
      <c r="N167" s="457">
        <f>SUM(N154:N166)</f>
        <v>3272.5</v>
      </c>
      <c r="O167" s="458"/>
      <c r="P167" s="459"/>
      <c r="Q167" s="457">
        <f>SUM(Q154:Q166)</f>
        <v>1950</v>
      </c>
      <c r="R167" s="463">
        <v>0</v>
      </c>
      <c r="S167" s="461"/>
      <c r="T167" s="457">
        <f>SUM(T154:T166)</f>
        <v>5075</v>
      </c>
      <c r="U167" s="458"/>
      <c r="V167" s="459"/>
      <c r="W167" s="457" t="s">
        <v>220</v>
      </c>
      <c r="X167" s="458"/>
      <c r="Y167" s="459"/>
      <c r="Z167" s="457">
        <f>SUM(Z154:Z166)</f>
        <v>2880</v>
      </c>
      <c r="AA167" s="458"/>
      <c r="AB167" s="459"/>
      <c r="AC167" s="457">
        <f>SUM(AC154:AC166)</f>
        <v>2780</v>
      </c>
      <c r="AD167" s="458"/>
      <c r="AE167" s="459"/>
      <c r="AF167" s="457" t="s">
        <v>220</v>
      </c>
    </row>
    <row r="168" spans="1:32" ht="23.25" customHeight="1" x14ac:dyDescent="0.25">
      <c r="A168" s="142"/>
      <c r="B168" s="279"/>
      <c r="C168" s="280"/>
      <c r="D168" s="143"/>
      <c r="E168" s="143"/>
      <c r="F168" s="389"/>
      <c r="G168" s="165"/>
      <c r="H168" s="103"/>
      <c r="I168" s="398"/>
      <c r="J168" s="167"/>
      <c r="K168" s="103"/>
      <c r="L168" s="398"/>
      <c r="M168" s="167"/>
      <c r="N168" s="103"/>
      <c r="O168" s="398"/>
      <c r="P168" s="167"/>
      <c r="Q168" s="103"/>
      <c r="R168" s="389">
        <v>0</v>
      </c>
      <c r="S168" s="165"/>
      <c r="T168" s="103">
        <v>0</v>
      </c>
      <c r="U168" s="398"/>
      <c r="V168" s="167"/>
      <c r="W168" s="360"/>
      <c r="X168" s="398"/>
      <c r="Y168" s="167"/>
      <c r="Z168" s="103"/>
      <c r="AA168" s="398"/>
      <c r="AB168" s="167"/>
      <c r="AC168" s="103"/>
      <c r="AD168" s="398"/>
      <c r="AE168" s="167"/>
      <c r="AF168" s="360"/>
    </row>
    <row r="169" spans="1:32" ht="23.25" customHeight="1" thickBot="1" x14ac:dyDescent="0.3">
      <c r="A169" s="142"/>
      <c r="B169" s="279"/>
      <c r="C169" s="280"/>
      <c r="D169" s="143">
        <f>IF(ISBLANK('Item List'!E113),0,'Item List'!E113)</f>
        <v>0</v>
      </c>
      <c r="E169" s="143">
        <f t="shared" si="32"/>
        <v>0</v>
      </c>
      <c r="F169" s="389"/>
      <c r="G169" s="165"/>
      <c r="H169" s="103"/>
      <c r="I169" s="398"/>
      <c r="J169" s="167"/>
      <c r="K169" s="103"/>
      <c r="L169" s="398"/>
      <c r="M169" s="167"/>
      <c r="N169" s="103"/>
      <c r="O169" s="398"/>
      <c r="P169" s="167"/>
      <c r="Q169" s="103"/>
      <c r="R169" s="389">
        <v>0</v>
      </c>
      <c r="S169" s="165"/>
      <c r="T169" s="103"/>
      <c r="U169" s="398"/>
      <c r="V169" s="167"/>
      <c r="W169" s="360"/>
      <c r="X169" s="398"/>
      <c r="Y169" s="167"/>
      <c r="Z169" s="103"/>
      <c r="AA169" s="398"/>
      <c r="AB169" s="167"/>
      <c r="AC169" s="103"/>
      <c r="AD169" s="398"/>
      <c r="AE169" s="167"/>
      <c r="AF169" s="360"/>
    </row>
    <row r="170" spans="1:32" s="221" customFormat="1" ht="10.5" customHeight="1" x14ac:dyDescent="0.2">
      <c r="A170" s="144"/>
      <c r="B170" s="154" t="s">
        <v>191</v>
      </c>
      <c r="C170" s="281"/>
      <c r="D170" s="146" t="s">
        <v>7</v>
      </c>
      <c r="E170" s="147" t="str">
        <f>IF(SUM(E146:E169)=0,"",SUM(E146:E169))</f>
        <v/>
      </c>
      <c r="F170" s="391"/>
      <c r="G170" s="217"/>
      <c r="H170" s="348"/>
      <c r="I170" s="391"/>
      <c r="J170" s="217"/>
      <c r="K170" s="348"/>
      <c r="L170" s="391"/>
      <c r="M170" s="217"/>
      <c r="N170" s="348"/>
      <c r="O170" s="391"/>
      <c r="P170" s="217"/>
      <c r="Q170" s="348"/>
      <c r="R170" s="391">
        <v>0</v>
      </c>
      <c r="S170" s="217"/>
      <c r="T170" s="348"/>
      <c r="U170" s="391"/>
      <c r="V170" s="217"/>
      <c r="W170" s="348"/>
      <c r="X170" s="391"/>
      <c r="Y170" s="217"/>
      <c r="Z170" s="348"/>
      <c r="AA170" s="391"/>
      <c r="AB170" s="217"/>
      <c r="AC170" s="348"/>
      <c r="AD170" s="391"/>
      <c r="AE170" s="217"/>
      <c r="AF170" s="348"/>
    </row>
    <row r="171" spans="1:32" s="221" customFormat="1" ht="10.5" customHeight="1" thickBot="1" x14ac:dyDescent="0.25">
      <c r="A171" s="148"/>
      <c r="B171" s="149"/>
      <c r="C171" s="151"/>
      <c r="D171" s="152" t="s">
        <v>8</v>
      </c>
      <c r="E171" s="153" t="str">
        <f>IF(SUM(E146:E169)=0,"",SUM($C146*D146,$C147*D147,$C148*D148,$C149*D149,$C150*D150,$C151*D151,$C152*D152,$C153*D153,$C154*D154,$C155*D155,$C156*D156,$C157*D157,$C158*D158,$C159*D159,$C160*D160,$C161*D161,$C162*D162,$C163*D163,$C164*D164,$C165*D165,$C166*D166,$C167*D167,$C168*D168,$C169*D169))</f>
        <v/>
      </c>
      <c r="F171" s="392"/>
      <c r="G171" s="218"/>
      <c r="H171" s="104"/>
      <c r="I171" s="392"/>
      <c r="J171" s="218"/>
      <c r="K171" s="104"/>
      <c r="L171" s="392"/>
      <c r="M171" s="218"/>
      <c r="N171" s="104"/>
      <c r="O171" s="392"/>
      <c r="P171" s="218"/>
      <c r="Q171" s="104"/>
      <c r="R171" s="392">
        <v>0</v>
      </c>
      <c r="S171" s="218"/>
      <c r="T171" s="104"/>
      <c r="U171" s="392"/>
      <c r="V171" s="218"/>
      <c r="W171" s="104"/>
      <c r="X171" s="392"/>
      <c r="Y171" s="218"/>
      <c r="Z171" s="104"/>
      <c r="AA171" s="392"/>
      <c r="AB171" s="218"/>
      <c r="AC171" s="104"/>
      <c r="AD171" s="392"/>
      <c r="AE171" s="218"/>
      <c r="AF171" s="104"/>
    </row>
    <row r="172" spans="1:32" ht="23.25" hidden="1" customHeight="1" x14ac:dyDescent="0.25">
      <c r="A172" s="425"/>
      <c r="B172" s="426" t="s">
        <v>193</v>
      </c>
      <c r="C172" s="427"/>
      <c r="D172" s="143"/>
      <c r="E172" s="143"/>
      <c r="F172" s="407" t="s">
        <v>147</v>
      </c>
      <c r="G172" s="385" t="s">
        <v>206</v>
      </c>
      <c r="H172" s="360" t="s">
        <v>207</v>
      </c>
      <c r="I172" s="407" t="s">
        <v>147</v>
      </c>
      <c r="J172" s="385" t="s">
        <v>206</v>
      </c>
      <c r="K172" s="360" t="s">
        <v>207</v>
      </c>
      <c r="L172" s="407" t="s">
        <v>147</v>
      </c>
      <c r="M172" s="385" t="s">
        <v>206</v>
      </c>
      <c r="N172" s="360" t="s">
        <v>207</v>
      </c>
      <c r="O172" s="407" t="s">
        <v>147</v>
      </c>
      <c r="P172" s="385" t="s">
        <v>206</v>
      </c>
      <c r="Q172" s="360" t="s">
        <v>207</v>
      </c>
      <c r="R172" s="407" t="s">
        <v>147</v>
      </c>
      <c r="S172" s="385" t="s">
        <v>206</v>
      </c>
      <c r="T172" s="360" t="s">
        <v>207</v>
      </c>
      <c r="U172" s="407" t="s">
        <v>147</v>
      </c>
      <c r="V172" s="385" t="s">
        <v>206</v>
      </c>
      <c r="W172" s="360" t="s">
        <v>207</v>
      </c>
      <c r="X172" s="407" t="s">
        <v>147</v>
      </c>
      <c r="Y172" s="385" t="s">
        <v>206</v>
      </c>
      <c r="Z172" s="360" t="s">
        <v>207</v>
      </c>
      <c r="AA172" s="407" t="s">
        <v>147</v>
      </c>
      <c r="AB172" s="385" t="s">
        <v>206</v>
      </c>
      <c r="AC172" s="360" t="s">
        <v>207</v>
      </c>
      <c r="AD172" s="407" t="s">
        <v>147</v>
      </c>
      <c r="AE172" s="385" t="s">
        <v>206</v>
      </c>
      <c r="AF172" s="360" t="s">
        <v>207</v>
      </c>
    </row>
    <row r="173" spans="1:32" ht="23.25" hidden="1" customHeight="1" x14ac:dyDescent="0.25">
      <c r="A173" s="142">
        <f>IF(B173="","",A167+1)</f>
        <v>136</v>
      </c>
      <c r="B173" s="279" t="s">
        <v>175</v>
      </c>
      <c r="C173" s="280"/>
      <c r="D173" s="143"/>
      <c r="E173" s="143"/>
      <c r="F173" s="389"/>
      <c r="G173" s="165">
        <v>50</v>
      </c>
      <c r="H173" s="103">
        <v>1250</v>
      </c>
      <c r="I173" s="398"/>
      <c r="J173" s="167">
        <v>45</v>
      </c>
      <c r="K173" s="103">
        <v>1125</v>
      </c>
      <c r="L173" s="398">
        <v>1</v>
      </c>
      <c r="M173" s="167">
        <v>59.5</v>
      </c>
      <c r="N173" s="103">
        <v>1487.5</v>
      </c>
      <c r="O173" s="398">
        <v>1</v>
      </c>
      <c r="P173" s="167">
        <v>30</v>
      </c>
      <c r="Q173" s="103">
        <v>750</v>
      </c>
      <c r="R173" s="389">
        <v>0</v>
      </c>
      <c r="S173" s="165">
        <v>30</v>
      </c>
      <c r="T173" s="103">
        <v>750</v>
      </c>
      <c r="U173" s="398"/>
      <c r="V173" s="167">
        <v>50</v>
      </c>
      <c r="W173" s="103">
        <v>1250</v>
      </c>
      <c r="X173" s="398">
        <v>3</v>
      </c>
      <c r="Y173" s="167">
        <v>135</v>
      </c>
      <c r="Z173" s="103">
        <v>3375</v>
      </c>
      <c r="AA173" s="398">
        <v>0.5</v>
      </c>
      <c r="AB173" s="167">
        <v>20</v>
      </c>
      <c r="AC173" s="103">
        <v>500</v>
      </c>
      <c r="AD173" s="398"/>
      <c r="AE173" s="167"/>
      <c r="AF173" s="360" t="s">
        <v>220</v>
      </c>
    </row>
    <row r="174" spans="1:32" ht="23.25" hidden="1" customHeight="1" x14ac:dyDescent="0.25">
      <c r="A174" s="142">
        <f t="shared" ref="A174:A196" si="33">IF(B174="","",A173+1)</f>
        <v>137</v>
      </c>
      <c r="B174" s="279" t="s">
        <v>176</v>
      </c>
      <c r="C174" s="280"/>
      <c r="D174" s="143"/>
      <c r="E174" s="143"/>
      <c r="F174" s="389"/>
      <c r="G174" s="165">
        <v>50</v>
      </c>
      <c r="H174" s="103">
        <v>1250</v>
      </c>
      <c r="I174" s="398"/>
      <c r="J174" s="167">
        <v>35</v>
      </c>
      <c r="K174" s="103">
        <v>875</v>
      </c>
      <c r="L174" s="398">
        <v>1</v>
      </c>
      <c r="M174" s="167">
        <v>59.5</v>
      </c>
      <c r="N174" s="103">
        <v>1487.5</v>
      </c>
      <c r="O174" s="398">
        <v>1</v>
      </c>
      <c r="P174" s="167">
        <v>30</v>
      </c>
      <c r="Q174" s="103">
        <v>750</v>
      </c>
      <c r="R174" s="389">
        <v>0</v>
      </c>
      <c r="S174" s="165">
        <v>30</v>
      </c>
      <c r="T174" s="103">
        <v>750</v>
      </c>
      <c r="U174" s="398"/>
      <c r="V174" s="167">
        <v>30</v>
      </c>
      <c r="W174" s="103">
        <v>750</v>
      </c>
      <c r="X174" s="398">
        <v>1.5</v>
      </c>
      <c r="Y174" s="167">
        <v>67.5</v>
      </c>
      <c r="Z174" s="103">
        <v>1687.5</v>
      </c>
      <c r="AA174" s="398">
        <v>0.5</v>
      </c>
      <c r="AB174" s="167">
        <v>20</v>
      </c>
      <c r="AC174" s="103">
        <v>500</v>
      </c>
      <c r="AD174" s="398">
        <v>1</v>
      </c>
      <c r="AE174" s="167">
        <v>48</v>
      </c>
      <c r="AF174" s="103">
        <v>1200</v>
      </c>
    </row>
    <row r="175" spans="1:32" ht="23.25" hidden="1" customHeight="1" x14ac:dyDescent="0.25">
      <c r="A175" s="142">
        <f t="shared" si="33"/>
        <v>138</v>
      </c>
      <c r="B175" s="279" t="s">
        <v>177</v>
      </c>
      <c r="C175" s="280"/>
      <c r="D175" s="143"/>
      <c r="E175" s="143"/>
      <c r="F175" s="389"/>
      <c r="G175" s="165">
        <v>50</v>
      </c>
      <c r="H175" s="103">
        <v>1250</v>
      </c>
      <c r="I175" s="398"/>
      <c r="J175" s="167">
        <v>45</v>
      </c>
      <c r="K175" s="103">
        <v>1125</v>
      </c>
      <c r="L175" s="398">
        <v>1</v>
      </c>
      <c r="M175" s="167">
        <v>59.5</v>
      </c>
      <c r="N175" s="103">
        <v>1487.5</v>
      </c>
      <c r="O175" s="398">
        <v>1</v>
      </c>
      <c r="P175" s="167">
        <v>30</v>
      </c>
      <c r="Q175" s="103">
        <v>750</v>
      </c>
      <c r="R175" s="389">
        <v>0</v>
      </c>
      <c r="S175" s="165">
        <v>6</v>
      </c>
      <c r="T175" s="103">
        <v>1625</v>
      </c>
      <c r="U175" s="398"/>
      <c r="V175" s="167">
        <v>50</v>
      </c>
      <c r="W175" s="103">
        <v>1250</v>
      </c>
      <c r="X175" s="398">
        <v>3</v>
      </c>
      <c r="Y175" s="167">
        <v>135</v>
      </c>
      <c r="Z175" s="103">
        <v>3375</v>
      </c>
      <c r="AA175" s="398">
        <v>0.5</v>
      </c>
      <c r="AB175" s="167">
        <v>20</v>
      </c>
      <c r="AC175" s="103">
        <v>500</v>
      </c>
      <c r="AD175" s="398"/>
      <c r="AE175" s="167"/>
      <c r="AF175" s="360" t="s">
        <v>220</v>
      </c>
    </row>
    <row r="176" spans="1:32" ht="23.25" hidden="1" customHeight="1" x14ac:dyDescent="0.25">
      <c r="A176" s="142">
        <f t="shared" si="33"/>
        <v>139</v>
      </c>
      <c r="B176" s="279" t="s">
        <v>178</v>
      </c>
      <c r="C176" s="280"/>
      <c r="D176" s="143"/>
      <c r="E176" s="143"/>
      <c r="F176" s="389"/>
      <c r="G176" s="165">
        <v>50</v>
      </c>
      <c r="H176" s="103">
        <v>1250</v>
      </c>
      <c r="I176" s="398"/>
      <c r="J176" s="167">
        <v>140</v>
      </c>
      <c r="K176" s="103">
        <v>3500</v>
      </c>
      <c r="L176" s="398">
        <v>3</v>
      </c>
      <c r="M176" s="167">
        <v>178.5</v>
      </c>
      <c r="N176" s="103">
        <v>4462.5</v>
      </c>
      <c r="O176" s="398">
        <v>1</v>
      </c>
      <c r="P176" s="167">
        <v>30</v>
      </c>
      <c r="Q176" s="103">
        <v>750</v>
      </c>
      <c r="R176" s="389">
        <v>0</v>
      </c>
      <c r="S176" s="165">
        <v>155</v>
      </c>
      <c r="T176" s="103">
        <v>3875</v>
      </c>
      <c r="U176" s="398"/>
      <c r="V176" s="167">
        <v>200</v>
      </c>
      <c r="W176" s="103">
        <v>5000</v>
      </c>
      <c r="X176" s="398">
        <v>6</v>
      </c>
      <c r="Y176" s="167">
        <v>270</v>
      </c>
      <c r="Z176" s="103">
        <v>6750</v>
      </c>
      <c r="AA176" s="398">
        <v>1</v>
      </c>
      <c r="AB176" s="167">
        <v>100</v>
      </c>
      <c r="AC176" s="103">
        <v>2500</v>
      </c>
      <c r="AD176" s="398"/>
      <c r="AE176" s="167"/>
      <c r="AF176" s="360" t="s">
        <v>220</v>
      </c>
    </row>
    <row r="177" spans="1:32" ht="23.25" hidden="1" customHeight="1" x14ac:dyDescent="0.25">
      <c r="A177" s="142">
        <f t="shared" si="33"/>
        <v>140</v>
      </c>
      <c r="B177" s="279" t="s">
        <v>179</v>
      </c>
      <c r="C177" s="280"/>
      <c r="D177" s="143"/>
      <c r="E177" s="143"/>
      <c r="F177" s="389"/>
      <c r="G177" s="165">
        <v>50</v>
      </c>
      <c r="H177" s="103">
        <v>1250</v>
      </c>
      <c r="I177" s="398"/>
      <c r="J177" s="167">
        <v>35</v>
      </c>
      <c r="K177" s="103">
        <v>875</v>
      </c>
      <c r="L177" s="398">
        <v>1</v>
      </c>
      <c r="M177" s="167">
        <v>59.5</v>
      </c>
      <c r="N177" s="103">
        <v>1487.5</v>
      </c>
      <c r="O177" s="398">
        <v>1</v>
      </c>
      <c r="P177" s="167">
        <v>30</v>
      </c>
      <c r="Q177" s="103">
        <v>750</v>
      </c>
      <c r="R177" s="389">
        <v>0</v>
      </c>
      <c r="S177" s="165">
        <v>45</v>
      </c>
      <c r="T177" s="103">
        <v>1125</v>
      </c>
      <c r="U177" s="398"/>
      <c r="V177" s="167">
        <v>50</v>
      </c>
      <c r="W177" s="103">
        <v>1250</v>
      </c>
      <c r="X177" s="398">
        <v>1</v>
      </c>
      <c r="Y177" s="167">
        <v>45</v>
      </c>
      <c r="Z177" s="103">
        <v>1125</v>
      </c>
      <c r="AA177" s="398">
        <v>0.5</v>
      </c>
      <c r="AB177" s="167">
        <v>20</v>
      </c>
      <c r="AC177" s="103">
        <v>500</v>
      </c>
      <c r="AD177" s="398">
        <v>1.5</v>
      </c>
      <c r="AE177" s="167">
        <v>48</v>
      </c>
      <c r="AF177" s="103">
        <v>1200</v>
      </c>
    </row>
    <row r="178" spans="1:32" ht="23.25" hidden="1" customHeight="1" x14ac:dyDescent="0.25">
      <c r="A178" s="142">
        <f t="shared" si="33"/>
        <v>141</v>
      </c>
      <c r="B178" s="279" t="s">
        <v>180</v>
      </c>
      <c r="C178" s="280"/>
      <c r="D178" s="143"/>
      <c r="E178" s="143"/>
      <c r="F178" s="389"/>
      <c r="G178" s="165">
        <v>50</v>
      </c>
      <c r="H178" s="103">
        <v>1250</v>
      </c>
      <c r="I178" s="398"/>
      <c r="J178" s="167">
        <v>0</v>
      </c>
      <c r="K178" s="360" t="s">
        <v>216</v>
      </c>
      <c r="L178" s="398">
        <v>1</v>
      </c>
      <c r="M178" s="167">
        <v>59.5</v>
      </c>
      <c r="N178" s="103">
        <v>1487.5</v>
      </c>
      <c r="O178" s="398">
        <v>1</v>
      </c>
      <c r="P178" s="167">
        <v>30</v>
      </c>
      <c r="Q178" s="103">
        <v>750</v>
      </c>
      <c r="R178" s="389">
        <v>0</v>
      </c>
      <c r="S178" s="165">
        <v>40</v>
      </c>
      <c r="T178" s="103">
        <v>1000</v>
      </c>
      <c r="U178" s="398"/>
      <c r="V178" s="167">
        <v>40</v>
      </c>
      <c r="W178" s="103">
        <v>1000</v>
      </c>
      <c r="X178" s="398">
        <v>1</v>
      </c>
      <c r="Y178" s="167">
        <v>45</v>
      </c>
      <c r="Z178" s="103">
        <v>1125</v>
      </c>
      <c r="AA178" s="398">
        <v>0.5</v>
      </c>
      <c r="AB178" s="167">
        <v>20</v>
      </c>
      <c r="AC178" s="103">
        <v>500</v>
      </c>
      <c r="AD178" s="398">
        <v>1.5</v>
      </c>
      <c r="AE178" s="167">
        <v>48</v>
      </c>
      <c r="AF178" s="103">
        <v>1200</v>
      </c>
    </row>
    <row r="179" spans="1:32" ht="23.25" hidden="1" customHeight="1" x14ac:dyDescent="0.25">
      <c r="A179" s="142">
        <f t="shared" si="33"/>
        <v>142</v>
      </c>
      <c r="B179" s="279" t="s">
        <v>112</v>
      </c>
      <c r="C179" s="280"/>
      <c r="D179" s="143"/>
      <c r="E179" s="143"/>
      <c r="F179" s="389"/>
      <c r="G179" s="165">
        <v>50</v>
      </c>
      <c r="H179" s="103">
        <v>1250</v>
      </c>
      <c r="I179" s="398"/>
      <c r="J179" s="167">
        <v>140</v>
      </c>
      <c r="K179" s="103">
        <v>3500</v>
      </c>
      <c r="L179" s="398">
        <v>3</v>
      </c>
      <c r="M179" s="167">
        <v>178.5</v>
      </c>
      <c r="N179" s="103">
        <v>4462.5</v>
      </c>
      <c r="O179" s="398">
        <v>1</v>
      </c>
      <c r="P179" s="167">
        <v>30</v>
      </c>
      <c r="Q179" s="103">
        <v>750</v>
      </c>
      <c r="R179" s="389">
        <v>0</v>
      </c>
      <c r="S179" s="165">
        <v>155</v>
      </c>
      <c r="T179" s="103">
        <v>3875</v>
      </c>
      <c r="U179" s="398"/>
      <c r="V179" s="167">
        <v>140</v>
      </c>
      <c r="W179" s="103">
        <v>3500</v>
      </c>
      <c r="X179" s="398">
        <v>6</v>
      </c>
      <c r="Y179" s="167">
        <v>270</v>
      </c>
      <c r="Z179" s="103">
        <v>6750</v>
      </c>
      <c r="AA179" s="398">
        <v>1.5</v>
      </c>
      <c r="AB179" s="167">
        <v>140</v>
      </c>
      <c r="AC179" s="103">
        <v>3500</v>
      </c>
      <c r="AD179" s="398"/>
      <c r="AE179" s="167"/>
      <c r="AF179" s="360" t="s">
        <v>220</v>
      </c>
    </row>
    <row r="180" spans="1:32" ht="23.25" hidden="1" customHeight="1" x14ac:dyDescent="0.25">
      <c r="A180" s="142">
        <f t="shared" si="33"/>
        <v>143</v>
      </c>
      <c r="B180" s="279" t="s">
        <v>181</v>
      </c>
      <c r="C180" s="280"/>
      <c r="D180" s="143"/>
      <c r="E180" s="143"/>
      <c r="F180" s="389"/>
      <c r="G180" s="165">
        <v>50</v>
      </c>
      <c r="H180" s="103">
        <v>1250</v>
      </c>
      <c r="I180" s="398"/>
      <c r="J180" s="167">
        <v>35</v>
      </c>
      <c r="K180" s="103">
        <v>875</v>
      </c>
      <c r="L180" s="398">
        <v>1</v>
      </c>
      <c r="M180" s="167">
        <v>59.5</v>
      </c>
      <c r="N180" s="103">
        <v>1487.5</v>
      </c>
      <c r="O180" s="398">
        <v>1</v>
      </c>
      <c r="P180" s="167">
        <v>30</v>
      </c>
      <c r="Q180" s="103">
        <v>750</v>
      </c>
      <c r="R180" s="389">
        <v>0</v>
      </c>
      <c r="S180" s="165">
        <v>50</v>
      </c>
      <c r="T180" s="103">
        <v>1250</v>
      </c>
      <c r="U180" s="398"/>
      <c r="V180" s="167">
        <v>50</v>
      </c>
      <c r="W180" s="103">
        <v>1250</v>
      </c>
      <c r="X180" s="398">
        <v>1</v>
      </c>
      <c r="Y180" s="167">
        <v>45</v>
      </c>
      <c r="Z180" s="103">
        <v>1125</v>
      </c>
      <c r="AA180" s="398">
        <v>0.5</v>
      </c>
      <c r="AB180" s="167">
        <v>20</v>
      </c>
      <c r="AC180" s="103">
        <v>500</v>
      </c>
      <c r="AD180" s="398">
        <v>1.5</v>
      </c>
      <c r="AE180" s="167">
        <v>48</v>
      </c>
      <c r="AF180" s="103">
        <v>1200</v>
      </c>
    </row>
    <row r="181" spans="1:32" ht="23.25" hidden="1" customHeight="1" x14ac:dyDescent="0.25">
      <c r="A181" s="142">
        <f t="shared" si="33"/>
        <v>144</v>
      </c>
      <c r="B181" s="279" t="s">
        <v>182</v>
      </c>
      <c r="C181" s="280"/>
      <c r="D181" s="143"/>
      <c r="E181" s="143"/>
      <c r="F181" s="389"/>
      <c r="G181" s="165">
        <v>50</v>
      </c>
      <c r="H181" s="103">
        <v>1250</v>
      </c>
      <c r="I181" s="398"/>
      <c r="J181" s="167">
        <v>175</v>
      </c>
      <c r="K181" s="103">
        <v>4375</v>
      </c>
      <c r="L181" s="398">
        <v>2</v>
      </c>
      <c r="M181" s="167">
        <v>119</v>
      </c>
      <c r="N181" s="103">
        <v>2975</v>
      </c>
      <c r="O181" s="398">
        <v>1</v>
      </c>
      <c r="P181" s="167">
        <v>30</v>
      </c>
      <c r="Q181" s="103">
        <v>750</v>
      </c>
      <c r="R181" s="389">
        <v>0</v>
      </c>
      <c r="S181" s="165">
        <v>50</v>
      </c>
      <c r="T181" s="103">
        <v>1250</v>
      </c>
      <c r="U181" s="398"/>
      <c r="V181" s="167">
        <v>130</v>
      </c>
      <c r="W181" s="103">
        <v>3250</v>
      </c>
      <c r="X181" s="398">
        <v>4</v>
      </c>
      <c r="Y181" s="167">
        <v>180</v>
      </c>
      <c r="Z181" s="103">
        <v>4500</v>
      </c>
      <c r="AA181" s="398">
        <v>1.5</v>
      </c>
      <c r="AB181" s="167">
        <v>130</v>
      </c>
      <c r="AC181" s="103">
        <v>3250</v>
      </c>
      <c r="AD181" s="398">
        <v>2.5</v>
      </c>
      <c r="AE181" s="167">
        <v>120</v>
      </c>
      <c r="AF181" s="103">
        <v>3000</v>
      </c>
    </row>
    <row r="182" spans="1:32" ht="23.25" hidden="1" customHeight="1" x14ac:dyDescent="0.25">
      <c r="A182" s="142">
        <f t="shared" si="33"/>
        <v>145</v>
      </c>
      <c r="B182" s="279" t="s">
        <v>183</v>
      </c>
      <c r="C182" s="280"/>
      <c r="D182" s="143"/>
      <c r="E182" s="143"/>
      <c r="F182" s="389"/>
      <c r="G182" s="165">
        <v>50</v>
      </c>
      <c r="H182" s="103">
        <v>1250</v>
      </c>
      <c r="I182" s="398"/>
      <c r="J182" s="167">
        <v>35</v>
      </c>
      <c r="K182" s="103">
        <v>875</v>
      </c>
      <c r="L182" s="398">
        <v>2</v>
      </c>
      <c r="M182" s="167">
        <v>119</v>
      </c>
      <c r="N182" s="103">
        <v>2975</v>
      </c>
      <c r="O182" s="398">
        <v>1</v>
      </c>
      <c r="P182" s="167">
        <v>30</v>
      </c>
      <c r="Q182" s="103">
        <v>750</v>
      </c>
      <c r="R182" s="389">
        <v>0</v>
      </c>
      <c r="S182" s="165">
        <v>50</v>
      </c>
      <c r="T182" s="103">
        <v>1250</v>
      </c>
      <c r="U182" s="398"/>
      <c r="V182" s="167">
        <v>50</v>
      </c>
      <c r="W182" s="103">
        <v>1250</v>
      </c>
      <c r="X182" s="398">
        <v>2</v>
      </c>
      <c r="Y182" s="167">
        <v>90</v>
      </c>
      <c r="Z182" s="103">
        <v>2250</v>
      </c>
      <c r="AA182" s="398">
        <v>1</v>
      </c>
      <c r="AB182" s="167">
        <v>32</v>
      </c>
      <c r="AC182" s="103">
        <v>800</v>
      </c>
      <c r="AD182" s="398">
        <v>1</v>
      </c>
      <c r="AE182" s="167">
        <v>48</v>
      </c>
      <c r="AF182" s="103">
        <v>1200</v>
      </c>
    </row>
    <row r="183" spans="1:32" ht="23.25" hidden="1" customHeight="1" x14ac:dyDescent="0.25">
      <c r="A183" s="142">
        <f t="shared" si="33"/>
        <v>146</v>
      </c>
      <c r="B183" s="279" t="s">
        <v>121</v>
      </c>
      <c r="C183" s="280"/>
      <c r="D183" s="143"/>
      <c r="E183" s="143"/>
      <c r="F183" s="389"/>
      <c r="G183" s="165">
        <v>50</v>
      </c>
      <c r="H183" s="103">
        <v>1250</v>
      </c>
      <c r="I183" s="398"/>
      <c r="J183" s="167">
        <v>35</v>
      </c>
      <c r="K183" s="103">
        <v>875</v>
      </c>
      <c r="L183" s="398">
        <v>1</v>
      </c>
      <c r="M183" s="167">
        <v>59.5</v>
      </c>
      <c r="N183" s="103">
        <v>1487.5</v>
      </c>
      <c r="O183" s="398">
        <v>1</v>
      </c>
      <c r="P183" s="167">
        <v>30</v>
      </c>
      <c r="Q183" s="103">
        <v>750</v>
      </c>
      <c r="R183" s="389">
        <v>0</v>
      </c>
      <c r="S183" s="165">
        <v>40</v>
      </c>
      <c r="T183" s="103">
        <v>1000</v>
      </c>
      <c r="U183" s="398"/>
      <c r="V183" s="167">
        <v>30</v>
      </c>
      <c r="W183" s="103">
        <v>750</v>
      </c>
      <c r="X183" s="398">
        <v>1.5</v>
      </c>
      <c r="Y183" s="167">
        <v>67.5</v>
      </c>
      <c r="Z183" s="103">
        <v>1687.5</v>
      </c>
      <c r="AA183" s="398">
        <v>0.5</v>
      </c>
      <c r="AB183" s="167">
        <v>32</v>
      </c>
      <c r="AC183" s="103">
        <v>800</v>
      </c>
      <c r="AD183" s="398">
        <v>1</v>
      </c>
      <c r="AE183" s="167">
        <v>40</v>
      </c>
      <c r="AF183" s="103">
        <v>1000</v>
      </c>
    </row>
    <row r="184" spans="1:32" ht="23.25" hidden="1" customHeight="1" x14ac:dyDescent="0.25">
      <c r="A184" s="142">
        <f t="shared" si="33"/>
        <v>147</v>
      </c>
      <c r="B184" s="279" t="s">
        <v>122</v>
      </c>
      <c r="C184" s="280"/>
      <c r="D184" s="143"/>
      <c r="E184" s="143"/>
      <c r="F184" s="389"/>
      <c r="G184" s="165">
        <v>50</v>
      </c>
      <c r="H184" s="103">
        <v>1250</v>
      </c>
      <c r="I184" s="398"/>
      <c r="J184" s="167">
        <v>45</v>
      </c>
      <c r="K184" s="103">
        <v>1125</v>
      </c>
      <c r="L184" s="398">
        <v>1</v>
      </c>
      <c r="M184" s="167">
        <v>59.5</v>
      </c>
      <c r="N184" s="103">
        <v>1487.5</v>
      </c>
      <c r="O184" s="398">
        <v>1</v>
      </c>
      <c r="P184" s="167">
        <v>30</v>
      </c>
      <c r="Q184" s="103">
        <v>750</v>
      </c>
      <c r="R184" s="389">
        <v>0</v>
      </c>
      <c r="S184" s="165">
        <v>45</v>
      </c>
      <c r="T184" s="103">
        <v>1125</v>
      </c>
      <c r="U184" s="398"/>
      <c r="V184" s="167">
        <v>30</v>
      </c>
      <c r="W184" s="103">
        <v>750</v>
      </c>
      <c r="X184" s="398">
        <v>1.5</v>
      </c>
      <c r="Y184" s="167">
        <v>67.5</v>
      </c>
      <c r="Z184" s="103">
        <v>1687.5</v>
      </c>
      <c r="AA184" s="398">
        <v>1</v>
      </c>
      <c r="AB184" s="167">
        <v>32</v>
      </c>
      <c r="AC184" s="103">
        <v>800</v>
      </c>
      <c r="AD184" s="398">
        <v>1.5</v>
      </c>
      <c r="AE184" s="167">
        <v>45</v>
      </c>
      <c r="AF184" s="103">
        <v>1125</v>
      </c>
    </row>
    <row r="185" spans="1:32" ht="23.25" hidden="1" customHeight="1" x14ac:dyDescent="0.25">
      <c r="A185" s="142">
        <f t="shared" si="33"/>
        <v>148</v>
      </c>
      <c r="B185" s="279" t="s">
        <v>123</v>
      </c>
      <c r="C185" s="280"/>
      <c r="D185" s="143"/>
      <c r="E185" s="143"/>
      <c r="F185" s="389"/>
      <c r="G185" s="165">
        <v>50</v>
      </c>
      <c r="H185" s="103">
        <v>1250</v>
      </c>
      <c r="I185" s="398"/>
      <c r="J185" s="167">
        <v>45</v>
      </c>
      <c r="K185" s="103">
        <v>1125</v>
      </c>
      <c r="L185" s="398">
        <v>1</v>
      </c>
      <c r="M185" s="167">
        <v>59.5</v>
      </c>
      <c r="N185" s="103">
        <v>1487.5</v>
      </c>
      <c r="O185" s="398">
        <v>1</v>
      </c>
      <c r="P185" s="167">
        <v>30</v>
      </c>
      <c r="Q185" s="103">
        <v>750</v>
      </c>
      <c r="R185" s="389">
        <v>0</v>
      </c>
      <c r="S185" s="165">
        <v>45</v>
      </c>
      <c r="T185" s="103">
        <v>1125</v>
      </c>
      <c r="U185" s="398"/>
      <c r="V185" s="167">
        <v>46</v>
      </c>
      <c r="W185" s="103">
        <v>1150</v>
      </c>
      <c r="X185" s="398">
        <v>3</v>
      </c>
      <c r="Y185" s="167">
        <v>135</v>
      </c>
      <c r="Z185" s="103">
        <v>3375</v>
      </c>
      <c r="AA185" s="398">
        <v>1</v>
      </c>
      <c r="AB185" s="167">
        <v>32</v>
      </c>
      <c r="AC185" s="103">
        <v>800</v>
      </c>
      <c r="AD185" s="398">
        <v>1.5</v>
      </c>
      <c r="AE185" s="167">
        <v>45</v>
      </c>
      <c r="AF185" s="103">
        <v>1250</v>
      </c>
    </row>
    <row r="186" spans="1:32" ht="23.25" hidden="1" customHeight="1" x14ac:dyDescent="0.25">
      <c r="A186" s="142">
        <f t="shared" si="33"/>
        <v>149</v>
      </c>
      <c r="B186" s="279" t="s">
        <v>124</v>
      </c>
      <c r="C186" s="280"/>
      <c r="D186" s="143"/>
      <c r="E186" s="143"/>
      <c r="F186" s="389"/>
      <c r="G186" s="165">
        <v>50</v>
      </c>
      <c r="H186" s="103">
        <v>1250</v>
      </c>
      <c r="I186" s="398"/>
      <c r="J186" s="167">
        <v>35</v>
      </c>
      <c r="K186" s="103">
        <v>875</v>
      </c>
      <c r="L186" s="398">
        <v>1</v>
      </c>
      <c r="M186" s="167">
        <v>59.5</v>
      </c>
      <c r="N186" s="103">
        <v>1487.5</v>
      </c>
      <c r="O186" s="398">
        <v>1</v>
      </c>
      <c r="P186" s="167">
        <v>30</v>
      </c>
      <c r="Q186" s="103">
        <v>750</v>
      </c>
      <c r="R186" s="389">
        <v>0</v>
      </c>
      <c r="S186" s="165">
        <v>45</v>
      </c>
      <c r="T186" s="103">
        <v>1125</v>
      </c>
      <c r="U186" s="398"/>
      <c r="V186" s="167">
        <v>15</v>
      </c>
      <c r="W186" s="103">
        <v>375</v>
      </c>
      <c r="X186" s="398">
        <v>2</v>
      </c>
      <c r="Y186" s="167">
        <v>90</v>
      </c>
      <c r="Z186" s="103">
        <v>2250</v>
      </c>
      <c r="AA186" s="398">
        <v>0.5</v>
      </c>
      <c r="AB186" s="167">
        <v>32</v>
      </c>
      <c r="AC186" s="103">
        <v>800</v>
      </c>
      <c r="AD186" s="398">
        <v>1</v>
      </c>
      <c r="AE186" s="167">
        <v>45</v>
      </c>
      <c r="AF186" s="103">
        <v>1125</v>
      </c>
    </row>
    <row r="187" spans="1:32" ht="23.25" hidden="1" customHeight="1" x14ac:dyDescent="0.25">
      <c r="A187" s="142">
        <f t="shared" si="33"/>
        <v>150</v>
      </c>
      <c r="B187" s="279" t="s">
        <v>113</v>
      </c>
      <c r="C187" s="280"/>
      <c r="D187" s="143"/>
      <c r="E187" s="143"/>
      <c r="F187" s="389"/>
      <c r="G187" s="165">
        <v>50</v>
      </c>
      <c r="H187" s="103">
        <v>1250</v>
      </c>
      <c r="I187" s="398"/>
      <c r="J187" s="167">
        <v>45</v>
      </c>
      <c r="K187" s="103">
        <v>1125</v>
      </c>
      <c r="L187" s="398">
        <v>1</v>
      </c>
      <c r="M187" s="167">
        <v>59.5</v>
      </c>
      <c r="N187" s="103">
        <v>1487.5</v>
      </c>
      <c r="O187" s="398">
        <v>1</v>
      </c>
      <c r="P187" s="167">
        <v>30</v>
      </c>
      <c r="Q187" s="103">
        <v>750</v>
      </c>
      <c r="R187" s="389">
        <v>0</v>
      </c>
      <c r="S187" s="165">
        <v>45</v>
      </c>
      <c r="T187" s="103">
        <v>1125</v>
      </c>
      <c r="U187" s="398"/>
      <c r="V187" s="167">
        <v>30</v>
      </c>
      <c r="W187" s="103">
        <v>750</v>
      </c>
      <c r="X187" s="398">
        <v>1.5</v>
      </c>
      <c r="Y187" s="167">
        <v>67.5</v>
      </c>
      <c r="Z187" s="103">
        <v>1687.5</v>
      </c>
      <c r="AA187" s="398">
        <v>0.5</v>
      </c>
      <c r="AB187" s="167">
        <v>45</v>
      </c>
      <c r="AC187" s="103">
        <v>1125</v>
      </c>
      <c r="AD187" s="398"/>
      <c r="AE187" s="167"/>
      <c r="AF187" s="360" t="s">
        <v>220</v>
      </c>
    </row>
    <row r="188" spans="1:32" ht="23.25" hidden="1" customHeight="1" x14ac:dyDescent="0.25">
      <c r="A188" s="142">
        <f t="shared" si="33"/>
        <v>151</v>
      </c>
      <c r="B188" s="279" t="s">
        <v>125</v>
      </c>
      <c r="C188" s="280"/>
      <c r="D188" s="143"/>
      <c r="E188" s="143"/>
      <c r="F188" s="389"/>
      <c r="G188" s="165">
        <v>50</v>
      </c>
      <c r="H188" s="103">
        <v>1250</v>
      </c>
      <c r="I188" s="398"/>
      <c r="J188" s="167">
        <v>35</v>
      </c>
      <c r="K188" s="360" t="s">
        <v>216</v>
      </c>
      <c r="L188" s="398">
        <v>1</v>
      </c>
      <c r="M188" s="167">
        <v>59.5</v>
      </c>
      <c r="N188" s="103">
        <v>1487.5</v>
      </c>
      <c r="O188" s="398">
        <v>1</v>
      </c>
      <c r="P188" s="167">
        <v>30</v>
      </c>
      <c r="Q188" s="103">
        <v>750</v>
      </c>
      <c r="R188" s="389">
        <v>0</v>
      </c>
      <c r="S188" s="165">
        <v>45</v>
      </c>
      <c r="T188" s="103">
        <v>1125</v>
      </c>
      <c r="U188" s="398"/>
      <c r="V188" s="167">
        <v>30</v>
      </c>
      <c r="W188" s="103">
        <v>750</v>
      </c>
      <c r="X188" s="398">
        <v>2</v>
      </c>
      <c r="Y188" s="167">
        <v>90</v>
      </c>
      <c r="Z188" s="103">
        <v>2250</v>
      </c>
      <c r="AA188" s="398">
        <v>1</v>
      </c>
      <c r="AB188" s="167">
        <v>32</v>
      </c>
      <c r="AC188" s="103">
        <v>800</v>
      </c>
      <c r="AD188" s="398">
        <v>1.5</v>
      </c>
      <c r="AE188" s="167">
        <v>45</v>
      </c>
      <c r="AF188" s="103">
        <v>1125</v>
      </c>
    </row>
    <row r="189" spans="1:32" ht="23.25" hidden="1" customHeight="1" x14ac:dyDescent="0.25">
      <c r="A189" s="142">
        <f t="shared" si="33"/>
        <v>152</v>
      </c>
      <c r="B189" s="279" t="s">
        <v>126</v>
      </c>
      <c r="C189" s="280"/>
      <c r="D189" s="143"/>
      <c r="E189" s="143"/>
      <c r="F189" s="389"/>
      <c r="G189" s="165">
        <v>50</v>
      </c>
      <c r="H189" s="103">
        <v>1250</v>
      </c>
      <c r="I189" s="398"/>
      <c r="J189" s="167">
        <v>0</v>
      </c>
      <c r="K189" s="360" t="s">
        <v>216</v>
      </c>
      <c r="L189" s="398">
        <v>2</v>
      </c>
      <c r="M189" s="167">
        <v>119</v>
      </c>
      <c r="N189" s="103">
        <v>2975</v>
      </c>
      <c r="O189" s="398">
        <v>1</v>
      </c>
      <c r="P189" s="167">
        <v>30</v>
      </c>
      <c r="Q189" s="103">
        <v>750</v>
      </c>
      <c r="R189" s="389">
        <v>0</v>
      </c>
      <c r="S189" s="165">
        <v>45</v>
      </c>
      <c r="T189" s="103">
        <v>1125</v>
      </c>
      <c r="U189" s="398"/>
      <c r="V189" s="167">
        <v>50</v>
      </c>
      <c r="W189" s="103">
        <v>1250</v>
      </c>
      <c r="X189" s="398">
        <v>2</v>
      </c>
      <c r="Y189" s="167">
        <v>90</v>
      </c>
      <c r="Z189" s="103">
        <v>2250</v>
      </c>
      <c r="AA189" s="398">
        <v>1</v>
      </c>
      <c r="AB189" s="167">
        <v>32</v>
      </c>
      <c r="AC189" s="103">
        <v>800</v>
      </c>
      <c r="AD189" s="398">
        <v>1.5</v>
      </c>
      <c r="AE189" s="167">
        <v>50</v>
      </c>
      <c r="AF189" s="103">
        <v>1250</v>
      </c>
    </row>
    <row r="190" spans="1:32" ht="23.25" hidden="1" customHeight="1" x14ac:dyDescent="0.25">
      <c r="A190" s="142">
        <f t="shared" si="33"/>
        <v>153</v>
      </c>
      <c r="B190" s="279" t="s">
        <v>114</v>
      </c>
      <c r="C190" s="280"/>
      <c r="D190" s="143"/>
      <c r="E190" s="143"/>
      <c r="F190" s="389"/>
      <c r="G190" s="165">
        <v>50</v>
      </c>
      <c r="H190" s="103">
        <v>1250</v>
      </c>
      <c r="I190" s="398"/>
      <c r="J190" s="167">
        <v>45</v>
      </c>
      <c r="K190" s="103">
        <v>1125</v>
      </c>
      <c r="L190" s="398">
        <v>1</v>
      </c>
      <c r="M190" s="167">
        <v>59.5</v>
      </c>
      <c r="N190" s="103">
        <v>1487.5</v>
      </c>
      <c r="O190" s="398">
        <v>1</v>
      </c>
      <c r="P190" s="167">
        <v>30</v>
      </c>
      <c r="Q190" s="103">
        <v>750</v>
      </c>
      <c r="R190" s="389">
        <v>0</v>
      </c>
      <c r="S190" s="165">
        <v>45</v>
      </c>
      <c r="T190" s="103">
        <v>1125</v>
      </c>
      <c r="U190" s="398"/>
      <c r="V190" s="167">
        <v>45</v>
      </c>
      <c r="W190" s="103">
        <v>1125</v>
      </c>
      <c r="X190" s="398">
        <v>2</v>
      </c>
      <c r="Y190" s="167">
        <v>90</v>
      </c>
      <c r="Z190" s="103">
        <v>2250</v>
      </c>
      <c r="AA190" s="398">
        <v>0.5</v>
      </c>
      <c r="AB190" s="167">
        <v>30</v>
      </c>
      <c r="AC190" s="103">
        <v>750</v>
      </c>
      <c r="AD190" s="398"/>
      <c r="AE190" s="167"/>
      <c r="AF190" s="360" t="s">
        <v>220</v>
      </c>
    </row>
    <row r="191" spans="1:32" ht="23.25" hidden="1" customHeight="1" x14ac:dyDescent="0.25">
      <c r="A191" s="142">
        <f t="shared" si="33"/>
        <v>154</v>
      </c>
      <c r="B191" s="279" t="s">
        <v>115</v>
      </c>
      <c r="C191" s="280"/>
      <c r="D191" s="143"/>
      <c r="E191" s="143"/>
      <c r="F191" s="389"/>
      <c r="G191" s="165">
        <v>50</v>
      </c>
      <c r="H191" s="103">
        <v>1250</v>
      </c>
      <c r="I191" s="398"/>
      <c r="J191" s="167">
        <v>175</v>
      </c>
      <c r="K191" s="103">
        <v>4375</v>
      </c>
      <c r="L191" s="398">
        <v>2</v>
      </c>
      <c r="M191" s="167">
        <v>119</v>
      </c>
      <c r="N191" s="103">
        <v>2975</v>
      </c>
      <c r="O191" s="398">
        <v>1</v>
      </c>
      <c r="P191" s="167">
        <v>30</v>
      </c>
      <c r="Q191" s="103">
        <v>750</v>
      </c>
      <c r="R191" s="389">
        <v>0</v>
      </c>
      <c r="S191" s="165">
        <v>135</v>
      </c>
      <c r="T191" s="103">
        <v>3375</v>
      </c>
      <c r="U191" s="398"/>
      <c r="V191" s="167">
        <v>120</v>
      </c>
      <c r="W191" s="103">
        <v>3000</v>
      </c>
      <c r="X191" s="398">
        <v>8</v>
      </c>
      <c r="Y191" s="167">
        <v>360</v>
      </c>
      <c r="Z191" s="103">
        <v>9000</v>
      </c>
      <c r="AA191" s="398">
        <v>1.5</v>
      </c>
      <c r="AB191" s="167">
        <v>130</v>
      </c>
      <c r="AC191" s="103">
        <v>3250</v>
      </c>
      <c r="AD191" s="398"/>
      <c r="AE191" s="167"/>
      <c r="AF191" s="360" t="s">
        <v>220</v>
      </c>
    </row>
    <row r="192" spans="1:32" ht="23.25" hidden="1" customHeight="1" x14ac:dyDescent="0.25">
      <c r="A192" s="142">
        <f t="shared" si="33"/>
        <v>155</v>
      </c>
      <c r="B192" s="279" t="s">
        <v>116</v>
      </c>
      <c r="C192" s="280"/>
      <c r="D192" s="143"/>
      <c r="E192" s="143"/>
      <c r="F192" s="389"/>
      <c r="G192" s="165">
        <v>50</v>
      </c>
      <c r="H192" s="103">
        <v>1250</v>
      </c>
      <c r="I192" s="398"/>
      <c r="J192" s="167">
        <v>140</v>
      </c>
      <c r="K192" s="103">
        <v>3500</v>
      </c>
      <c r="L192" s="398">
        <v>1</v>
      </c>
      <c r="M192" s="167">
        <v>59.5</v>
      </c>
      <c r="N192" s="103">
        <v>1487.5</v>
      </c>
      <c r="O192" s="398">
        <v>1</v>
      </c>
      <c r="P192" s="167">
        <v>30</v>
      </c>
      <c r="Q192" s="103">
        <v>750</v>
      </c>
      <c r="R192" s="389">
        <v>0</v>
      </c>
      <c r="S192" s="165">
        <v>45</v>
      </c>
      <c r="T192" s="103">
        <v>1125</v>
      </c>
      <c r="U192" s="398"/>
      <c r="V192" s="167">
        <v>35</v>
      </c>
      <c r="W192" s="103">
        <v>875</v>
      </c>
      <c r="X192" s="398">
        <v>3</v>
      </c>
      <c r="Y192" s="167">
        <v>135</v>
      </c>
      <c r="Z192" s="103">
        <v>3375</v>
      </c>
      <c r="AA192" s="398">
        <v>1</v>
      </c>
      <c r="AB192" s="167">
        <v>60</v>
      </c>
      <c r="AC192" s="103">
        <v>1500</v>
      </c>
      <c r="AD192" s="398"/>
      <c r="AE192" s="167"/>
      <c r="AF192" s="360" t="s">
        <v>220</v>
      </c>
    </row>
    <row r="193" spans="1:32" ht="23.25" hidden="1" customHeight="1" x14ac:dyDescent="0.25">
      <c r="A193" s="142">
        <f t="shared" si="33"/>
        <v>156</v>
      </c>
      <c r="B193" s="279" t="s">
        <v>127</v>
      </c>
      <c r="C193" s="280"/>
      <c r="D193" s="143"/>
      <c r="E193" s="143"/>
      <c r="F193" s="389"/>
      <c r="G193" s="165">
        <v>50</v>
      </c>
      <c r="H193" s="103">
        <v>1250</v>
      </c>
      <c r="I193" s="398"/>
      <c r="J193" s="167">
        <v>35</v>
      </c>
      <c r="K193" s="103">
        <v>875</v>
      </c>
      <c r="L193" s="398">
        <v>2</v>
      </c>
      <c r="M193" s="167">
        <v>119</v>
      </c>
      <c r="N193" s="103">
        <v>2975</v>
      </c>
      <c r="O193" s="398">
        <v>1</v>
      </c>
      <c r="P193" s="167">
        <v>30</v>
      </c>
      <c r="Q193" s="103">
        <v>750</v>
      </c>
      <c r="R193" s="389">
        <v>0</v>
      </c>
      <c r="S193" s="165">
        <v>45</v>
      </c>
      <c r="T193" s="103">
        <v>1125</v>
      </c>
      <c r="U193" s="398"/>
      <c r="V193" s="167">
        <v>30</v>
      </c>
      <c r="W193" s="103">
        <v>750</v>
      </c>
      <c r="X193" s="398">
        <v>1</v>
      </c>
      <c r="Y193" s="167">
        <v>45</v>
      </c>
      <c r="Z193" s="103">
        <v>1125</v>
      </c>
      <c r="AA193" s="398">
        <v>0.5</v>
      </c>
      <c r="AB193" s="167">
        <v>20</v>
      </c>
      <c r="AC193" s="103">
        <v>500</v>
      </c>
      <c r="AD193" s="398">
        <v>1</v>
      </c>
      <c r="AE193" s="167">
        <v>48</v>
      </c>
      <c r="AF193" s="103">
        <v>1200</v>
      </c>
    </row>
    <row r="194" spans="1:32" ht="23.25" hidden="1" customHeight="1" x14ac:dyDescent="0.25">
      <c r="A194" s="142">
        <f t="shared" si="33"/>
        <v>157</v>
      </c>
      <c r="B194" s="279" t="s">
        <v>117</v>
      </c>
      <c r="C194" s="280"/>
      <c r="D194" s="143">
        <f>IF(ISBLANK('Item List'!E138),0,'Item List'!E138)</f>
        <v>0</v>
      </c>
      <c r="E194" s="143">
        <f t="shared" ref="E194" si="34">IF(AND(ISNUMBER($C194),ISNUMBER(D194)),$C194*D194,0)</f>
        <v>0</v>
      </c>
      <c r="F194" s="389"/>
      <c r="G194" s="165">
        <v>50</v>
      </c>
      <c r="H194" s="103">
        <v>1250</v>
      </c>
      <c r="I194" s="398"/>
      <c r="J194" s="167">
        <v>35</v>
      </c>
      <c r="K194" s="103">
        <v>875</v>
      </c>
      <c r="L194" s="398">
        <v>1</v>
      </c>
      <c r="M194" s="167">
        <v>59.5</v>
      </c>
      <c r="N194" s="103">
        <v>1487.5</v>
      </c>
      <c r="O194" s="398">
        <v>1</v>
      </c>
      <c r="P194" s="167">
        <v>30</v>
      </c>
      <c r="Q194" s="103">
        <v>750</v>
      </c>
      <c r="R194" s="389">
        <v>0</v>
      </c>
      <c r="S194" s="165">
        <v>50</v>
      </c>
      <c r="T194" s="103">
        <v>1250</v>
      </c>
      <c r="U194" s="398"/>
      <c r="V194" s="167">
        <v>30</v>
      </c>
      <c r="W194" s="103">
        <v>750</v>
      </c>
      <c r="X194" s="398">
        <v>2</v>
      </c>
      <c r="Y194" s="167">
        <v>90</v>
      </c>
      <c r="Z194" s="103">
        <v>2250</v>
      </c>
      <c r="AA194" s="398">
        <v>0.5</v>
      </c>
      <c r="AB194" s="167">
        <v>32</v>
      </c>
      <c r="AC194" s="103">
        <v>800</v>
      </c>
      <c r="AD194" s="398">
        <v>1</v>
      </c>
      <c r="AE194" s="167">
        <v>45</v>
      </c>
      <c r="AF194" s="103">
        <v>1125</v>
      </c>
    </row>
    <row r="195" spans="1:32" ht="23.25" hidden="1" customHeight="1" x14ac:dyDescent="0.25">
      <c r="A195" s="142">
        <f t="shared" si="33"/>
        <v>158</v>
      </c>
      <c r="B195" s="279" t="s">
        <v>128</v>
      </c>
      <c r="C195" s="280"/>
      <c r="D195" s="143"/>
      <c r="E195" s="143"/>
      <c r="F195" s="389"/>
      <c r="G195" s="165">
        <v>50</v>
      </c>
      <c r="H195" s="103">
        <v>1250</v>
      </c>
      <c r="I195" s="398"/>
      <c r="J195" s="167">
        <v>35</v>
      </c>
      <c r="K195" s="103">
        <v>875</v>
      </c>
      <c r="L195" s="398">
        <v>1</v>
      </c>
      <c r="M195" s="167">
        <v>59.5</v>
      </c>
      <c r="N195" s="103">
        <v>1487.5</v>
      </c>
      <c r="O195" s="398">
        <v>1</v>
      </c>
      <c r="P195" s="167">
        <v>30</v>
      </c>
      <c r="Q195" s="103">
        <v>750</v>
      </c>
      <c r="R195" s="389">
        <v>0</v>
      </c>
      <c r="S195" s="165">
        <v>45</v>
      </c>
      <c r="T195" s="103">
        <v>1125</v>
      </c>
      <c r="U195" s="398"/>
      <c r="V195" s="167">
        <v>30</v>
      </c>
      <c r="W195" s="103">
        <v>750</v>
      </c>
      <c r="X195" s="398">
        <v>1.5</v>
      </c>
      <c r="Y195" s="167">
        <v>67.5</v>
      </c>
      <c r="Z195" s="103">
        <v>1687.5</v>
      </c>
      <c r="AA195" s="398">
        <v>0.5</v>
      </c>
      <c r="AB195" s="167">
        <v>32</v>
      </c>
      <c r="AC195" s="103">
        <v>800</v>
      </c>
      <c r="AD195" s="398">
        <v>1</v>
      </c>
      <c r="AE195" s="167">
        <v>45</v>
      </c>
      <c r="AF195" s="103">
        <v>1125</v>
      </c>
    </row>
    <row r="196" spans="1:32" ht="23.25" hidden="1" customHeight="1" thickBot="1" x14ac:dyDescent="0.3">
      <c r="A196" s="142">
        <f t="shared" si="33"/>
        <v>159</v>
      </c>
      <c r="B196" s="279" t="s">
        <v>129</v>
      </c>
      <c r="C196" s="280"/>
      <c r="D196" s="143">
        <f>IF(ISBLANK('Item List'!E140),0,'Item List'!E140)</f>
        <v>0</v>
      </c>
      <c r="E196" s="143">
        <f t="shared" ref="E196" si="35">IF(AND(ISNUMBER($C196),ISNUMBER(D196)),$C196*D196,0)</f>
        <v>0</v>
      </c>
      <c r="F196" s="389"/>
      <c r="G196" s="165">
        <v>50</v>
      </c>
      <c r="H196" s="103">
        <v>1250</v>
      </c>
      <c r="I196" s="398"/>
      <c r="J196" s="167">
        <v>45</v>
      </c>
      <c r="K196" s="103">
        <v>1125</v>
      </c>
      <c r="L196" s="398">
        <v>1</v>
      </c>
      <c r="M196" s="167">
        <v>59.5</v>
      </c>
      <c r="N196" s="103">
        <v>1487.5</v>
      </c>
      <c r="O196" s="398">
        <v>1</v>
      </c>
      <c r="P196" s="167">
        <v>30</v>
      </c>
      <c r="Q196" s="103">
        <v>750</v>
      </c>
      <c r="R196" s="389">
        <v>0</v>
      </c>
      <c r="S196" s="165">
        <v>40</v>
      </c>
      <c r="T196" s="103">
        <v>1000</v>
      </c>
      <c r="U196" s="398"/>
      <c r="V196" s="167">
        <v>30</v>
      </c>
      <c r="W196" s="103">
        <v>750</v>
      </c>
      <c r="X196" s="398">
        <v>1</v>
      </c>
      <c r="Y196" s="167">
        <v>45</v>
      </c>
      <c r="Z196" s="103">
        <v>1125</v>
      </c>
      <c r="AA196" s="398">
        <v>0.5</v>
      </c>
      <c r="AB196" s="167">
        <v>32</v>
      </c>
      <c r="AC196" s="103">
        <v>800</v>
      </c>
      <c r="AD196" s="398">
        <v>1</v>
      </c>
      <c r="AE196" s="167">
        <v>40</v>
      </c>
      <c r="AF196" s="103">
        <v>1000</v>
      </c>
    </row>
    <row r="197" spans="1:32" s="221" customFormat="1" ht="10.5" customHeight="1" x14ac:dyDescent="0.2">
      <c r="A197" s="144"/>
      <c r="B197" s="154" t="s">
        <v>192</v>
      </c>
      <c r="C197" s="281"/>
      <c r="D197" s="146" t="s">
        <v>7</v>
      </c>
      <c r="E197" s="147" t="str">
        <f>IF(SUM(E173:E196)=0,"",SUM(E173:E196))</f>
        <v/>
      </c>
      <c r="F197" s="391"/>
      <c r="G197" s="217"/>
      <c r="H197" s="348"/>
      <c r="I197" s="391"/>
      <c r="J197" s="217"/>
      <c r="K197" s="348"/>
      <c r="L197" s="391"/>
      <c r="M197" s="217"/>
      <c r="N197" s="348"/>
      <c r="O197" s="391"/>
      <c r="P197" s="217"/>
      <c r="Q197" s="348"/>
      <c r="R197" s="391">
        <v>0</v>
      </c>
      <c r="S197" s="217"/>
      <c r="T197" s="348"/>
      <c r="U197" s="391"/>
      <c r="V197" s="217"/>
      <c r="W197" s="348"/>
      <c r="X197" s="391"/>
      <c r="Y197" s="217"/>
      <c r="Z197" s="348"/>
      <c r="AA197" s="391"/>
      <c r="AB197" s="217"/>
      <c r="AC197" s="348"/>
      <c r="AD197" s="391"/>
      <c r="AE197" s="217"/>
      <c r="AF197" s="348"/>
    </row>
    <row r="198" spans="1:32" s="221" customFormat="1" ht="10.5" customHeight="1" thickBot="1" x14ac:dyDescent="0.25">
      <c r="A198" s="148"/>
      <c r="B198" s="149"/>
      <c r="C198" s="151"/>
      <c r="D198" s="152" t="s">
        <v>8</v>
      </c>
      <c r="E198" s="153" t="str">
        <f>IF(SUM(E173:E196)=0,"",SUM($C173*D173,$C174*D174,$C175*D175,$C176*D176,$C177*D177,$C178*D178,$C179*D179,$C180*D180,$C181*D181,$C182*D182,$C183*D183,$C184*D184,$C185*D185,$C186*D186,$C187*D187,$C188*D188,$C189*D189,$C190*D190,$C191*D191,$C192*D192,$C193*D193,$C194*D194,$C195*D195,$C196*D196))</f>
        <v/>
      </c>
      <c r="F198" s="392"/>
      <c r="G198" s="218"/>
      <c r="H198" s="104"/>
      <c r="I198" s="392"/>
      <c r="J198" s="218"/>
      <c r="K198" s="104"/>
      <c r="L198" s="392"/>
      <c r="M198" s="218"/>
      <c r="N198" s="104"/>
      <c r="O198" s="392"/>
      <c r="P198" s="218"/>
      <c r="Q198" s="104"/>
      <c r="R198" s="392">
        <v>0</v>
      </c>
      <c r="S198" s="218"/>
      <c r="T198" s="104"/>
      <c r="U198" s="392"/>
      <c r="V198" s="218"/>
      <c r="W198" s="104"/>
      <c r="X198" s="392"/>
      <c r="Y198" s="218"/>
      <c r="Z198" s="104"/>
      <c r="AA198" s="392"/>
      <c r="AB198" s="218"/>
      <c r="AC198" s="104"/>
      <c r="AD198" s="392"/>
      <c r="AE198" s="218"/>
      <c r="AF198" s="104"/>
    </row>
    <row r="199" spans="1:32" ht="23.25" hidden="1" customHeight="1" x14ac:dyDescent="0.25">
      <c r="A199" s="142">
        <f>IF(B199="","",A196+1)</f>
        <v>160</v>
      </c>
      <c r="B199" s="279" t="s">
        <v>130</v>
      </c>
      <c r="C199" s="280"/>
      <c r="D199" s="143"/>
      <c r="E199" s="143"/>
      <c r="F199" s="389"/>
      <c r="G199" s="165">
        <v>50</v>
      </c>
      <c r="H199" s="103">
        <v>1250</v>
      </c>
      <c r="I199" s="398"/>
      <c r="J199" s="167">
        <v>35</v>
      </c>
      <c r="K199" s="103">
        <v>875</v>
      </c>
      <c r="L199" s="398">
        <v>1</v>
      </c>
      <c r="M199" s="167">
        <v>59.5</v>
      </c>
      <c r="N199" s="103">
        <v>1487.5</v>
      </c>
      <c r="O199" s="398">
        <v>1</v>
      </c>
      <c r="P199" s="167">
        <v>30</v>
      </c>
      <c r="Q199" s="103">
        <v>750</v>
      </c>
      <c r="R199" s="389">
        <v>0</v>
      </c>
      <c r="S199" s="165">
        <v>45</v>
      </c>
      <c r="T199" s="103">
        <v>1125</v>
      </c>
      <c r="U199" s="398"/>
      <c r="V199" s="167">
        <v>30</v>
      </c>
      <c r="W199" s="103">
        <v>750</v>
      </c>
      <c r="X199" s="398">
        <v>1.5</v>
      </c>
      <c r="Y199" s="167">
        <v>67.5</v>
      </c>
      <c r="Z199" s="103">
        <v>1687.5</v>
      </c>
      <c r="AA199" s="398">
        <v>0.5</v>
      </c>
      <c r="AB199" s="167">
        <v>32</v>
      </c>
      <c r="AC199" s="103">
        <v>800</v>
      </c>
      <c r="AD199" s="398">
        <v>1</v>
      </c>
      <c r="AE199" s="167">
        <v>40</v>
      </c>
      <c r="AF199" s="103">
        <v>1000</v>
      </c>
    </row>
    <row r="200" spans="1:32" ht="23.25" hidden="1" customHeight="1" x14ac:dyDescent="0.25">
      <c r="A200" s="142">
        <f t="shared" ref="A200:A214" si="36">IF(B200="","",A199+1)</f>
        <v>161</v>
      </c>
      <c r="B200" s="279" t="s">
        <v>118</v>
      </c>
      <c r="C200" s="280"/>
      <c r="D200" s="143"/>
      <c r="E200" s="143"/>
      <c r="F200" s="389"/>
      <c r="G200" s="165">
        <v>50</v>
      </c>
      <c r="H200" s="103">
        <v>1250</v>
      </c>
      <c r="I200" s="398"/>
      <c r="J200" s="167">
        <v>45</v>
      </c>
      <c r="K200" s="103">
        <v>1125</v>
      </c>
      <c r="L200" s="398">
        <v>1</v>
      </c>
      <c r="M200" s="167">
        <v>59.5</v>
      </c>
      <c r="N200" s="103">
        <v>1487.5</v>
      </c>
      <c r="O200" s="398">
        <v>1</v>
      </c>
      <c r="P200" s="167">
        <v>30</v>
      </c>
      <c r="Q200" s="103">
        <v>750</v>
      </c>
      <c r="R200" s="389">
        <v>0</v>
      </c>
      <c r="S200" s="165">
        <v>40</v>
      </c>
      <c r="T200" s="103">
        <v>1000</v>
      </c>
      <c r="U200" s="398"/>
      <c r="V200" s="167">
        <v>30</v>
      </c>
      <c r="W200" s="103">
        <v>750</v>
      </c>
      <c r="X200" s="398">
        <v>1.5</v>
      </c>
      <c r="Y200" s="167">
        <v>67.5</v>
      </c>
      <c r="Z200" s="103">
        <v>1687.5</v>
      </c>
      <c r="AA200" s="398">
        <v>1</v>
      </c>
      <c r="AB200" s="167">
        <v>32</v>
      </c>
      <c r="AC200" s="103">
        <v>800</v>
      </c>
      <c r="AD200" s="398">
        <v>1</v>
      </c>
      <c r="AE200" s="167">
        <v>45</v>
      </c>
      <c r="AF200" s="103">
        <v>1125</v>
      </c>
    </row>
    <row r="201" spans="1:32" ht="23.25" hidden="1" customHeight="1" x14ac:dyDescent="0.25">
      <c r="A201" s="142">
        <f t="shared" si="36"/>
        <v>162</v>
      </c>
      <c r="B201" s="279" t="s">
        <v>131</v>
      </c>
      <c r="C201" s="280"/>
      <c r="D201" s="143"/>
      <c r="E201" s="143"/>
      <c r="F201" s="389"/>
      <c r="G201" s="165">
        <v>50</v>
      </c>
      <c r="H201" s="103">
        <v>1250</v>
      </c>
      <c r="I201" s="398"/>
      <c r="J201" s="167">
        <v>40</v>
      </c>
      <c r="K201" s="103">
        <v>1000</v>
      </c>
      <c r="L201" s="398">
        <v>1</v>
      </c>
      <c r="M201" s="167">
        <v>59.5</v>
      </c>
      <c r="N201" s="103">
        <v>1487.5</v>
      </c>
      <c r="O201" s="398">
        <v>1</v>
      </c>
      <c r="P201" s="167">
        <v>30</v>
      </c>
      <c r="Q201" s="103">
        <v>750</v>
      </c>
      <c r="R201" s="389">
        <v>0</v>
      </c>
      <c r="S201" s="165">
        <v>40</v>
      </c>
      <c r="T201" s="103">
        <v>1000</v>
      </c>
      <c r="U201" s="398"/>
      <c r="V201" s="167">
        <v>35</v>
      </c>
      <c r="W201" s="103">
        <v>875</v>
      </c>
      <c r="X201" s="398">
        <v>3</v>
      </c>
      <c r="Y201" s="167">
        <v>135</v>
      </c>
      <c r="Z201" s="103">
        <v>3375</v>
      </c>
      <c r="AA201" s="398">
        <v>1</v>
      </c>
      <c r="AB201" s="167">
        <v>32</v>
      </c>
      <c r="AC201" s="103">
        <v>800</v>
      </c>
      <c r="AD201" s="398">
        <v>1</v>
      </c>
      <c r="AE201" s="167">
        <v>40</v>
      </c>
      <c r="AF201" s="103">
        <v>1000</v>
      </c>
    </row>
    <row r="202" spans="1:32" ht="23.25" hidden="1" customHeight="1" x14ac:dyDescent="0.25">
      <c r="A202" s="142">
        <f t="shared" si="36"/>
        <v>163</v>
      </c>
      <c r="B202" s="279" t="s">
        <v>132</v>
      </c>
      <c r="C202" s="280"/>
      <c r="D202" s="143"/>
      <c r="E202" s="143"/>
      <c r="F202" s="389"/>
      <c r="G202" s="165">
        <v>50</v>
      </c>
      <c r="H202" s="103">
        <v>1250</v>
      </c>
      <c r="I202" s="398"/>
      <c r="J202" s="167">
        <v>45</v>
      </c>
      <c r="K202" s="103">
        <v>1125</v>
      </c>
      <c r="L202" s="398">
        <v>1</v>
      </c>
      <c r="M202" s="167">
        <v>59.5</v>
      </c>
      <c r="N202" s="103">
        <v>1487.5</v>
      </c>
      <c r="O202" s="398">
        <v>1</v>
      </c>
      <c r="P202" s="167">
        <v>30</v>
      </c>
      <c r="Q202" s="103">
        <v>750</v>
      </c>
      <c r="R202" s="389">
        <v>0</v>
      </c>
      <c r="S202" s="165">
        <v>40</v>
      </c>
      <c r="T202" s="103">
        <v>1000</v>
      </c>
      <c r="U202" s="398"/>
      <c r="V202" s="167">
        <v>35</v>
      </c>
      <c r="W202" s="103">
        <v>875</v>
      </c>
      <c r="X202" s="398">
        <v>3</v>
      </c>
      <c r="Y202" s="167">
        <v>135</v>
      </c>
      <c r="Z202" s="103">
        <v>3375</v>
      </c>
      <c r="AA202" s="398">
        <v>1</v>
      </c>
      <c r="AB202" s="167">
        <v>32</v>
      </c>
      <c r="AC202" s="103">
        <v>800</v>
      </c>
      <c r="AD202" s="398">
        <v>1.5</v>
      </c>
      <c r="AE202" s="167">
        <v>40</v>
      </c>
      <c r="AF202" s="103">
        <v>1000</v>
      </c>
    </row>
    <row r="203" spans="1:32" ht="23.25" hidden="1" customHeight="1" x14ac:dyDescent="0.25">
      <c r="A203" s="142">
        <f t="shared" si="36"/>
        <v>164</v>
      </c>
      <c r="B203" s="279" t="s">
        <v>133</v>
      </c>
      <c r="C203" s="280"/>
      <c r="D203" s="143"/>
      <c r="E203" s="143"/>
      <c r="F203" s="389"/>
      <c r="G203" s="165">
        <v>50</v>
      </c>
      <c r="H203" s="103">
        <v>1250</v>
      </c>
      <c r="I203" s="398"/>
      <c r="J203" s="167">
        <v>140</v>
      </c>
      <c r="K203" s="103">
        <v>3500</v>
      </c>
      <c r="L203" s="398">
        <v>2</v>
      </c>
      <c r="M203" s="167">
        <v>119</v>
      </c>
      <c r="N203" s="103">
        <v>2975</v>
      </c>
      <c r="O203" s="398">
        <v>1</v>
      </c>
      <c r="P203" s="167">
        <v>30</v>
      </c>
      <c r="Q203" s="103">
        <v>750</v>
      </c>
      <c r="R203" s="389">
        <v>0</v>
      </c>
      <c r="S203" s="165">
        <v>135</v>
      </c>
      <c r="T203" s="103">
        <v>3375</v>
      </c>
      <c r="U203" s="398"/>
      <c r="V203" s="167">
        <v>200</v>
      </c>
      <c r="W203" s="103">
        <v>5000</v>
      </c>
      <c r="X203" s="398">
        <v>6</v>
      </c>
      <c r="Y203" s="167">
        <v>270</v>
      </c>
      <c r="Z203" s="103">
        <v>6750</v>
      </c>
      <c r="AA203" s="398">
        <v>1</v>
      </c>
      <c r="AB203" s="167">
        <v>45</v>
      </c>
      <c r="AC203" s="103">
        <v>1125</v>
      </c>
      <c r="AD203" s="398">
        <v>2</v>
      </c>
      <c r="AE203" s="167">
        <v>75</v>
      </c>
      <c r="AF203" s="103">
        <v>1875</v>
      </c>
    </row>
    <row r="204" spans="1:32" ht="23.25" hidden="1" customHeight="1" x14ac:dyDescent="0.25">
      <c r="A204" s="142">
        <f t="shared" si="36"/>
        <v>165</v>
      </c>
      <c r="B204" s="279" t="s">
        <v>134</v>
      </c>
      <c r="C204" s="280"/>
      <c r="D204" s="143"/>
      <c r="E204" s="143"/>
      <c r="F204" s="389"/>
      <c r="G204" s="165">
        <v>50</v>
      </c>
      <c r="H204" s="103">
        <v>1250</v>
      </c>
      <c r="I204" s="398"/>
      <c r="J204" s="167">
        <v>45</v>
      </c>
      <c r="K204" s="103">
        <v>1125</v>
      </c>
      <c r="L204" s="398">
        <v>1</v>
      </c>
      <c r="M204" s="167">
        <v>59.5</v>
      </c>
      <c r="N204" s="103">
        <v>1487.5</v>
      </c>
      <c r="O204" s="398">
        <v>1</v>
      </c>
      <c r="P204" s="167">
        <v>30</v>
      </c>
      <c r="Q204" s="103">
        <v>750</v>
      </c>
      <c r="R204" s="389">
        <v>0</v>
      </c>
      <c r="S204" s="165">
        <v>45</v>
      </c>
      <c r="T204" s="103">
        <v>1125</v>
      </c>
      <c r="U204" s="398"/>
      <c r="V204" s="167">
        <v>25</v>
      </c>
      <c r="W204" s="103">
        <v>625</v>
      </c>
      <c r="X204" s="398">
        <v>1</v>
      </c>
      <c r="Y204" s="167">
        <v>45</v>
      </c>
      <c r="Z204" s="103">
        <v>1125</v>
      </c>
      <c r="AA204" s="398">
        <v>1</v>
      </c>
      <c r="AB204" s="167">
        <v>45</v>
      </c>
      <c r="AC204" s="103">
        <v>1125</v>
      </c>
      <c r="AD204" s="398">
        <v>1.5</v>
      </c>
      <c r="AE204" s="167">
        <v>40</v>
      </c>
      <c r="AF204" s="103">
        <v>1000</v>
      </c>
    </row>
    <row r="205" spans="1:32" ht="23.25" hidden="1" customHeight="1" x14ac:dyDescent="0.25">
      <c r="A205" s="142">
        <f t="shared" si="36"/>
        <v>166</v>
      </c>
      <c r="B205" s="279" t="s">
        <v>119</v>
      </c>
      <c r="C205" s="280"/>
      <c r="D205" s="143"/>
      <c r="E205" s="143"/>
      <c r="F205" s="389"/>
      <c r="G205" s="165">
        <v>50</v>
      </c>
      <c r="H205" s="103">
        <v>1250</v>
      </c>
      <c r="I205" s="398"/>
      <c r="J205" s="167">
        <v>35</v>
      </c>
      <c r="K205" s="103">
        <v>875</v>
      </c>
      <c r="L205" s="398">
        <v>1</v>
      </c>
      <c r="M205" s="167">
        <v>59.5</v>
      </c>
      <c r="N205" s="103">
        <v>1487.5</v>
      </c>
      <c r="O205" s="398">
        <v>1</v>
      </c>
      <c r="P205" s="167">
        <v>30</v>
      </c>
      <c r="Q205" s="103">
        <v>750</v>
      </c>
      <c r="R205" s="389">
        <v>0</v>
      </c>
      <c r="S205" s="165">
        <v>40</v>
      </c>
      <c r="T205" s="103">
        <v>1000</v>
      </c>
      <c r="U205" s="398"/>
      <c r="V205" s="167">
        <v>15</v>
      </c>
      <c r="W205" s="103">
        <v>375</v>
      </c>
      <c r="X205" s="398">
        <v>2</v>
      </c>
      <c r="Y205" s="167">
        <v>90</v>
      </c>
      <c r="Z205" s="103">
        <v>2250</v>
      </c>
      <c r="AA205" s="398">
        <v>0.5</v>
      </c>
      <c r="AB205" s="167">
        <v>32</v>
      </c>
      <c r="AC205" s="103">
        <v>800</v>
      </c>
      <c r="AD205" s="398"/>
      <c r="AE205" s="167"/>
      <c r="AF205" s="360" t="s">
        <v>220</v>
      </c>
    </row>
    <row r="206" spans="1:32" ht="23.25" hidden="1" customHeight="1" x14ac:dyDescent="0.25">
      <c r="A206" s="142">
        <f t="shared" si="36"/>
        <v>167</v>
      </c>
      <c r="B206" s="279" t="s">
        <v>135</v>
      </c>
      <c r="C206" s="280"/>
      <c r="D206" s="143"/>
      <c r="E206" s="143"/>
      <c r="F206" s="389"/>
      <c r="G206" s="165">
        <v>50</v>
      </c>
      <c r="H206" s="103">
        <v>1250</v>
      </c>
      <c r="I206" s="398"/>
      <c r="J206" s="167">
        <v>120</v>
      </c>
      <c r="K206" s="103">
        <v>3000</v>
      </c>
      <c r="L206" s="398">
        <v>1</v>
      </c>
      <c r="M206" s="167">
        <v>59.5</v>
      </c>
      <c r="N206" s="103">
        <v>1487.5</v>
      </c>
      <c r="O206" s="398">
        <v>1</v>
      </c>
      <c r="P206" s="167">
        <v>30</v>
      </c>
      <c r="Q206" s="103">
        <v>750</v>
      </c>
      <c r="R206" s="389">
        <v>0</v>
      </c>
      <c r="S206" s="165">
        <v>135</v>
      </c>
      <c r="T206" s="103">
        <v>3375</v>
      </c>
      <c r="U206" s="398"/>
      <c r="V206" s="167">
        <v>60</v>
      </c>
      <c r="W206" s="103">
        <v>1500</v>
      </c>
      <c r="X206" s="398">
        <v>5</v>
      </c>
      <c r="Y206" s="167">
        <v>225</v>
      </c>
      <c r="Z206" s="103">
        <v>5625</v>
      </c>
      <c r="AA206" s="398">
        <v>1.5</v>
      </c>
      <c r="AB206" s="167">
        <v>130</v>
      </c>
      <c r="AC206" s="103">
        <v>3250</v>
      </c>
      <c r="AD206" s="398">
        <v>2</v>
      </c>
      <c r="AE206" s="167">
        <v>100</v>
      </c>
      <c r="AF206" s="103">
        <v>2500</v>
      </c>
    </row>
    <row r="207" spans="1:32" ht="23.25" hidden="1" customHeight="1" x14ac:dyDescent="0.25">
      <c r="A207" s="142">
        <f t="shared" si="36"/>
        <v>168</v>
      </c>
      <c r="B207" s="279" t="s">
        <v>136</v>
      </c>
      <c r="C207" s="280"/>
      <c r="D207" s="143"/>
      <c r="E207" s="143"/>
      <c r="F207" s="389"/>
      <c r="G207" s="165">
        <v>50</v>
      </c>
      <c r="H207" s="103">
        <v>1250</v>
      </c>
      <c r="I207" s="398"/>
      <c r="J207" s="167">
        <v>70</v>
      </c>
      <c r="K207" s="103">
        <v>1750</v>
      </c>
      <c r="L207" s="398">
        <v>2</v>
      </c>
      <c r="M207" s="167">
        <v>119</v>
      </c>
      <c r="N207" s="103">
        <v>2975</v>
      </c>
      <c r="O207" s="398">
        <v>1</v>
      </c>
      <c r="P207" s="167">
        <v>30</v>
      </c>
      <c r="Q207" s="103">
        <v>750</v>
      </c>
      <c r="R207" s="389">
        <v>0</v>
      </c>
      <c r="S207" s="165">
        <v>135</v>
      </c>
      <c r="T207" s="103">
        <v>3375</v>
      </c>
      <c r="U207" s="398"/>
      <c r="V207" s="167">
        <v>40</v>
      </c>
      <c r="W207" s="103">
        <v>1000</v>
      </c>
      <c r="X207" s="398">
        <v>3</v>
      </c>
      <c r="Y207" s="167">
        <v>135</v>
      </c>
      <c r="Z207" s="103">
        <v>3375</v>
      </c>
      <c r="AA207" s="398">
        <v>1.5</v>
      </c>
      <c r="AB207" s="167">
        <v>130</v>
      </c>
      <c r="AC207" s="103">
        <v>3250</v>
      </c>
      <c r="AD207" s="398"/>
      <c r="AE207" s="167"/>
      <c r="AF207" s="360" t="s">
        <v>220</v>
      </c>
    </row>
    <row r="208" spans="1:32" ht="23.25" hidden="1" customHeight="1" x14ac:dyDescent="0.25">
      <c r="A208" s="142">
        <f t="shared" si="36"/>
        <v>169</v>
      </c>
      <c r="B208" s="279" t="s">
        <v>137</v>
      </c>
      <c r="C208" s="280"/>
      <c r="D208" s="143"/>
      <c r="E208" s="143"/>
      <c r="F208" s="389"/>
      <c r="G208" s="165">
        <v>50</v>
      </c>
      <c r="H208" s="103">
        <v>1250</v>
      </c>
      <c r="I208" s="398"/>
      <c r="J208" s="167">
        <v>105</v>
      </c>
      <c r="K208" s="103">
        <v>2625</v>
      </c>
      <c r="L208" s="398">
        <v>3</v>
      </c>
      <c r="M208" s="167">
        <v>178.5</v>
      </c>
      <c r="N208" s="103">
        <v>4462.5</v>
      </c>
      <c r="O208" s="398">
        <v>1</v>
      </c>
      <c r="P208" s="167">
        <v>30</v>
      </c>
      <c r="Q208" s="103">
        <v>750</v>
      </c>
      <c r="R208" s="389">
        <v>0</v>
      </c>
      <c r="S208" s="165">
        <v>135</v>
      </c>
      <c r="T208" s="103">
        <v>3375</v>
      </c>
      <c r="U208" s="398"/>
      <c r="V208" s="167">
        <v>100</v>
      </c>
      <c r="W208" s="103">
        <v>2500</v>
      </c>
      <c r="X208" s="398">
        <v>7</v>
      </c>
      <c r="Y208" s="167">
        <v>315</v>
      </c>
      <c r="Z208" s="103">
        <v>7875</v>
      </c>
      <c r="AA208" s="398">
        <v>1.5</v>
      </c>
      <c r="AB208" s="167">
        <v>130</v>
      </c>
      <c r="AC208" s="103">
        <v>3250</v>
      </c>
      <c r="AD208" s="398"/>
      <c r="AE208" s="167"/>
      <c r="AF208" s="360" t="s">
        <v>220</v>
      </c>
    </row>
    <row r="209" spans="1:32" ht="23.25" hidden="1" customHeight="1" x14ac:dyDescent="0.25">
      <c r="A209" s="142">
        <f t="shared" si="36"/>
        <v>170</v>
      </c>
      <c r="B209" s="279" t="s">
        <v>171</v>
      </c>
      <c r="C209" s="280"/>
      <c r="D209" s="143"/>
      <c r="E209" s="143"/>
      <c r="F209" s="389"/>
      <c r="G209" s="165">
        <v>50</v>
      </c>
      <c r="H209" s="103">
        <v>1250</v>
      </c>
      <c r="I209" s="398"/>
      <c r="J209" s="167">
        <v>175</v>
      </c>
      <c r="K209" s="103">
        <v>4375</v>
      </c>
      <c r="L209" s="398">
        <v>3</v>
      </c>
      <c r="M209" s="167">
        <v>178.5</v>
      </c>
      <c r="N209" s="103">
        <v>4462.5</v>
      </c>
      <c r="O209" s="398">
        <v>1</v>
      </c>
      <c r="P209" s="167">
        <v>30</v>
      </c>
      <c r="Q209" s="103">
        <v>750</v>
      </c>
      <c r="R209" s="389">
        <v>0</v>
      </c>
      <c r="S209" s="165">
        <v>165</v>
      </c>
      <c r="T209" s="103">
        <v>4125</v>
      </c>
      <c r="U209" s="398"/>
      <c r="V209" s="167">
        <v>100</v>
      </c>
      <c r="W209" s="103">
        <v>2500</v>
      </c>
      <c r="X209" s="398">
        <v>6</v>
      </c>
      <c r="Y209" s="167">
        <v>270</v>
      </c>
      <c r="Z209" s="103">
        <v>6750</v>
      </c>
      <c r="AA209" s="398">
        <v>1.5</v>
      </c>
      <c r="AB209" s="167">
        <v>130</v>
      </c>
      <c r="AC209" s="103">
        <v>3250</v>
      </c>
      <c r="AD209" s="398"/>
      <c r="AE209" s="167"/>
      <c r="AF209" s="360" t="s">
        <v>220</v>
      </c>
    </row>
    <row r="210" spans="1:32" ht="23.25" hidden="1" customHeight="1" x14ac:dyDescent="0.25">
      <c r="A210" s="142">
        <f t="shared" si="36"/>
        <v>171</v>
      </c>
      <c r="B210" s="279" t="s">
        <v>172</v>
      </c>
      <c r="C210" s="280"/>
      <c r="D210" s="143"/>
      <c r="E210" s="143"/>
      <c r="F210" s="389"/>
      <c r="G210" s="165">
        <v>50</v>
      </c>
      <c r="H210" s="103">
        <v>1250</v>
      </c>
      <c r="I210" s="398"/>
      <c r="J210" s="167">
        <v>35</v>
      </c>
      <c r="K210" s="103">
        <v>875</v>
      </c>
      <c r="L210" s="398">
        <v>1</v>
      </c>
      <c r="M210" s="167">
        <v>59.5</v>
      </c>
      <c r="N210" s="103">
        <v>1487.5</v>
      </c>
      <c r="O210" s="398">
        <v>1</v>
      </c>
      <c r="P210" s="167">
        <v>30</v>
      </c>
      <c r="Q210" s="103">
        <v>750</v>
      </c>
      <c r="R210" s="389">
        <v>0</v>
      </c>
      <c r="S210" s="165">
        <v>45</v>
      </c>
      <c r="T210" s="103">
        <v>1125</v>
      </c>
      <c r="U210" s="398"/>
      <c r="V210" s="167">
        <v>25</v>
      </c>
      <c r="W210" s="103">
        <v>600</v>
      </c>
      <c r="X210" s="398">
        <v>1</v>
      </c>
      <c r="Y210" s="167">
        <v>45</v>
      </c>
      <c r="Z210" s="103">
        <v>1125</v>
      </c>
      <c r="AA210" s="398">
        <v>0.5</v>
      </c>
      <c r="AB210" s="167">
        <v>32</v>
      </c>
      <c r="AC210" s="103">
        <v>800</v>
      </c>
      <c r="AD210" s="398"/>
      <c r="AE210" s="167"/>
      <c r="AF210" s="360" t="s">
        <v>220</v>
      </c>
    </row>
    <row r="211" spans="1:32" ht="23.25" hidden="1" customHeight="1" x14ac:dyDescent="0.25">
      <c r="A211" s="142">
        <f t="shared" si="36"/>
        <v>172</v>
      </c>
      <c r="B211" s="279" t="s">
        <v>174</v>
      </c>
      <c r="C211" s="280"/>
      <c r="D211" s="143"/>
      <c r="E211" s="143"/>
      <c r="F211" s="389"/>
      <c r="G211" s="165">
        <v>50</v>
      </c>
      <c r="H211" s="103">
        <v>1250</v>
      </c>
      <c r="I211" s="398"/>
      <c r="J211" s="167">
        <v>100</v>
      </c>
      <c r="K211" s="103">
        <v>2500</v>
      </c>
      <c r="L211" s="398">
        <v>1</v>
      </c>
      <c r="M211" s="167">
        <v>59.5</v>
      </c>
      <c r="N211" s="103">
        <v>1487.5</v>
      </c>
      <c r="O211" s="398">
        <v>1</v>
      </c>
      <c r="P211" s="167">
        <v>30</v>
      </c>
      <c r="Q211" s="103">
        <v>750</v>
      </c>
      <c r="R211" s="389">
        <v>0</v>
      </c>
      <c r="S211" s="165">
        <v>40</v>
      </c>
      <c r="T211" s="103">
        <v>1000</v>
      </c>
      <c r="U211" s="398"/>
      <c r="V211" s="167">
        <v>65</v>
      </c>
      <c r="W211" s="103">
        <v>1625</v>
      </c>
      <c r="X211" s="398">
        <v>3</v>
      </c>
      <c r="Y211" s="167">
        <v>135</v>
      </c>
      <c r="Z211" s="103">
        <v>3375</v>
      </c>
      <c r="AA211" s="398">
        <v>2</v>
      </c>
      <c r="AB211" s="167">
        <v>130</v>
      </c>
      <c r="AC211" s="103">
        <v>3250</v>
      </c>
      <c r="AD211" s="398"/>
      <c r="AE211" s="167"/>
      <c r="AF211" s="360" t="s">
        <v>220</v>
      </c>
    </row>
    <row r="212" spans="1:32" ht="23.25" hidden="1" customHeight="1" x14ac:dyDescent="0.25">
      <c r="A212" s="142">
        <f t="shared" si="36"/>
        <v>173</v>
      </c>
      <c r="B212" s="279" t="s">
        <v>138</v>
      </c>
      <c r="C212" s="280"/>
      <c r="D212" s="143"/>
      <c r="E212" s="143"/>
      <c r="F212" s="389"/>
      <c r="G212" s="165">
        <v>50</v>
      </c>
      <c r="H212" s="103">
        <v>1250</v>
      </c>
      <c r="I212" s="398"/>
      <c r="J212" s="167">
        <v>100</v>
      </c>
      <c r="K212" s="103">
        <v>2500</v>
      </c>
      <c r="L212" s="398">
        <v>1</v>
      </c>
      <c r="M212" s="167">
        <v>59.5</v>
      </c>
      <c r="N212" s="103">
        <v>1487.5</v>
      </c>
      <c r="O212" s="398">
        <v>1</v>
      </c>
      <c r="P212" s="167">
        <v>30</v>
      </c>
      <c r="Q212" s="103">
        <v>750</v>
      </c>
      <c r="R212" s="389">
        <v>0</v>
      </c>
      <c r="S212" s="165">
        <v>40</v>
      </c>
      <c r="T212" s="103">
        <v>1000</v>
      </c>
      <c r="U212" s="398"/>
      <c r="V212" s="167">
        <v>50</v>
      </c>
      <c r="W212" s="103">
        <v>1250</v>
      </c>
      <c r="X212" s="398">
        <v>1.5</v>
      </c>
      <c r="Y212" s="167">
        <v>67.5</v>
      </c>
      <c r="Z212" s="103">
        <v>1687.5</v>
      </c>
      <c r="AA212" s="398">
        <v>0.5</v>
      </c>
      <c r="AB212" s="167">
        <v>32</v>
      </c>
      <c r="AC212" s="103">
        <v>800</v>
      </c>
      <c r="AD212" s="398"/>
      <c r="AE212" s="167"/>
      <c r="AF212" s="360" t="s">
        <v>220</v>
      </c>
    </row>
    <row r="213" spans="1:32" ht="23.25" hidden="1" customHeight="1" x14ac:dyDescent="0.25">
      <c r="A213" s="142">
        <f t="shared" si="36"/>
        <v>174</v>
      </c>
      <c r="B213" s="279" t="s">
        <v>173</v>
      </c>
      <c r="C213" s="280"/>
      <c r="D213" s="143"/>
      <c r="E213" s="143"/>
      <c r="F213" s="389"/>
      <c r="G213" s="165">
        <v>50</v>
      </c>
      <c r="H213" s="103">
        <v>1250</v>
      </c>
      <c r="I213" s="398"/>
      <c r="J213" s="167">
        <v>100</v>
      </c>
      <c r="K213" s="103">
        <v>2500</v>
      </c>
      <c r="L213" s="398">
        <v>1</v>
      </c>
      <c r="M213" s="167">
        <v>59.5</v>
      </c>
      <c r="N213" s="103">
        <v>1487.5</v>
      </c>
      <c r="O213" s="398">
        <v>1</v>
      </c>
      <c r="P213" s="167">
        <v>30</v>
      </c>
      <c r="Q213" s="103">
        <v>750</v>
      </c>
      <c r="R213" s="389">
        <v>0</v>
      </c>
      <c r="S213" s="165">
        <v>60</v>
      </c>
      <c r="T213" s="103">
        <v>1500</v>
      </c>
      <c r="U213" s="398"/>
      <c r="V213" s="167">
        <v>50</v>
      </c>
      <c r="W213" s="103">
        <v>1250</v>
      </c>
      <c r="X213" s="398">
        <v>1.5</v>
      </c>
      <c r="Y213" s="167">
        <v>67.5</v>
      </c>
      <c r="Z213" s="103">
        <v>1687.5</v>
      </c>
      <c r="AA213" s="398">
        <v>1</v>
      </c>
      <c r="AB213" s="167">
        <v>130</v>
      </c>
      <c r="AC213" s="103">
        <v>3250</v>
      </c>
      <c r="AD213" s="398"/>
      <c r="AE213" s="167"/>
      <c r="AF213" s="360" t="s">
        <v>220</v>
      </c>
    </row>
    <row r="214" spans="1:32" s="356" customFormat="1" ht="23.25" hidden="1" customHeight="1" x14ac:dyDescent="0.25">
      <c r="A214" s="349">
        <f t="shared" si="36"/>
        <v>175</v>
      </c>
      <c r="B214" s="428" t="s">
        <v>194</v>
      </c>
      <c r="C214" s="350"/>
      <c r="D214" s="351"/>
      <c r="E214" s="351"/>
      <c r="F214" s="393"/>
      <c r="G214" s="352"/>
      <c r="H214" s="355">
        <f>SUM(H173:H196,H199:H213)</f>
        <v>48750</v>
      </c>
      <c r="I214" s="402"/>
      <c r="J214" s="354"/>
      <c r="K214" s="355">
        <f>SUM(K173:K196,K199:K213)</f>
        <v>64750</v>
      </c>
      <c r="L214" s="402"/>
      <c r="M214" s="354"/>
      <c r="N214" s="355">
        <f>SUM(N173:N196,N199:N213)</f>
        <v>80325</v>
      </c>
      <c r="O214" s="402"/>
      <c r="P214" s="354"/>
      <c r="Q214" s="355">
        <f>SUM(Q173:Q196,Q199:Q213)</f>
        <v>29250</v>
      </c>
      <c r="R214" s="389">
        <v>0</v>
      </c>
      <c r="S214" s="352"/>
      <c r="T214" s="355">
        <f>SUM(T173:T196,T199:T213)</f>
        <v>63125</v>
      </c>
      <c r="U214" s="402"/>
      <c r="V214" s="354"/>
      <c r="W214" s="355">
        <f>SUM(W173:W196,W199:W213)</f>
        <v>55000</v>
      </c>
      <c r="X214" s="402"/>
      <c r="Y214" s="354"/>
      <c r="Z214" s="355">
        <f>SUM(Z173:Z196,Z199:Z213)</f>
        <v>119812.5</v>
      </c>
      <c r="AA214" s="402"/>
      <c r="AB214" s="354"/>
      <c r="AC214" s="355">
        <f>SUM(AC173:AC196,AC199:AC213)</f>
        <v>54725</v>
      </c>
      <c r="AD214" s="402"/>
      <c r="AE214" s="354"/>
      <c r="AF214" s="361">
        <f>SUM(AF173:AF196,AF199:AF213)</f>
        <v>29825</v>
      </c>
    </row>
    <row r="215" spans="1:32" ht="23.25" hidden="1" customHeight="1" x14ac:dyDescent="0.25">
      <c r="A215" s="142"/>
      <c r="B215" s="279"/>
      <c r="C215" s="280"/>
      <c r="D215" s="143"/>
      <c r="E215" s="143"/>
      <c r="F215" s="389"/>
      <c r="G215" s="165"/>
      <c r="H215" s="103"/>
      <c r="I215" s="398"/>
      <c r="J215" s="167"/>
      <c r="K215" s="382" t="s">
        <v>227</v>
      </c>
      <c r="L215" s="398"/>
      <c r="M215" s="167"/>
      <c r="N215" s="103"/>
      <c r="O215" s="398"/>
      <c r="P215" s="167"/>
      <c r="Q215" s="103"/>
      <c r="R215" s="389">
        <v>0</v>
      </c>
      <c r="S215" s="165"/>
      <c r="T215" s="103"/>
      <c r="U215" s="398"/>
      <c r="V215" s="167"/>
      <c r="W215" s="103"/>
      <c r="X215" s="398"/>
      <c r="Y215" s="167"/>
      <c r="Z215" s="103"/>
      <c r="AA215" s="398"/>
      <c r="AB215" s="167"/>
      <c r="AC215" s="382" t="s">
        <v>224</v>
      </c>
      <c r="AD215" s="398"/>
      <c r="AE215" s="167"/>
      <c r="AF215" s="103"/>
    </row>
    <row r="216" spans="1:32" ht="23.25" customHeight="1" x14ac:dyDescent="0.25">
      <c r="A216" s="345"/>
      <c r="B216" s="344" t="s">
        <v>195</v>
      </c>
      <c r="C216" s="346"/>
      <c r="D216" s="143"/>
      <c r="E216" s="143"/>
      <c r="F216" s="407" t="s">
        <v>147</v>
      </c>
      <c r="G216" s="385" t="s">
        <v>206</v>
      </c>
      <c r="H216" s="360" t="s">
        <v>207</v>
      </c>
      <c r="I216" s="407" t="s">
        <v>147</v>
      </c>
      <c r="J216" s="385" t="s">
        <v>206</v>
      </c>
      <c r="K216" s="360" t="s">
        <v>207</v>
      </c>
      <c r="L216" s="407" t="s">
        <v>147</v>
      </c>
      <c r="M216" s="385" t="s">
        <v>206</v>
      </c>
      <c r="N216" s="360" t="s">
        <v>207</v>
      </c>
      <c r="O216" s="407" t="s">
        <v>147</v>
      </c>
      <c r="P216" s="385" t="s">
        <v>206</v>
      </c>
      <c r="Q216" s="360" t="s">
        <v>207</v>
      </c>
      <c r="R216" s="407" t="s">
        <v>147</v>
      </c>
      <c r="S216" s="385" t="s">
        <v>206</v>
      </c>
      <c r="T216" s="360" t="s">
        <v>207</v>
      </c>
      <c r="U216" s="407" t="s">
        <v>147</v>
      </c>
      <c r="V216" s="385" t="s">
        <v>206</v>
      </c>
      <c r="W216" s="360" t="s">
        <v>207</v>
      </c>
      <c r="X216" s="407" t="s">
        <v>147</v>
      </c>
      <c r="Y216" s="385" t="s">
        <v>206</v>
      </c>
      <c r="Z216" s="360" t="s">
        <v>207</v>
      </c>
      <c r="AA216" s="407" t="s">
        <v>147</v>
      </c>
      <c r="AB216" s="385" t="s">
        <v>206</v>
      </c>
      <c r="AC216" s="360" t="s">
        <v>207</v>
      </c>
      <c r="AD216" s="407" t="s">
        <v>147</v>
      </c>
      <c r="AE216" s="385" t="s">
        <v>206</v>
      </c>
      <c r="AF216" s="360" t="s">
        <v>207</v>
      </c>
    </row>
    <row r="217" spans="1:32" ht="23.25" customHeight="1" x14ac:dyDescent="0.25">
      <c r="A217" s="142">
        <f>IF(B217="","",A214+1)</f>
        <v>176</v>
      </c>
      <c r="B217" s="279" t="s">
        <v>152</v>
      </c>
      <c r="C217" s="280"/>
      <c r="D217" s="143"/>
      <c r="E217" s="143"/>
      <c r="F217" s="389"/>
      <c r="G217" s="165">
        <v>40</v>
      </c>
      <c r="H217" s="103">
        <v>1000</v>
      </c>
      <c r="I217" s="398"/>
      <c r="J217" s="167">
        <v>10</v>
      </c>
      <c r="K217" s="103">
        <v>250</v>
      </c>
      <c r="L217" s="398">
        <v>2</v>
      </c>
      <c r="M217" s="167">
        <v>119</v>
      </c>
      <c r="N217" s="103">
        <v>2975</v>
      </c>
      <c r="O217" s="398">
        <v>1</v>
      </c>
      <c r="P217" s="167">
        <v>30</v>
      </c>
      <c r="Q217" s="103">
        <v>750</v>
      </c>
      <c r="R217" s="389">
        <v>0</v>
      </c>
      <c r="S217" s="165">
        <v>55</v>
      </c>
      <c r="T217" s="103">
        <v>1375</v>
      </c>
      <c r="U217" s="398"/>
      <c r="V217" s="167">
        <v>20</v>
      </c>
      <c r="W217" s="103">
        <v>500</v>
      </c>
      <c r="X217" s="398">
        <v>1</v>
      </c>
      <c r="Y217" s="167">
        <v>45</v>
      </c>
      <c r="Z217" s="103">
        <v>1125</v>
      </c>
      <c r="AA217" s="398">
        <v>0.5</v>
      </c>
      <c r="AB217" s="167">
        <v>90</v>
      </c>
      <c r="AC217" s="103">
        <v>2250</v>
      </c>
      <c r="AD217" s="398"/>
      <c r="AE217" s="167"/>
      <c r="AF217" s="360" t="s">
        <v>220</v>
      </c>
    </row>
    <row r="218" spans="1:32" ht="23.25" customHeight="1" x14ac:dyDescent="0.25">
      <c r="A218" s="142">
        <f t="shared" ref="A218:A223" si="37">IF(B218="","",A217+1)</f>
        <v>177</v>
      </c>
      <c r="B218" s="279" t="s">
        <v>153</v>
      </c>
      <c r="C218" s="280"/>
      <c r="D218" s="143"/>
      <c r="E218" s="143"/>
      <c r="F218" s="389"/>
      <c r="G218" s="165">
        <v>40</v>
      </c>
      <c r="H218" s="103">
        <v>1000</v>
      </c>
      <c r="I218" s="398"/>
      <c r="J218" s="167">
        <v>20</v>
      </c>
      <c r="K218" s="103">
        <v>500</v>
      </c>
      <c r="L218" s="398">
        <v>2</v>
      </c>
      <c r="M218" s="167">
        <v>119</v>
      </c>
      <c r="N218" s="103">
        <v>2975</v>
      </c>
      <c r="O218" s="398">
        <v>1</v>
      </c>
      <c r="P218" s="167">
        <v>30</v>
      </c>
      <c r="Q218" s="103">
        <v>750</v>
      </c>
      <c r="R218" s="389">
        <v>0</v>
      </c>
      <c r="S218" s="165">
        <v>55</v>
      </c>
      <c r="T218" s="103">
        <v>1375</v>
      </c>
      <c r="U218" s="398"/>
      <c r="V218" s="167">
        <v>20</v>
      </c>
      <c r="W218" s="103">
        <v>500</v>
      </c>
      <c r="X218" s="398">
        <v>2</v>
      </c>
      <c r="Y218" s="167">
        <v>90</v>
      </c>
      <c r="Z218" s="103">
        <v>2250</v>
      </c>
      <c r="AA218" s="398">
        <v>0.5</v>
      </c>
      <c r="AB218" s="167">
        <v>115</v>
      </c>
      <c r="AC218" s="103">
        <v>2875</v>
      </c>
      <c r="AD218" s="398"/>
      <c r="AE218" s="167"/>
      <c r="AF218" s="360" t="s">
        <v>220</v>
      </c>
    </row>
    <row r="219" spans="1:32" ht="23.25" customHeight="1" x14ac:dyDescent="0.25">
      <c r="A219" s="142">
        <f t="shared" si="37"/>
        <v>178</v>
      </c>
      <c r="B219" s="279" t="s">
        <v>154</v>
      </c>
      <c r="C219" s="280"/>
      <c r="D219" s="143"/>
      <c r="E219" s="143"/>
      <c r="F219" s="389"/>
      <c r="G219" s="165">
        <v>200</v>
      </c>
      <c r="H219" s="103">
        <v>5000</v>
      </c>
      <c r="I219" s="398"/>
      <c r="J219" s="167">
        <v>175</v>
      </c>
      <c r="K219" s="103">
        <v>4375</v>
      </c>
      <c r="L219" s="398">
        <v>3</v>
      </c>
      <c r="M219" s="167">
        <v>178.5</v>
      </c>
      <c r="N219" s="103">
        <v>4462.5</v>
      </c>
      <c r="O219" s="398">
        <v>1</v>
      </c>
      <c r="P219" s="167">
        <v>30</v>
      </c>
      <c r="Q219" s="103">
        <v>750</v>
      </c>
      <c r="R219" s="389">
        <v>0</v>
      </c>
      <c r="S219" s="165">
        <v>135</v>
      </c>
      <c r="T219" s="103">
        <v>3375</v>
      </c>
      <c r="U219" s="398"/>
      <c r="V219" s="167">
        <v>130</v>
      </c>
      <c r="W219" s="103">
        <v>3250</v>
      </c>
      <c r="X219" s="398">
        <v>9</v>
      </c>
      <c r="Y219" s="167">
        <v>405</v>
      </c>
      <c r="Z219" s="103">
        <v>10125</v>
      </c>
      <c r="AA219" s="398">
        <v>2</v>
      </c>
      <c r="AB219" s="167">
        <v>185</v>
      </c>
      <c r="AC219" s="103">
        <v>4625</v>
      </c>
      <c r="AD219" s="398"/>
      <c r="AE219" s="167"/>
      <c r="AF219" s="360" t="s">
        <v>220</v>
      </c>
    </row>
    <row r="220" spans="1:32" ht="23.25" customHeight="1" x14ac:dyDescent="0.25">
      <c r="A220" s="142">
        <f t="shared" si="37"/>
        <v>179</v>
      </c>
      <c r="B220" s="279" t="s">
        <v>155</v>
      </c>
      <c r="C220" s="280"/>
      <c r="D220" s="143"/>
      <c r="E220" s="143"/>
      <c r="F220" s="389"/>
      <c r="G220" s="165">
        <v>200</v>
      </c>
      <c r="H220" s="103">
        <v>5000</v>
      </c>
      <c r="I220" s="398"/>
      <c r="J220" s="167">
        <v>75</v>
      </c>
      <c r="K220" s="103">
        <v>1875</v>
      </c>
      <c r="L220" s="398">
        <v>3</v>
      </c>
      <c r="M220" s="167">
        <v>178.5</v>
      </c>
      <c r="N220" s="103">
        <v>4462.5</v>
      </c>
      <c r="O220" s="398">
        <v>1</v>
      </c>
      <c r="P220" s="167">
        <v>30</v>
      </c>
      <c r="Q220" s="103">
        <v>750</v>
      </c>
      <c r="R220" s="389">
        <v>0</v>
      </c>
      <c r="S220" s="165">
        <v>120</v>
      </c>
      <c r="T220" s="103">
        <v>3000</v>
      </c>
      <c r="U220" s="398"/>
      <c r="V220" s="167">
        <v>40</v>
      </c>
      <c r="W220" s="103">
        <v>1000</v>
      </c>
      <c r="X220" s="398">
        <v>6</v>
      </c>
      <c r="Y220" s="167">
        <v>270</v>
      </c>
      <c r="Z220" s="103">
        <v>6750</v>
      </c>
      <c r="AA220" s="398">
        <v>0.75</v>
      </c>
      <c r="AB220" s="167">
        <v>145</v>
      </c>
      <c r="AC220" s="103">
        <v>3625</v>
      </c>
      <c r="AD220" s="398"/>
      <c r="AE220" s="167"/>
      <c r="AF220" s="360" t="s">
        <v>220</v>
      </c>
    </row>
    <row r="221" spans="1:32" ht="23.25" customHeight="1" x14ac:dyDescent="0.25">
      <c r="A221" s="142">
        <f t="shared" si="37"/>
        <v>180</v>
      </c>
      <c r="B221" s="279" t="s">
        <v>156</v>
      </c>
      <c r="C221" s="280"/>
      <c r="D221" s="143">
        <f>IF(ISBLANK('Item List'!E167),0,'Item List'!E167)</f>
        <v>0</v>
      </c>
      <c r="E221" s="143">
        <f t="shared" ref="E221" si="38">IF(AND(ISNUMBER($C221),ISNUMBER(D221)),$C221*D221,0)</f>
        <v>0</v>
      </c>
      <c r="F221" s="389"/>
      <c r="G221" s="165">
        <v>60</v>
      </c>
      <c r="H221" s="103">
        <v>1500</v>
      </c>
      <c r="I221" s="398"/>
      <c r="J221" s="167">
        <v>30</v>
      </c>
      <c r="K221" s="103">
        <v>750</v>
      </c>
      <c r="L221" s="398">
        <v>2</v>
      </c>
      <c r="M221" s="167">
        <v>119</v>
      </c>
      <c r="N221" s="103">
        <v>2975</v>
      </c>
      <c r="O221" s="398">
        <v>1</v>
      </c>
      <c r="P221" s="167">
        <v>30</v>
      </c>
      <c r="Q221" s="103">
        <v>750</v>
      </c>
      <c r="R221" s="389">
        <v>0</v>
      </c>
      <c r="S221" s="165">
        <v>65</v>
      </c>
      <c r="T221" s="103">
        <v>1625</v>
      </c>
      <c r="U221" s="398"/>
      <c r="V221" s="167">
        <v>30</v>
      </c>
      <c r="W221" s="103">
        <v>750</v>
      </c>
      <c r="X221" s="398">
        <v>3</v>
      </c>
      <c r="Y221" s="167">
        <v>135</v>
      </c>
      <c r="Z221" s="103">
        <v>3375</v>
      </c>
      <c r="AA221" s="398">
        <v>0.75</v>
      </c>
      <c r="AB221" s="167">
        <v>145</v>
      </c>
      <c r="AC221" s="103">
        <v>3625</v>
      </c>
      <c r="AD221" s="398"/>
      <c r="AE221" s="167"/>
      <c r="AF221" s="360" t="s">
        <v>220</v>
      </c>
    </row>
    <row r="222" spans="1:32" ht="23.25" customHeight="1" x14ac:dyDescent="0.25">
      <c r="A222" s="142">
        <f t="shared" si="37"/>
        <v>181</v>
      </c>
      <c r="B222" s="279" t="s">
        <v>157</v>
      </c>
      <c r="C222" s="280"/>
      <c r="D222" s="143"/>
      <c r="E222" s="143"/>
      <c r="F222" s="389"/>
      <c r="G222" s="165">
        <v>200</v>
      </c>
      <c r="H222" s="103">
        <v>5000</v>
      </c>
      <c r="I222" s="398"/>
      <c r="J222" s="167">
        <v>120</v>
      </c>
      <c r="K222" s="103">
        <v>3000</v>
      </c>
      <c r="L222" s="398">
        <v>4</v>
      </c>
      <c r="M222" s="167">
        <v>238</v>
      </c>
      <c r="N222" s="103">
        <v>5950</v>
      </c>
      <c r="O222" s="398">
        <v>1</v>
      </c>
      <c r="P222" s="167">
        <v>30</v>
      </c>
      <c r="Q222" s="103">
        <v>750</v>
      </c>
      <c r="R222" s="389">
        <v>0</v>
      </c>
      <c r="S222" s="165">
        <v>175</v>
      </c>
      <c r="T222" s="103">
        <v>4375</v>
      </c>
      <c r="U222" s="398"/>
      <c r="V222" s="167">
        <v>120</v>
      </c>
      <c r="W222" s="103">
        <v>3000</v>
      </c>
      <c r="X222" s="398">
        <v>8</v>
      </c>
      <c r="Y222" s="167">
        <v>360</v>
      </c>
      <c r="Z222" s="103">
        <v>9000</v>
      </c>
      <c r="AA222" s="398">
        <v>2</v>
      </c>
      <c r="AB222" s="167">
        <v>185</v>
      </c>
      <c r="AC222" s="103">
        <v>4625</v>
      </c>
      <c r="AD222" s="398"/>
      <c r="AE222" s="167"/>
      <c r="AF222" s="360" t="s">
        <v>220</v>
      </c>
    </row>
    <row r="223" spans="1:32" ht="23.25" customHeight="1" thickBot="1" x14ac:dyDescent="0.3">
      <c r="A223" s="142">
        <f t="shared" si="37"/>
        <v>182</v>
      </c>
      <c r="B223" s="279" t="s">
        <v>158</v>
      </c>
      <c r="C223" s="280"/>
      <c r="D223" s="143">
        <f>IF(ISBLANK('Item List'!E169),0,'Item List'!E169)</f>
        <v>0</v>
      </c>
      <c r="E223" s="143">
        <f t="shared" ref="E223" si="39">IF(AND(ISNUMBER($C223),ISNUMBER(D223)),$C223*D223,0)</f>
        <v>0</v>
      </c>
      <c r="F223" s="389"/>
      <c r="G223" s="165">
        <v>60</v>
      </c>
      <c r="H223" s="103">
        <v>1500</v>
      </c>
      <c r="I223" s="398"/>
      <c r="J223" s="167">
        <v>50</v>
      </c>
      <c r="K223" s="103">
        <v>1250</v>
      </c>
      <c r="L223" s="398">
        <v>2</v>
      </c>
      <c r="M223" s="167">
        <v>119</v>
      </c>
      <c r="N223" s="103">
        <v>2975</v>
      </c>
      <c r="O223" s="398">
        <v>1</v>
      </c>
      <c r="P223" s="167">
        <v>30</v>
      </c>
      <c r="Q223" s="103">
        <v>750</v>
      </c>
      <c r="R223" s="389">
        <v>0</v>
      </c>
      <c r="S223" s="165">
        <v>55</v>
      </c>
      <c r="T223" s="103">
        <v>1375</v>
      </c>
      <c r="U223" s="398"/>
      <c r="V223" s="167">
        <v>100</v>
      </c>
      <c r="W223" s="103">
        <v>2500</v>
      </c>
      <c r="X223" s="398">
        <v>4</v>
      </c>
      <c r="Y223" s="167">
        <v>180</v>
      </c>
      <c r="Z223" s="103">
        <v>4500</v>
      </c>
      <c r="AA223" s="398">
        <v>1</v>
      </c>
      <c r="AB223" s="167">
        <v>135</v>
      </c>
      <c r="AC223" s="103">
        <v>3375</v>
      </c>
      <c r="AD223" s="398"/>
      <c r="AE223" s="167"/>
      <c r="AF223" s="360" t="s">
        <v>220</v>
      </c>
    </row>
    <row r="224" spans="1:32" s="221" customFormat="1" ht="10.5" customHeight="1" x14ac:dyDescent="0.2">
      <c r="A224" s="144"/>
      <c r="B224" s="154" t="s">
        <v>203</v>
      </c>
      <c r="C224" s="281"/>
      <c r="D224" s="146" t="s">
        <v>7</v>
      </c>
      <c r="E224" s="147" t="str">
        <f>IF(SUM(E200:E223)=0,"",SUM(E200:E223))</f>
        <v/>
      </c>
      <c r="F224" s="391"/>
      <c r="G224" s="217"/>
      <c r="H224" s="348"/>
      <c r="I224" s="391"/>
      <c r="J224" s="217"/>
      <c r="K224" s="348"/>
      <c r="L224" s="391"/>
      <c r="M224" s="217"/>
      <c r="N224" s="348"/>
      <c r="O224" s="391"/>
      <c r="P224" s="217"/>
      <c r="Q224" s="348"/>
      <c r="R224" s="391">
        <v>0</v>
      </c>
      <c r="S224" s="217"/>
      <c r="T224" s="348"/>
      <c r="U224" s="391"/>
      <c r="V224" s="217"/>
      <c r="W224" s="348"/>
      <c r="X224" s="391"/>
      <c r="Y224" s="217"/>
      <c r="Z224" s="348"/>
      <c r="AA224" s="391">
        <v>0.5</v>
      </c>
      <c r="AB224" s="217"/>
      <c r="AC224" s="348">
        <f t="shared" ref="AC224" si="40">AA224*AB224</f>
        <v>0</v>
      </c>
      <c r="AD224" s="391"/>
      <c r="AE224" s="217"/>
      <c r="AF224" s="348"/>
    </row>
    <row r="225" spans="1:32" s="221" customFormat="1" ht="10.5" customHeight="1" thickBot="1" x14ac:dyDescent="0.25">
      <c r="A225" s="148"/>
      <c r="B225" s="149"/>
      <c r="C225" s="151"/>
      <c r="D225" s="152" t="s">
        <v>8</v>
      </c>
      <c r="E225" s="153" t="str">
        <f>IF(SUM(E200:E223)=0,"",SUM($C200*D200,$C201*D201,$C202*D202,$C203*D203,$C204*D204,$C205*D205,$C206*D206,$C207*D207,$C208*D208,$C209*D209,$C210*D210,$C211*D211,$C212*D212,$C213*D213,$C214*D214,$C215*D215,$C216*D216,$C217*D217,$C218*D218,$C219*D219,$C220*D220,$C221*D221,$C222*D222,$C223*D223))</f>
        <v/>
      </c>
      <c r="F225" s="392"/>
      <c r="G225" s="218"/>
      <c r="H225" s="104"/>
      <c r="I225" s="392"/>
      <c r="J225" s="218"/>
      <c r="K225" s="104"/>
      <c r="L225" s="392"/>
      <c r="M225" s="218"/>
      <c r="N225" s="104"/>
      <c r="O225" s="392"/>
      <c r="P225" s="218"/>
      <c r="Q225" s="104"/>
      <c r="R225" s="392">
        <v>0</v>
      </c>
      <c r="S225" s="218"/>
      <c r="T225" s="104"/>
      <c r="U225" s="392"/>
      <c r="V225" s="218"/>
      <c r="W225" s="104"/>
      <c r="X225" s="392"/>
      <c r="Y225" s="218"/>
      <c r="Z225" s="104"/>
      <c r="AA225" s="392"/>
      <c r="AB225" s="218"/>
      <c r="AC225" s="104"/>
      <c r="AD225" s="392"/>
      <c r="AE225" s="218"/>
      <c r="AF225" s="104"/>
    </row>
    <row r="226" spans="1:32" ht="23.25" customHeight="1" x14ac:dyDescent="0.25">
      <c r="A226" s="142">
        <f>IF(B226="","",A223+1)</f>
        <v>183</v>
      </c>
      <c r="B226" s="279" t="s">
        <v>159</v>
      </c>
      <c r="C226" s="280"/>
      <c r="D226" s="143"/>
      <c r="E226" s="143"/>
      <c r="F226" s="389"/>
      <c r="G226" s="165">
        <v>50</v>
      </c>
      <c r="H226" s="103">
        <v>1250</v>
      </c>
      <c r="I226" s="398"/>
      <c r="J226" s="167">
        <v>10</v>
      </c>
      <c r="K226" s="103">
        <v>250</v>
      </c>
      <c r="L226" s="398">
        <v>2</v>
      </c>
      <c r="M226" s="167">
        <v>119</v>
      </c>
      <c r="N226" s="103">
        <v>2975</v>
      </c>
      <c r="O226" s="398">
        <v>1</v>
      </c>
      <c r="P226" s="167">
        <v>30</v>
      </c>
      <c r="Q226" s="103">
        <v>750</v>
      </c>
      <c r="R226" s="389">
        <v>0</v>
      </c>
      <c r="S226" s="165">
        <v>60</v>
      </c>
      <c r="T226" s="103">
        <v>1500</v>
      </c>
      <c r="U226" s="398"/>
      <c r="V226" s="167">
        <v>20</v>
      </c>
      <c r="W226" s="103">
        <v>500</v>
      </c>
      <c r="X226" s="398">
        <v>1.5</v>
      </c>
      <c r="Y226" s="167">
        <v>67.5</v>
      </c>
      <c r="Z226" s="103">
        <v>1687.5</v>
      </c>
      <c r="AA226" s="398">
        <v>0.5</v>
      </c>
      <c r="AB226" s="167">
        <v>100</v>
      </c>
      <c r="AC226" s="103">
        <v>2500</v>
      </c>
      <c r="AD226" s="398"/>
      <c r="AE226" s="167"/>
      <c r="AF226" s="360" t="s">
        <v>220</v>
      </c>
    </row>
    <row r="227" spans="1:32" ht="23.25" customHeight="1" x14ac:dyDescent="0.25">
      <c r="A227" s="142">
        <f t="shared" ref="A227:A230" si="41">IF(B227="","",A226+1)</f>
        <v>184</v>
      </c>
      <c r="B227" s="279" t="s">
        <v>160</v>
      </c>
      <c r="C227" s="280"/>
      <c r="D227" s="143"/>
      <c r="E227" s="143"/>
      <c r="F227" s="389"/>
      <c r="G227" s="165">
        <v>40</v>
      </c>
      <c r="H227" s="103">
        <v>1000</v>
      </c>
      <c r="I227" s="398"/>
      <c r="J227" s="167">
        <v>30</v>
      </c>
      <c r="K227" s="103">
        <v>750</v>
      </c>
      <c r="L227" s="398">
        <v>2</v>
      </c>
      <c r="M227" s="167">
        <v>119</v>
      </c>
      <c r="N227" s="103">
        <v>2975</v>
      </c>
      <c r="O227" s="398">
        <v>1</v>
      </c>
      <c r="P227" s="167">
        <v>30</v>
      </c>
      <c r="Q227" s="103">
        <v>750</v>
      </c>
      <c r="R227" s="389">
        <v>0</v>
      </c>
      <c r="S227" s="165">
        <v>135</v>
      </c>
      <c r="T227" s="103">
        <v>3375</v>
      </c>
      <c r="U227" s="398"/>
      <c r="V227" s="167">
        <v>40</v>
      </c>
      <c r="W227" s="103">
        <v>1000</v>
      </c>
      <c r="X227" s="398">
        <v>1.5</v>
      </c>
      <c r="Y227" s="167">
        <v>67.5</v>
      </c>
      <c r="Z227" s="103">
        <v>1687.5</v>
      </c>
      <c r="AA227" s="398">
        <v>0.5</v>
      </c>
      <c r="AB227" s="167">
        <v>100</v>
      </c>
      <c r="AC227" s="103">
        <v>2500</v>
      </c>
      <c r="AD227" s="398"/>
      <c r="AE227" s="167"/>
      <c r="AF227" s="360" t="s">
        <v>220</v>
      </c>
    </row>
    <row r="228" spans="1:32" ht="23.25" customHeight="1" x14ac:dyDescent="0.25">
      <c r="A228" s="142">
        <f t="shared" si="41"/>
        <v>185</v>
      </c>
      <c r="B228" s="279" t="s">
        <v>161</v>
      </c>
      <c r="C228" s="280"/>
      <c r="D228" s="143"/>
      <c r="E228" s="143"/>
      <c r="F228" s="389"/>
      <c r="G228" s="165">
        <v>40</v>
      </c>
      <c r="H228" s="103">
        <v>1000</v>
      </c>
      <c r="I228" s="398"/>
      <c r="J228" s="167">
        <v>10</v>
      </c>
      <c r="K228" s="103">
        <v>250</v>
      </c>
      <c r="L228" s="398">
        <v>2</v>
      </c>
      <c r="M228" s="167">
        <v>119</v>
      </c>
      <c r="N228" s="103">
        <v>2975</v>
      </c>
      <c r="O228" s="398">
        <v>1</v>
      </c>
      <c r="P228" s="167">
        <v>30</v>
      </c>
      <c r="Q228" s="103">
        <v>750</v>
      </c>
      <c r="R228" s="389">
        <v>0</v>
      </c>
      <c r="S228" s="165">
        <v>50</v>
      </c>
      <c r="T228" s="103">
        <v>1250</v>
      </c>
      <c r="U228" s="398"/>
      <c r="V228" s="167">
        <v>25</v>
      </c>
      <c r="W228" s="103">
        <v>625</v>
      </c>
      <c r="X228" s="398">
        <v>1.5</v>
      </c>
      <c r="Y228" s="167">
        <v>67.5</v>
      </c>
      <c r="Z228" s="103">
        <v>1687.5</v>
      </c>
      <c r="AA228" s="398">
        <v>0.5</v>
      </c>
      <c r="AB228" s="167">
        <v>140</v>
      </c>
      <c r="AC228" s="103">
        <v>3500</v>
      </c>
      <c r="AD228" s="398"/>
      <c r="AE228" s="167"/>
      <c r="AF228" s="360" t="s">
        <v>220</v>
      </c>
    </row>
    <row r="229" spans="1:32" ht="23.25" customHeight="1" x14ac:dyDescent="0.25">
      <c r="A229" s="142">
        <f t="shared" si="41"/>
        <v>186</v>
      </c>
      <c r="B229" s="279" t="s">
        <v>162</v>
      </c>
      <c r="C229" s="280"/>
      <c r="D229" s="143"/>
      <c r="E229" s="143"/>
      <c r="F229" s="389"/>
      <c r="G229" s="165">
        <v>40</v>
      </c>
      <c r="H229" s="103">
        <v>1000</v>
      </c>
      <c r="I229" s="398"/>
      <c r="J229" s="167">
        <v>50</v>
      </c>
      <c r="K229" s="103">
        <v>1250</v>
      </c>
      <c r="L229" s="398">
        <v>2</v>
      </c>
      <c r="M229" s="167">
        <v>119</v>
      </c>
      <c r="N229" s="103">
        <v>2975</v>
      </c>
      <c r="O229" s="398">
        <v>1</v>
      </c>
      <c r="P229" s="167">
        <v>30</v>
      </c>
      <c r="Q229" s="103">
        <v>750</v>
      </c>
      <c r="R229" s="389">
        <v>0</v>
      </c>
      <c r="S229" s="165">
        <v>65</v>
      </c>
      <c r="T229" s="103">
        <v>1625</v>
      </c>
      <c r="U229" s="398"/>
      <c r="V229" s="167">
        <v>35</v>
      </c>
      <c r="W229" s="103">
        <v>875</v>
      </c>
      <c r="X229" s="398">
        <v>4</v>
      </c>
      <c r="Y229" s="167">
        <v>180</v>
      </c>
      <c r="Z229" s="103">
        <v>4500</v>
      </c>
      <c r="AA229" s="398">
        <v>0.5</v>
      </c>
      <c r="AB229" s="167">
        <v>100</v>
      </c>
      <c r="AC229" s="103">
        <v>100</v>
      </c>
      <c r="AD229" s="398"/>
      <c r="AE229" s="167"/>
      <c r="AF229" s="360" t="s">
        <v>220</v>
      </c>
    </row>
    <row r="230" spans="1:32" ht="23.25" customHeight="1" x14ac:dyDescent="0.25">
      <c r="A230" s="142">
        <f t="shared" si="41"/>
        <v>187</v>
      </c>
      <c r="B230" s="279" t="s">
        <v>164</v>
      </c>
      <c r="C230" s="280"/>
      <c r="D230" s="143"/>
      <c r="E230" s="143"/>
      <c r="F230" s="389"/>
      <c r="G230" s="165">
        <v>40</v>
      </c>
      <c r="H230" s="103">
        <v>1000</v>
      </c>
      <c r="I230" s="398"/>
      <c r="J230" s="167">
        <v>30</v>
      </c>
      <c r="K230" s="103">
        <v>750</v>
      </c>
      <c r="L230" s="398">
        <v>2</v>
      </c>
      <c r="M230" s="167">
        <v>119</v>
      </c>
      <c r="N230" s="103">
        <v>2975</v>
      </c>
      <c r="O230" s="398">
        <v>1</v>
      </c>
      <c r="P230" s="167">
        <v>30</v>
      </c>
      <c r="Q230" s="103">
        <v>750</v>
      </c>
      <c r="R230" s="389">
        <v>0</v>
      </c>
      <c r="S230" s="165">
        <v>65</v>
      </c>
      <c r="T230" s="103">
        <v>1625</v>
      </c>
      <c r="U230" s="398"/>
      <c r="V230" s="167">
        <v>20</v>
      </c>
      <c r="W230" s="103">
        <v>500</v>
      </c>
      <c r="X230" s="398">
        <v>2</v>
      </c>
      <c r="Y230" s="167">
        <v>90</v>
      </c>
      <c r="Z230" s="103">
        <v>2250</v>
      </c>
      <c r="AA230" s="398">
        <v>0.5</v>
      </c>
      <c r="AB230" s="167">
        <v>100</v>
      </c>
      <c r="AC230" s="103">
        <v>3000</v>
      </c>
      <c r="AD230" s="398"/>
      <c r="AE230" s="167"/>
      <c r="AF230" s="360" t="s">
        <v>220</v>
      </c>
    </row>
    <row r="231" spans="1:32" s="356" customFormat="1" ht="24" customHeight="1" x14ac:dyDescent="0.25">
      <c r="A231" s="452">
        <f>IF(B231="","",A230+1)</f>
        <v>188</v>
      </c>
      <c r="B231" s="432" t="s">
        <v>196</v>
      </c>
      <c r="C231" s="453"/>
      <c r="D231" s="454"/>
      <c r="E231" s="454"/>
      <c r="F231" s="455"/>
      <c r="G231" s="456"/>
      <c r="H231" s="457">
        <f>SUM(H217:H223,H226:H230)</f>
        <v>25250</v>
      </c>
      <c r="I231" s="458"/>
      <c r="J231" s="459"/>
      <c r="K231" s="462">
        <f>SUM(K217:K223,K226:K230)</f>
        <v>15250</v>
      </c>
      <c r="L231" s="458"/>
      <c r="M231" s="459"/>
      <c r="N231" s="457">
        <f>SUM(N217:N223,N226:N230)</f>
        <v>41650</v>
      </c>
      <c r="O231" s="458"/>
      <c r="P231" s="459"/>
      <c r="Q231" s="457">
        <f>SUM(Q217:Q223,Q226:Q230)</f>
        <v>9000</v>
      </c>
      <c r="R231" s="463">
        <v>0</v>
      </c>
      <c r="S231" s="461"/>
      <c r="T231" s="457">
        <f>SUM(T217:T223,T226:T230)</f>
        <v>25875</v>
      </c>
      <c r="U231" s="458"/>
      <c r="V231" s="459"/>
      <c r="W231" s="457">
        <f>SUM(W217:W223,W226:W230)</f>
        <v>15000</v>
      </c>
      <c r="X231" s="458"/>
      <c r="Y231" s="459"/>
      <c r="Z231" s="457">
        <f>SUM(Z217:Z223,Z226:Z230)</f>
        <v>48937.5</v>
      </c>
      <c r="AA231" s="458"/>
      <c r="AB231" s="459"/>
      <c r="AC231" s="457">
        <f>SUM(AC217:AC223,AC226:AC230)</f>
        <v>36600</v>
      </c>
      <c r="AD231" s="458"/>
      <c r="AE231" s="459"/>
      <c r="AF231" s="457" t="s">
        <v>220</v>
      </c>
    </row>
    <row r="232" spans="1:32" ht="23.25" customHeight="1" x14ac:dyDescent="0.25">
      <c r="A232" s="142"/>
      <c r="B232" s="279"/>
      <c r="C232" s="280"/>
      <c r="D232" s="143"/>
      <c r="E232" s="143"/>
      <c r="F232" s="389"/>
      <c r="G232" s="165"/>
      <c r="H232" s="103"/>
      <c r="I232" s="398"/>
      <c r="J232" s="167"/>
      <c r="K232" s="382" t="s">
        <v>228</v>
      </c>
      <c r="L232" s="398"/>
      <c r="M232" s="167"/>
      <c r="N232" s="103"/>
      <c r="O232" s="398"/>
      <c r="P232" s="167"/>
      <c r="Q232" s="103"/>
      <c r="R232" s="389">
        <v>0</v>
      </c>
      <c r="S232" s="165"/>
      <c r="T232" s="103"/>
      <c r="U232" s="398"/>
      <c r="V232" s="167"/>
      <c r="W232" s="382" t="s">
        <v>221</v>
      </c>
      <c r="X232" s="398"/>
      <c r="Y232" s="167"/>
      <c r="Z232" s="103"/>
      <c r="AA232" s="398"/>
      <c r="AB232" s="167"/>
      <c r="AC232" s="382" t="s">
        <v>223</v>
      </c>
      <c r="AD232" s="398"/>
      <c r="AE232" s="167"/>
      <c r="AF232" s="103"/>
    </row>
    <row r="233" spans="1:32" ht="23.25" customHeight="1" x14ac:dyDescent="0.25">
      <c r="A233" s="142"/>
      <c r="B233" s="279"/>
      <c r="C233" s="280"/>
      <c r="D233" s="143"/>
      <c r="E233" s="143"/>
      <c r="F233" s="389"/>
      <c r="G233" s="165"/>
      <c r="H233" s="103"/>
      <c r="I233" s="398"/>
      <c r="J233" s="167"/>
      <c r="K233" s="103"/>
      <c r="L233" s="398"/>
      <c r="M233" s="167"/>
      <c r="N233" s="103"/>
      <c r="O233" s="398"/>
      <c r="P233" s="167"/>
      <c r="Q233" s="103"/>
      <c r="R233" s="389"/>
      <c r="S233" s="165"/>
      <c r="T233" s="103"/>
      <c r="U233" s="398"/>
      <c r="V233" s="167"/>
      <c r="W233" s="103"/>
      <c r="X233" s="398"/>
      <c r="Y233" s="167"/>
      <c r="Z233" s="103"/>
      <c r="AA233" s="398"/>
      <c r="AB233" s="167"/>
      <c r="AC233" s="103"/>
      <c r="AD233" s="398"/>
      <c r="AE233" s="167"/>
      <c r="AF233" s="360"/>
    </row>
    <row r="234" spans="1:32" ht="23.25" customHeight="1" x14ac:dyDescent="0.25">
      <c r="A234" s="345"/>
      <c r="B234" s="344" t="s">
        <v>197</v>
      </c>
      <c r="C234" s="346"/>
      <c r="D234" s="143"/>
      <c r="E234" s="143"/>
      <c r="F234" s="407" t="s">
        <v>147</v>
      </c>
      <c r="G234" s="385" t="s">
        <v>208</v>
      </c>
      <c r="H234" s="360" t="s">
        <v>6</v>
      </c>
      <c r="I234" s="407" t="s">
        <v>147</v>
      </c>
      <c r="J234" s="385" t="s">
        <v>208</v>
      </c>
      <c r="K234" s="360" t="s">
        <v>6</v>
      </c>
      <c r="L234" s="407" t="s">
        <v>147</v>
      </c>
      <c r="M234" s="385" t="s">
        <v>208</v>
      </c>
      <c r="N234" s="360" t="s">
        <v>6</v>
      </c>
      <c r="O234" s="407" t="s">
        <v>147</v>
      </c>
      <c r="P234" s="385" t="s">
        <v>208</v>
      </c>
      <c r="Q234" s="360" t="s">
        <v>6</v>
      </c>
      <c r="R234" s="407" t="s">
        <v>147</v>
      </c>
      <c r="S234" s="385" t="s">
        <v>208</v>
      </c>
      <c r="T234" s="360" t="s">
        <v>6</v>
      </c>
      <c r="U234" s="407" t="s">
        <v>147</v>
      </c>
      <c r="V234" s="385" t="s">
        <v>208</v>
      </c>
      <c r="W234" s="360" t="s">
        <v>6</v>
      </c>
      <c r="X234" s="407" t="s">
        <v>147</v>
      </c>
      <c r="Y234" s="385" t="s">
        <v>208</v>
      </c>
      <c r="Z234" s="360" t="s">
        <v>6</v>
      </c>
      <c r="AA234" s="407" t="s">
        <v>147</v>
      </c>
      <c r="AB234" s="385" t="s">
        <v>208</v>
      </c>
      <c r="AC234" s="360" t="s">
        <v>6</v>
      </c>
      <c r="AD234" s="407" t="s">
        <v>147</v>
      </c>
      <c r="AE234" s="385" t="s">
        <v>208</v>
      </c>
      <c r="AF234" s="360" t="s">
        <v>6</v>
      </c>
    </row>
    <row r="235" spans="1:32" ht="23.25" customHeight="1" x14ac:dyDescent="0.25">
      <c r="A235" s="142">
        <f>IF(B235="","",A231+1)</f>
        <v>189</v>
      </c>
      <c r="B235" s="279" t="s">
        <v>198</v>
      </c>
      <c r="C235" s="280"/>
      <c r="D235" s="143"/>
      <c r="E235" s="143"/>
      <c r="F235" s="389">
        <v>20</v>
      </c>
      <c r="G235" s="165">
        <v>20</v>
      </c>
      <c r="H235" s="103">
        <f t="shared" ref="H235:H236" si="42">F235*G235</f>
        <v>400</v>
      </c>
      <c r="I235" s="398">
        <v>20</v>
      </c>
      <c r="J235" s="167">
        <v>45</v>
      </c>
      <c r="K235" s="103">
        <f t="shared" ref="K235:K236" si="43">I235*J235</f>
        <v>900</v>
      </c>
      <c r="L235" s="398">
        <v>20</v>
      </c>
      <c r="M235" s="167">
        <v>59.5</v>
      </c>
      <c r="N235" s="103">
        <f t="shared" ref="N235:N236" si="44">L235*M235</f>
        <v>1190</v>
      </c>
      <c r="O235" s="398">
        <v>20</v>
      </c>
      <c r="P235" s="167">
        <v>10</v>
      </c>
      <c r="Q235" s="103">
        <f t="shared" ref="Q235:Q236" si="45">O235*P235</f>
        <v>200</v>
      </c>
      <c r="R235" s="389">
        <v>20</v>
      </c>
      <c r="S235" s="165">
        <v>55</v>
      </c>
      <c r="T235" s="103">
        <f t="shared" ref="T235:T236" si="46">R235*S235</f>
        <v>1100</v>
      </c>
      <c r="U235" s="398">
        <v>20</v>
      </c>
      <c r="V235" s="167">
        <v>25</v>
      </c>
      <c r="W235" s="103">
        <f t="shared" ref="W235:W236" si="47">U235*V235</f>
        <v>500</v>
      </c>
      <c r="X235" s="398">
        <v>20</v>
      </c>
      <c r="Y235" s="167">
        <v>45</v>
      </c>
      <c r="Z235" s="103">
        <f t="shared" ref="Z235:Z236" si="48">X235*Y235</f>
        <v>900</v>
      </c>
      <c r="AA235" s="398">
        <v>20</v>
      </c>
      <c r="AB235" s="167">
        <v>50</v>
      </c>
      <c r="AC235" s="103">
        <f t="shared" ref="AC235:AC236" si="49">AA235*AB235</f>
        <v>1000</v>
      </c>
      <c r="AD235" s="398"/>
      <c r="AE235" s="167"/>
      <c r="AF235" s="360" t="s">
        <v>220</v>
      </c>
    </row>
    <row r="236" spans="1:32" ht="23.25" customHeight="1" x14ac:dyDescent="0.25">
      <c r="A236" s="142">
        <f t="shared" ref="A236:A237" si="50">IF(B236="","",A235+1)</f>
        <v>190</v>
      </c>
      <c r="B236" s="279" t="s">
        <v>199</v>
      </c>
      <c r="C236" s="280"/>
      <c r="D236" s="143"/>
      <c r="E236" s="143"/>
      <c r="F236" s="389">
        <v>30</v>
      </c>
      <c r="G236" s="165">
        <v>20</v>
      </c>
      <c r="H236" s="103">
        <f t="shared" si="42"/>
        <v>600</v>
      </c>
      <c r="I236" s="398">
        <v>30</v>
      </c>
      <c r="J236" s="167">
        <v>45</v>
      </c>
      <c r="K236" s="103">
        <f t="shared" si="43"/>
        <v>1350</v>
      </c>
      <c r="L236" s="398">
        <v>30</v>
      </c>
      <c r="M236" s="167">
        <v>59.5</v>
      </c>
      <c r="N236" s="103">
        <f t="shared" si="44"/>
        <v>1785</v>
      </c>
      <c r="O236" s="398">
        <v>30</v>
      </c>
      <c r="P236" s="167">
        <v>10</v>
      </c>
      <c r="Q236" s="103">
        <f t="shared" si="45"/>
        <v>300</v>
      </c>
      <c r="R236" s="389">
        <v>30</v>
      </c>
      <c r="S236" s="165">
        <v>55</v>
      </c>
      <c r="T236" s="103">
        <f t="shared" si="46"/>
        <v>1650</v>
      </c>
      <c r="U236" s="398">
        <v>30</v>
      </c>
      <c r="V236" s="167">
        <v>25</v>
      </c>
      <c r="W236" s="103">
        <f t="shared" si="47"/>
        <v>750</v>
      </c>
      <c r="X236" s="398">
        <v>30</v>
      </c>
      <c r="Y236" s="167">
        <v>45</v>
      </c>
      <c r="Z236" s="103">
        <f t="shared" si="48"/>
        <v>1350</v>
      </c>
      <c r="AA236" s="398">
        <v>30</v>
      </c>
      <c r="AB236" s="167">
        <v>30</v>
      </c>
      <c r="AC236" s="103">
        <f t="shared" si="49"/>
        <v>900</v>
      </c>
      <c r="AD236" s="398"/>
      <c r="AE236" s="167"/>
      <c r="AF236" s="360" t="s">
        <v>220</v>
      </c>
    </row>
    <row r="237" spans="1:32" s="356" customFormat="1" ht="24" customHeight="1" x14ac:dyDescent="0.25">
      <c r="A237" s="452">
        <f t="shared" si="50"/>
        <v>191</v>
      </c>
      <c r="B237" s="432" t="s">
        <v>200</v>
      </c>
      <c r="C237" s="453"/>
      <c r="D237" s="454"/>
      <c r="E237" s="454"/>
      <c r="F237" s="455"/>
      <c r="G237" s="456"/>
      <c r="H237" s="457">
        <f>SUM(H235:H236)</f>
        <v>1000</v>
      </c>
      <c r="I237" s="458"/>
      <c r="J237" s="459"/>
      <c r="K237" s="462">
        <f>SUM(K235:K236)</f>
        <v>2250</v>
      </c>
      <c r="L237" s="458"/>
      <c r="M237" s="459"/>
      <c r="N237" s="457">
        <f>SUM(N235:N236)</f>
        <v>2975</v>
      </c>
      <c r="O237" s="458"/>
      <c r="P237" s="459"/>
      <c r="Q237" s="457">
        <f>SUM(Q235:Q236)</f>
        <v>500</v>
      </c>
      <c r="R237" s="463"/>
      <c r="S237" s="461"/>
      <c r="T237" s="457">
        <f>SUM(T235:T236)</f>
        <v>2750</v>
      </c>
      <c r="U237" s="458"/>
      <c r="V237" s="459"/>
      <c r="W237" s="457">
        <f>SUM(W235:W236)</f>
        <v>1250</v>
      </c>
      <c r="X237" s="458"/>
      <c r="Y237" s="459"/>
      <c r="Z237" s="457">
        <f>SUM(Z235:Z236)</f>
        <v>2250</v>
      </c>
      <c r="AA237" s="458"/>
      <c r="AB237" s="459"/>
      <c r="AC237" s="457">
        <f>SUM(AC235:AC236)</f>
        <v>1900</v>
      </c>
      <c r="AD237" s="458"/>
      <c r="AE237" s="459"/>
      <c r="AF237" s="457" t="s">
        <v>220</v>
      </c>
    </row>
    <row r="238" spans="1:32" ht="23.25" hidden="1" customHeight="1" x14ac:dyDescent="0.25">
      <c r="A238" s="142"/>
      <c r="B238" s="279"/>
      <c r="C238" s="280"/>
      <c r="D238" s="143"/>
      <c r="E238" s="143"/>
      <c r="F238" s="389"/>
      <c r="G238" s="165"/>
      <c r="H238" s="103"/>
      <c r="I238" s="398"/>
      <c r="J238" s="167"/>
      <c r="K238" s="103"/>
      <c r="L238" s="398"/>
      <c r="M238" s="167"/>
      <c r="N238" s="103"/>
      <c r="O238" s="398"/>
      <c r="P238" s="167"/>
      <c r="Q238" s="103"/>
      <c r="R238" s="389"/>
      <c r="S238" s="165"/>
      <c r="T238" s="103"/>
      <c r="U238" s="398"/>
      <c r="V238" s="167"/>
      <c r="W238" s="103"/>
      <c r="X238" s="398"/>
      <c r="Y238" s="167"/>
      <c r="Z238" s="103"/>
      <c r="AA238" s="398"/>
      <c r="AB238" s="167"/>
      <c r="AC238" s="103"/>
      <c r="AD238" s="398"/>
      <c r="AE238" s="167"/>
      <c r="AF238" s="103"/>
    </row>
    <row r="239" spans="1:32" ht="36" hidden="1" x14ac:dyDescent="0.25">
      <c r="A239" s="358">
        <f>IF(B239="","",A237+1)</f>
        <v>192</v>
      </c>
      <c r="B239" s="357" t="s">
        <v>201</v>
      </c>
      <c r="C239" s="346"/>
      <c r="D239" s="143"/>
      <c r="E239" s="143"/>
      <c r="F239" s="389"/>
      <c r="G239" s="165"/>
      <c r="H239" s="359">
        <f>SUM(H20,H38,H41,H85,H105,H151,H167,H214,H231,H237)</f>
        <v>77855</v>
      </c>
      <c r="I239" s="398"/>
      <c r="J239" s="167"/>
      <c r="K239" s="359">
        <f>SUM(K20,K38,K41,K85,K105,K151,K167,K214,K231,K237)</f>
        <v>85750</v>
      </c>
      <c r="L239" s="398"/>
      <c r="M239" s="167"/>
      <c r="N239" s="359">
        <f>SUM(N20,N38,N41,N85,N105,N151,N167,N214,N231,N237)</f>
        <v>147588</v>
      </c>
      <c r="O239" s="398"/>
      <c r="P239" s="167"/>
      <c r="Q239" s="359">
        <f>SUM(Q20,Q38,Q41,Q85,Q105,Q151,Q167,Q214,Q231,Q237)</f>
        <v>57655</v>
      </c>
      <c r="R239" s="389"/>
      <c r="S239" s="165"/>
      <c r="T239" s="359">
        <f>SUM(T20,T38,T41,T85,T105,T151,T167,T214,T231,T237)</f>
        <v>113550</v>
      </c>
      <c r="U239" s="398"/>
      <c r="V239" s="167"/>
      <c r="W239" s="359">
        <f>SUM(W20,W38,W41,W85,W105,W151,W167,W214,W231,W237)</f>
        <v>71250</v>
      </c>
      <c r="X239" s="398"/>
      <c r="Y239" s="167"/>
      <c r="Z239" s="359">
        <f>SUM(Z20,Z38,Z41,Z85,Z105,Z151,Z167,Z214,Z231,Z237)</f>
        <v>188397.5</v>
      </c>
      <c r="AA239" s="398"/>
      <c r="AB239" s="167"/>
      <c r="AC239" s="359">
        <f>SUM(AC20,AC38,AC41,AC85,AC105,AC151,AC167,AC214,AC231,AC237)</f>
        <v>107741</v>
      </c>
      <c r="AD239" s="398"/>
      <c r="AE239" s="167"/>
      <c r="AF239" s="359">
        <f>SUM(AF20,AF38,AF41,AF85,AF105,AF151,AF167,AF214,AF231,AF237)</f>
        <v>29825</v>
      </c>
    </row>
    <row r="240" spans="1:32" ht="23.25" hidden="1" customHeight="1" x14ac:dyDescent="0.25">
      <c r="A240" s="142"/>
      <c r="B240" s="279"/>
      <c r="C240" s="280"/>
      <c r="D240" s="143"/>
      <c r="E240" s="143"/>
      <c r="F240" s="389"/>
      <c r="G240" s="165"/>
      <c r="H240" s="103"/>
      <c r="I240" s="398"/>
      <c r="J240" s="167"/>
      <c r="K240" s="382" t="s">
        <v>229</v>
      </c>
      <c r="L240" s="398"/>
      <c r="M240" s="167"/>
      <c r="N240" s="103"/>
      <c r="O240" s="398"/>
      <c r="P240" s="167"/>
      <c r="Q240" s="382" t="s">
        <v>219</v>
      </c>
      <c r="R240" s="398"/>
      <c r="S240" s="167"/>
      <c r="T240" s="103"/>
      <c r="U240" s="398"/>
      <c r="V240" s="167"/>
      <c r="W240" s="382" t="s">
        <v>222</v>
      </c>
      <c r="X240" s="398"/>
      <c r="Y240" s="167"/>
      <c r="Z240" s="103"/>
      <c r="AA240" s="398"/>
      <c r="AB240" s="167"/>
      <c r="AC240" s="382" t="s">
        <v>225</v>
      </c>
      <c r="AD240" s="398"/>
      <c r="AE240" s="167"/>
      <c r="AF240" s="103"/>
    </row>
    <row r="241" spans="1:32" s="356" customFormat="1" ht="23.25" customHeight="1" x14ac:dyDescent="0.25">
      <c r="A241" s="349"/>
      <c r="B241" s="279"/>
      <c r="C241" s="350"/>
      <c r="D241" s="351"/>
      <c r="E241" s="351"/>
      <c r="F241" s="393"/>
      <c r="G241" s="352"/>
      <c r="H241" s="355"/>
      <c r="I241" s="402"/>
      <c r="J241" s="354"/>
      <c r="K241" s="355"/>
      <c r="L241" s="402"/>
      <c r="M241" s="354"/>
      <c r="N241" s="355"/>
      <c r="O241" s="402"/>
      <c r="P241" s="354"/>
      <c r="Q241" s="355"/>
      <c r="R241" s="402"/>
      <c r="S241" s="354"/>
      <c r="T241" s="355"/>
      <c r="U241" s="402"/>
      <c r="V241" s="354"/>
      <c r="W241" s="355"/>
      <c r="X241" s="402"/>
      <c r="Y241" s="354"/>
      <c r="Z241" s="355"/>
      <c r="AA241" s="402"/>
      <c r="AB241" s="354"/>
      <c r="AC241" s="355"/>
      <c r="AD241" s="402"/>
      <c r="AE241" s="354"/>
      <c r="AF241" s="355"/>
    </row>
    <row r="242" spans="1:32" s="442" customFormat="1" ht="69" customHeight="1" x14ac:dyDescent="0.25">
      <c r="A242" s="443"/>
      <c r="B242" s="441" t="s">
        <v>243</v>
      </c>
      <c r="C242" s="444"/>
      <c r="D242" s="445"/>
      <c r="E242" s="445"/>
      <c r="F242" s="446"/>
      <c r="G242" s="447"/>
      <c r="H242" s="478">
        <f>SUM(H38,H41,H105,H167,H231,H237)</f>
        <v>27885</v>
      </c>
      <c r="I242" s="479"/>
      <c r="J242" s="480"/>
      <c r="K242" s="481">
        <f>SUM(K38,K41,K105,K167,K231,K237)</f>
        <v>18085</v>
      </c>
      <c r="L242" s="479"/>
      <c r="M242" s="480"/>
      <c r="N242" s="478">
        <f>SUM(N38,N41,N105,N167,N231,N237)</f>
        <v>55720</v>
      </c>
      <c r="O242" s="479"/>
      <c r="P242" s="480"/>
      <c r="Q242" s="478">
        <f>SUM(Q38,Q41,Q105,Q167,Q231,Q237)</f>
        <v>15385</v>
      </c>
      <c r="R242" s="482"/>
      <c r="S242" s="483"/>
      <c r="T242" s="478">
        <f>SUM(T38,T41,T105,T167,T231,T237)</f>
        <v>43125</v>
      </c>
      <c r="U242" s="479"/>
      <c r="V242" s="480"/>
      <c r="W242" s="478">
        <f>SUM(W38,W41,W105,W167,W231,W237)</f>
        <v>16250</v>
      </c>
      <c r="X242" s="479"/>
      <c r="Y242" s="480"/>
      <c r="Z242" s="478">
        <f>SUM(Z38,Z41,Z105,Z167,Z231,Z237)</f>
        <v>59792.5</v>
      </c>
      <c r="AA242" s="479"/>
      <c r="AB242" s="480"/>
      <c r="AC242" s="478">
        <f>SUM(AC38,AC41,AC105,AC167,AC231,AC237)</f>
        <v>47156</v>
      </c>
      <c r="AD242" s="479"/>
      <c r="AE242" s="480"/>
      <c r="AF242" s="478" t="s">
        <v>220</v>
      </c>
    </row>
    <row r="243" spans="1:32" ht="23.25" customHeight="1" x14ac:dyDescent="0.25">
      <c r="A243" s="142"/>
      <c r="B243" s="279"/>
      <c r="C243" s="280"/>
      <c r="D243" s="143"/>
      <c r="E243" s="143"/>
      <c r="F243" s="389"/>
      <c r="G243" s="165"/>
      <c r="H243" s="103"/>
      <c r="I243" s="398"/>
      <c r="J243" s="167"/>
      <c r="K243" s="103"/>
      <c r="L243" s="398"/>
      <c r="M243" s="167"/>
      <c r="N243" s="103"/>
      <c r="O243" s="398"/>
      <c r="P243" s="167"/>
      <c r="Q243" s="103"/>
      <c r="R243" s="398"/>
      <c r="S243" s="167"/>
      <c r="T243" s="103"/>
      <c r="U243" s="398"/>
      <c r="V243" s="167"/>
      <c r="W243" s="103"/>
      <c r="X243" s="398"/>
      <c r="Y243" s="167"/>
      <c r="Z243" s="103"/>
      <c r="AA243" s="398"/>
      <c r="AB243" s="167"/>
      <c r="AC243" s="103"/>
      <c r="AD243" s="398"/>
      <c r="AE243" s="167"/>
      <c r="AF243" s="103"/>
    </row>
    <row r="244" spans="1:32" ht="23.25" customHeight="1" x14ac:dyDescent="0.25">
      <c r="A244" s="142"/>
      <c r="B244" s="279"/>
      <c r="C244" s="280"/>
      <c r="D244" s="143"/>
      <c r="E244" s="143"/>
      <c r="F244" s="389"/>
      <c r="G244" s="165"/>
      <c r="H244" s="103"/>
      <c r="I244" s="398"/>
      <c r="J244" s="167"/>
      <c r="K244" s="103"/>
      <c r="L244" s="398"/>
      <c r="M244" s="167"/>
      <c r="N244" s="103"/>
      <c r="O244" s="398"/>
      <c r="P244" s="167"/>
      <c r="Q244" s="103"/>
      <c r="R244" s="398"/>
      <c r="S244" s="167"/>
      <c r="T244" s="103"/>
      <c r="U244" s="398"/>
      <c r="V244" s="167"/>
      <c r="W244" s="103"/>
      <c r="X244" s="398"/>
      <c r="Y244" s="167"/>
      <c r="Z244" s="103"/>
      <c r="AA244" s="398"/>
      <c r="AB244" s="167"/>
      <c r="AC244" s="103"/>
      <c r="AD244" s="398"/>
      <c r="AE244" s="167"/>
      <c r="AF244" s="103"/>
    </row>
    <row r="245" spans="1:32" ht="23.25" customHeight="1" x14ac:dyDescent="0.25">
      <c r="A245" s="142"/>
      <c r="B245" s="279"/>
      <c r="C245" s="280"/>
      <c r="D245" s="143"/>
      <c r="E245" s="143"/>
      <c r="F245" s="389"/>
      <c r="G245" s="165"/>
      <c r="H245" s="103"/>
      <c r="I245" s="398"/>
      <c r="J245" s="167"/>
      <c r="K245" s="103"/>
      <c r="L245" s="398"/>
      <c r="M245" s="167"/>
      <c r="N245" s="103"/>
      <c r="O245" s="398"/>
      <c r="P245" s="167"/>
      <c r="Q245" s="103"/>
      <c r="R245" s="398"/>
      <c r="S245" s="167"/>
      <c r="T245" s="103"/>
      <c r="U245" s="398"/>
      <c r="V245" s="167"/>
      <c r="W245" s="103"/>
      <c r="X245" s="398"/>
      <c r="Y245" s="167"/>
      <c r="Z245" s="103"/>
      <c r="AA245" s="398"/>
      <c r="AB245" s="167"/>
      <c r="AC245" s="103"/>
      <c r="AD245" s="398"/>
      <c r="AE245" s="167"/>
      <c r="AF245" s="103"/>
    </row>
    <row r="246" spans="1:32" ht="23.25" customHeight="1" x14ac:dyDescent="0.25">
      <c r="A246" s="142"/>
      <c r="B246" s="279"/>
      <c r="C246" s="280"/>
      <c r="D246" s="143"/>
      <c r="E246" s="143"/>
      <c r="F246" s="389"/>
      <c r="G246" s="165"/>
      <c r="H246" s="103"/>
      <c r="I246" s="398"/>
      <c r="J246" s="167"/>
      <c r="K246" s="103"/>
      <c r="L246" s="398"/>
      <c r="M246" s="167"/>
      <c r="N246" s="103"/>
      <c r="O246" s="398"/>
      <c r="P246" s="167"/>
      <c r="Q246" s="103"/>
      <c r="R246" s="398"/>
      <c r="S246" s="167"/>
      <c r="T246" s="103"/>
      <c r="U246" s="398"/>
      <c r="V246" s="167"/>
      <c r="W246" s="103"/>
      <c r="X246" s="398"/>
      <c r="Y246" s="167"/>
      <c r="Z246" s="103"/>
      <c r="AA246" s="398"/>
      <c r="AB246" s="167"/>
      <c r="AC246" s="103"/>
      <c r="AD246" s="398"/>
      <c r="AE246" s="167"/>
      <c r="AF246" s="103"/>
    </row>
    <row r="247" spans="1:32" ht="23.25" customHeight="1" x14ac:dyDescent="0.25">
      <c r="A247" s="142"/>
      <c r="B247" s="279"/>
      <c r="C247" s="280"/>
      <c r="D247" s="143"/>
      <c r="E247" s="143"/>
      <c r="F247" s="389"/>
      <c r="G247" s="165"/>
      <c r="H247" s="103"/>
      <c r="I247" s="398"/>
      <c r="J247" s="167"/>
      <c r="K247" s="103"/>
      <c r="L247" s="398"/>
      <c r="M247" s="167"/>
      <c r="N247" s="103"/>
      <c r="O247" s="398"/>
      <c r="P247" s="167"/>
      <c r="Q247" s="103"/>
      <c r="R247" s="398"/>
      <c r="S247" s="167"/>
      <c r="T247" s="103"/>
      <c r="U247" s="398"/>
      <c r="V247" s="167"/>
      <c r="W247" s="103"/>
      <c r="X247" s="398"/>
      <c r="Y247" s="167"/>
      <c r="Z247" s="103"/>
      <c r="AA247" s="398"/>
      <c r="AB247" s="167"/>
      <c r="AC247" s="103"/>
      <c r="AD247" s="398"/>
      <c r="AE247" s="167"/>
      <c r="AF247" s="103"/>
    </row>
    <row r="248" spans="1:32" ht="23.25" customHeight="1" x14ac:dyDescent="0.25">
      <c r="A248" s="142"/>
      <c r="B248" s="279"/>
      <c r="C248" s="280"/>
      <c r="D248" s="143">
        <f>IF(ISBLANK('Item List'!E194),0,'Item List'!E194)</f>
        <v>0</v>
      </c>
      <c r="E248" s="143">
        <f t="shared" ref="E248" si="51">IF(AND(ISNUMBER($C248),ISNUMBER(D248)),$C248*D248,0)</f>
        <v>0</v>
      </c>
      <c r="F248" s="389"/>
      <c r="G248" s="165"/>
      <c r="H248" s="103"/>
      <c r="I248" s="398"/>
      <c r="J248" s="167"/>
      <c r="K248" s="103"/>
      <c r="L248" s="398"/>
      <c r="M248" s="167"/>
      <c r="N248" s="103"/>
      <c r="O248" s="398"/>
      <c r="P248" s="167"/>
      <c r="Q248" s="103"/>
      <c r="R248" s="398"/>
      <c r="S248" s="167"/>
      <c r="T248" s="103"/>
      <c r="U248" s="398"/>
      <c r="V248" s="167"/>
      <c r="W248" s="103"/>
      <c r="X248" s="398"/>
      <c r="Y248" s="167"/>
      <c r="Z248" s="103"/>
      <c r="AA248" s="398"/>
      <c r="AB248" s="167"/>
      <c r="AC248" s="103"/>
      <c r="AD248" s="398"/>
      <c r="AE248" s="167"/>
      <c r="AF248" s="103"/>
    </row>
    <row r="249" spans="1:32" ht="23.25" customHeight="1" x14ac:dyDescent="0.25">
      <c r="A249" s="142"/>
      <c r="B249" s="279"/>
      <c r="C249" s="280"/>
      <c r="D249" s="143"/>
      <c r="E249" s="143"/>
      <c r="F249" s="389"/>
      <c r="G249" s="165"/>
      <c r="H249" s="103"/>
      <c r="I249" s="398"/>
      <c r="J249" s="167"/>
      <c r="K249" s="103"/>
      <c r="L249" s="398"/>
      <c r="M249" s="167"/>
      <c r="N249" s="103"/>
      <c r="O249" s="398"/>
      <c r="P249" s="167"/>
      <c r="Q249" s="103"/>
      <c r="R249" s="398"/>
      <c r="S249" s="167"/>
      <c r="T249" s="103"/>
      <c r="U249" s="398"/>
      <c r="V249" s="167"/>
      <c r="W249" s="103"/>
      <c r="X249" s="398"/>
      <c r="Y249" s="167"/>
      <c r="Z249" s="103"/>
      <c r="AA249" s="398"/>
      <c r="AB249" s="167"/>
      <c r="AC249" s="103"/>
      <c r="AD249" s="398"/>
      <c r="AE249" s="167"/>
      <c r="AF249" s="103"/>
    </row>
    <row r="250" spans="1:32" ht="23.25" customHeight="1" thickBot="1" x14ac:dyDescent="0.3">
      <c r="A250" s="142"/>
      <c r="B250" s="279"/>
      <c r="C250" s="280"/>
      <c r="D250" s="143">
        <f>IF(ISBLANK('Item List'!E196),0,'Item List'!E196)</f>
        <v>0</v>
      </c>
      <c r="E250" s="143">
        <f t="shared" ref="E250" si="52">IF(AND(ISNUMBER($C250),ISNUMBER(D250)),$C250*D250,0)</f>
        <v>0</v>
      </c>
      <c r="F250" s="389"/>
      <c r="G250" s="165"/>
      <c r="H250" s="103"/>
      <c r="I250" s="398"/>
      <c r="J250" s="167"/>
      <c r="K250" s="103"/>
      <c r="L250" s="398"/>
      <c r="M250" s="167"/>
      <c r="N250" s="103"/>
      <c r="O250" s="398"/>
      <c r="P250" s="167"/>
      <c r="Q250" s="103"/>
      <c r="R250" s="398"/>
      <c r="S250" s="167"/>
      <c r="T250" s="103"/>
      <c r="U250" s="398"/>
      <c r="V250" s="167"/>
      <c r="W250" s="103"/>
      <c r="X250" s="398"/>
      <c r="Y250" s="167"/>
      <c r="Z250" s="103"/>
      <c r="AA250" s="398"/>
      <c r="AB250" s="167"/>
      <c r="AC250" s="103"/>
      <c r="AD250" s="398"/>
      <c r="AE250" s="167"/>
      <c r="AF250" s="103"/>
    </row>
    <row r="251" spans="1:32" s="221" customFormat="1" ht="10.5" customHeight="1" x14ac:dyDescent="0.2">
      <c r="A251" s="144"/>
      <c r="B251" s="154" t="s">
        <v>204</v>
      </c>
      <c r="C251" s="281"/>
      <c r="D251" s="146" t="s">
        <v>7</v>
      </c>
      <c r="E251" s="147" t="str">
        <f>IF(SUM(E227:E250)=0,"",SUM(E227:E250))</f>
        <v/>
      </c>
      <c r="F251" s="391"/>
      <c r="G251" s="217"/>
      <c r="H251" s="348"/>
      <c r="I251" s="391"/>
      <c r="J251" s="217"/>
      <c r="K251" s="348"/>
      <c r="L251" s="391"/>
      <c r="M251" s="217"/>
      <c r="N251" s="348"/>
      <c r="O251" s="391"/>
      <c r="P251" s="217"/>
      <c r="Q251" s="348"/>
      <c r="R251" s="391"/>
      <c r="S251" s="217"/>
      <c r="T251" s="348"/>
      <c r="U251" s="391"/>
      <c r="V251" s="217"/>
      <c r="W251" s="348"/>
      <c r="X251" s="391"/>
      <c r="Y251" s="217"/>
      <c r="Z251" s="348"/>
      <c r="AA251" s="391"/>
      <c r="AB251" s="217"/>
      <c r="AC251" s="348"/>
      <c r="AD251" s="391"/>
      <c r="AE251" s="217"/>
      <c r="AF251" s="348"/>
    </row>
    <row r="252" spans="1:32" s="221" customFormat="1" ht="10.5" customHeight="1" thickBot="1" x14ac:dyDescent="0.25">
      <c r="A252" s="148"/>
      <c r="B252" s="149"/>
      <c r="C252" s="151"/>
      <c r="D252" s="152" t="s">
        <v>8</v>
      </c>
      <c r="E252" s="153" t="str">
        <f>IF(SUM(E227:E250)=0,"",SUM($C227*D227,$C228*D228,$C229*D229,$C230*D230,#REF!*#REF!,$C231*D231,$C232*D232,$C234*D234,$C235*D235,$C236*D236,$C237*D237,$C238*D238,$C239*D239,$C240*D240,$C241*D241,$C242*D242,$C243*D243,$C244*D244,$C245*D245,$C246*D246,$C247*D247,$C248*D248,$C249*D249,$C250*D250))</f>
        <v/>
      </c>
      <c r="F252" s="392"/>
      <c r="G252" s="218"/>
      <c r="H252" s="104"/>
      <c r="I252" s="392"/>
      <c r="J252" s="218"/>
      <c r="K252" s="104"/>
      <c r="L252" s="392"/>
      <c r="M252" s="218"/>
      <c r="N252" s="104"/>
      <c r="O252" s="392"/>
      <c r="P252" s="218"/>
      <c r="Q252" s="104"/>
      <c r="R252" s="392"/>
      <c r="S252" s="218"/>
      <c r="T252" s="104"/>
      <c r="U252" s="392"/>
      <c r="V252" s="218"/>
      <c r="W252" s="104"/>
      <c r="X252" s="392"/>
      <c r="Y252" s="218"/>
      <c r="Z252" s="104"/>
      <c r="AA252" s="392"/>
      <c r="AB252" s="218"/>
      <c r="AC252" s="104"/>
      <c r="AD252" s="392"/>
      <c r="AE252" s="218"/>
      <c r="AF252" s="104"/>
    </row>
  </sheetData>
  <mergeCells count="33">
    <mergeCell ref="D1:E3"/>
    <mergeCell ref="F1:H1"/>
    <mergeCell ref="I1:K1"/>
    <mergeCell ref="L1:N1"/>
    <mergeCell ref="O1:Q1"/>
    <mergeCell ref="F3:H3"/>
    <mergeCell ref="L3:N3"/>
    <mergeCell ref="O3:Q3"/>
    <mergeCell ref="X1:Z1"/>
    <mergeCell ref="AA1:AC1"/>
    <mergeCell ref="AD1:AF1"/>
    <mergeCell ref="F2:H2"/>
    <mergeCell ref="I2:K2"/>
    <mergeCell ref="L2:N2"/>
    <mergeCell ref="O2:Q2"/>
    <mergeCell ref="U2:W2"/>
    <mergeCell ref="X2:Z2"/>
    <mergeCell ref="AA2:AC2"/>
    <mergeCell ref="U1:W1"/>
    <mergeCell ref="AD2:AF2"/>
    <mergeCell ref="U3:W3"/>
    <mergeCell ref="X3:Z3"/>
    <mergeCell ref="AA3:AC3"/>
    <mergeCell ref="AD3:AF3"/>
    <mergeCell ref="AA6:AC6"/>
    <mergeCell ref="AD6:AF6"/>
    <mergeCell ref="U6:W6"/>
    <mergeCell ref="X6:Z6"/>
    <mergeCell ref="B89:B90"/>
    <mergeCell ref="F6:H6"/>
    <mergeCell ref="I6:K6"/>
    <mergeCell ref="L6:N6"/>
    <mergeCell ref="O6:Q6"/>
  </mergeCells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Item List</vt:lpstr>
      <vt:lpstr>Schedule of Prices</vt:lpstr>
      <vt:lpstr>Estimate of Cost</vt:lpstr>
      <vt:lpstr>Pay Estimate</vt:lpstr>
      <vt:lpstr>Change Order p1</vt:lpstr>
      <vt:lpstr>Tabulation of Bids - ALL</vt:lpstr>
      <vt:lpstr>Tabulation of Bids - WATER</vt:lpstr>
      <vt:lpstr>Tabulation of Bids - FIRE</vt:lpstr>
      <vt:lpstr>'Pay Estimate'!Print_Area</vt:lpstr>
      <vt:lpstr>'Schedule of Prices'!Print_Area</vt:lpstr>
      <vt:lpstr>'Tabulation of Bids - ALL'!Print_Area</vt:lpstr>
      <vt:lpstr>'Tabulation of Bids - FIRE'!Print_Area</vt:lpstr>
      <vt:lpstr>'Tabulation of Bids - WATER'!Print_Area</vt:lpstr>
      <vt:lpstr>'Item List'!Print_Titles</vt:lpstr>
      <vt:lpstr>'Schedule of Prices'!Print_Titles</vt:lpstr>
      <vt:lpstr>'Tabulation of Bids - ALL'!Print_Titles</vt:lpstr>
      <vt:lpstr>'Tabulation of Bids - FIRE'!Print_Titles</vt:lpstr>
      <vt:lpstr>'Tabulation of Bids - WATER'!Print_Titles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Dajana Glisic</cp:lastModifiedBy>
  <cp:lastPrinted>2021-04-05T19:20:09Z</cp:lastPrinted>
  <dcterms:created xsi:type="dcterms:W3CDTF">2000-03-30T15:03:44Z</dcterms:created>
  <dcterms:modified xsi:type="dcterms:W3CDTF">2021-04-07T17:40:47Z</dcterms:modified>
</cp:coreProperties>
</file>