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I5" i="5" l="1"/>
  <c r="I58" i="5" s="1"/>
  <c r="I111" i="5" s="1"/>
  <c r="I164" i="5" s="1"/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A64" i="3" s="1"/>
  <c r="B36" i="1"/>
  <c r="B37" i="1"/>
  <c r="A37" i="1" s="1"/>
  <c r="A66" i="5" s="1"/>
  <c r="B38" i="1"/>
  <c r="B39" i="1"/>
  <c r="A39" i="1" s="1"/>
  <c r="A68" i="3" s="1"/>
  <c r="B40" i="1"/>
  <c r="B39" i="2" s="1"/>
  <c r="B41" i="1"/>
  <c r="B40" i="2" s="1"/>
  <c r="B42" i="1"/>
  <c r="B43" i="1"/>
  <c r="A43" i="1" s="1"/>
  <c r="A72" i="5" s="1"/>
  <c r="B44" i="1"/>
  <c r="B45" i="1"/>
  <c r="A45" i="1" s="1"/>
  <c r="A74" i="3" s="1"/>
  <c r="B46" i="1"/>
  <c r="B47" i="1"/>
  <c r="A47" i="1" s="1"/>
  <c r="A76" i="3" s="1"/>
  <c r="B48" i="1"/>
  <c r="B49" i="1"/>
  <c r="B50" i="1"/>
  <c r="B51" i="1"/>
  <c r="A51" i="1" s="1"/>
  <c r="A50" i="2" s="1"/>
  <c r="B52" i="1"/>
  <c r="B51" i="2" s="1"/>
  <c r="B53" i="1"/>
  <c r="A53" i="1" s="1"/>
  <c r="A82" i="5" s="1"/>
  <c r="B54" i="1"/>
  <c r="B55" i="1"/>
  <c r="A55" i="1" s="1"/>
  <c r="A84" i="3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H28" i="1" s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R73" i="1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R87" i="1" s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/>
  <c r="D98" i="1"/>
  <c r="E98" i="1"/>
  <c r="E165" i="3" s="1"/>
  <c r="D99" i="1"/>
  <c r="D166" i="3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R103" i="1" s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J11" i="5"/>
  <c r="E11" i="5" s="1"/>
  <c r="J12" i="5"/>
  <c r="E12" i="5" s="1"/>
  <c r="J13" i="5"/>
  <c r="E13" i="5" s="1"/>
  <c r="J14" i="5"/>
  <c r="E14" i="5" s="1"/>
  <c r="J15" i="5"/>
  <c r="E15" i="5" s="1"/>
  <c r="J16" i="5"/>
  <c r="E16" i="5" s="1"/>
  <c r="C16" i="5"/>
  <c r="F16" i="5" s="1"/>
  <c r="J17" i="5"/>
  <c r="E17" i="5" s="1"/>
  <c r="C17" i="5"/>
  <c r="F17" i="5" s="1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J24" i="5"/>
  <c r="E24" i="5" s="1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B61" i="1"/>
  <c r="A61" i="1" s="1"/>
  <c r="A60" i="2" s="1"/>
  <c r="B62" i="1"/>
  <c r="A62" i="1" s="1"/>
  <c r="A61" i="2" s="1"/>
  <c r="B63" i="1"/>
  <c r="B119" i="5" s="1"/>
  <c r="B64" i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A68" i="2" s="1"/>
  <c r="B70" i="1"/>
  <c r="A70" i="1" s="1"/>
  <c r="A69" i="2" s="1"/>
  <c r="B71" i="1"/>
  <c r="B127" i="5" s="1"/>
  <c r="B72" i="1"/>
  <c r="A72" i="1" s="1"/>
  <c r="A71" i="2" s="1"/>
  <c r="B73" i="1"/>
  <c r="A73" i="1" s="1"/>
  <c r="A72" i="2" s="1"/>
  <c r="B74" i="1"/>
  <c r="A74" i="1" s="1"/>
  <c r="A73" i="2" s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81" i="1"/>
  <c r="A81" i="1" s="1"/>
  <c r="A80" i="2" s="1"/>
  <c r="B7" i="1"/>
  <c r="A6" i="1" s="1"/>
  <c r="B6" i="1"/>
  <c r="B5" i="2" s="1"/>
  <c r="C6" i="1"/>
  <c r="C5" i="2" s="1"/>
  <c r="C7" i="1"/>
  <c r="C17" i="3" s="1"/>
  <c r="B8" i="1"/>
  <c r="C8" i="1"/>
  <c r="C18" i="3" s="1"/>
  <c r="B9" i="1"/>
  <c r="C9" i="1"/>
  <c r="C19" i="3" s="1"/>
  <c r="B10" i="1"/>
  <c r="B20" i="3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26" i="3" s="1"/>
  <c r="C16" i="1"/>
  <c r="C15" i="2" s="1"/>
  <c r="B17" i="1"/>
  <c r="C17" i="1"/>
  <c r="C27" i="3" s="1"/>
  <c r="B18" i="1"/>
  <c r="C18" i="1"/>
  <c r="C17" i="2" s="1"/>
  <c r="B19" i="1"/>
  <c r="C19" i="1"/>
  <c r="C29" i="3" s="1"/>
  <c r="B20" i="1"/>
  <c r="A20" i="1" s="1"/>
  <c r="A30" i="3" s="1"/>
  <c r="C20" i="1"/>
  <c r="D22" i="5" s="1"/>
  <c r="B21" i="1"/>
  <c r="A21" i="1" s="1"/>
  <c r="A20" i="2" s="1"/>
  <c r="C21" i="1"/>
  <c r="D23" i="5" s="1"/>
  <c r="B22" i="1"/>
  <c r="C22" i="1"/>
  <c r="C32" i="3" s="1"/>
  <c r="B23" i="1"/>
  <c r="A23" i="1" s="1"/>
  <c r="A22" i="2" s="1"/>
  <c r="C23" i="1"/>
  <c r="D25" i="5" s="1"/>
  <c r="B24" i="1"/>
  <c r="B26" i="5" s="1"/>
  <c r="C24" i="1"/>
  <c r="C34" i="3" s="1"/>
  <c r="B25" i="1"/>
  <c r="A25" i="1" s="1"/>
  <c r="A24" i="2" s="1"/>
  <c r="C25" i="1"/>
  <c r="B26" i="1"/>
  <c r="B36" i="3" s="1"/>
  <c r="C26" i="1"/>
  <c r="C25" i="2" s="1"/>
  <c r="B27" i="1"/>
  <c r="B37" i="3" s="1"/>
  <c r="C27" i="1"/>
  <c r="B28" i="1"/>
  <c r="A28" i="1" s="1"/>
  <c r="A27" i="2" s="1"/>
  <c r="C28" i="1"/>
  <c r="C38" i="3" s="1"/>
  <c r="B29" i="1"/>
  <c r="C29" i="1"/>
  <c r="C39" i="3" s="1"/>
  <c r="C32" i="1"/>
  <c r="C31" i="2" s="1"/>
  <c r="C33" i="1"/>
  <c r="C34" i="1"/>
  <c r="C35" i="1"/>
  <c r="C36" i="1"/>
  <c r="C37" i="1"/>
  <c r="C38" i="1"/>
  <c r="C39" i="1"/>
  <c r="C40" i="1"/>
  <c r="C41" i="1"/>
  <c r="C40" i="2" s="1"/>
  <c r="C42" i="1"/>
  <c r="C71" i="3" s="1"/>
  <c r="C43" i="1"/>
  <c r="C72" i="3" s="1"/>
  <c r="C44" i="1"/>
  <c r="C43" i="2" s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D84" i="5" s="1"/>
  <c r="C58" i="1"/>
  <c r="C57" i="2" s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116" i="3" s="1"/>
  <c r="C69" i="1"/>
  <c r="C117" i="3" s="1"/>
  <c r="C70" i="1"/>
  <c r="C69" i="2" s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C168" i="3" s="1"/>
  <c r="B102" i="1"/>
  <c r="B185" i="5" s="1"/>
  <c r="C102" i="1"/>
  <c r="D185" i="5" s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73" i="3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2" i="3"/>
  <c r="C160" i="3"/>
  <c r="C158" i="3"/>
  <c r="C154" i="3"/>
  <c r="C152" i="3"/>
  <c r="C125" i="3"/>
  <c r="C121" i="3"/>
  <c r="C120" i="3"/>
  <c r="C112" i="3"/>
  <c r="C109" i="3"/>
  <c r="C83" i="3"/>
  <c r="C80" i="3"/>
  <c r="C75" i="3"/>
  <c r="C68" i="3"/>
  <c r="C67" i="3"/>
  <c r="C64" i="3"/>
  <c r="C63" i="3"/>
  <c r="C37" i="3"/>
  <c r="C35" i="3"/>
  <c r="B174" i="3"/>
  <c r="B170" i="3"/>
  <c r="B162" i="3"/>
  <c r="B161" i="3"/>
  <c r="B159" i="3"/>
  <c r="B155" i="3"/>
  <c r="B153" i="3"/>
  <c r="B151" i="3"/>
  <c r="B129" i="3"/>
  <c r="B126" i="3"/>
  <c r="B125" i="3"/>
  <c r="B122" i="3"/>
  <c r="B121" i="3"/>
  <c r="B120" i="3"/>
  <c r="B114" i="3"/>
  <c r="B113" i="3"/>
  <c r="B110" i="3"/>
  <c r="B109" i="3"/>
  <c r="B106" i="3"/>
  <c r="B84" i="3"/>
  <c r="B78" i="3"/>
  <c r="B76" i="3"/>
  <c r="B72" i="3"/>
  <c r="B70" i="3"/>
  <c r="B66" i="3"/>
  <c r="B64" i="3"/>
  <c r="B33" i="3"/>
  <c r="B63" i="3"/>
  <c r="B61" i="3"/>
  <c r="B38" i="3"/>
  <c r="B35" i="3"/>
  <c r="B31" i="3"/>
  <c r="B19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I14" i="5"/>
  <c r="D15" i="5"/>
  <c r="I15" i="5"/>
  <c r="I16" i="5"/>
  <c r="D17" i="5"/>
  <c r="I17" i="5"/>
  <c r="I8" i="5"/>
  <c r="C174" i="5"/>
  <c r="F174" i="5" s="1"/>
  <c r="C177" i="5"/>
  <c r="F177" i="5" s="1"/>
  <c r="C182" i="5"/>
  <c r="F182" i="5" s="1"/>
  <c r="C183" i="5"/>
  <c r="F183" i="5" s="1"/>
  <c r="C184" i="5"/>
  <c r="G184" i="5" s="1"/>
  <c r="C188" i="5"/>
  <c r="F188" i="5" s="1"/>
  <c r="C190" i="5"/>
  <c r="E118" i="5"/>
  <c r="C169" i="5"/>
  <c r="F169" i="5" s="1"/>
  <c r="C171" i="5"/>
  <c r="F171" i="5" s="1"/>
  <c r="C172" i="5"/>
  <c r="F172" i="5" s="1"/>
  <c r="C167" i="5"/>
  <c r="C61" i="5"/>
  <c r="F61" i="5" s="1"/>
  <c r="B10" i="5"/>
  <c r="B11" i="5"/>
  <c r="B12" i="5"/>
  <c r="B15" i="5"/>
  <c r="B16" i="5"/>
  <c r="B18" i="5"/>
  <c r="B20" i="5"/>
  <c r="B21" i="5"/>
  <c r="B27" i="5"/>
  <c r="B29" i="5"/>
  <c r="B30" i="5"/>
  <c r="B31" i="5"/>
  <c r="B61" i="5"/>
  <c r="B63" i="5"/>
  <c r="B25" i="5"/>
  <c r="A63" i="5"/>
  <c r="B64" i="5"/>
  <c r="B65" i="5"/>
  <c r="B66" i="5"/>
  <c r="B67" i="5"/>
  <c r="B71" i="5"/>
  <c r="B72" i="5"/>
  <c r="B73" i="5"/>
  <c r="B75" i="5"/>
  <c r="B76" i="5"/>
  <c r="B77" i="5"/>
  <c r="B79" i="5"/>
  <c r="B81" i="5"/>
  <c r="B82" i="5"/>
  <c r="B83" i="5"/>
  <c r="B84" i="5"/>
  <c r="B114" i="5"/>
  <c r="B116" i="5"/>
  <c r="B117" i="5"/>
  <c r="B118" i="5"/>
  <c r="B120" i="5"/>
  <c r="B121" i="5"/>
  <c r="B122" i="5"/>
  <c r="B124" i="5"/>
  <c r="B128" i="5"/>
  <c r="B129" i="5"/>
  <c r="B130" i="5"/>
  <c r="B132" i="5"/>
  <c r="B133" i="5"/>
  <c r="B134" i="5"/>
  <c r="B136" i="5"/>
  <c r="B137" i="5"/>
  <c r="B167" i="5"/>
  <c r="B169" i="5"/>
  <c r="B171" i="5"/>
  <c r="B175" i="5"/>
  <c r="B177" i="5"/>
  <c r="B178" i="5"/>
  <c r="B181" i="5"/>
  <c r="B183" i="5"/>
  <c r="B184" i="5"/>
  <c r="B188" i="5"/>
  <c r="B190" i="5"/>
  <c r="G167" i="5"/>
  <c r="C84" i="5"/>
  <c r="F84" i="5" s="1"/>
  <c r="C82" i="5"/>
  <c r="F82" i="5" s="1"/>
  <c r="C81" i="5"/>
  <c r="F81" i="5" s="1"/>
  <c r="C80" i="5"/>
  <c r="F80" i="5" s="1"/>
  <c r="C79" i="5"/>
  <c r="F79" i="5" s="1"/>
  <c r="C78" i="5"/>
  <c r="F78" i="5" s="1"/>
  <c r="C76" i="5"/>
  <c r="F76" i="5" s="1"/>
  <c r="C75" i="5"/>
  <c r="F75" i="5" s="1"/>
  <c r="C74" i="5"/>
  <c r="F74" i="5" s="1"/>
  <c r="C73" i="5"/>
  <c r="F73" i="5" s="1"/>
  <c r="C72" i="5"/>
  <c r="F72" i="5" s="1"/>
  <c r="C70" i="5"/>
  <c r="F70" i="5" s="1"/>
  <c r="C114" i="5"/>
  <c r="F114" i="5" s="1"/>
  <c r="C116" i="5"/>
  <c r="F116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1" i="5"/>
  <c r="F131" i="5" s="1"/>
  <c r="C132" i="5"/>
  <c r="F132" i="5" s="1"/>
  <c r="C133" i="5"/>
  <c r="F133" i="5" s="1"/>
  <c r="C136" i="5"/>
  <c r="F136" i="5" s="1"/>
  <c r="F167" i="5"/>
  <c r="G182" i="5"/>
  <c r="C69" i="5"/>
  <c r="F69" i="5" s="1"/>
  <c r="C68" i="5"/>
  <c r="F68" i="5" s="1"/>
  <c r="C67" i="5"/>
  <c r="F67" i="5" s="1"/>
  <c r="C65" i="5"/>
  <c r="F65" i="5" s="1"/>
  <c r="C64" i="5"/>
  <c r="F64" i="5" s="1"/>
  <c r="C63" i="5"/>
  <c r="F63" i="5" s="1"/>
  <c r="C62" i="5"/>
  <c r="F62" i="5" s="1"/>
  <c r="D11" i="5"/>
  <c r="D16" i="5"/>
  <c r="D19" i="5"/>
  <c r="D21" i="5"/>
  <c r="D29" i="5"/>
  <c r="D63" i="5"/>
  <c r="D64" i="5"/>
  <c r="D67" i="5"/>
  <c r="D68" i="5"/>
  <c r="D71" i="5"/>
  <c r="D75" i="5"/>
  <c r="D76" i="5"/>
  <c r="D79" i="5"/>
  <c r="D80" i="5"/>
  <c r="D83" i="5"/>
  <c r="D116" i="5"/>
  <c r="D117" i="5"/>
  <c r="D120" i="5"/>
  <c r="D121" i="5"/>
  <c r="D124" i="5"/>
  <c r="D128" i="5"/>
  <c r="D129" i="5"/>
  <c r="D131" i="5"/>
  <c r="D132" i="5"/>
  <c r="D133" i="5"/>
  <c r="D134" i="5"/>
  <c r="D135" i="5"/>
  <c r="D136" i="5"/>
  <c r="D168" i="5"/>
  <c r="D169" i="5"/>
  <c r="D170" i="5"/>
  <c r="D171" i="5"/>
  <c r="D172" i="5"/>
  <c r="D174" i="5"/>
  <c r="D175" i="5"/>
  <c r="D176" i="5"/>
  <c r="D177" i="5"/>
  <c r="D178" i="5"/>
  <c r="D180" i="5"/>
  <c r="D181" i="5"/>
  <c r="D182" i="5"/>
  <c r="D183" i="5"/>
  <c r="D184" i="5"/>
  <c r="D186" i="5"/>
  <c r="D188" i="5"/>
  <c r="D189" i="5"/>
  <c r="A3" i="2"/>
  <c r="C108" i="2"/>
  <c r="C107" i="2"/>
  <c r="A2" i="2"/>
  <c r="C106" i="2"/>
  <c r="C105" i="2"/>
  <c r="C104" i="2"/>
  <c r="C102" i="2"/>
  <c r="C100" i="2"/>
  <c r="C99" i="2"/>
  <c r="C98" i="2"/>
  <c r="C97" i="2"/>
  <c r="C96" i="2"/>
  <c r="C94" i="2"/>
  <c r="C93" i="2"/>
  <c r="C92" i="2"/>
  <c r="C91" i="2"/>
  <c r="C90" i="2"/>
  <c r="C88" i="2"/>
  <c r="C87" i="2"/>
  <c r="C86" i="2"/>
  <c r="C85" i="2"/>
  <c r="C84" i="2"/>
  <c r="C80" i="2"/>
  <c r="C79" i="2"/>
  <c r="C77" i="2"/>
  <c r="C76" i="2"/>
  <c r="C75" i="2"/>
  <c r="C73" i="2"/>
  <c r="C72" i="2"/>
  <c r="C71" i="2"/>
  <c r="C67" i="2"/>
  <c r="C65" i="2"/>
  <c r="C64" i="2"/>
  <c r="C63" i="2"/>
  <c r="C61" i="2"/>
  <c r="C60" i="2"/>
  <c r="C59" i="2"/>
  <c r="C53" i="2"/>
  <c r="C51" i="2"/>
  <c r="C50" i="2"/>
  <c r="C49" i="2"/>
  <c r="C47" i="2"/>
  <c r="C46" i="2"/>
  <c r="C45" i="2"/>
  <c r="C41" i="2"/>
  <c r="C39" i="2"/>
  <c r="C38" i="2"/>
  <c r="C37" i="2"/>
  <c r="C35" i="2"/>
  <c r="C34" i="2"/>
  <c r="C33" i="2"/>
  <c r="C28" i="2"/>
  <c r="C27" i="2"/>
  <c r="C26" i="2"/>
  <c r="C24" i="2"/>
  <c r="C10" i="2"/>
  <c r="C8" i="2"/>
  <c r="C14" i="2"/>
  <c r="D6" i="2"/>
  <c r="F6" i="2" s="1"/>
  <c r="D7" i="2"/>
  <c r="F7" i="2" s="1"/>
  <c r="D8" i="2"/>
  <c r="F8" i="2" s="1"/>
  <c r="D12" i="2"/>
  <c r="F12" i="2" s="1"/>
  <c r="D13" i="2"/>
  <c r="F13" i="2" s="1"/>
  <c r="D17" i="2"/>
  <c r="F17" i="2" s="1"/>
  <c r="D18" i="2"/>
  <c r="F18" i="2" s="1"/>
  <c r="D19" i="2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7" i="2"/>
  <c r="F37" i="2" s="1"/>
  <c r="D38" i="2"/>
  <c r="F38" i="2" s="1"/>
  <c r="D39" i="2"/>
  <c r="F39" i="2" s="1"/>
  <c r="D40" i="2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7" i="2"/>
  <c r="F57" i="2" s="1"/>
  <c r="D58" i="2"/>
  <c r="D59" i="2"/>
  <c r="F59" i="2" s="1"/>
  <c r="D60" i="2"/>
  <c r="F60" i="2" s="1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D70" i="2"/>
  <c r="F70" i="2" s="1"/>
  <c r="D71" i="2"/>
  <c r="F71" i="2" s="1"/>
  <c r="D74" i="2"/>
  <c r="F74" i="2" s="1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4" i="2"/>
  <c r="F84" i="2" s="1"/>
  <c r="D88" i="2"/>
  <c r="D89" i="2"/>
  <c r="F89" i="2" s="1"/>
  <c r="D90" i="2"/>
  <c r="D93" i="2"/>
  <c r="F93" i="2" s="1"/>
  <c r="D95" i="2"/>
  <c r="F95" i="2" s="1"/>
  <c r="D96" i="2"/>
  <c r="F96" i="2" s="1"/>
  <c r="D97" i="2"/>
  <c r="F97" i="2" s="1"/>
  <c r="D98" i="2"/>
  <c r="D99" i="2"/>
  <c r="F99" i="2" s="1"/>
  <c r="D100" i="2"/>
  <c r="F100" i="2" s="1"/>
  <c r="D104" i="2"/>
  <c r="F104" i="2" s="1"/>
  <c r="D105" i="2"/>
  <c r="F105" i="2" s="1"/>
  <c r="D106" i="2"/>
  <c r="F106" i="2" s="1"/>
  <c r="F88" i="2"/>
  <c r="F90" i="2"/>
  <c r="F98" i="2"/>
  <c r="F58" i="2"/>
  <c r="F69" i="2"/>
  <c r="F77" i="2"/>
  <c r="F40" i="2"/>
  <c r="F19" i="2"/>
  <c r="B106" i="2"/>
  <c r="B105" i="2"/>
  <c r="B104" i="2"/>
  <c r="B103" i="2"/>
  <c r="B100" i="2"/>
  <c r="B99" i="2"/>
  <c r="B97" i="2"/>
  <c r="B93" i="2"/>
  <c r="B91" i="2"/>
  <c r="B87" i="2"/>
  <c r="B85" i="2"/>
  <c r="B83" i="2"/>
  <c r="B80" i="2"/>
  <c r="B79" i="2"/>
  <c r="B77" i="2"/>
  <c r="B76" i="2"/>
  <c r="B75" i="2"/>
  <c r="B73" i="2"/>
  <c r="B72" i="2"/>
  <c r="B71" i="2"/>
  <c r="B67" i="2"/>
  <c r="B66" i="2"/>
  <c r="B65" i="2"/>
  <c r="B64" i="2"/>
  <c r="B63" i="2"/>
  <c r="B61" i="2"/>
  <c r="B60" i="2"/>
  <c r="B59" i="2"/>
  <c r="A59" i="2"/>
  <c r="B57" i="2"/>
  <c r="B54" i="2"/>
  <c r="B53" i="2"/>
  <c r="B52" i="2"/>
  <c r="B49" i="2"/>
  <c r="B48" i="2"/>
  <c r="B47" i="2"/>
  <c r="B46" i="2"/>
  <c r="B45" i="2"/>
  <c r="B44" i="2"/>
  <c r="B43" i="2"/>
  <c r="B42" i="2"/>
  <c r="B41" i="2"/>
  <c r="B37" i="2"/>
  <c r="B36" i="2"/>
  <c r="B35" i="2"/>
  <c r="B34" i="2"/>
  <c r="A33" i="2"/>
  <c r="B22" i="2"/>
  <c r="B33" i="2"/>
  <c r="B32" i="2"/>
  <c r="B31" i="2"/>
  <c r="B28" i="2"/>
  <c r="B27" i="2"/>
  <c r="B26" i="2"/>
  <c r="B25" i="2"/>
  <c r="B24" i="2"/>
  <c r="B21" i="2"/>
  <c r="B20" i="2"/>
  <c r="B19" i="2"/>
  <c r="B18" i="2"/>
  <c r="B17" i="2"/>
  <c r="B16" i="2"/>
  <c r="B15" i="2"/>
  <c r="B14" i="2"/>
  <c r="B13" i="2"/>
  <c r="B12" i="2"/>
  <c r="B9" i="2"/>
  <c r="B8" i="2"/>
  <c r="B7" i="2"/>
  <c r="B6" i="2"/>
  <c r="A5" i="2"/>
  <c r="R107" i="1"/>
  <c r="P107" i="1"/>
  <c r="N107" i="1"/>
  <c r="L107" i="1"/>
  <c r="J107" i="1"/>
  <c r="H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N102" i="1"/>
  <c r="L102" i="1"/>
  <c r="J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L97" i="1"/>
  <c r="J97" i="1"/>
  <c r="H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H92" i="1"/>
  <c r="R91" i="1"/>
  <c r="P91" i="1"/>
  <c r="N91" i="1"/>
  <c r="L91" i="1"/>
  <c r="J91" i="1"/>
  <c r="H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N86" i="1"/>
  <c r="L86" i="1"/>
  <c r="J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J79" i="1"/>
  <c r="H79" i="1"/>
  <c r="R78" i="1"/>
  <c r="P78" i="1"/>
  <c r="N78" i="1"/>
  <c r="L78" i="1"/>
  <c r="J78" i="1"/>
  <c r="H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F74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R67" i="1"/>
  <c r="P67" i="1"/>
  <c r="N67" i="1"/>
  <c r="L67" i="1"/>
  <c r="J67" i="1"/>
  <c r="H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H62" i="1"/>
  <c r="F62" i="1"/>
  <c r="R61" i="1"/>
  <c r="P61" i="1"/>
  <c r="N61" i="1"/>
  <c r="L61" i="1"/>
  <c r="J61" i="1"/>
  <c r="H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R54" i="1"/>
  <c r="R53" i="1"/>
  <c r="P53" i="1"/>
  <c r="N53" i="1"/>
  <c r="L53" i="1"/>
  <c r="J53" i="1"/>
  <c r="H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H48" i="1"/>
  <c r="F48" i="1"/>
  <c r="R47" i="1"/>
  <c r="P47" i="1"/>
  <c r="N47" i="1"/>
  <c r="L47" i="1"/>
  <c r="J47" i="1"/>
  <c r="H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R41" i="1"/>
  <c r="P41" i="1"/>
  <c r="N41" i="1"/>
  <c r="L41" i="1"/>
  <c r="J41" i="1"/>
  <c r="H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7" i="1"/>
  <c r="R26" i="1"/>
  <c r="R25" i="1"/>
  <c r="R24" i="1"/>
  <c r="R23" i="1"/>
  <c r="R22" i="1"/>
  <c r="R20" i="1"/>
  <c r="R19" i="1"/>
  <c r="R18" i="1"/>
  <c r="R15" i="1"/>
  <c r="R14" i="1"/>
  <c r="R13" i="1"/>
  <c r="R11" i="1"/>
  <c r="R9" i="1"/>
  <c r="R8" i="1"/>
  <c r="R7" i="1"/>
  <c r="P29" i="1"/>
  <c r="P27" i="1"/>
  <c r="P26" i="1"/>
  <c r="P25" i="1"/>
  <c r="P24" i="1"/>
  <c r="P23" i="1"/>
  <c r="P22" i="1"/>
  <c r="P20" i="1"/>
  <c r="P19" i="1"/>
  <c r="P18" i="1"/>
  <c r="P17" i="1"/>
  <c r="P15" i="1"/>
  <c r="P14" i="1"/>
  <c r="P13" i="1"/>
  <c r="P12" i="1"/>
  <c r="P11" i="1"/>
  <c r="P9" i="1"/>
  <c r="P7" i="1"/>
  <c r="N29" i="1"/>
  <c r="N27" i="1"/>
  <c r="N26" i="1"/>
  <c r="N25" i="1"/>
  <c r="N24" i="1"/>
  <c r="N23" i="1"/>
  <c r="N20" i="1"/>
  <c r="N19" i="1"/>
  <c r="N18" i="1"/>
  <c r="N15" i="1"/>
  <c r="N14" i="1"/>
  <c r="N13" i="1"/>
  <c r="N11" i="1"/>
  <c r="N9" i="1"/>
  <c r="N8" i="1"/>
  <c r="N7" i="1"/>
  <c r="L29" i="1"/>
  <c r="L27" i="1"/>
  <c r="L26" i="1"/>
  <c r="L25" i="1"/>
  <c r="L24" i="1"/>
  <c r="L23" i="1"/>
  <c r="L20" i="1"/>
  <c r="L19" i="1"/>
  <c r="L18" i="1"/>
  <c r="L17" i="1"/>
  <c r="L15" i="1"/>
  <c r="L14" i="1"/>
  <c r="L13" i="1"/>
  <c r="L11" i="1"/>
  <c r="L9" i="1"/>
  <c r="L8" i="1"/>
  <c r="L7" i="1"/>
  <c r="J29" i="1"/>
  <c r="J27" i="1"/>
  <c r="J26" i="1"/>
  <c r="J25" i="1"/>
  <c r="J24" i="1"/>
  <c r="J23" i="1"/>
  <c r="J20" i="1"/>
  <c r="J19" i="1"/>
  <c r="J18" i="1"/>
  <c r="J15" i="1"/>
  <c r="J14" i="1"/>
  <c r="J13" i="1"/>
  <c r="J11" i="1"/>
  <c r="J9" i="1"/>
  <c r="J8" i="1"/>
  <c r="J7" i="1"/>
  <c r="H29" i="1"/>
  <c r="H27" i="1"/>
  <c r="H26" i="1"/>
  <c r="H25" i="1"/>
  <c r="H24" i="1"/>
  <c r="H23" i="1"/>
  <c r="H20" i="1"/>
  <c r="H19" i="1"/>
  <c r="H18" i="1"/>
  <c r="H17" i="1"/>
  <c r="H15" i="1"/>
  <c r="H14" i="1"/>
  <c r="H13" i="1"/>
  <c r="H12" i="1"/>
  <c r="H11" i="1"/>
  <c r="H9" i="1"/>
  <c r="H8" i="1"/>
  <c r="H7" i="1"/>
  <c r="F7" i="1"/>
  <c r="F8" i="1"/>
  <c r="F11" i="1"/>
  <c r="F12" i="1"/>
  <c r="F13" i="1"/>
  <c r="F14" i="1"/>
  <c r="F18" i="1"/>
  <c r="F19" i="1"/>
  <c r="F20" i="1"/>
  <c r="F23" i="1"/>
  <c r="F24" i="1"/>
  <c r="F25" i="1"/>
  <c r="F26" i="1"/>
  <c r="F29" i="1"/>
  <c r="B109" i="1"/>
  <c r="B83" i="1"/>
  <c r="B57" i="1"/>
  <c r="B31" i="1"/>
  <c r="C109" i="1"/>
  <c r="C108" i="1"/>
  <c r="H21" i="1" l="1"/>
  <c r="J21" i="1"/>
  <c r="L21" i="1"/>
  <c r="A36" i="2"/>
  <c r="N21" i="1"/>
  <c r="R21" i="1"/>
  <c r="D20" i="2"/>
  <c r="F20" i="2" s="1"/>
  <c r="P21" i="1"/>
  <c r="A66" i="3"/>
  <c r="C23" i="5"/>
  <c r="F23" i="5" s="1"/>
  <c r="C20" i="2"/>
  <c r="B23" i="5"/>
  <c r="J17" i="1"/>
  <c r="N17" i="1"/>
  <c r="R17" i="1"/>
  <c r="F17" i="1"/>
  <c r="D16" i="2"/>
  <c r="F16" i="2" s="1"/>
  <c r="D15" i="2"/>
  <c r="F15" i="2" s="1"/>
  <c r="D14" i="2"/>
  <c r="F14" i="2" s="1"/>
  <c r="N12" i="1"/>
  <c r="D11" i="2"/>
  <c r="F11" i="2" s="1"/>
  <c r="J12" i="1"/>
  <c r="R12" i="1"/>
  <c r="C14" i="5"/>
  <c r="F14" i="5" s="1"/>
  <c r="L12" i="1"/>
  <c r="D10" i="2"/>
  <c r="F10" i="2" s="1"/>
  <c r="C13" i="5"/>
  <c r="F13" i="5" s="1"/>
  <c r="R10" i="1"/>
  <c r="P10" i="1"/>
  <c r="P8" i="1"/>
  <c r="P30" i="1" s="1"/>
  <c r="C10" i="5"/>
  <c r="F10" i="5" s="1"/>
  <c r="D9" i="5"/>
  <c r="C6" i="2"/>
  <c r="C12" i="2"/>
  <c r="C18" i="2"/>
  <c r="C82" i="1"/>
  <c r="B22" i="5"/>
  <c r="A19" i="2"/>
  <c r="A46" i="2"/>
  <c r="A34" i="2"/>
  <c r="A83" i="2"/>
  <c r="C82" i="2" s="1"/>
  <c r="A74" i="5"/>
  <c r="A44" i="2"/>
  <c r="B10" i="2"/>
  <c r="C57" i="1"/>
  <c r="A64" i="5"/>
  <c r="C83" i="1"/>
  <c r="A42" i="2"/>
  <c r="A114" i="5"/>
  <c r="A85" i="5" s="1"/>
  <c r="A22" i="5"/>
  <c r="A167" i="5"/>
  <c r="A138" i="5" s="1"/>
  <c r="A97" i="2"/>
  <c r="A175" i="5"/>
  <c r="A76" i="5"/>
  <c r="A85" i="2"/>
  <c r="A181" i="5"/>
  <c r="A177" i="5"/>
  <c r="A80" i="5"/>
  <c r="A93" i="2"/>
  <c r="A99" i="2"/>
  <c r="A84" i="5"/>
  <c r="A72" i="3"/>
  <c r="A54" i="2"/>
  <c r="A87" i="2"/>
  <c r="A171" i="5"/>
  <c r="C30" i="1"/>
  <c r="A61" i="5"/>
  <c r="A32" i="5" s="1"/>
  <c r="C31" i="1"/>
  <c r="A57" i="2"/>
  <c r="C55" i="2" s="1"/>
  <c r="A91" i="2"/>
  <c r="A169" i="5"/>
  <c r="A31" i="2"/>
  <c r="C29" i="2" s="1"/>
  <c r="C56" i="1"/>
  <c r="A183" i="5"/>
  <c r="A170" i="3"/>
  <c r="A102" i="2"/>
  <c r="A186" i="5"/>
  <c r="J48" i="1"/>
  <c r="L48" i="1"/>
  <c r="L62" i="1"/>
  <c r="L83" i="1" s="1"/>
  <c r="L74" i="1"/>
  <c r="L82" i="1" s="1"/>
  <c r="N79" i="1"/>
  <c r="P86" i="1"/>
  <c r="N92" i="1"/>
  <c r="N97" i="1"/>
  <c r="P102" i="1"/>
  <c r="A95" i="2"/>
  <c r="D91" i="2"/>
  <c r="F91" i="2" s="1"/>
  <c r="D125" i="5"/>
  <c r="D72" i="5"/>
  <c r="D13" i="5"/>
  <c r="B186" i="5"/>
  <c r="B80" i="5"/>
  <c r="B69" i="5"/>
  <c r="C33" i="3"/>
  <c r="C84" i="3"/>
  <c r="H74" i="1"/>
  <c r="C175" i="5"/>
  <c r="F175" i="5" s="1"/>
  <c r="N10" i="1"/>
  <c r="F28" i="1"/>
  <c r="J10" i="1"/>
  <c r="N48" i="1"/>
  <c r="N62" i="1"/>
  <c r="N74" i="1"/>
  <c r="F78" i="1"/>
  <c r="P79" i="1"/>
  <c r="R86" i="1"/>
  <c r="F91" i="1"/>
  <c r="F109" i="1" s="1"/>
  <c r="P92" i="1"/>
  <c r="P97" i="1"/>
  <c r="R102" i="1"/>
  <c r="F107" i="1"/>
  <c r="A38" i="2"/>
  <c r="B84" i="2"/>
  <c r="B95" i="2"/>
  <c r="C16" i="2"/>
  <c r="C68" i="2"/>
  <c r="C77" i="5"/>
  <c r="F77" i="5" s="1"/>
  <c r="A68" i="5"/>
  <c r="B74" i="3"/>
  <c r="J22" i="1"/>
  <c r="F15" i="1"/>
  <c r="F47" i="1"/>
  <c r="P74" i="1"/>
  <c r="R97" i="1"/>
  <c r="F103" i="1"/>
  <c r="B38" i="2"/>
  <c r="B68" i="5"/>
  <c r="C169" i="3"/>
  <c r="B102" i="2"/>
  <c r="L22" i="1"/>
  <c r="F16" i="1"/>
  <c r="F27" i="1"/>
  <c r="H10" i="1"/>
  <c r="H22" i="1"/>
  <c r="P48" i="1"/>
  <c r="P62" i="1"/>
  <c r="R92" i="1"/>
  <c r="D179" i="5"/>
  <c r="B173" i="5"/>
  <c r="R16" i="1"/>
  <c r="R28" i="1"/>
  <c r="F42" i="1"/>
  <c r="R48" i="1"/>
  <c r="R57" i="1" s="1"/>
  <c r="F54" i="1"/>
  <c r="R62" i="1"/>
  <c r="F68" i="1"/>
  <c r="H73" i="1"/>
  <c r="R74" i="1"/>
  <c r="H87" i="1"/>
  <c r="H103" i="1"/>
  <c r="B11" i="2"/>
  <c r="D102" i="2"/>
  <c r="F102" i="2" s="1"/>
  <c r="D73" i="2"/>
  <c r="F73" i="2" s="1"/>
  <c r="D61" i="2"/>
  <c r="F61" i="2" s="1"/>
  <c r="D47" i="2"/>
  <c r="F47" i="2" s="1"/>
  <c r="D21" i="2"/>
  <c r="F21" i="2" s="1"/>
  <c r="D9" i="2"/>
  <c r="F9" i="2" s="1"/>
  <c r="C19" i="2"/>
  <c r="D190" i="5"/>
  <c r="D137" i="5"/>
  <c r="C118" i="5"/>
  <c r="F118" i="5" s="1"/>
  <c r="A173" i="5"/>
  <c r="C185" i="5"/>
  <c r="F185" i="5" s="1"/>
  <c r="B157" i="3"/>
  <c r="C12" i="5"/>
  <c r="F12" i="5" s="1"/>
  <c r="J62" i="1"/>
  <c r="J83" i="1" s="1"/>
  <c r="J74" i="1"/>
  <c r="L10" i="1"/>
  <c r="F61" i="1"/>
  <c r="F73" i="1"/>
  <c r="R79" i="1"/>
  <c r="F87" i="1"/>
  <c r="D36" i="2"/>
  <c r="F36" i="2" s="1"/>
  <c r="D167" i="5"/>
  <c r="C135" i="5"/>
  <c r="F135" i="5" s="1"/>
  <c r="P16" i="1"/>
  <c r="P28" i="1"/>
  <c r="F37" i="1"/>
  <c r="F56" i="1" s="1"/>
  <c r="H42" i="1"/>
  <c r="H56" i="1" s="1"/>
  <c r="H54" i="1"/>
  <c r="H68" i="1"/>
  <c r="J73" i="1"/>
  <c r="J87" i="1"/>
  <c r="J103" i="1"/>
  <c r="B23" i="2"/>
  <c r="D101" i="2"/>
  <c r="F101" i="2" s="1"/>
  <c r="D86" i="2"/>
  <c r="F86" i="2" s="1"/>
  <c r="D72" i="2"/>
  <c r="F72" i="2" s="1"/>
  <c r="C54" i="2"/>
  <c r="B117" i="3"/>
  <c r="C18" i="5"/>
  <c r="F18" i="5" s="1"/>
  <c r="L73" i="1"/>
  <c r="A80" i="3"/>
  <c r="B118" i="3"/>
  <c r="L92" i="1"/>
  <c r="J42" i="1"/>
  <c r="L103" i="1"/>
  <c r="C89" i="2"/>
  <c r="L16" i="1"/>
  <c r="L28" i="1"/>
  <c r="J37" i="1"/>
  <c r="J57" i="1" s="1"/>
  <c r="L42" i="1"/>
  <c r="L56" i="1" s="1"/>
  <c r="L54" i="1"/>
  <c r="L68" i="1"/>
  <c r="N73" i="1"/>
  <c r="N87" i="1"/>
  <c r="N103" i="1"/>
  <c r="B50" i="2"/>
  <c r="A89" i="2"/>
  <c r="C23" i="2"/>
  <c r="D187" i="5"/>
  <c r="D31" i="5"/>
  <c r="C66" i="5"/>
  <c r="F66" i="5" s="1"/>
  <c r="C130" i="5"/>
  <c r="F130" i="5" s="1"/>
  <c r="B126" i="5"/>
  <c r="B80" i="3"/>
  <c r="N22" i="1"/>
  <c r="L79" i="1"/>
  <c r="C95" i="2"/>
  <c r="N28" i="1"/>
  <c r="L87" i="1"/>
  <c r="C22" i="2"/>
  <c r="F22" i="1"/>
  <c r="F10" i="1"/>
  <c r="J16" i="1"/>
  <c r="J28" i="1"/>
  <c r="L37" i="1"/>
  <c r="N42" i="1"/>
  <c r="N54" i="1"/>
  <c r="N68" i="1"/>
  <c r="N82" i="1" s="1"/>
  <c r="P73" i="1"/>
  <c r="F86" i="1"/>
  <c r="P87" i="1"/>
  <c r="F102" i="1"/>
  <c r="P103" i="1"/>
  <c r="B69" i="2"/>
  <c r="B89" i="2"/>
  <c r="C42" i="2"/>
  <c r="C103" i="2"/>
  <c r="C71" i="5"/>
  <c r="F71" i="5" s="1"/>
  <c r="C83" i="5"/>
  <c r="F83" i="5" s="1"/>
  <c r="B179" i="5"/>
  <c r="B125" i="5"/>
  <c r="B74" i="5"/>
  <c r="C180" i="5"/>
  <c r="D14" i="5"/>
  <c r="A82" i="3"/>
  <c r="B163" i="3"/>
  <c r="C24" i="5"/>
  <c r="F24" i="5" s="1"/>
  <c r="J92" i="1"/>
  <c r="C83" i="2"/>
  <c r="N16" i="1"/>
  <c r="H37" i="1"/>
  <c r="J54" i="1"/>
  <c r="J68" i="1"/>
  <c r="B68" i="2"/>
  <c r="D85" i="2"/>
  <c r="F85" i="2" s="1"/>
  <c r="C101" i="2"/>
  <c r="B9" i="5"/>
  <c r="F21" i="1"/>
  <c r="F9" i="1"/>
  <c r="H16" i="1"/>
  <c r="N37" i="1"/>
  <c r="F41" i="1"/>
  <c r="P42" i="1"/>
  <c r="P56" i="1" s="1"/>
  <c r="F53" i="1"/>
  <c r="P54" i="1"/>
  <c r="F67" i="1"/>
  <c r="P68" i="1"/>
  <c r="P83" i="1" s="1"/>
  <c r="F79" i="1"/>
  <c r="F83" i="1" s="1"/>
  <c r="H86" i="1"/>
  <c r="H108" i="1" s="1"/>
  <c r="F92" i="1"/>
  <c r="F97" i="1"/>
  <c r="H102" i="1"/>
  <c r="A52" i="2"/>
  <c r="B101" i="2"/>
  <c r="D173" i="5"/>
  <c r="D26" i="5"/>
  <c r="A179" i="5"/>
  <c r="B68" i="3"/>
  <c r="B82" i="3"/>
  <c r="B168" i="3"/>
  <c r="C74" i="3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R83" i="1"/>
  <c r="J88" i="1"/>
  <c r="R88" i="1"/>
  <c r="L93" i="1"/>
  <c r="L108" i="1" s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F163" i="3" s="1"/>
  <c r="C179" i="5"/>
  <c r="F179" i="5" s="1"/>
  <c r="D154" i="3"/>
  <c r="F154" i="3" s="1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86" i="2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P57" i="1"/>
  <c r="H83" i="1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F171" i="3" s="1"/>
  <c r="C187" i="5"/>
  <c r="F187" i="5" s="1"/>
  <c r="D162" i="3"/>
  <c r="F162" i="3" s="1"/>
  <c r="C178" i="5"/>
  <c r="F178" i="5" s="1"/>
  <c r="D160" i="3"/>
  <c r="F160" i="3" s="1"/>
  <c r="C176" i="5"/>
  <c r="H88" i="1"/>
  <c r="P88" i="1"/>
  <c r="J93" i="1"/>
  <c r="R93" i="1"/>
  <c r="F95" i="1"/>
  <c r="N95" i="1"/>
  <c r="H104" i="1"/>
  <c r="P104" i="1"/>
  <c r="B62" i="2"/>
  <c r="B78" i="2"/>
  <c r="A94" i="2"/>
  <c r="D92" i="2"/>
  <c r="F92" i="2" s="1"/>
  <c r="C7" i="2"/>
  <c r="C11" i="2"/>
  <c r="D24" i="5"/>
  <c r="G57" i="7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F126" i="3" s="1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H82" i="1"/>
  <c r="P82" i="1"/>
  <c r="H109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C189" i="5"/>
  <c r="D165" i="3"/>
  <c r="F165" i="3" s="1"/>
  <c r="C181" i="5"/>
  <c r="R82" i="1"/>
  <c r="G174" i="5"/>
  <c r="A19" i="1"/>
  <c r="B29" i="3"/>
  <c r="B17" i="5"/>
  <c r="B21" i="3"/>
  <c r="C16" i="3"/>
  <c r="D8" i="5"/>
  <c r="F113" i="3"/>
  <c r="F109" i="3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C8" i="5"/>
  <c r="F8" i="5" s="1"/>
  <c r="A7" i="1"/>
  <c r="A8" i="1" s="1"/>
  <c r="N57" i="1"/>
  <c r="F82" i="1"/>
  <c r="N83" i="1"/>
  <c r="J109" i="1"/>
  <c r="A23" i="5"/>
  <c r="A31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73" i="3"/>
  <c r="F169" i="3"/>
  <c r="F161" i="3"/>
  <c r="F157" i="3"/>
  <c r="F153" i="3"/>
  <c r="F129" i="3"/>
  <c r="F125" i="3"/>
  <c r="F121" i="3"/>
  <c r="F117" i="3"/>
  <c r="F174" i="3"/>
  <c r="F172" i="3"/>
  <c r="F170" i="3"/>
  <c r="F168" i="3"/>
  <c r="F166" i="3"/>
  <c r="F164" i="3"/>
  <c r="F158" i="3"/>
  <c r="F156" i="3"/>
  <c r="F152" i="3"/>
  <c r="F128" i="3"/>
  <c r="F124" i="3"/>
  <c r="F122" i="3"/>
  <c r="F120" i="3"/>
  <c r="F116" i="3"/>
  <c r="N56" i="1"/>
  <c r="G183" i="5"/>
  <c r="G175" i="5"/>
  <c r="G173" i="5"/>
  <c r="B28" i="3"/>
  <c r="B30" i="3"/>
  <c r="B32" i="3"/>
  <c r="B165" i="3"/>
  <c r="F167" i="3"/>
  <c r="F159" i="3"/>
  <c r="F155" i="3"/>
  <c r="F151" i="3"/>
  <c r="F127" i="3"/>
  <c r="F123" i="3"/>
  <c r="F119" i="3"/>
  <c r="F115" i="3"/>
  <c r="F111" i="3"/>
  <c r="F107" i="3"/>
  <c r="F29" i="3"/>
  <c r="F25" i="3"/>
  <c r="F21" i="3"/>
  <c r="F17" i="3"/>
  <c r="F65" i="3"/>
  <c r="F84" i="3"/>
  <c r="F80" i="3"/>
  <c r="F76" i="3"/>
  <c r="F72" i="3"/>
  <c r="F68" i="3"/>
  <c r="N30" i="1" l="1"/>
  <c r="L31" i="1"/>
  <c r="H30" i="1"/>
  <c r="F31" i="1"/>
  <c r="N31" i="1"/>
  <c r="R30" i="1"/>
  <c r="H31" i="1"/>
  <c r="J31" i="1"/>
  <c r="F30" i="1"/>
  <c r="C81" i="2"/>
  <c r="A108" i="5"/>
  <c r="K158" i="5" s="1"/>
  <c r="G121" i="5" s="1"/>
  <c r="A55" i="5"/>
  <c r="K105" i="5" s="1"/>
  <c r="G63" i="5" s="1"/>
  <c r="A115" i="5"/>
  <c r="A107" i="3"/>
  <c r="A176" i="5"/>
  <c r="A160" i="3"/>
  <c r="C56" i="2"/>
  <c r="A124" i="5"/>
  <c r="A170" i="5"/>
  <c r="A152" i="3"/>
  <c r="A116" i="3"/>
  <c r="A154" i="3"/>
  <c r="A2" i="5"/>
  <c r="K52" i="5" s="1"/>
  <c r="G8" i="5" s="1"/>
  <c r="A164" i="3"/>
  <c r="C30" i="2"/>
  <c r="A123" i="3"/>
  <c r="L109" i="1"/>
  <c r="L30" i="1"/>
  <c r="A131" i="5"/>
  <c r="A39" i="3"/>
  <c r="J56" i="1"/>
  <c r="H57" i="1"/>
  <c r="F57" i="1"/>
  <c r="J108" i="1"/>
  <c r="R56" i="1"/>
  <c r="J82" i="1"/>
  <c r="G179" i="5"/>
  <c r="A156" i="3"/>
  <c r="N109" i="1"/>
  <c r="P31" i="1"/>
  <c r="G58" i="7"/>
  <c r="R109" i="1"/>
  <c r="F29" i="2"/>
  <c r="F55" i="2" s="1"/>
  <c r="F81" i="2" s="1"/>
  <c r="F107" i="2" s="1"/>
  <c r="J30" i="1"/>
  <c r="A172" i="5"/>
  <c r="P109" i="1"/>
  <c r="L57" i="1"/>
  <c r="A123" i="5"/>
  <c r="A115" i="3"/>
  <c r="A168" i="5"/>
  <c r="F108" i="1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A31" i="5"/>
  <c r="A7" i="2"/>
  <c r="A9" i="1"/>
  <c r="A10" i="5"/>
  <c r="A18" i="3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A17" i="3"/>
  <c r="A9" i="5"/>
  <c r="A6" i="2"/>
  <c r="G123" i="5" l="1"/>
  <c r="G114" i="5"/>
  <c r="G126" i="5"/>
  <c r="G122" i="5"/>
  <c r="G11" i="5"/>
  <c r="G31" i="5"/>
  <c r="G27" i="5"/>
  <c r="G9" i="5"/>
  <c r="G18" i="5"/>
  <c r="G124" i="5"/>
  <c r="G132" i="5"/>
  <c r="G125" i="5"/>
  <c r="G118" i="5"/>
  <c r="G120" i="5"/>
  <c r="G133" i="5"/>
  <c r="G19" i="5"/>
  <c r="G29" i="5"/>
  <c r="G115" i="5"/>
  <c r="G130" i="5"/>
  <c r="G128" i="5"/>
  <c r="G76" i="5"/>
  <c r="G134" i="5"/>
  <c r="G61" i="5"/>
  <c r="G71" i="5"/>
  <c r="G135" i="5"/>
  <c r="G137" i="5"/>
  <c r="G24" i="5"/>
  <c r="G28" i="5"/>
  <c r="G14" i="5"/>
  <c r="G10" i="5"/>
  <c r="G12" i="5"/>
  <c r="G25" i="5"/>
  <c r="G20" i="5"/>
  <c r="G16" i="5"/>
  <c r="G23" i="5"/>
  <c r="G13" i="5"/>
  <c r="G17" i="5"/>
  <c r="G21" i="5"/>
  <c r="G30" i="5"/>
  <c r="G26" i="5"/>
  <c r="G22" i="5"/>
  <c r="G116" i="5"/>
  <c r="G136" i="5"/>
  <c r="G119" i="5"/>
  <c r="G117" i="5"/>
  <c r="G129" i="5"/>
  <c r="G15" i="5"/>
  <c r="G127" i="5"/>
  <c r="G72" i="5"/>
  <c r="G69" i="5"/>
  <c r="G82" i="5"/>
  <c r="G65" i="5"/>
  <c r="G74" i="5"/>
  <c r="G83" i="5"/>
  <c r="G79" i="5"/>
  <c r="G67" i="5"/>
  <c r="G77" i="5"/>
  <c r="G75" i="5"/>
  <c r="G64" i="5"/>
  <c r="G70" i="5"/>
  <c r="G81" i="5"/>
  <c r="G68" i="5"/>
  <c r="G62" i="5"/>
  <c r="G84" i="5"/>
  <c r="G73" i="5"/>
  <c r="G80" i="5"/>
  <c r="G131" i="5"/>
  <c r="G66" i="5"/>
  <c r="G78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<sst xmlns="http://schemas.openxmlformats.org/spreadsheetml/2006/main" count="405" uniqueCount="139">
  <si>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</si>
  <si>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</si>
  <si>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</si>
  <si>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</si>
  <si>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</si>
  <si>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</si>
  <si>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</si>
  <si>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</si>
  <si>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</si>
  <si>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</si>
  <si>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</si>
  <si>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</si>
  <si>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</si>
  <si>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</si>
  <si>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</si>
  <si>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</si>
  <si>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</si>
  <si>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</si>
  <si>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</si>
  <si>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</si>
  <si>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</si>
  <si>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</si>
  <si>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</si>
  <si>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</si>
  <si>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</si>
  <si>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</si>
  <si>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</si>
  <si>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</si>
  <si>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</si>
  <si>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</si>
  <si>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</si>
  <si>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</si>
  <si>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</si>
  <si>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</si>
  <si>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</si>
  <si>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</si>
  <si>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</si>
  <si>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</si>
  <si>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</si>
  <si>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</si>
  <si>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</si>
  <si>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</si>
  <si>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</si>
  <si>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</si>
  <si>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</si>
  <si>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</si>
  <si>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</si>
  <si>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</si>
  <si>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</si>
  <si>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</si>
  <si>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</si>
  <si>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</si>
  <si>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</si>
  <si>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</si>
  <si>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</si>
  <si>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</si>
  <si>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</si>
  <si>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</si>
  <si>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</si>
  <si>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</si>
  <si>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</si>
  <si>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</si>
  <si>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</si>
  <si>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</si>
  <si>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</si>
  <si>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</si>
  <si>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</si>
  <si>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</si>
  <si>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</si>
  <si>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</si>
  <si>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</si>
  <si>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</si>
  <si>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</si>
  <si>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</si>
  <si>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</si>
  <si>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</si>
  <si>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</si>
  <si>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</si>
  <si>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</si>
  <si>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</si>
  <si>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</si>
  <si>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</si>
  <si>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</si>
  <si>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</si>
  <si>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</si>
  <si>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</si>
  <si>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</si>
  <si>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</si>
  <si>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</si>
  <si>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</si>
  <si>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</si>
  <si>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</si>
  <si>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</si>
  <si>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</si>
  <si>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</si>
  <si>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</si>
  <si>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</si>
  <si>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</si>
  <si>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</si>
  <si>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</si>
  <si>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</si>
  <si>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</si>
  <si>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</si>
  <si>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</si>
  <si>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</si>
  <si>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</si>
  <si>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</si>
  <si>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</si>
  <si>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</si>
  <si>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</si>
  <si>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MOBILIZATION</t>
  </si>
  <si>
    <t>30-IN OUTER HOLE AND CASING, INSTALLED</t>
  </si>
  <si>
    <t>29-IN OUTER HOLE</t>
  </si>
  <si>
    <t>24-IN INNER CASING INSTALLED</t>
  </si>
  <si>
    <t>23-IN HOLE</t>
  </si>
  <si>
    <t>PROVIDE GROUTING EQUIPMENT</t>
  </si>
  <si>
    <t>CEMENT GROUT IN PLACE, PER SACK</t>
  </si>
  <si>
    <t>BENTONITE, PER BAG</t>
  </si>
  <si>
    <t>FURNISH TEST PUMP</t>
  </si>
  <si>
    <t>INSTALL AND REMOVE TEST PUMP, EA INSTALL</t>
  </si>
  <si>
    <t>OPERATE TEST PUMP, PER HR</t>
  </si>
  <si>
    <t>BAILING OF WELL AFTER TEST PUMPING</t>
  </si>
  <si>
    <t>VIDEO SURVEY</t>
  </si>
  <si>
    <t>CASH ALLOWANCE FOR PROJECT CONTINGENCY</t>
  </si>
  <si>
    <t>CASH ALLOWANCE FOR WATER QUALITY SAMPLING</t>
  </si>
  <si>
    <t>LS</t>
  </si>
  <si>
    <t>EA</t>
  </si>
  <si>
    <t>HRS</t>
  </si>
  <si>
    <t>BAG</t>
  </si>
  <si>
    <t>SACK</t>
  </si>
  <si>
    <t>LF</t>
  </si>
  <si>
    <t>Strand OPCC</t>
  </si>
  <si>
    <t>Well No 46 Well Drilling</t>
  </si>
  <si>
    <t>Bid No.: 426-W-032</t>
  </si>
  <si>
    <t>Municipal Well &amp; Pump</t>
  </si>
  <si>
    <t>Waupun, WI</t>
  </si>
  <si>
    <t>Bid Bond</t>
  </si>
  <si>
    <t>Layne Christensen</t>
  </si>
  <si>
    <t>Aurora,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</si>
</sst>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_(&quot;$&quot;* #,##0_);_(&quot;$&quot;* \(#,##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6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0" fontId="0" fillId="5" borderId="0" xfId="0" applyFill="1"/>
    <xf numFmtId="168" fontId="0" fillId="5" borderId="0" xfId="1" applyNumberFormat="1" applyFont="1" applyFill="1"/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pane ySplit="3" topLeftCell="A4" activePane="bottomLeft" state="frozenSplit"/>
      <selection pane="bottomLeft" activeCell="B19" sqref="B19:D19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  <col min="10" max="11" width="25.7109375" customWidth="1"/>
  </cols>
  <sheetData>
    <row r="1" spans="1:11" ht="21" customHeight="1" thickBot="1" x14ac:dyDescent="0.25">
      <c r="B1" s="288" t="s">
        <v>106</v>
      </c>
      <c r="E1" s="285"/>
      <c r="F1" s="300">
        <f>SUM(F4:F99)</f>
        <v>0</v>
      </c>
    </row>
    <row r="2" spans="1:11" s="216" customFormat="1" ht="18" x14ac:dyDescent="0.25">
      <c r="A2" s="349" t="s">
        <v>93</v>
      </c>
      <c r="B2" s="349"/>
      <c r="C2" s="349"/>
      <c r="D2" s="349"/>
      <c r="E2" s="286"/>
      <c r="F2" s="301"/>
    </row>
    <row r="3" spans="1:11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11" x14ac:dyDescent="0.2">
      <c r="A4" s="304">
        <v>1</v>
      </c>
      <c r="B4" s="345" t="s">
        <v>110</v>
      </c>
      <c r="C4" s="346" t="s">
        <v>125</v>
      </c>
      <c r="D4" s="307">
        <v>1</v>
      </c>
      <c r="E4" s="308"/>
      <c r="F4" s="303" t="str">
        <f t="shared" ref="F4:F67" si="0">IF(AND(ISNUMBER(D4),ISNUMBER(E4)),D4*E4,"")</f>
        <v/>
      </c>
    </row>
    <row r="5" spans="1:11" x14ac:dyDescent="0.2">
      <c r="A5" s="304">
        <v>2</v>
      </c>
      <c r="B5" s="345" t="s">
        <v>111</v>
      </c>
      <c r="C5" s="306" t="s">
        <v>130</v>
      </c>
      <c r="D5" s="307">
        <v>100</v>
      </c>
      <c r="E5" s="308"/>
      <c r="F5" s="303" t="str">
        <f t="shared" si="0"/>
        <v/>
      </c>
    </row>
    <row r="6" spans="1:11" x14ac:dyDescent="0.2">
      <c r="A6" s="304">
        <v>3</v>
      </c>
      <c r="B6" s="345" t="s">
        <v>112</v>
      </c>
      <c r="C6" s="306" t="s">
        <v>130</v>
      </c>
      <c r="D6" s="307">
        <v>550</v>
      </c>
      <c r="E6" s="308"/>
      <c r="F6" s="303" t="str">
        <f t="shared" si="0"/>
        <v/>
      </c>
    </row>
    <row r="7" spans="1:11" x14ac:dyDescent="0.2">
      <c r="A7" s="304">
        <v>4</v>
      </c>
      <c r="B7" s="345" t="s">
        <v>113</v>
      </c>
      <c r="C7" s="306" t="s">
        <v>130</v>
      </c>
      <c r="D7" s="307">
        <v>652</v>
      </c>
      <c r="E7" s="308"/>
      <c r="F7" s="303" t="str">
        <f t="shared" si="0"/>
        <v/>
      </c>
    </row>
    <row r="8" spans="1:11" x14ac:dyDescent="0.2">
      <c r="A8" s="304">
        <v>5</v>
      </c>
      <c r="B8" s="345" t="s">
        <v>114</v>
      </c>
      <c r="C8" s="306" t="s">
        <v>130</v>
      </c>
      <c r="D8" s="307">
        <v>800</v>
      </c>
      <c r="E8" s="308"/>
      <c r="F8" s="303" t="str">
        <f t="shared" si="0"/>
        <v/>
      </c>
    </row>
    <row r="9" spans="1:11" x14ac:dyDescent="0.2">
      <c r="A9" s="304">
        <v>6</v>
      </c>
      <c r="B9" s="345" t="s">
        <v>115</v>
      </c>
      <c r="C9" s="306" t="s">
        <v>130</v>
      </c>
      <c r="D9" s="307">
        <v>1</v>
      </c>
      <c r="E9" s="308"/>
      <c r="F9" s="303" t="str">
        <f t="shared" si="0"/>
        <v/>
      </c>
    </row>
    <row r="10" spans="1:11" x14ac:dyDescent="0.2">
      <c r="A10" s="304">
        <v>7</v>
      </c>
      <c r="B10" s="345" t="s">
        <v>116</v>
      </c>
      <c r="C10" s="306" t="s">
        <v>129</v>
      </c>
      <c r="D10" s="307">
        <v>950</v>
      </c>
      <c r="E10" s="308"/>
      <c r="F10" s="303" t="str">
        <f t="shared" si="0"/>
        <v/>
      </c>
    </row>
    <row r="11" spans="1:11" x14ac:dyDescent="0.2">
      <c r="A11" s="304">
        <v>8</v>
      </c>
      <c r="B11" s="345" t="s">
        <v>117</v>
      </c>
      <c r="C11" s="306" t="s">
        <v>128</v>
      </c>
      <c r="D11" s="307">
        <v>475</v>
      </c>
      <c r="E11" s="308"/>
      <c r="F11" s="303" t="str">
        <f t="shared" si="0"/>
        <v/>
      </c>
    </row>
    <row r="12" spans="1:11" x14ac:dyDescent="0.2">
      <c r="A12" s="304">
        <v>9</v>
      </c>
      <c r="B12" s="345" t="s">
        <v>118</v>
      </c>
      <c r="C12" s="306" t="s">
        <v>125</v>
      </c>
      <c r="D12" s="307">
        <v>1</v>
      </c>
      <c r="E12" s="308"/>
      <c r="F12" s="303" t="str">
        <f t="shared" si="0"/>
        <v/>
      </c>
    </row>
    <row r="13" spans="1:11" x14ac:dyDescent="0.2">
      <c r="A13" s="304">
        <v>10</v>
      </c>
      <c r="B13" s="345" t="s">
        <v>119</v>
      </c>
      <c r="C13" s="306" t="s">
        <v>126</v>
      </c>
      <c r="D13" s="307">
        <v>1</v>
      </c>
      <c r="E13" s="308"/>
      <c r="F13" s="303" t="str">
        <f t="shared" si="0"/>
        <v/>
      </c>
      <c r="J13" s="347" t="s">
        <v>131</v>
      </c>
      <c r="K13" s="348">
        <v>2000000</v>
      </c>
    </row>
    <row r="14" spans="1:11" x14ac:dyDescent="0.2">
      <c r="A14" s="304">
        <v>11</v>
      </c>
      <c r="B14" s="345" t="s">
        <v>120</v>
      </c>
      <c r="C14" s="306" t="s">
        <v>127</v>
      </c>
      <c r="D14" s="307">
        <v>50</v>
      </c>
      <c r="E14" s="308"/>
      <c r="F14" s="303" t="str">
        <f t="shared" si="0"/>
        <v/>
      </c>
    </row>
    <row r="15" spans="1:11" x14ac:dyDescent="0.2">
      <c r="A15" s="304">
        <v>12</v>
      </c>
      <c r="B15" s="345" t="s">
        <v>121</v>
      </c>
      <c r="C15" s="306" t="s">
        <v>127</v>
      </c>
      <c r="D15" s="307">
        <v>10</v>
      </c>
      <c r="E15" s="308"/>
      <c r="F15" s="303" t="str">
        <f t="shared" si="0"/>
        <v/>
      </c>
    </row>
    <row r="16" spans="1:11" x14ac:dyDescent="0.2">
      <c r="A16" s="304">
        <v>13</v>
      </c>
      <c r="B16" s="345" t="s">
        <v>122</v>
      </c>
      <c r="C16" s="306" t="s">
        <v>126</v>
      </c>
      <c r="D16" s="307">
        <v>1</v>
      </c>
      <c r="E16" s="308"/>
      <c r="F16" s="303" t="str">
        <f t="shared" si="0"/>
        <v/>
      </c>
    </row>
    <row r="17" spans="1:6" x14ac:dyDescent="0.2">
      <c r="A17" s="304">
        <v>14</v>
      </c>
      <c r="B17" s="345" t="s">
        <v>123</v>
      </c>
      <c r="C17" s="306" t="s">
        <v>125</v>
      </c>
      <c r="D17" s="307">
        <v>1</v>
      </c>
      <c r="E17" s="308"/>
      <c r="F17" s="303" t="str">
        <f t="shared" si="0"/>
        <v/>
      </c>
    </row>
    <row r="18" spans="1:6" x14ac:dyDescent="0.2">
      <c r="A18" s="304">
        <v>15</v>
      </c>
      <c r="B18" s="345" t="s">
        <v>124</v>
      </c>
      <c r="C18" s="306" t="s">
        <v>125</v>
      </c>
      <c r="D18" s="307">
        <v>1</v>
      </c>
      <c r="E18" s="308"/>
      <c r="F18" s="303" t="str">
        <f t="shared" si="0"/>
        <v/>
      </c>
    </row>
    <row r="19" spans="1:6" x14ac:dyDescent="0.2">
      <c r="A19" s="304">
        <v>16</v>
      </c>
      <c r="B19" s="345"/>
      <c r="C19" s="306"/>
      <c r="D19" s="307"/>
      <c r="E19" s="308"/>
      <c r="F19" s="303" t="str">
        <f t="shared" si="0"/>
        <v/>
      </c>
    </row>
    <row r="20" spans="1:6" x14ac:dyDescent="0.2">
      <c r="A20" s="304">
        <v>17</v>
      </c>
      <c r="B20" s="345"/>
      <c r="C20" s="306"/>
      <c r="D20" s="307"/>
      <c r="E20" s="308"/>
      <c r="F20" s="303" t="str">
        <f t="shared" si="0"/>
        <v/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si="0"/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I1" sqref="I1:J2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9" width="11.42578125" style="227" customWidth="1"/>
    <col min="10" max="10" width="14.7109375" style="227" customWidth="1"/>
    <col min="11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4" t="s">
        <v>99</v>
      </c>
      <c r="F1" s="355"/>
      <c r="G1" s="362" t="s">
        <v>134</v>
      </c>
      <c r="H1" s="363"/>
      <c r="I1" s="358" t="s">
        <v>137</v>
      </c>
      <c r="J1" s="359"/>
      <c r="K1" s="225"/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6"/>
      <c r="F2" s="357"/>
      <c r="G2" s="364" t="s">
        <v>135</v>
      </c>
      <c r="H2" s="365"/>
      <c r="I2" s="360" t="s">
        <v>138</v>
      </c>
      <c r="J2" s="361"/>
      <c r="K2" s="228"/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132</v>
      </c>
      <c r="B3" s="291"/>
      <c r="C3" s="291"/>
      <c r="D3" s="292"/>
      <c r="E3" s="356"/>
      <c r="F3" s="357"/>
      <c r="G3" s="364" t="s">
        <v>136</v>
      </c>
      <c r="H3" s="366"/>
      <c r="I3" s="364" t="s">
        <v>136</v>
      </c>
      <c r="J3" s="366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133</v>
      </c>
      <c r="B4" s="291"/>
      <c r="C4" s="291"/>
      <c r="D4" s="292"/>
      <c r="E4" s="293"/>
      <c r="F4" s="294"/>
      <c r="G4" s="352"/>
      <c r="H4" s="353"/>
      <c r="I4" s="350"/>
      <c r="J4" s="351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0</v>
      </c>
      <c r="F6" s="146">
        <f>IF(AND(ISNUMBER($D6),ISNUMBER(E6)),$D6*E6,0)</f>
        <v>0</v>
      </c>
      <c r="G6" s="168">
        <v>440000</v>
      </c>
      <c r="H6" s="103">
        <f>IF(AND(ISNUMBER($D6),ISNUMBER(G6)),$D6*G6,0)</f>
        <v>440000</v>
      </c>
      <c r="I6" s="169">
        <v>1030000</v>
      </c>
      <c r="J6" s="103">
        <f t="shared" ref="J6:J29" si="0">IF(AND(ISNUMBER($D6),ISNUMBER(I6)),$D6*I6,0)</f>
        <v>1030000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30-IN OUTER HOLE AND CASING, INSTALLED</v>
      </c>
      <c r="C7" s="295" t="str">
        <f>IF(ISBLANK('Item List'!C5),"",'Item List'!C5)</f>
        <v>LF</v>
      </c>
      <c r="D7" s="296">
        <f>IF(ISBLANK('Item List'!D5),0,'Item List'!D5)</f>
        <v>100</v>
      </c>
      <c r="E7" s="146">
        <f>IF(ISBLANK('Item List'!E5),0,'Item List'!E5)</f>
        <v>0</v>
      </c>
      <c r="F7" s="146">
        <f t="shared" ref="F7:H29" si="5">IF(AND(ISNUMBER($D7),ISNUMBER(E7)),$D7*E7,0)</f>
        <v>0</v>
      </c>
      <c r="G7" s="168">
        <v>2498</v>
      </c>
      <c r="H7" s="103">
        <f t="shared" si="5"/>
        <v>249800</v>
      </c>
      <c r="I7" s="169">
        <v>2165</v>
      </c>
      <c r="J7" s="103">
        <f t="shared" si="0"/>
        <v>216500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29-IN OUTER HOLE</v>
      </c>
      <c r="C8" s="295" t="str">
        <f>IF(ISBLANK('Item List'!C6),"",'Item List'!C6)</f>
        <v>LF</v>
      </c>
      <c r="D8" s="296">
        <f>IF(ISBLANK('Item List'!D6),0,'Item List'!D6)</f>
        <v>550</v>
      </c>
      <c r="E8" s="146">
        <f>IF(ISBLANK('Item List'!E6),0,'Item List'!E6)</f>
        <v>0</v>
      </c>
      <c r="F8" s="146">
        <f t="shared" si="5"/>
        <v>0</v>
      </c>
      <c r="G8" s="168">
        <v>526</v>
      </c>
      <c r="H8" s="103">
        <f t="shared" si="5"/>
        <v>289300</v>
      </c>
      <c r="I8" s="169">
        <v>853</v>
      </c>
      <c r="J8" s="103">
        <f t="shared" si="0"/>
        <v>469150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24-IN INNER CASING INSTALLED</v>
      </c>
      <c r="C9" s="295" t="str">
        <f>IF(ISBLANK('Item List'!C7),"",'Item List'!C7)</f>
        <v>LF</v>
      </c>
      <c r="D9" s="296">
        <f>IF(ISBLANK('Item List'!D7),0,'Item List'!D7)</f>
        <v>652</v>
      </c>
      <c r="E9" s="146">
        <f>IF(ISBLANK('Item List'!E7),0,'Item List'!E7)</f>
        <v>0</v>
      </c>
      <c r="F9" s="146">
        <f t="shared" si="5"/>
        <v>0</v>
      </c>
      <c r="G9" s="168">
        <v>308</v>
      </c>
      <c r="H9" s="103">
        <f t="shared" si="5"/>
        <v>200816</v>
      </c>
      <c r="I9" s="169">
        <v>316</v>
      </c>
      <c r="J9" s="103">
        <f t="shared" si="0"/>
        <v>206032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23-IN HOLE</v>
      </c>
      <c r="C10" s="295" t="str">
        <f>IF(ISBLANK('Item List'!C8),"",'Item List'!C8)</f>
        <v>LF</v>
      </c>
      <c r="D10" s="296">
        <f>IF(ISBLANK('Item List'!D8),0,'Item List'!D8)</f>
        <v>800</v>
      </c>
      <c r="E10" s="146">
        <f>IF(ISBLANK('Item List'!E8),0,'Item List'!E8)</f>
        <v>0</v>
      </c>
      <c r="F10" s="146">
        <f t="shared" si="5"/>
        <v>0</v>
      </c>
      <c r="G10" s="168">
        <v>251</v>
      </c>
      <c r="H10" s="103">
        <f t="shared" si="5"/>
        <v>200800</v>
      </c>
      <c r="I10" s="169">
        <v>422</v>
      </c>
      <c r="J10" s="103">
        <f t="shared" si="0"/>
        <v>337600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PROVIDE GROUTING EQUIPMENT</v>
      </c>
      <c r="C11" s="295" t="str">
        <f>IF(ISBLANK('Item List'!C9),"",'Item List'!C9)</f>
        <v>LF</v>
      </c>
      <c r="D11" s="296">
        <f>IF(ISBLANK('Item List'!D9),0,'Item List'!D9)</f>
        <v>1</v>
      </c>
      <c r="E11" s="146">
        <f>IF(ISBLANK('Item List'!E9),0,'Item List'!E9)</f>
        <v>0</v>
      </c>
      <c r="F11" s="146">
        <f t="shared" si="5"/>
        <v>0</v>
      </c>
      <c r="G11" s="168">
        <v>55510</v>
      </c>
      <c r="H11" s="103">
        <f t="shared" si="5"/>
        <v>55510</v>
      </c>
      <c r="I11" s="169">
        <v>63120</v>
      </c>
      <c r="J11" s="103">
        <f t="shared" si="0"/>
        <v>63120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CEMENT GROUT IN PLACE, PER SACK</v>
      </c>
      <c r="C12" s="295" t="str">
        <f>IF(ISBLANK('Item List'!C10),"",'Item List'!C10)</f>
        <v>SACK</v>
      </c>
      <c r="D12" s="296">
        <f>IF(ISBLANK('Item List'!D10),0,'Item List'!D10)</f>
        <v>950</v>
      </c>
      <c r="E12" s="146">
        <f>IF(ISBLANK('Item List'!E10),0,'Item List'!E10)</f>
        <v>0</v>
      </c>
      <c r="F12" s="146">
        <f t="shared" si="5"/>
        <v>0</v>
      </c>
      <c r="G12" s="168">
        <v>66</v>
      </c>
      <c r="H12" s="103">
        <f t="shared" si="5"/>
        <v>62700</v>
      </c>
      <c r="I12" s="169">
        <v>34</v>
      </c>
      <c r="J12" s="103">
        <f t="shared" si="0"/>
        <v>32300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BENTONITE, PER BAG</v>
      </c>
      <c r="C13" s="295" t="str">
        <f>IF(ISBLANK('Item List'!C11),"",'Item List'!C11)</f>
        <v>BAG</v>
      </c>
      <c r="D13" s="296">
        <f>IF(ISBLANK('Item List'!D11),0,'Item List'!D11)</f>
        <v>475</v>
      </c>
      <c r="E13" s="146">
        <f>IF(ISBLANK('Item List'!E11),0,'Item List'!E11)</f>
        <v>0</v>
      </c>
      <c r="F13" s="146">
        <f t="shared" si="5"/>
        <v>0</v>
      </c>
      <c r="G13" s="168">
        <v>38</v>
      </c>
      <c r="H13" s="103">
        <f t="shared" si="5"/>
        <v>18050</v>
      </c>
      <c r="I13" s="169">
        <v>20</v>
      </c>
      <c r="J13" s="103">
        <f t="shared" si="0"/>
        <v>9500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FURNISH TEST PUMP</v>
      </c>
      <c r="C14" s="295" t="str">
        <f>IF(ISBLANK('Item List'!C12),"",'Item List'!C12)</f>
        <v>LS</v>
      </c>
      <c r="D14" s="296">
        <f>IF(ISBLANK('Item List'!D12),0,'Item List'!D12)</f>
        <v>1</v>
      </c>
      <c r="E14" s="146">
        <f>IF(ISBLANK('Item List'!E12),0,'Item List'!E12)</f>
        <v>0</v>
      </c>
      <c r="F14" s="146">
        <f t="shared" si="5"/>
        <v>0</v>
      </c>
      <c r="G14" s="168">
        <v>473830</v>
      </c>
      <c r="H14" s="103">
        <f t="shared" si="5"/>
        <v>473830</v>
      </c>
      <c r="I14" s="169">
        <v>29665</v>
      </c>
      <c r="J14" s="103">
        <f t="shared" si="0"/>
        <v>29665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INSTALL AND REMOVE TEST PUMP, EA INSTALL</v>
      </c>
      <c r="C15" s="295" t="str">
        <f>IF(ISBLANK('Item List'!C13),"",'Item List'!C13)</f>
        <v>EA</v>
      </c>
      <c r="D15" s="296">
        <f>IF(ISBLANK('Item List'!D13),0,'Item List'!D13)</f>
        <v>1</v>
      </c>
      <c r="E15" s="146">
        <f>IF(ISBLANK('Item List'!E13),0,'Item List'!E13)</f>
        <v>0</v>
      </c>
      <c r="F15" s="146">
        <f t="shared" si="5"/>
        <v>0</v>
      </c>
      <c r="G15" s="168">
        <v>121660</v>
      </c>
      <c r="H15" s="103">
        <f t="shared" si="5"/>
        <v>121660</v>
      </c>
      <c r="I15" s="169">
        <v>168785</v>
      </c>
      <c r="J15" s="103">
        <f t="shared" si="0"/>
        <v>168785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OPERATE TEST PUMP, PER HR</v>
      </c>
      <c r="C16" s="295" t="str">
        <f>IF(ISBLANK('Item List'!C14),"",'Item List'!C14)</f>
        <v>HRS</v>
      </c>
      <c r="D16" s="296">
        <f>IF(ISBLANK('Item List'!D14),0,'Item List'!D14)</f>
        <v>50</v>
      </c>
      <c r="E16" s="146">
        <f>IF(ISBLANK('Item List'!E14),0,'Item List'!E14)</f>
        <v>0</v>
      </c>
      <c r="F16" s="146">
        <f t="shared" si="5"/>
        <v>0</v>
      </c>
      <c r="G16" s="168">
        <v>1042</v>
      </c>
      <c r="H16" s="103">
        <f t="shared" si="5"/>
        <v>52100</v>
      </c>
      <c r="I16" s="170">
        <v>1200</v>
      </c>
      <c r="J16" s="103">
        <f t="shared" si="0"/>
        <v>60000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BAILING OF WELL AFTER TEST PUMPING</v>
      </c>
      <c r="C17" s="295" t="str">
        <f>IF(ISBLANK('Item List'!C15),"",'Item List'!C15)</f>
        <v>HRS</v>
      </c>
      <c r="D17" s="296">
        <f>IF(ISBLANK('Item List'!D15),0,'Item List'!D15)</f>
        <v>10</v>
      </c>
      <c r="E17" s="146">
        <f>IF(ISBLANK('Item List'!E15),0,'Item List'!E15)</f>
        <v>0</v>
      </c>
      <c r="F17" s="146">
        <f t="shared" si="5"/>
        <v>0</v>
      </c>
      <c r="G17" s="168">
        <v>734</v>
      </c>
      <c r="H17" s="103">
        <f t="shared" si="5"/>
        <v>7340</v>
      </c>
      <c r="I17" s="170">
        <v>510</v>
      </c>
      <c r="J17" s="103">
        <f t="shared" si="0"/>
        <v>5100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VIDEO SURVEY</v>
      </c>
      <c r="C18" s="295" t="str">
        <f>IF(ISBLANK('Item List'!C16),"",'Item List'!C16)</f>
        <v>EA</v>
      </c>
      <c r="D18" s="296">
        <f>IF(ISBLANK('Item List'!D16),0,'Item List'!D16)</f>
        <v>1</v>
      </c>
      <c r="E18" s="146">
        <f>IF(ISBLANK('Item List'!E16),0,'Item List'!E16)</f>
        <v>0</v>
      </c>
      <c r="F18" s="146">
        <f t="shared" si="5"/>
        <v>0</v>
      </c>
      <c r="G18" s="168">
        <v>4910</v>
      </c>
      <c r="H18" s="103">
        <f t="shared" si="5"/>
        <v>4910</v>
      </c>
      <c r="I18" s="170">
        <v>2200</v>
      </c>
      <c r="J18" s="103">
        <f t="shared" si="0"/>
        <v>2200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CASH ALLOWANCE FOR PROJECT CONTINGENCY</v>
      </c>
      <c r="C19" s="295" t="str">
        <f>IF(ISBLANK('Item List'!C17),"",'Item List'!C17)</f>
        <v>LS</v>
      </c>
      <c r="D19" s="296">
        <f>IF(ISBLANK('Item List'!D17),0,'Item List'!D17)</f>
        <v>1</v>
      </c>
      <c r="E19" s="146">
        <f>IF(ISBLANK('Item List'!E17),0,'Item List'!E17)</f>
        <v>0</v>
      </c>
      <c r="F19" s="146">
        <f t="shared" si="5"/>
        <v>0</v>
      </c>
      <c r="G19" s="168">
        <v>50000</v>
      </c>
      <c r="H19" s="103">
        <f t="shared" si="5"/>
        <v>50000</v>
      </c>
      <c r="I19" s="170">
        <v>50000</v>
      </c>
      <c r="J19" s="103">
        <f t="shared" si="0"/>
        <v>50000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CASH ALLOWANCE FOR WATER QUALITY SAMPLING</v>
      </c>
      <c r="C20" s="295" t="str">
        <f>IF(ISBLANK('Item List'!C18),"",'Item List'!C18)</f>
        <v>LS</v>
      </c>
      <c r="D20" s="296">
        <f>IF(ISBLANK('Item List'!D18),0,'Item List'!D18)</f>
        <v>1</v>
      </c>
      <c r="E20" s="146">
        <f>IF(ISBLANK('Item List'!E18),0,'Item List'!E18)</f>
        <v>0</v>
      </c>
      <c r="F20" s="146">
        <f t="shared" si="5"/>
        <v>0</v>
      </c>
      <c r="G20" s="168">
        <v>10000</v>
      </c>
      <c r="H20" s="103">
        <f t="shared" si="5"/>
        <v>10000</v>
      </c>
      <c r="I20" s="170">
        <v>10000</v>
      </c>
      <c r="J20" s="103">
        <f t="shared" si="0"/>
        <v>10000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 t="str">
        <f>IF(SUM(F6:F29)=0,"",SUM(F6:F29))</f>
        <v/>
      </c>
      <c r="G30" s="110"/>
      <c r="H30" s="104">
        <f>IF(SUM(H6:H29)=0,"",SUM(H6:H29))</f>
        <v>2236816</v>
      </c>
      <c r="I30" s="110"/>
      <c r="J30" s="104">
        <f>IF(SUM(J6:J29)=0,"",SUM(J6:J29))</f>
        <v>2689952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Municipal Well &amp; Pump</v>
      </c>
      <c r="C31" s="153" t="str">
        <f>IF(NOT(ISNUMBER(A32)),"Bid","Total")</f>
        <v>Bid</v>
      </c>
      <c r="D31" s="154"/>
      <c r="E31" s="155" t="s">
        <v>9</v>
      </c>
      <c r="F31" s="156" t="str">
        <f>IF(SUM(F6:F29)=0,"",SUM($D6*E6,$D7*E7,$D8*E8,$D9*E9,$D10*E10,$D11*E11,$D12*E12,$D13*E13,$D14*E14,$D15*E15,$D16*E16,$D17*E17,$D18*E18,$D19*E19,$D20*E20,$D21*E21,$D22*E22,$D23*E23,$D24*E24,$D25*E25,$D26*E26,$D27*E27,$D28*E28,$D29*E29))</f>
        <v/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2236816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2689952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Municipal Well &amp; Pump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Municipal Well &amp; Pump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Municipal Well &amp; Pump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9"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Well No 46 Well Drilling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30-IN OUTER HOLE AND CASING, INSTALLED</v>
      </c>
      <c r="C6" s="145" t="str">
        <f>'Tabulation of Bids'!C7</f>
        <v>LF</v>
      </c>
      <c r="D6" s="145">
        <f>'Tabulation of Bids'!D7</f>
        <v>100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29-IN OUTER HOLE</v>
      </c>
      <c r="C7" s="145" t="str">
        <f>'Tabulation of Bids'!C8</f>
        <v>LF</v>
      </c>
      <c r="D7" s="145">
        <f>'Tabulation of Bids'!D8</f>
        <v>550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24-IN INNER CASING INSTALLED</v>
      </c>
      <c r="C8" s="145" t="str">
        <f>'Tabulation of Bids'!C9</f>
        <v>LF</v>
      </c>
      <c r="D8" s="145">
        <f>'Tabulation of Bids'!D9</f>
        <v>652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23-IN HOLE</v>
      </c>
      <c r="C9" s="145" t="str">
        <f>'Tabulation of Bids'!C10</f>
        <v>LF</v>
      </c>
      <c r="D9" s="145">
        <f>'Tabulation of Bids'!D10</f>
        <v>800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PROVIDE GROUTING EQUIPMENT</v>
      </c>
      <c r="C10" s="145" t="str">
        <f>'Tabulation of Bids'!C11</f>
        <v>LF</v>
      </c>
      <c r="D10" s="145">
        <f>'Tabulation of Bids'!D11</f>
        <v>1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CEMENT GROUT IN PLACE, PER SACK</v>
      </c>
      <c r="C11" s="145" t="str">
        <f>'Tabulation of Bids'!C12</f>
        <v>SACK</v>
      </c>
      <c r="D11" s="145">
        <f>'Tabulation of Bids'!D12</f>
        <v>950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BENTONITE, PER BAG</v>
      </c>
      <c r="C12" s="145" t="str">
        <f>'Tabulation of Bids'!C13</f>
        <v>BAG</v>
      </c>
      <c r="D12" s="145">
        <f>'Tabulation of Bids'!D13</f>
        <v>475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FURNISH TEST PUMP</v>
      </c>
      <c r="C13" s="145" t="str">
        <f>'Tabulation of Bids'!C14</f>
        <v>LS</v>
      </c>
      <c r="D13" s="145">
        <f>'Tabulation of Bids'!D14</f>
        <v>1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INSTALL AND REMOVE TEST PUMP, EA INSTALL</v>
      </c>
      <c r="C14" s="145" t="str">
        <f>'Tabulation of Bids'!C15</f>
        <v>EA</v>
      </c>
      <c r="D14" s="145">
        <f>'Tabulation of Bids'!D15</f>
        <v>1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OPERATE TEST PUMP, PER HR</v>
      </c>
      <c r="C15" s="145" t="str">
        <f>'Tabulation of Bids'!C16</f>
        <v>HRS</v>
      </c>
      <c r="D15" s="145">
        <f>'Tabulation of Bids'!D16</f>
        <v>50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BAILING OF WELL AFTER TEST PUMPING</v>
      </c>
      <c r="C16" s="145" t="str">
        <f>'Tabulation of Bids'!C17</f>
        <v>HRS</v>
      </c>
      <c r="D16" s="145">
        <f>'Tabulation of Bids'!D17</f>
        <v>10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VIDEO SURVEY</v>
      </c>
      <c r="C17" s="145" t="str">
        <f>'Tabulation of Bids'!C18</f>
        <v>EA</v>
      </c>
      <c r="D17" s="145">
        <f>'Tabulation of Bids'!D18</f>
        <v>1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CASH ALLOWANCE FOR PROJECT CONTINGENCY</v>
      </c>
      <c r="C18" s="145" t="str">
        <f>'Tabulation of Bids'!C19</f>
        <v>LS</v>
      </c>
      <c r="D18" s="145">
        <f>'Tabulation of Bids'!D19</f>
        <v>1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CASH ALLOWANCE FOR WATER QUALITY SAMPLING</v>
      </c>
      <c r="C19" s="145" t="str">
        <f>'Tabulation of Bids'!C20</f>
        <v>LS</v>
      </c>
      <c r="D19" s="145">
        <f>'Tabulation of Bids'!D20</f>
        <v>1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9" t="str">
        <f>'Tabulation of Bids'!$A$3</f>
        <v>Well No 46 Well Drilling</v>
      </c>
      <c r="E4" s="369"/>
      <c r="F4" s="370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0</v>
      </c>
      <c r="F16" s="334">
        <f>D16*E16</f>
        <v>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30-IN OUTER HOLE AND CASING, INSTALLED</v>
      </c>
      <c r="C17" s="96" t="str">
        <f>'Tabulation of Bids'!$C7</f>
        <v>LF</v>
      </c>
      <c r="D17" s="97">
        <f>'Tabulation of Bids'!$D7</f>
        <v>100</v>
      </c>
      <c r="E17" s="241">
        <f>'Tabulation of Bids'!$E7</f>
        <v>0</v>
      </c>
      <c r="F17" s="335">
        <f t="shared" ref="F17:F32" si="0">D17*E17</f>
        <v>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29-IN OUTER HOLE</v>
      </c>
      <c r="C18" s="96" t="str">
        <f>'Tabulation of Bids'!$C8</f>
        <v>LF</v>
      </c>
      <c r="D18" s="97">
        <f>'Tabulation of Bids'!$D8</f>
        <v>550</v>
      </c>
      <c r="E18" s="241">
        <f>'Tabulation of Bids'!$E8</f>
        <v>0</v>
      </c>
      <c r="F18" s="335">
        <f t="shared" si="0"/>
        <v>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24-IN INNER CASING INSTALLED</v>
      </c>
      <c r="C19" s="96" t="str">
        <f>'Tabulation of Bids'!$C9</f>
        <v>LF</v>
      </c>
      <c r="D19" s="97">
        <f>'Tabulation of Bids'!$D9</f>
        <v>652</v>
      </c>
      <c r="E19" s="241">
        <f>'Tabulation of Bids'!$E9</f>
        <v>0</v>
      </c>
      <c r="F19" s="335">
        <f t="shared" si="0"/>
        <v>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23-IN HOLE</v>
      </c>
      <c r="C20" s="96" t="str">
        <f>'Tabulation of Bids'!$C10</f>
        <v>LF</v>
      </c>
      <c r="D20" s="97">
        <f>'Tabulation of Bids'!$D10</f>
        <v>800</v>
      </c>
      <c r="E20" s="241">
        <f>'Tabulation of Bids'!$E10</f>
        <v>0</v>
      </c>
      <c r="F20" s="335">
        <f t="shared" si="0"/>
        <v>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PROVIDE GROUTING EQUIPMENT</v>
      </c>
      <c r="C21" s="96" t="str">
        <f>'Tabulation of Bids'!$C11</f>
        <v>LF</v>
      </c>
      <c r="D21" s="97">
        <f>'Tabulation of Bids'!$D11</f>
        <v>1</v>
      </c>
      <c r="E21" s="241">
        <f>'Tabulation of Bids'!$E11</f>
        <v>0</v>
      </c>
      <c r="F21" s="335">
        <f t="shared" si="0"/>
        <v>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CEMENT GROUT IN PLACE, PER SACK</v>
      </c>
      <c r="C22" s="96" t="str">
        <f>'Tabulation of Bids'!$C12</f>
        <v>SACK</v>
      </c>
      <c r="D22" s="97">
        <f>'Tabulation of Bids'!$D12</f>
        <v>950</v>
      </c>
      <c r="E22" s="241">
        <f>'Tabulation of Bids'!$E12</f>
        <v>0</v>
      </c>
      <c r="F22" s="335">
        <f t="shared" si="0"/>
        <v>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BENTONITE, PER BAG</v>
      </c>
      <c r="C23" s="96" t="str">
        <f>'Tabulation of Bids'!$C13</f>
        <v>BAG</v>
      </c>
      <c r="D23" s="97">
        <f>'Tabulation of Bids'!$D13</f>
        <v>475</v>
      </c>
      <c r="E23" s="241">
        <f>'Tabulation of Bids'!$E13</f>
        <v>0</v>
      </c>
      <c r="F23" s="335">
        <f t="shared" si="0"/>
        <v>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FURNISH TEST PUMP</v>
      </c>
      <c r="C24" s="96" t="str">
        <f>'Tabulation of Bids'!$C14</f>
        <v>LS</v>
      </c>
      <c r="D24" s="97">
        <f>'Tabulation of Bids'!$D14</f>
        <v>1</v>
      </c>
      <c r="E24" s="241">
        <f>'Tabulation of Bids'!$E14</f>
        <v>0</v>
      </c>
      <c r="F24" s="335">
        <f t="shared" si="0"/>
        <v>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INSTALL AND REMOVE TEST PUMP, EA INSTALL</v>
      </c>
      <c r="C25" s="96" t="str">
        <f>'Tabulation of Bids'!$C15</f>
        <v>EA</v>
      </c>
      <c r="D25" s="97">
        <f>'Tabulation of Bids'!$D15</f>
        <v>1</v>
      </c>
      <c r="E25" s="241">
        <f>'Tabulation of Bids'!$E15</f>
        <v>0</v>
      </c>
      <c r="F25" s="335">
        <f t="shared" si="0"/>
        <v>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OPERATE TEST PUMP, PER HR</v>
      </c>
      <c r="C26" s="96" t="str">
        <f>'Tabulation of Bids'!$C16</f>
        <v>HRS</v>
      </c>
      <c r="D26" s="97">
        <f>'Tabulation of Bids'!$D16</f>
        <v>50</v>
      </c>
      <c r="E26" s="241">
        <f>'Tabulation of Bids'!$E16</f>
        <v>0</v>
      </c>
      <c r="F26" s="335">
        <f t="shared" si="0"/>
        <v>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BAILING OF WELL AFTER TEST PUMPING</v>
      </c>
      <c r="C27" s="96" t="str">
        <f>'Tabulation of Bids'!$C17</f>
        <v>HRS</v>
      </c>
      <c r="D27" s="97">
        <f>'Tabulation of Bids'!$D17</f>
        <v>10</v>
      </c>
      <c r="E27" s="241">
        <f>'Tabulation of Bids'!$E17</f>
        <v>0</v>
      </c>
      <c r="F27" s="335">
        <f t="shared" si="0"/>
        <v>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VIDEO SURVEY</v>
      </c>
      <c r="C28" s="96" t="str">
        <f>'Tabulation of Bids'!$C18</f>
        <v>EA</v>
      </c>
      <c r="D28" s="97">
        <f>'Tabulation of Bids'!$D18</f>
        <v>1</v>
      </c>
      <c r="E28" s="241">
        <f>'Tabulation of Bids'!$E18</f>
        <v>0</v>
      </c>
      <c r="F28" s="335">
        <f t="shared" si="0"/>
        <v>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CASH ALLOWANCE FOR PROJECT CONTINGENCY</v>
      </c>
      <c r="C29" s="96" t="str">
        <f>'Tabulation of Bids'!$C19</f>
        <v>LS</v>
      </c>
      <c r="D29" s="97">
        <f>'Tabulation of Bids'!$D19</f>
        <v>1</v>
      </c>
      <c r="E29" s="241">
        <f>'Tabulation of Bids'!$E19</f>
        <v>0</v>
      </c>
      <c r="F29" s="335">
        <f t="shared" si="0"/>
        <v>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CASH ALLOWANCE FOR WATER QUALITY SAMPLING</v>
      </c>
      <c r="C30" s="96" t="str">
        <f>'Tabulation of Bids'!$C20</f>
        <v>LS</v>
      </c>
      <c r="D30" s="97">
        <f>'Tabulation of Bids'!$D20</f>
        <v>1</v>
      </c>
      <c r="E30" s="241">
        <f>'Tabulation of Bids'!$E20</f>
        <v>0</v>
      </c>
      <c r="F30" s="335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5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5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9" t="str">
        <f>D4</f>
        <v>Well No 46 Well Drilling</v>
      </c>
      <c r="E49" s="369"/>
      <c r="F49" s="370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9" t="str">
        <f>D49</f>
        <v>Well No 46 Well Drilling</v>
      </c>
      <c r="E94" s="369"/>
      <c r="F94" s="370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9" t="str">
        <f>D94</f>
        <v>Well No 46 Well Drilling</v>
      </c>
      <c r="E139" s="369"/>
      <c r="F139" s="370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2"/>
  <sheetViews>
    <sheetView showGridLines="0" zoomScaleNormal="100" workbookViewId="0">
      <selection activeCell="I1" sqref="I1:K1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2"/>
      <c r="C1" s="12"/>
      <c r="D1" s="12"/>
      <c r="E1" s="12"/>
      <c r="F1" s="12"/>
      <c r="G1" s="12"/>
      <c r="H1" s="13" t="s">
        <v>29</v>
      </c>
      <c r="I1" s="376" t="s">
        <v>103</v>
      </c>
      <c r="J1" s="376"/>
      <c r="K1" s="37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 t="str">
        <f>IF(A61="",IF(ISNUMBER(J41),"ENGINEER'S PAYMENT ESTIMATE","ENGINEER'S FINAL PAYMENT ESTIMATE"),A55)</f>
        <v>ENGINEER'S FINAL PAYMENT ESTIMATE</v>
      </c>
      <c r="B2" s="12"/>
      <c r="C2" s="12"/>
      <c r="D2" s="12"/>
      <c r="E2" s="12"/>
      <c r="F2" s="12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Municipal Well &amp; Pump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Waupun, WI Bid Bond</v>
      </c>
      <c r="C5" s="12"/>
      <c r="D5" s="12"/>
      <c r="E5" s="12"/>
      <c r="F5" s="12"/>
      <c r="G5" s="12"/>
      <c r="H5" s="14" t="s">
        <v>32</v>
      </c>
      <c r="I5" s="375" t="str">
        <f>'Tabulation of Bids'!$A$3</f>
        <v>Well No 46 Well Drilling</v>
      </c>
      <c r="J5" s="375"/>
      <c r="K5" s="37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MOBILIZATION</v>
      </c>
      <c r="C8" s="311">
        <f>IF('Tabulation of Bids'!D6=0,"",'Tabulation of Bids'!D6)</f>
        <v>1</v>
      </c>
      <c r="D8" s="312" t="str">
        <f>IF(ISBLANK('Tabulation of Bids'!C6),"",'Tabulation of Bids'!C6)</f>
        <v>LS</v>
      </c>
      <c r="E8" s="263">
        <f>IF(J8 = "","",J8*C8)</f>
        <v>440000</v>
      </c>
      <c r="F8" s="264" t="str">
        <f t="shared" ref="F8:F24" si="0">IF((H8&gt;C8),H8-C8,"")</f>
        <v/>
      </c>
      <c r="G8" s="296">
        <f t="shared" ref="G8:G31" si="1"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440000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30-IN OUTER HOLE AND CASING, INSTALLED</v>
      </c>
      <c r="C9" s="311">
        <f>IF('Tabulation of Bids'!D7=0,"",'Tabulation of Bids'!D7)</f>
        <v>100</v>
      </c>
      <c r="D9" s="315" t="str">
        <f>IF(ISBLANK('Tabulation of Bids'!C7),"",'Tabulation of Bids'!C7)</f>
        <v>LF</v>
      </c>
      <c r="E9" s="267">
        <f t="shared" ref="E9:E24" si="2">IF(J9 = "","",J9*C9)</f>
        <v>249800</v>
      </c>
      <c r="F9" s="268" t="str">
        <f t="shared" si="0"/>
        <v/>
      </c>
      <c r="G9" s="296">
        <f t="shared" si="1"/>
        <v>100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2498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29-IN OUTER HOLE</v>
      </c>
      <c r="C10" s="311">
        <f>IF('Tabulation of Bids'!D8=0,"",'Tabulation of Bids'!D8)</f>
        <v>550</v>
      </c>
      <c r="D10" s="315" t="str">
        <f>IF(ISBLANK('Tabulation of Bids'!C8),"",'Tabulation of Bids'!C8)</f>
        <v>LF</v>
      </c>
      <c r="E10" s="267">
        <f t="shared" si="2"/>
        <v>289300</v>
      </c>
      <c r="F10" s="268" t="str">
        <f t="shared" si="0"/>
        <v/>
      </c>
      <c r="G10" s="296">
        <f t="shared" si="1"/>
        <v>550</v>
      </c>
      <c r="H10" s="167"/>
      <c r="I10" s="136" t="str">
        <f t="shared" si="3"/>
        <v/>
      </c>
      <c r="J10" s="134">
        <f>IF(ISBLANK('Tabulation of Bids'!G8),"",'Tabulation of Bids'!G8)</f>
        <v>526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24-IN INNER CASING INSTALLED</v>
      </c>
      <c r="C11" s="311">
        <f>IF('Tabulation of Bids'!D9=0,"",'Tabulation of Bids'!D9)</f>
        <v>652</v>
      </c>
      <c r="D11" s="315" t="str">
        <f>IF(ISBLANK('Tabulation of Bids'!C9),"",'Tabulation of Bids'!C9)</f>
        <v>LF</v>
      </c>
      <c r="E11" s="267">
        <f t="shared" si="2"/>
        <v>200816</v>
      </c>
      <c r="F11" s="268" t="str">
        <f t="shared" si="0"/>
        <v/>
      </c>
      <c r="G11" s="296">
        <f t="shared" si="1"/>
        <v>652</v>
      </c>
      <c r="H11" s="167"/>
      <c r="I11" s="136" t="str">
        <f t="shared" si="3"/>
        <v/>
      </c>
      <c r="J11" s="134">
        <f>IF(ISBLANK('Tabulation of Bids'!G9),"",'Tabulation of Bids'!G9)</f>
        <v>308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23-IN HOLE</v>
      </c>
      <c r="C12" s="311">
        <f>IF('Tabulation of Bids'!D10=0,"",'Tabulation of Bids'!D10)</f>
        <v>800</v>
      </c>
      <c r="D12" s="315" t="str">
        <f>IF(ISBLANK('Tabulation of Bids'!C10),"",'Tabulation of Bids'!C10)</f>
        <v>LF</v>
      </c>
      <c r="E12" s="267">
        <f t="shared" si="2"/>
        <v>200800</v>
      </c>
      <c r="F12" s="268" t="str">
        <f t="shared" si="0"/>
        <v/>
      </c>
      <c r="G12" s="296">
        <f t="shared" si="1"/>
        <v>800</v>
      </c>
      <c r="H12" s="167"/>
      <c r="I12" s="136" t="str">
        <f t="shared" si="3"/>
        <v/>
      </c>
      <c r="J12" s="134">
        <f>IF(ISBLANK('Tabulation of Bids'!G10),"",'Tabulation of Bids'!G10)</f>
        <v>251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PROVIDE GROUTING EQUIPMENT</v>
      </c>
      <c r="C13" s="311">
        <f>IF('Tabulation of Bids'!D11=0,"",'Tabulation of Bids'!D11)</f>
        <v>1</v>
      </c>
      <c r="D13" s="315" t="str">
        <f>IF(ISBLANK('Tabulation of Bids'!C11),"",'Tabulation of Bids'!C11)</f>
        <v>LF</v>
      </c>
      <c r="E13" s="267">
        <f t="shared" si="2"/>
        <v>55510</v>
      </c>
      <c r="F13" s="268" t="str">
        <f t="shared" si="0"/>
        <v/>
      </c>
      <c r="G13" s="296">
        <f t="shared" si="1"/>
        <v>1</v>
      </c>
      <c r="H13" s="167"/>
      <c r="I13" s="136" t="str">
        <f t="shared" si="3"/>
        <v/>
      </c>
      <c r="J13" s="134">
        <f>IF(ISBLANK('Tabulation of Bids'!G11),"",'Tabulation of Bids'!G11)</f>
        <v>55510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CEMENT GROUT IN PLACE, PER SACK</v>
      </c>
      <c r="C14" s="311">
        <f>IF('Tabulation of Bids'!D12=0,"",'Tabulation of Bids'!D12)</f>
        <v>950</v>
      </c>
      <c r="D14" s="315" t="str">
        <f>IF(ISBLANK('Tabulation of Bids'!C12),"",'Tabulation of Bids'!C12)</f>
        <v>SACK</v>
      </c>
      <c r="E14" s="267">
        <f t="shared" si="2"/>
        <v>62700</v>
      </c>
      <c r="F14" s="268" t="str">
        <f t="shared" si="0"/>
        <v/>
      </c>
      <c r="G14" s="296">
        <f t="shared" si="1"/>
        <v>950</v>
      </c>
      <c r="H14" s="167"/>
      <c r="I14" s="136" t="str">
        <f t="shared" si="3"/>
        <v/>
      </c>
      <c r="J14" s="134">
        <f>IF(ISBLANK('Tabulation of Bids'!G12),"",'Tabulation of Bids'!G12)</f>
        <v>66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BENTONITE, PER BAG</v>
      </c>
      <c r="C15" s="311">
        <f>IF('Tabulation of Bids'!D13=0,"",'Tabulation of Bids'!D13)</f>
        <v>475</v>
      </c>
      <c r="D15" s="315" t="str">
        <f>IF(ISBLANK('Tabulation of Bids'!C13),"",'Tabulation of Bids'!C13)</f>
        <v>BAG</v>
      </c>
      <c r="E15" s="267">
        <f t="shared" si="2"/>
        <v>18050</v>
      </c>
      <c r="F15" s="268" t="str">
        <f t="shared" si="0"/>
        <v/>
      </c>
      <c r="G15" s="296">
        <f t="shared" si="1"/>
        <v>475</v>
      </c>
      <c r="H15" s="167"/>
      <c r="I15" s="136" t="str">
        <f t="shared" si="3"/>
        <v/>
      </c>
      <c r="J15" s="134">
        <f>IF(ISBLANK('Tabulation of Bids'!G13),"",'Tabulation of Bids'!G13)</f>
        <v>38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FURNISH TEST PUMP</v>
      </c>
      <c r="C16" s="311">
        <f>IF('Tabulation of Bids'!D14=0,"",'Tabulation of Bids'!D14)</f>
        <v>1</v>
      </c>
      <c r="D16" s="315" t="str">
        <f>IF(ISBLANK('Tabulation of Bids'!C14),"",'Tabulation of Bids'!C14)</f>
        <v>LS</v>
      </c>
      <c r="E16" s="267">
        <f t="shared" si="2"/>
        <v>473830</v>
      </c>
      <c r="F16" s="268" t="str">
        <f t="shared" si="0"/>
        <v/>
      </c>
      <c r="G16" s="296">
        <f t="shared" si="1"/>
        <v>1</v>
      </c>
      <c r="H16" s="167"/>
      <c r="I16" s="136" t="str">
        <f t="shared" si="3"/>
        <v/>
      </c>
      <c r="J16" s="134">
        <f>IF(ISBLANK('Tabulation of Bids'!G14),"",'Tabulation of Bids'!G14)</f>
        <v>473830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INSTALL AND REMOVE TEST PUMP, EA INSTALL</v>
      </c>
      <c r="C17" s="311">
        <f>IF('Tabulation of Bids'!D15=0,"",'Tabulation of Bids'!D15)</f>
        <v>1</v>
      </c>
      <c r="D17" s="315" t="str">
        <f>IF(ISBLANK('Tabulation of Bids'!C15),"",'Tabulation of Bids'!C15)</f>
        <v>EA</v>
      </c>
      <c r="E17" s="267">
        <f t="shared" si="2"/>
        <v>121660</v>
      </c>
      <c r="F17" s="268" t="str">
        <f t="shared" si="0"/>
        <v/>
      </c>
      <c r="G17" s="296">
        <f t="shared" si="1"/>
        <v>1</v>
      </c>
      <c r="H17" s="167"/>
      <c r="I17" s="136" t="str">
        <f t="shared" si="3"/>
        <v/>
      </c>
      <c r="J17" s="134">
        <f>IF(ISBLANK('Tabulation of Bids'!G15),"",'Tabulation of Bids'!G15)</f>
        <v>121660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OPERATE TEST PUMP, PER HR</v>
      </c>
      <c r="C18" s="311">
        <f>IF('Tabulation of Bids'!D16=0,"",'Tabulation of Bids'!D16)</f>
        <v>50</v>
      </c>
      <c r="D18" s="315" t="str">
        <f>IF(ISBLANK('Tabulation of Bids'!C16),"",'Tabulation of Bids'!C16)</f>
        <v>HRS</v>
      </c>
      <c r="E18" s="267">
        <f t="shared" si="2"/>
        <v>52100</v>
      </c>
      <c r="F18" s="268" t="str">
        <f t="shared" si="0"/>
        <v/>
      </c>
      <c r="G18" s="296">
        <f t="shared" si="1"/>
        <v>50</v>
      </c>
      <c r="H18" s="167"/>
      <c r="I18" s="136" t="str">
        <f t="shared" si="3"/>
        <v/>
      </c>
      <c r="J18" s="134">
        <f>IF(ISBLANK('Tabulation of Bids'!G16),"",'Tabulation of Bids'!G16)</f>
        <v>1042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BAILING OF WELL AFTER TEST PUMPING</v>
      </c>
      <c r="C19" s="311">
        <f>IF('Tabulation of Bids'!D17=0,"",'Tabulation of Bids'!D17)</f>
        <v>10</v>
      </c>
      <c r="D19" s="315" t="str">
        <f>IF(ISBLANK('Tabulation of Bids'!C17),"",'Tabulation of Bids'!C17)</f>
        <v>HRS</v>
      </c>
      <c r="E19" s="267">
        <f t="shared" si="2"/>
        <v>7340</v>
      </c>
      <c r="F19" s="268" t="str">
        <f t="shared" si="0"/>
        <v/>
      </c>
      <c r="G19" s="296">
        <f t="shared" si="1"/>
        <v>10</v>
      </c>
      <c r="H19" s="167"/>
      <c r="I19" s="136" t="str">
        <f t="shared" si="3"/>
        <v/>
      </c>
      <c r="J19" s="134">
        <f>IF(ISBLANK('Tabulation of Bids'!G17),"",'Tabulation of Bids'!G17)</f>
        <v>734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VIDEO SURVEY</v>
      </c>
      <c r="C20" s="311">
        <f>IF('Tabulation of Bids'!D18=0,"",'Tabulation of Bids'!D18)</f>
        <v>1</v>
      </c>
      <c r="D20" s="315" t="str">
        <f>IF(ISBLANK('Tabulation of Bids'!C18),"",'Tabulation of Bids'!C18)</f>
        <v>EA</v>
      </c>
      <c r="E20" s="267">
        <f t="shared" si="2"/>
        <v>4910</v>
      </c>
      <c r="F20" s="268" t="str">
        <f t="shared" si="0"/>
        <v/>
      </c>
      <c r="G20" s="296">
        <f t="shared" si="1"/>
        <v>1</v>
      </c>
      <c r="H20" s="167"/>
      <c r="I20" s="136" t="str">
        <f t="shared" si="3"/>
        <v/>
      </c>
      <c r="J20" s="134">
        <f>IF(ISBLANK('Tabulation of Bids'!G18),"",'Tabulation of Bids'!G18)</f>
        <v>4910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CASH ALLOWANCE FOR PROJECT CONTINGENCY</v>
      </c>
      <c r="C21" s="311">
        <f>IF('Tabulation of Bids'!D19=0,"",'Tabulation of Bids'!D19)</f>
        <v>1</v>
      </c>
      <c r="D21" s="315" t="str">
        <f>IF(ISBLANK('Tabulation of Bids'!C19),"",'Tabulation of Bids'!C19)</f>
        <v>LS</v>
      </c>
      <c r="E21" s="267">
        <f t="shared" si="2"/>
        <v>50000</v>
      </c>
      <c r="F21" s="268" t="str">
        <f t="shared" si="0"/>
        <v/>
      </c>
      <c r="G21" s="296">
        <f t="shared" si="1"/>
        <v>1</v>
      </c>
      <c r="H21" s="167"/>
      <c r="I21" s="136" t="str">
        <f t="shared" si="3"/>
        <v/>
      </c>
      <c r="J21" s="134">
        <f>IF(ISBLANK('Tabulation of Bids'!G19),"",'Tabulation of Bids'!G19)</f>
        <v>50000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CASH ALLOWANCE FOR WATER QUALITY SAMPLING</v>
      </c>
      <c r="C22" s="311">
        <f>IF('Tabulation of Bids'!D20=0,"",'Tabulation of Bids'!D20)</f>
        <v>1</v>
      </c>
      <c r="D22" s="315" t="str">
        <f>IF(ISBLANK('Tabulation of Bids'!C20),"",'Tabulation of Bids'!C20)</f>
        <v>LS</v>
      </c>
      <c r="E22" s="267">
        <f t="shared" si="2"/>
        <v>10000</v>
      </c>
      <c r="F22" s="268" t="str">
        <f t="shared" si="0"/>
        <v/>
      </c>
      <c r="G22" s="296">
        <f t="shared" si="1"/>
        <v>1</v>
      </c>
      <c r="H22" s="167"/>
      <c r="I22" s="136" t="str">
        <f t="shared" si="3"/>
        <v/>
      </c>
      <c r="J22" s="134">
        <f>IF(ISBLANK('Tabulation of Bids'!G20),"",'Tabulation of Bids'!G20)</f>
        <v>10000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 t="str">
        <f>IF(ISBLANK('Tabulation of Bids'!A21),"",'Tabulation of Bids'!A21)</f>
        <v/>
      </c>
      <c r="B23" s="314" t="str">
        <f>IF(ISBLANK('Tabulation of Bids'!B21),"",'Tabulation of Bids'!B21)</f>
        <v/>
      </c>
      <c r="C23" s="311" t="str">
        <f>IF('Tabulation of Bids'!D21=0,"",'Tabulation of Bids'!D21)</f>
        <v/>
      </c>
      <c r="D23" s="315" t="str">
        <f>IF(ISBLANK('Tabulation of Bids'!C21),"",'Tabulation of Bids'!C21)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 t="str">
        <f>IF(ISBLANK('Tabulation of Bids'!A22),"",'Tabulation of Bids'!A22)</f>
        <v/>
      </c>
      <c r="B24" s="314" t="str">
        <f>IF(ISBLANK('Tabulation of Bids'!B22),"",'Tabulation of Bids'!B22)</f>
        <v/>
      </c>
      <c r="C24" s="311" t="str">
        <f>IF('Tabulation of Bids'!D22=0,"",'Tabulation of Bids'!D22)</f>
        <v/>
      </c>
      <c r="D24" s="315" t="str">
        <f>IF(ISBLANK('Tabulation of Bids'!C22),"",'Tabulation of Bids'!C22)</f>
        <v/>
      </c>
      <c r="E24" s="267" t="str">
        <f t="shared" si="2"/>
        <v/>
      </c>
      <c r="F24" s="268" t="str">
        <f t="shared" si="0"/>
        <v/>
      </c>
      <c r="G24" s="296" t="str">
        <f t="shared" si="1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1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1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2236816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Municipal Well &amp; Pump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Waupun, WI Bid Bond</v>
      </c>
      <c r="C58" s="12"/>
      <c r="D58" s="12"/>
      <c r="E58" s="12"/>
      <c r="F58" s="12"/>
      <c r="G58" s="12"/>
      <c r="H58" s="14" t="s">
        <v>32</v>
      </c>
      <c r="I58" s="375" t="str">
        <f>I5</f>
        <v>Well No 46 Well Drilling</v>
      </c>
      <c r="J58" s="375"/>
      <c r="K58" s="375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2236816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Municipal Well &amp; Pump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Waupun, WI Bid Bond</v>
      </c>
      <c r="C111" s="12"/>
      <c r="D111" s="12"/>
      <c r="E111" s="12"/>
      <c r="F111" s="12"/>
      <c r="G111" s="12"/>
      <c r="H111" s="14" t="s">
        <v>32</v>
      </c>
      <c r="I111" s="375" t="str">
        <f>I58</f>
        <v>Well No 46 Well Drilling</v>
      </c>
      <c r="J111" s="375"/>
      <c r="K111" s="375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 t="shared" ref="G114:G137" si="14">IF($K$158="BLR 6303",IF(C114&gt;H114,C114-H114,""),"")</f>
        <v/>
      </c>
      <c r="H114" s="167"/>
      <c r="I114" s="136" t="str">
        <f t="shared" ref="I114:I137" si="15">IF(ISBLANK(H114),"",D114)</f>
        <v/>
      </c>
      <c r="J114" s="134" t="str">
        <f>IF(ISBLANK('Tabulation of Bids'!G58),"",'Tabulation of Bids'!G58)</f>
        <v/>
      </c>
      <c r="K114" s="134" t="str">
        <f t="shared" ref="K114:K137" si="16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7">IF(J115 = "","",J115*C115)</f>
        <v/>
      </c>
      <c r="F115" s="268" t="str">
        <f t="shared" ref="F115:F137" si="18">IF((H115&gt;C115),H115-C115,"")</f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Bids'!G59),"",'Tabulation of Bids'!G59)</f>
        <v/>
      </c>
      <c r="K115" s="134" t="str">
        <f t="shared" si="16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Bids'!G60),"",'Tabulation of Bids'!G60)</f>
        <v/>
      </c>
      <c r="K116" s="134" t="str">
        <f t="shared" si="16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Bids'!G61),"",'Tabulation of Bids'!G61)</f>
        <v/>
      </c>
      <c r="K117" s="134" t="str">
        <f t="shared" si="16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Bids'!G62),"",'Tabulation of Bids'!G62)</f>
        <v/>
      </c>
      <c r="K118" s="134" t="str">
        <f t="shared" si="16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Bids'!G63),"",'Tabulation of Bids'!G63)</f>
        <v/>
      </c>
      <c r="K119" s="134" t="str">
        <f t="shared" si="16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Bids'!G64),"",'Tabulation of Bids'!G64)</f>
        <v/>
      </c>
      <c r="K120" s="134" t="str">
        <f t="shared" si="16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Bids'!G65),"",'Tabulation of Bids'!G65)</f>
        <v/>
      </c>
      <c r="K121" s="134" t="str">
        <f t="shared" si="16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Bids'!G66),"",'Tabulation of Bids'!G66)</f>
        <v/>
      </c>
      <c r="K122" s="134" t="str">
        <f t="shared" si="16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Bids'!G67),"",'Tabulation of Bids'!G67)</f>
        <v/>
      </c>
      <c r="K123" s="134" t="str">
        <f t="shared" si="16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Bids'!G68),"",'Tabulation of Bids'!G68)</f>
        <v/>
      </c>
      <c r="K124" s="134" t="str">
        <f t="shared" si="16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Bids'!G69),"",'Tabulation of Bids'!G69)</f>
        <v/>
      </c>
      <c r="K125" s="134" t="str">
        <f t="shared" si="16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Bids'!G70),"",'Tabulation of Bids'!G70)</f>
        <v/>
      </c>
      <c r="K126" s="134" t="str">
        <f t="shared" si="16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7"/>
        <v/>
      </c>
      <c r="F127" s="268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Bids'!G71),"",'Tabulation of Bids'!G71)</f>
        <v/>
      </c>
      <c r="K127" s="134" t="str">
        <f t="shared" si="16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7"/>
        <v/>
      </c>
      <c r="F128" s="268" t="str">
        <f t="shared" si="18"/>
        <v/>
      </c>
      <c r="G128" s="296" t="str">
        <f t="shared" si="14"/>
        <v/>
      </c>
      <c r="H128" s="167"/>
      <c r="I128" s="136" t="str">
        <f t="shared" si="15"/>
        <v/>
      </c>
      <c r="J128" s="134" t="str">
        <f>IF(ISBLANK('Tabulation of Bids'!G72),"",'Tabulation of Bids'!G72)</f>
        <v/>
      </c>
      <c r="K128" s="134" t="str">
        <f t="shared" si="16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7"/>
        <v/>
      </c>
      <c r="F129" s="268" t="str">
        <f t="shared" si="18"/>
        <v/>
      </c>
      <c r="G129" s="296" t="str">
        <f t="shared" si="14"/>
        <v/>
      </c>
      <c r="H129" s="167"/>
      <c r="I129" s="136" t="str">
        <f t="shared" si="15"/>
        <v/>
      </c>
      <c r="J129" s="134" t="str">
        <f>IF(ISBLANK('Tabulation of Bids'!G73),"",'Tabulation of Bids'!G73)</f>
        <v/>
      </c>
      <c r="K129" s="134" t="str">
        <f t="shared" si="16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7"/>
        <v/>
      </c>
      <c r="F130" s="268" t="str">
        <f t="shared" si="18"/>
        <v/>
      </c>
      <c r="G130" s="296" t="str">
        <f t="shared" si="14"/>
        <v/>
      </c>
      <c r="H130" s="167"/>
      <c r="I130" s="136" t="str">
        <f t="shared" si="15"/>
        <v/>
      </c>
      <c r="J130" s="134" t="str">
        <f>IF(ISBLANK('Tabulation of Bids'!G74),"",'Tabulation of Bids'!G74)</f>
        <v/>
      </c>
      <c r="K130" s="134" t="str">
        <f t="shared" si="16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7"/>
        <v/>
      </c>
      <c r="F131" s="268" t="str">
        <f t="shared" si="18"/>
        <v/>
      </c>
      <c r="G131" s="296" t="str">
        <f t="shared" si="14"/>
        <v/>
      </c>
      <c r="H131" s="167"/>
      <c r="I131" s="136" t="str">
        <f t="shared" si="15"/>
        <v/>
      </c>
      <c r="J131" s="134" t="str">
        <f>IF(ISBLANK('Tabulation of Bids'!G75),"",'Tabulation of Bids'!G75)</f>
        <v/>
      </c>
      <c r="K131" s="134" t="str">
        <f t="shared" si="16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7"/>
        <v/>
      </c>
      <c r="F132" s="268" t="str">
        <f t="shared" si="18"/>
        <v/>
      </c>
      <c r="G132" s="296" t="str">
        <f t="shared" si="14"/>
        <v/>
      </c>
      <c r="H132" s="167"/>
      <c r="I132" s="136" t="str">
        <f t="shared" si="15"/>
        <v/>
      </c>
      <c r="J132" s="134" t="str">
        <f>IF(ISBLANK('Tabulation of Bids'!G76),"",'Tabulation of Bids'!G76)</f>
        <v/>
      </c>
      <c r="K132" s="134" t="str">
        <f t="shared" si="16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7"/>
        <v/>
      </c>
      <c r="F133" s="268" t="str">
        <f t="shared" si="18"/>
        <v/>
      </c>
      <c r="G133" s="296" t="str">
        <f t="shared" si="14"/>
        <v/>
      </c>
      <c r="H133" s="167"/>
      <c r="I133" s="136" t="str">
        <f t="shared" si="15"/>
        <v/>
      </c>
      <c r="J133" s="134" t="str">
        <f>IF(ISBLANK('Tabulation of Bids'!G77),"",'Tabulation of Bids'!G77)</f>
        <v/>
      </c>
      <c r="K133" s="134" t="str">
        <f t="shared" si="16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7"/>
        <v/>
      </c>
      <c r="F134" s="268" t="str">
        <f t="shared" si="18"/>
        <v/>
      </c>
      <c r="G134" s="296" t="str">
        <f t="shared" si="14"/>
        <v/>
      </c>
      <c r="H134" s="167"/>
      <c r="I134" s="136" t="str">
        <f t="shared" si="15"/>
        <v/>
      </c>
      <c r="J134" s="134" t="str">
        <f>IF(ISBLANK('Tabulation of Bids'!G78),"",'Tabulation of Bids'!G78)</f>
        <v/>
      </c>
      <c r="K134" s="134" t="str">
        <f t="shared" si="16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7"/>
        <v/>
      </c>
      <c r="F135" s="268" t="str">
        <f t="shared" si="18"/>
        <v/>
      </c>
      <c r="G135" s="296" t="str">
        <f t="shared" si="14"/>
        <v/>
      </c>
      <c r="H135" s="167"/>
      <c r="I135" s="136" t="str">
        <f t="shared" si="15"/>
        <v/>
      </c>
      <c r="J135" s="134" t="str">
        <f>IF(ISBLANK('Tabulation of Bids'!G79),"",'Tabulation of Bids'!G79)</f>
        <v/>
      </c>
      <c r="K135" s="134" t="str">
        <f t="shared" si="16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7"/>
        <v/>
      </c>
      <c r="F136" s="268" t="str">
        <f t="shared" si="18"/>
        <v/>
      </c>
      <c r="G136" s="296" t="str">
        <f t="shared" si="14"/>
        <v/>
      </c>
      <c r="H136" s="167"/>
      <c r="I136" s="136" t="str">
        <f t="shared" si="15"/>
        <v/>
      </c>
      <c r="J136" s="134" t="str">
        <f>IF(ISBLANK('Tabulation of Bids'!G80),"",'Tabulation of Bids'!G80)</f>
        <v/>
      </c>
      <c r="K136" s="134" t="str">
        <f t="shared" si="16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7"/>
        <v/>
      </c>
      <c r="F137" s="270" t="str">
        <f t="shared" si="18"/>
        <v/>
      </c>
      <c r="G137" s="296" t="str">
        <f t="shared" si="14"/>
        <v/>
      </c>
      <c r="H137" s="167"/>
      <c r="I137" s="136" t="str">
        <f t="shared" si="15"/>
        <v/>
      </c>
      <c r="J137" s="134" t="str">
        <f>IF(ISBLANK('Tabulation of Bids'!G81),"",'Tabulation of Bids'!G81)</f>
        <v/>
      </c>
      <c r="K137" s="134" t="str">
        <f t="shared" si="16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2236816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Municipal Well &amp; Pump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Waupun, WI Bid Bond</v>
      </c>
      <c r="C164" s="12"/>
      <c r="D164" s="12"/>
      <c r="E164" s="12"/>
      <c r="F164" s="12"/>
      <c r="G164" s="12"/>
      <c r="H164" s="14" t="s">
        <v>32</v>
      </c>
      <c r="I164" s="375" t="str">
        <f>I111</f>
        <v>Well No 46 Well Drilling</v>
      </c>
      <c r="J164" s="375"/>
      <c r="K164" s="375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2236816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25" bottom="0.25" header="0" footer="0"/>
  <pageSetup scale="91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1"/>
      <c r="G5" s="37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9" t="str">
        <f>'Pay Estimate'!$I$5</f>
        <v>Well No 46 Well Drilling</v>
      </c>
      <c r="G7" s="369"/>
    </row>
    <row r="8" spans="1:7" x14ac:dyDescent="0.2">
      <c r="A8" s="67" t="s">
        <v>56</v>
      </c>
      <c r="B8" s="67"/>
      <c r="C8" s="67"/>
      <c r="D8" s="67"/>
      <c r="E8" s="68" t="s">
        <v>57</v>
      </c>
      <c r="F8" s="371">
        <v>1</v>
      </c>
      <c r="G8" s="371"/>
    </row>
    <row r="9" spans="1:7" x14ac:dyDescent="0.2">
      <c r="A9" s="67"/>
      <c r="B9" s="67"/>
      <c r="C9" s="67"/>
      <c r="D9" s="67"/>
      <c r="E9" s="68" t="s">
        <v>25</v>
      </c>
      <c r="F9" s="379"/>
      <c r="G9" s="379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3" t="str">
        <f>'Tabulation of Bids'!G1</f>
        <v>Municipal Well &amp; Pump</v>
      </c>
      <c r="G10" s="37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0" t="s">
        <v>105</v>
      </c>
      <c r="B57" s="381"/>
      <c r="C57" s="381"/>
      <c r="D57" s="382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3"/>
      <c r="B58" s="384"/>
      <c r="C58" s="384"/>
      <c r="D58" s="385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7"/>
      <c r="B67" s="86" t="s">
        <v>71</v>
      </c>
      <c r="C67" s="86"/>
      <c r="D67" s="86"/>
      <c r="E67" s="86"/>
      <c r="F67" s="86"/>
      <c r="G67" s="86"/>
    </row>
    <row r="68" spans="1:7" x14ac:dyDescent="0.2">
      <c r="A68" s="378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7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8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7"/>
      <c r="B73" s="86" t="s">
        <v>74</v>
      </c>
      <c r="C73" s="86"/>
      <c r="D73" s="86"/>
      <c r="E73" s="86"/>
      <c r="F73" s="86"/>
      <c r="G73" s="86"/>
    </row>
    <row r="74" spans="1:7" x14ac:dyDescent="0.2">
      <c r="A74" s="378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2023-06-06T21:39:22Z</dcterms:modified>
</cp:coreProperties>
</file>