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List'!$A$1:$AO$43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M94" i="16" l="1"/>
  <c r="AO38" i="16" l="1"/>
  <c r="AO39" i="16"/>
  <c r="AO30" i="16" l="1"/>
  <c r="AO13" i="16"/>
  <c r="AO7" i="16"/>
  <c r="AO8" i="16"/>
  <c r="L94" i="16" l="1"/>
  <c r="M94" i="16"/>
  <c r="N94" i="16"/>
  <c r="O94" i="16"/>
  <c r="P94" i="16"/>
  <c r="AL94" i="16"/>
  <c r="AH94" i="16" l="1"/>
  <c r="AI94" i="16" l="1"/>
  <c r="G94" i="16" l="1"/>
  <c r="H94" i="16"/>
  <c r="I94" i="16"/>
  <c r="J94" i="16"/>
  <c r="K94" i="16"/>
  <c r="Y94" i="16" l="1"/>
  <c r="W94" i="16" l="1"/>
  <c r="AE94" i="16" l="1"/>
  <c r="AF94" i="16"/>
  <c r="AG94" i="16"/>
  <c r="AJ94" i="16"/>
  <c r="AK94" i="16"/>
  <c r="T94" i="16" l="1"/>
  <c r="U94" i="16"/>
  <c r="V94" i="16"/>
  <c r="X94" i="16"/>
  <c r="Z94" i="16"/>
  <c r="AA94" i="16"/>
  <c r="AB94" i="16"/>
  <c r="AC94" i="16"/>
  <c r="AO45" i="16" l="1"/>
  <c r="AO46" i="16"/>
  <c r="R94" i="16" l="1"/>
  <c r="S94" i="16"/>
  <c r="E94" i="16" l="1"/>
  <c r="AN94" i="16" l="1"/>
  <c r="AD94" i="16" l="1"/>
  <c r="AO19" i="16" l="1"/>
  <c r="Q94" i="16" l="1"/>
  <c r="F94" i="16" l="1"/>
  <c r="I57" i="1" l="1"/>
  <c r="K57" i="1"/>
  <c r="AO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O56" i="16" l="1"/>
  <c r="AO57" i="16"/>
  <c r="AO58" i="16"/>
  <c r="AO59" i="16"/>
  <c r="AO60" i="16"/>
  <c r="AO61" i="16"/>
  <c r="AO62" i="16"/>
  <c r="AO52" i="16"/>
  <c r="AO53" i="16"/>
  <c r="AO55" i="16"/>
  <c r="AO47" i="16" l="1"/>
  <c r="AO31" i="16"/>
  <c r="AO32" i="16"/>
  <c r="AO33" i="16"/>
  <c r="AO34" i="16"/>
  <c r="AO35" i="16"/>
  <c r="AO36" i="16"/>
  <c r="AO37" i="16"/>
  <c r="AO49" i="16" l="1"/>
  <c r="AO50" i="16"/>
  <c r="AO10" i="16" l="1"/>
  <c r="AO11" i="16"/>
  <c r="AO12" i="16"/>
  <c r="AO14" i="16"/>
  <c r="AO15" i="16"/>
  <c r="AO16" i="16"/>
  <c r="AO17" i="16"/>
  <c r="AO18" i="16"/>
  <c r="AO20" i="16"/>
  <c r="AO21" i="16"/>
  <c r="AO22" i="16"/>
  <c r="AO23" i="16"/>
  <c r="AO24" i="16"/>
  <c r="AO25" i="16"/>
  <c r="AO26" i="16"/>
  <c r="AO27" i="16"/>
  <c r="AO28" i="16"/>
  <c r="AO29" i="16"/>
  <c r="AO40" i="16"/>
  <c r="AO41" i="16"/>
  <c r="AO42" i="16"/>
  <c r="AO43" i="16"/>
  <c r="AO44" i="16"/>
  <c r="D94" i="16" l="1"/>
  <c r="AO98" i="16" l="1"/>
  <c r="AO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AO51" i="16"/>
  <c r="AO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AO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O97" i="16"/>
  <c r="AM99" i="16" s="1"/>
  <c r="AM95" i="16" s="1"/>
  <c r="AM96" i="16" s="1"/>
  <c r="AL99" i="16" l="1"/>
  <c r="AL95" i="16" s="1"/>
  <c r="AL96" i="16" s="1"/>
  <c r="L99" i="16"/>
  <c r="L95" i="16" s="1"/>
  <c r="L96" i="16" s="1"/>
  <c r="M99" i="16"/>
  <c r="M95" i="16" s="1"/>
  <c r="M96" i="16" s="1"/>
  <c r="N99" i="16"/>
  <c r="N95" i="16" s="1"/>
  <c r="N96" i="16" s="1"/>
  <c r="O99" i="16"/>
  <c r="O95" i="16" s="1"/>
  <c r="O96" i="16" s="1"/>
  <c r="P99" i="16"/>
  <c r="P95" i="16" s="1"/>
  <c r="P96" i="16" s="1"/>
  <c r="AH99" i="16"/>
  <c r="AH95" i="16" s="1"/>
  <c r="AH96" i="16" s="1"/>
  <c r="AI99" i="16"/>
  <c r="AI95" i="16" s="1"/>
  <c r="AI96" i="16" s="1"/>
  <c r="G99" i="16"/>
  <c r="G95" i="16" s="1"/>
  <c r="G96" i="16" s="1"/>
  <c r="H99" i="16"/>
  <c r="H95" i="16" s="1"/>
  <c r="H96" i="16" s="1"/>
  <c r="I99" i="16"/>
  <c r="I95" i="16" s="1"/>
  <c r="I96" i="16" s="1"/>
  <c r="J99" i="16"/>
  <c r="J95" i="16" s="1"/>
  <c r="J96" i="16" s="1"/>
  <c r="K99" i="16"/>
  <c r="K95" i="16" s="1"/>
  <c r="K96" i="16" s="1"/>
  <c r="Y99" i="16"/>
  <c r="Y95" i="16" s="1"/>
  <c r="Y96" i="16" s="1"/>
  <c r="W99" i="16"/>
  <c r="W95" i="16" s="1"/>
  <c r="W96" i="16" s="1"/>
  <c r="AE99" i="16"/>
  <c r="AE95" i="16" s="1"/>
  <c r="AE96" i="16" s="1"/>
  <c r="AJ99" i="16"/>
  <c r="AJ95" i="16" s="1"/>
  <c r="AJ96" i="16" s="1"/>
  <c r="AK99" i="16"/>
  <c r="AK95" i="16" s="1"/>
  <c r="AK96" i="16" s="1"/>
  <c r="AF99" i="16"/>
  <c r="AF95" i="16" s="1"/>
  <c r="AF96" i="16" s="1"/>
  <c r="AG99" i="16"/>
  <c r="AG95" i="16" s="1"/>
  <c r="AG96" i="16" s="1"/>
  <c r="AA99" i="16"/>
  <c r="AA95" i="16" s="1"/>
  <c r="AA96" i="16" s="1"/>
  <c r="AB99" i="16"/>
  <c r="AB95" i="16" s="1"/>
  <c r="AB96" i="16" s="1"/>
  <c r="V99" i="16"/>
  <c r="V95" i="16" s="1"/>
  <c r="V96" i="16" s="1"/>
  <c r="T99" i="16"/>
  <c r="T95" i="16" s="1"/>
  <c r="T96" i="16" s="1"/>
  <c r="X99" i="16"/>
  <c r="X95" i="16" s="1"/>
  <c r="X96" i="16" s="1"/>
  <c r="U99" i="16"/>
  <c r="U95" i="16" s="1"/>
  <c r="U96" i="16" s="1"/>
  <c r="Z99" i="16"/>
  <c r="Z95" i="16" s="1"/>
  <c r="Z96" i="16" s="1"/>
  <c r="R99" i="16"/>
  <c r="R95" i="16" s="1"/>
  <c r="R96" i="16" s="1"/>
  <c r="S99" i="16"/>
  <c r="S95" i="16" s="1"/>
  <c r="S96" i="16" s="1"/>
  <c r="E99" i="16"/>
  <c r="E95" i="16" s="1"/>
  <c r="E96" i="16" s="1"/>
  <c r="Q99" i="16"/>
  <c r="Q95" i="16" s="1"/>
  <c r="Q96" i="16" s="1"/>
  <c r="AN99" i="16"/>
  <c r="AD99" i="16"/>
  <c r="AD95" i="16" s="1"/>
  <c r="AD96" i="16" s="1"/>
  <c r="AC99" i="16"/>
  <c r="AC95" i="16" s="1"/>
  <c r="AC96" i="16" s="1"/>
  <c r="F99" i="16"/>
  <c r="F95" i="16" s="1"/>
  <c r="F96" i="16" s="1"/>
  <c r="D99" i="16"/>
  <c r="D95" i="16" s="1"/>
  <c r="D96" i="16" s="1"/>
  <c r="AO4" i="16"/>
  <c r="AQ27" i="16" l="1"/>
  <c r="AO5" i="16" l="1"/>
  <c r="AH7" i="1" l="1"/>
  <c r="T7" i="1"/>
  <c r="D7" i="1"/>
  <c r="AQ5" i="16"/>
  <c r="C9" i="19" l="1"/>
  <c r="F9" i="19" s="1"/>
  <c r="P7" i="1"/>
  <c r="E9" i="19" l="1"/>
  <c r="AH18" i="1"/>
  <c r="T18" i="1"/>
  <c r="D18" i="1"/>
  <c r="AH17" i="1"/>
  <c r="T17" i="1"/>
  <c r="D17" i="1"/>
  <c r="AQ15" i="16"/>
  <c r="AQ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Q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O6" i="16" l="1"/>
  <c r="D8" i="1" l="1"/>
  <c r="AH8" i="1"/>
  <c r="T8" i="1"/>
  <c r="AH6" i="1"/>
  <c r="F7" i="1"/>
  <c r="AQ6" i="16"/>
  <c r="AO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AQ14" i="16"/>
  <c r="AQ11" i="16"/>
  <c r="AQ7" i="16"/>
  <c r="F8" i="1"/>
  <c r="AQ9" i="16"/>
  <c r="AQ13" i="16"/>
  <c r="AQ12" i="16"/>
  <c r="AQ10" i="16"/>
  <c r="AQ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O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AQ17" i="16"/>
  <c r="AQ18" i="16"/>
  <c r="AQ20" i="16"/>
  <c r="AQ24" i="16"/>
  <c r="AQ33" i="16"/>
  <c r="AQ34" i="16"/>
  <c r="AQ19" i="16"/>
  <c r="AQ21" i="16"/>
  <c r="AQ22" i="16"/>
  <c r="AQ23" i="16"/>
  <c r="AQ25" i="16"/>
  <c r="AQ26" i="16"/>
  <c r="AQ28" i="16"/>
  <c r="AQ29" i="16"/>
  <c r="AQ30" i="16"/>
  <c r="AQ31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AV86" i="1" l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Q1" i="16"/>
  <c r="AO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<sst xmlns="http://schemas.openxmlformats.org/spreadsheetml/2006/main" count="586" uniqueCount="213">
  <si>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</si>
  <si>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</si>
  <si>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</si>
  <si>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</si>
  <si>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</si>
  <si>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</si>
  <si>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</si>
  <si>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</si>
  <si>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</si>
  <si>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</si>
  <si>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</si>
  <si>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</si>
  <si>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</si>
  <si>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</si>
  <si>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</si>
  <si>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</si>
  <si>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</si>
  <si>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</si>
  <si>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</si>
  <si>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</si>
  <si>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</si>
  <si>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</si>
  <si>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</si>
  <si>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</si>
  <si>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</si>
  <si>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</si>
  <si>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</si>
  <si>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</si>
  <si>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</si>
  <si>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</si>
  <si>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</si>
  <si>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</si>
  <si>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</si>
  <si>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</si>
  <si>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</si>
  <si>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</si>
  <si>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</si>
  <si>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</si>
  <si>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</si>
  <si>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</si>
  <si>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</si>
  <si>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</si>
  <si>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</si>
  <si>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</si>
  <si>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</si>
  <si>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</si>
  <si>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</si>
  <si>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</si>
  <si>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</si>
  <si>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</si>
  <si>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</si>
  <si>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</si>
  <si>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</si>
  <si>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</si>
  <si>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</si>
  <si>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</si>
  <si>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</si>
  <si>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</si>
  <si>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</si>
  <si>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</si>
  <si>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</si>
  <si>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</si>
  <si>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</si>
  <si>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</si>
  <si>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</si>
  <si>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</si>
  <si>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</si>
  <si>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</si>
  <si>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</si>
  <si>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</si>
  <si>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</si>
  <si>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</si>
  <si>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</si>
  <si>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</si>
  <si>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</si>
  <si>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</si>
  <si>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</si>
  <si>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</si>
  <si>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</si>
  <si>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</si>
  <si>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</si>
  <si>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</si>
  <si>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</si>
  <si>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</si>
  <si>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</si>
  <si>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</si>
  <si>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</si>
  <si>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</si>
  <si>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</si>
  <si>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</si>
  <si>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</si>
  <si>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</si>
  <si>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</si>
  <si>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</si>
  <si>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</si>
  <si>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</si>
  <si>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</si>
  <si>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</si>
  <si>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</si>
  <si>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</si>
  <si>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</si>
  <si>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</si>
  <si>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</si>
  <si>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</si>
  <si>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</si>
  <si>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</si>
  <si>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</si>
  <si>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</si>
  <si>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</si>
  <si>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</si>
  <si>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</si>
  <si>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</si>
  <si>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</si>
  <si>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</si>
  <si>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</si>
  <si>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</si>
  <si>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</si>
  <si>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</si>
  <si>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</si>
  <si>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</si>
  <si>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</si>
  <si>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</si>
  <si>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</si>
  <si>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</si>
  <si>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</si>
  <si>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</si>
  <si>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</si>
  <si>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</si>
  <si>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</si>
  <si>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</si>
  <si>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</si>
  <si>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</si>
  <si>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</si>
  <si>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</si>
  <si>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</si>
  <si>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</si>
  <si>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</si>
  <si>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</si>
  <si>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</si>
  <si>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</si>
  <si>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</si>
  <si>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</si>
  <si>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</si>
  <si>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</si>
  <si>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</si>
  <si>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</si>
  <si>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Detector Loops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</si>
  <si>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</si>
  <si>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</si>
  <si>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</si>
  <si>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</si>
  <si>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</si>
  <si>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</si>
  <si>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</si>
  <si>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>Hot-Mix Asphalt Binder Course, IL-9.5, N50, 1.25"</t>
  </si>
  <si>
    <t>Manholes to be Reconstructed</t>
  </si>
  <si>
    <t>City -Wide Street Repairs Group No. 2 - 2023 (Residential)</t>
  </si>
  <si>
    <t>2400/2600                 Forsythia Drive</t>
  </si>
  <si>
    <t>2800 18th Street</t>
  </si>
  <si>
    <t>2800 Bildahl Street</t>
  </si>
  <si>
    <t>1900/2000 3400/3500 Jamestown Drive</t>
  </si>
  <si>
    <t>2100/2400 Arthur Avenue Patching</t>
  </si>
  <si>
    <t>2000 Ashland Avenue</t>
  </si>
  <si>
    <t>3200/3300 Blackstone Avenue</t>
  </si>
  <si>
    <t>3400 Garfield Drive Patching</t>
  </si>
  <si>
    <t>0500/0700             John Street</t>
  </si>
  <si>
    <t>2800 Kenmore Avenue</t>
  </si>
  <si>
    <t>0600 Napoleon Street</t>
  </si>
  <si>
    <t>2500/2600 Prial Avenue Patching</t>
  </si>
  <si>
    <t>2400/2500           Rockwell Street</t>
  </si>
  <si>
    <t>1300/1400         Quincy Street</t>
  </si>
  <si>
    <t>3200/3300   Sablewood Drive</t>
  </si>
  <si>
    <t>1300 Wagner Avenue</t>
  </si>
  <si>
    <t>2700 12th Avenue Patching</t>
  </si>
  <si>
    <t>2600/2700             Brighton Road</t>
  </si>
  <si>
    <t>3800 Hemlock Court</t>
  </si>
  <si>
    <t>0200/0300    Kenilworth Drive</t>
  </si>
  <si>
    <t>0400/0500 Laurel Drive Patching</t>
  </si>
  <si>
    <t>0300 Ridgeview Avenue</t>
  </si>
  <si>
    <t>0200/0300       Rockcliff Drive</t>
  </si>
  <si>
    <t>1200 Shenandoah Avenue</t>
  </si>
  <si>
    <t>0500 Skylark Drive Patching</t>
  </si>
  <si>
    <t>0400 Westchester Drive</t>
  </si>
  <si>
    <t>1200 Belmont Boulevard</t>
  </si>
  <si>
    <t>1500 Belmont Boulevard</t>
  </si>
  <si>
    <t>3400/3500 Fremont Street</t>
  </si>
  <si>
    <t>3200 Latham Street</t>
  </si>
  <si>
    <t>4100/4400           Marsh Avenue</t>
  </si>
  <si>
    <t>1700 Elm Street</t>
  </si>
  <si>
    <t>2000/2400 Elm Steet</t>
  </si>
  <si>
    <t>3500 Elm Street</t>
  </si>
  <si>
    <t>2800/3000         Mulberry Street</t>
  </si>
  <si>
    <t>Inlets to be Adjusted</t>
  </si>
  <si>
    <t>Inlet Specials to be Repaired</t>
  </si>
  <si>
    <t>13th Ward</t>
  </si>
  <si>
    <t>12th Ward</t>
  </si>
  <si>
    <t>10th Ward</t>
  </si>
  <si>
    <t>9th Ward</t>
  </si>
  <si>
    <t>7th Ward</t>
  </si>
  <si>
    <t>6th Ward</t>
  </si>
  <si>
    <t>5th Ward</t>
  </si>
  <si>
    <t>Bid On: City-Wide Street Repairs Group No. 2 - 2023 (Residential)</t>
  </si>
  <si>
    <t>Neighborhood</t>
  </si>
  <si>
    <t>6600/6900            Garret Lane</t>
  </si>
  <si>
    <t xml:space="preserve">Inlets to be Reconstructed </t>
  </si>
  <si>
    <t>Surface Removal, 4.5"</t>
  </si>
  <si>
    <t>Hot-Mix Asphalt Binder Course, IL-19.0, N50, 2.5"</t>
  </si>
  <si>
    <t>Bid No.:  423-PW-042</t>
  </si>
  <si>
    <t>ROCK ROAD CO.</t>
  </si>
  <si>
    <t>JANESVILLE, WI</t>
  </si>
  <si>
    <t>BID BOND</t>
  </si>
  <si>
    <t>CURRAN CONTRACTING</t>
  </si>
  <si>
    <t>CRYSTAL LAKE,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</si>
</sst>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7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0" fillId="0" borderId="62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11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0" fontId="21" fillId="0" borderId="39" xfId="0" applyFont="1" applyFill="1" applyBorder="1" applyAlignment="1">
      <alignment horizontal="center"/>
    </xf>
    <xf numFmtId="0" fontId="0" fillId="0" borderId="86" xfId="0" applyBorder="1" applyAlignment="1">
      <alignment horizontal="left"/>
    </xf>
    <xf numFmtId="0" fontId="0" fillId="0" borderId="87" xfId="0" applyBorder="1" applyAlignment="1">
      <alignment horizontal="center"/>
    </xf>
    <xf numFmtId="0" fontId="3" fillId="0" borderId="41" xfId="0" applyFont="1" applyFill="1" applyBorder="1" applyAlignment="1">
      <alignment horizontal="right" wrapText="1"/>
    </xf>
    <xf numFmtId="0" fontId="3" fillId="0" borderId="86" xfId="0" applyFont="1" applyFill="1" applyBorder="1" applyAlignment="1">
      <alignment horizontal="right" wrapText="1"/>
    </xf>
    <xf numFmtId="0" fontId="3" fillId="0" borderId="87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0" fillId="0" borderId="2" xfId="0" applyBorder="1"/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5"/>
  <sheetViews>
    <sheetView view="pageBreakPreview" zoomScaleNormal="85" zoomScaleSheetLayoutView="100" workbookViewId="0">
      <pane xSplit="2" topLeftCell="AH1" activePane="topRight" state="frozen"/>
      <selection pane="topRight" activeCell="AM19" sqref="AM19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29" width="18.7109375" style="371" customWidth="1"/>
    <col min="30" max="39" width="18.7109375" style="215" customWidth="1"/>
    <col min="40" max="40" width="11" style="215" customWidth="1"/>
    <col min="41" max="41" width="10.42578125" style="215" customWidth="1"/>
    <col min="42" max="42" width="11" bestFit="1" customWidth="1"/>
    <col min="43" max="43" width="16.85546875" customWidth="1"/>
    <col min="46" max="46" width="12" bestFit="1" customWidth="1"/>
    <col min="53" max="53" width="9.140625" customWidth="1"/>
  </cols>
  <sheetData>
    <row r="1" spans="1:46" ht="21" customHeight="1" thickBot="1" x14ac:dyDescent="0.25">
      <c r="B1" s="280" t="s">
        <v>156</v>
      </c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P1" s="278"/>
      <c r="AQ1" s="372">
        <f>SUM(AQ4:AQ93)</f>
        <v>2390209</v>
      </c>
    </row>
    <row r="2" spans="1:46" s="214" customFormat="1" ht="18.75" thickBot="1" x14ac:dyDescent="0.3">
      <c r="A2" s="495" t="s">
        <v>93</v>
      </c>
      <c r="B2" s="495"/>
      <c r="C2" s="495"/>
      <c r="D2" s="447" t="s">
        <v>200</v>
      </c>
      <c r="E2" s="496" t="s">
        <v>199</v>
      </c>
      <c r="F2" s="497"/>
      <c r="G2" s="498"/>
      <c r="H2" s="496" t="s">
        <v>198</v>
      </c>
      <c r="I2" s="497"/>
      <c r="J2" s="497"/>
      <c r="K2" s="498"/>
      <c r="L2" s="496" t="s">
        <v>198</v>
      </c>
      <c r="M2" s="497"/>
      <c r="N2" s="497"/>
      <c r="O2" s="498"/>
      <c r="P2" s="447" t="s">
        <v>198</v>
      </c>
      <c r="Q2" s="496" t="s">
        <v>197</v>
      </c>
      <c r="R2" s="497"/>
      <c r="S2" s="498"/>
      <c r="T2" s="496" t="s">
        <v>196</v>
      </c>
      <c r="U2" s="497"/>
      <c r="V2" s="497"/>
      <c r="W2" s="498"/>
      <c r="X2" s="496" t="s">
        <v>196</v>
      </c>
      <c r="Y2" s="497"/>
      <c r="Z2" s="497"/>
      <c r="AA2" s="498"/>
      <c r="AB2" s="496" t="s">
        <v>196</v>
      </c>
      <c r="AC2" s="498"/>
      <c r="AD2" s="496" t="s">
        <v>195</v>
      </c>
      <c r="AE2" s="498"/>
      <c r="AF2" s="496" t="s">
        <v>195</v>
      </c>
      <c r="AG2" s="497"/>
      <c r="AH2" s="498"/>
      <c r="AI2" s="447" t="s">
        <v>194</v>
      </c>
      <c r="AJ2" s="496" t="s">
        <v>194</v>
      </c>
      <c r="AK2" s="497"/>
      <c r="AL2" s="498"/>
      <c r="AM2" s="487" t="s">
        <v>202</v>
      </c>
      <c r="AN2" s="412"/>
      <c r="AO2" s="340"/>
      <c r="AP2" s="279"/>
      <c r="AQ2" s="409"/>
    </row>
    <row r="3" spans="1:46" ht="34.5" customHeight="1" thickBot="1" x14ac:dyDescent="0.25">
      <c r="A3" s="488" t="s">
        <v>94</v>
      </c>
      <c r="B3" s="489" t="s">
        <v>95</v>
      </c>
      <c r="C3" s="494" t="s">
        <v>4</v>
      </c>
      <c r="D3" s="490" t="s">
        <v>157</v>
      </c>
      <c r="E3" s="491" t="s">
        <v>158</v>
      </c>
      <c r="F3" s="492" t="s">
        <v>159</v>
      </c>
      <c r="G3" s="493" t="s">
        <v>160</v>
      </c>
      <c r="H3" s="491" t="s">
        <v>161</v>
      </c>
      <c r="I3" s="492" t="s">
        <v>162</v>
      </c>
      <c r="J3" s="492" t="s">
        <v>163</v>
      </c>
      <c r="K3" s="493" t="s">
        <v>164</v>
      </c>
      <c r="L3" s="491" t="s">
        <v>165</v>
      </c>
      <c r="M3" s="492" t="s">
        <v>166</v>
      </c>
      <c r="N3" s="492" t="s">
        <v>167</v>
      </c>
      <c r="O3" s="493" t="s">
        <v>168</v>
      </c>
      <c r="P3" s="490" t="s">
        <v>169</v>
      </c>
      <c r="Q3" s="491" t="s">
        <v>170</v>
      </c>
      <c r="R3" s="492" t="s">
        <v>171</v>
      </c>
      <c r="S3" s="493" t="s">
        <v>172</v>
      </c>
      <c r="T3" s="491" t="s">
        <v>173</v>
      </c>
      <c r="U3" s="492" t="s">
        <v>174</v>
      </c>
      <c r="V3" s="492" t="s">
        <v>175</v>
      </c>
      <c r="W3" s="493" t="s">
        <v>176</v>
      </c>
      <c r="X3" s="491" t="s">
        <v>177</v>
      </c>
      <c r="Y3" s="492" t="s">
        <v>178</v>
      </c>
      <c r="Z3" s="492" t="s">
        <v>179</v>
      </c>
      <c r="AA3" s="493" t="s">
        <v>180</v>
      </c>
      <c r="AB3" s="491" t="s">
        <v>181</v>
      </c>
      <c r="AC3" s="493" t="s">
        <v>182</v>
      </c>
      <c r="AD3" s="491" t="s">
        <v>183</v>
      </c>
      <c r="AE3" s="493" t="s">
        <v>184</v>
      </c>
      <c r="AF3" s="491" t="s">
        <v>185</v>
      </c>
      <c r="AG3" s="492" t="s">
        <v>186</v>
      </c>
      <c r="AH3" s="493" t="s">
        <v>187</v>
      </c>
      <c r="AI3" s="490" t="s">
        <v>188</v>
      </c>
      <c r="AJ3" s="491" t="s">
        <v>189</v>
      </c>
      <c r="AK3" s="492" t="s">
        <v>190</v>
      </c>
      <c r="AL3" s="493" t="s">
        <v>191</v>
      </c>
      <c r="AM3" s="428" t="s">
        <v>203</v>
      </c>
      <c r="AN3" s="490" t="s">
        <v>147</v>
      </c>
      <c r="AO3" s="445" t="s">
        <v>108</v>
      </c>
      <c r="AP3" s="352" t="s">
        <v>6</v>
      </c>
      <c r="AQ3" s="410" t="s">
        <v>7</v>
      </c>
    </row>
    <row r="4" spans="1:46" s="370" customFormat="1" x14ac:dyDescent="0.2">
      <c r="A4" s="406">
        <v>1</v>
      </c>
      <c r="B4" s="436" t="s">
        <v>127</v>
      </c>
      <c r="C4" s="448" t="s">
        <v>128</v>
      </c>
      <c r="D4" s="407"/>
      <c r="E4" s="391"/>
      <c r="F4" s="429"/>
      <c r="G4" s="430"/>
      <c r="H4" s="391"/>
      <c r="I4" s="429"/>
      <c r="J4" s="429"/>
      <c r="K4" s="430"/>
      <c r="L4" s="391"/>
      <c r="M4" s="429"/>
      <c r="N4" s="429"/>
      <c r="O4" s="430"/>
      <c r="P4" s="407"/>
      <c r="Q4" s="391"/>
      <c r="R4" s="429"/>
      <c r="S4" s="430"/>
      <c r="T4" s="391"/>
      <c r="U4" s="429"/>
      <c r="V4" s="429"/>
      <c r="W4" s="430"/>
      <c r="X4" s="391"/>
      <c r="Y4" s="429"/>
      <c r="Z4" s="429"/>
      <c r="AA4" s="430"/>
      <c r="AB4" s="391"/>
      <c r="AC4" s="430"/>
      <c r="AD4" s="391"/>
      <c r="AE4" s="430"/>
      <c r="AF4" s="391"/>
      <c r="AG4" s="429">
        <v>40</v>
      </c>
      <c r="AH4" s="430"/>
      <c r="AI4" s="407"/>
      <c r="AJ4" s="391"/>
      <c r="AK4" s="429"/>
      <c r="AL4" s="430"/>
      <c r="AM4" s="407"/>
      <c r="AN4" s="407">
        <v>100</v>
      </c>
      <c r="AO4" s="407">
        <f t="shared" ref="AO4:AO35" si="0">IF(SUM(D4:AN4)&lt;&gt;0,SUM(D4:AN4),"")</f>
        <v>140</v>
      </c>
      <c r="AP4" s="369">
        <v>30</v>
      </c>
      <c r="AQ4" s="411">
        <f>IF(AND(ISNUMBER(AO4),ISNUMBER(AP4)),AO4*AP4,"")</f>
        <v>4200</v>
      </c>
    </row>
    <row r="5" spans="1:46" s="370" customFormat="1" x14ac:dyDescent="0.2">
      <c r="A5" s="384">
        <v>2</v>
      </c>
      <c r="B5" s="437" t="s">
        <v>143</v>
      </c>
      <c r="C5" s="449" t="s">
        <v>145</v>
      </c>
      <c r="D5" s="443">
        <v>0.08</v>
      </c>
      <c r="E5" s="394">
        <v>0</v>
      </c>
      <c r="F5" s="444">
        <v>0.03</v>
      </c>
      <c r="G5" s="484">
        <v>0.05</v>
      </c>
      <c r="H5" s="483">
        <v>0</v>
      </c>
      <c r="I5" s="444">
        <v>0.01</v>
      </c>
      <c r="J5" s="444">
        <v>0.06</v>
      </c>
      <c r="K5" s="484">
        <v>0.02</v>
      </c>
      <c r="L5" s="483">
        <v>0.04</v>
      </c>
      <c r="M5" s="444">
        <v>0.04</v>
      </c>
      <c r="N5" s="444">
        <v>0.03</v>
      </c>
      <c r="O5" s="484">
        <v>0</v>
      </c>
      <c r="P5" s="485">
        <v>0</v>
      </c>
      <c r="Q5" s="394">
        <v>0.05</v>
      </c>
      <c r="R5" s="441">
        <v>0.05</v>
      </c>
      <c r="S5" s="442">
        <v>0.03</v>
      </c>
      <c r="T5" s="394">
        <v>0</v>
      </c>
      <c r="U5" s="441">
        <v>0.03</v>
      </c>
      <c r="V5" s="441">
        <v>0.03</v>
      </c>
      <c r="W5" s="442">
        <v>0.05</v>
      </c>
      <c r="X5" s="394">
        <v>0.03</v>
      </c>
      <c r="Y5" s="441">
        <v>0</v>
      </c>
      <c r="Z5" s="441">
        <v>0</v>
      </c>
      <c r="AA5" s="442">
        <v>0</v>
      </c>
      <c r="AB5" s="394">
        <v>0.02</v>
      </c>
      <c r="AC5" s="442">
        <v>0</v>
      </c>
      <c r="AD5" s="483">
        <v>0.04</v>
      </c>
      <c r="AE5" s="442">
        <v>0.03</v>
      </c>
      <c r="AF5" s="394">
        <v>0.02</v>
      </c>
      <c r="AG5" s="441">
        <v>0.05</v>
      </c>
      <c r="AH5" s="442">
        <v>0.02</v>
      </c>
      <c r="AI5" s="443">
        <v>0</v>
      </c>
      <c r="AJ5" s="394">
        <v>0.08</v>
      </c>
      <c r="AK5" s="441">
        <v>0</v>
      </c>
      <c r="AL5" s="442">
        <v>0.06</v>
      </c>
      <c r="AM5" s="443">
        <v>0.05</v>
      </c>
      <c r="AN5" s="443"/>
      <c r="AO5" s="443">
        <f t="shared" si="0"/>
        <v>1.0000000000000002</v>
      </c>
      <c r="AP5" s="369">
        <v>60000</v>
      </c>
      <c r="AQ5" s="411">
        <f>IF(AND(ISNUMBER(AO5),ISNUMBER(AP5)),AO5*AP5,"")</f>
        <v>60000.000000000015</v>
      </c>
    </row>
    <row r="6" spans="1:46" s="370" customFormat="1" x14ac:dyDescent="0.2">
      <c r="A6" s="384">
        <v>3</v>
      </c>
      <c r="B6" s="437" t="s">
        <v>116</v>
      </c>
      <c r="C6" s="450" t="s">
        <v>112</v>
      </c>
      <c r="D6" s="405">
        <v>11</v>
      </c>
      <c r="E6" s="392"/>
      <c r="F6" s="426">
        <v>4</v>
      </c>
      <c r="G6" s="431">
        <v>12</v>
      </c>
      <c r="H6" s="392"/>
      <c r="I6" s="426"/>
      <c r="J6" s="426">
        <v>4</v>
      </c>
      <c r="K6" s="431">
        <v>1</v>
      </c>
      <c r="L6" s="392">
        <v>9</v>
      </c>
      <c r="M6" s="426">
        <v>2</v>
      </c>
      <c r="N6" s="426"/>
      <c r="O6" s="431"/>
      <c r="P6" s="405"/>
      <c r="Q6" s="392">
        <v>5</v>
      </c>
      <c r="R6" s="426">
        <v>6</v>
      </c>
      <c r="S6" s="431">
        <v>2</v>
      </c>
      <c r="T6" s="392"/>
      <c r="U6" s="426">
        <v>3</v>
      </c>
      <c r="V6" s="426">
        <v>2</v>
      </c>
      <c r="W6" s="431">
        <v>5</v>
      </c>
      <c r="X6" s="392">
        <v>4</v>
      </c>
      <c r="Y6" s="426"/>
      <c r="Z6" s="426">
        <v>1</v>
      </c>
      <c r="AA6" s="431">
        <v>2</v>
      </c>
      <c r="AB6" s="392">
        <v>1</v>
      </c>
      <c r="AC6" s="431"/>
      <c r="AD6" s="392"/>
      <c r="AE6" s="431"/>
      <c r="AF6" s="392">
        <v>2</v>
      </c>
      <c r="AG6" s="426">
        <v>5</v>
      </c>
      <c r="AH6" s="431">
        <v>7</v>
      </c>
      <c r="AI6" s="405"/>
      <c r="AJ6" s="392">
        <v>13</v>
      </c>
      <c r="AK6" s="426"/>
      <c r="AL6" s="431"/>
      <c r="AM6" s="405">
        <v>9</v>
      </c>
      <c r="AN6" s="405"/>
      <c r="AO6" s="405">
        <f t="shared" si="0"/>
        <v>110</v>
      </c>
      <c r="AP6" s="369">
        <v>75</v>
      </c>
      <c r="AQ6" s="411">
        <f t="shared" ref="AQ6:AQ16" si="1">IF(AND(ISNUMBER(AO6),ISNUMBER(AP6)),AO6*AP6,"")</f>
        <v>8250</v>
      </c>
    </row>
    <row r="7" spans="1:46" s="370" customFormat="1" x14ac:dyDescent="0.2">
      <c r="A7" s="384">
        <v>4</v>
      </c>
      <c r="B7" s="437" t="s">
        <v>113</v>
      </c>
      <c r="C7" s="449" t="s">
        <v>124</v>
      </c>
      <c r="D7" s="405">
        <v>44</v>
      </c>
      <c r="E7" s="392">
        <v>21</v>
      </c>
      <c r="F7" s="426">
        <v>18</v>
      </c>
      <c r="G7" s="431">
        <v>75</v>
      </c>
      <c r="H7" s="392">
        <v>12</v>
      </c>
      <c r="I7" s="426">
        <v>7</v>
      </c>
      <c r="J7" s="426">
        <v>25</v>
      </c>
      <c r="K7" s="431">
        <v>11</v>
      </c>
      <c r="L7" s="392">
        <v>36</v>
      </c>
      <c r="M7" s="426">
        <v>9</v>
      </c>
      <c r="N7" s="426">
        <v>15</v>
      </c>
      <c r="O7" s="431">
        <v>11</v>
      </c>
      <c r="P7" s="405">
        <v>26</v>
      </c>
      <c r="Q7" s="392">
        <v>19</v>
      </c>
      <c r="R7" s="426">
        <v>22</v>
      </c>
      <c r="S7" s="431">
        <v>8</v>
      </c>
      <c r="T7" s="392">
        <v>7</v>
      </c>
      <c r="U7" s="426">
        <v>14</v>
      </c>
      <c r="V7" s="426">
        <v>12</v>
      </c>
      <c r="W7" s="431">
        <v>29</v>
      </c>
      <c r="X7" s="392">
        <v>20</v>
      </c>
      <c r="Y7" s="426">
        <v>15</v>
      </c>
      <c r="Z7" s="426">
        <v>23</v>
      </c>
      <c r="AA7" s="431">
        <v>23</v>
      </c>
      <c r="AB7" s="392">
        <v>10</v>
      </c>
      <c r="AC7" s="431">
        <v>25</v>
      </c>
      <c r="AD7" s="392">
        <v>8</v>
      </c>
      <c r="AE7" s="431">
        <v>7</v>
      </c>
      <c r="AF7" s="392">
        <v>33</v>
      </c>
      <c r="AG7" s="426">
        <v>13</v>
      </c>
      <c r="AH7" s="431">
        <v>55</v>
      </c>
      <c r="AI7" s="405">
        <v>10</v>
      </c>
      <c r="AJ7" s="392">
        <v>65</v>
      </c>
      <c r="AK7" s="426">
        <v>20</v>
      </c>
      <c r="AL7" s="431">
        <v>32</v>
      </c>
      <c r="AM7" s="405">
        <v>90</v>
      </c>
      <c r="AN7" s="405"/>
      <c r="AO7" s="405">
        <f t="shared" si="0"/>
        <v>870</v>
      </c>
      <c r="AP7" s="369">
        <v>20</v>
      </c>
      <c r="AQ7" s="411">
        <f t="shared" si="1"/>
        <v>17400</v>
      </c>
    </row>
    <row r="8" spans="1:46" s="370" customFormat="1" x14ac:dyDescent="0.2">
      <c r="A8" s="384">
        <v>5</v>
      </c>
      <c r="B8" s="437" t="s">
        <v>109</v>
      </c>
      <c r="C8" s="449" t="s">
        <v>110</v>
      </c>
      <c r="D8" s="405">
        <v>440</v>
      </c>
      <c r="E8" s="392">
        <v>210</v>
      </c>
      <c r="F8" s="426">
        <v>180</v>
      </c>
      <c r="G8" s="431">
        <v>750</v>
      </c>
      <c r="H8" s="392">
        <v>127</v>
      </c>
      <c r="I8" s="426">
        <v>75</v>
      </c>
      <c r="J8" s="426">
        <v>250</v>
      </c>
      <c r="K8" s="431">
        <v>115</v>
      </c>
      <c r="L8" s="392">
        <v>365</v>
      </c>
      <c r="M8" s="426">
        <v>95</v>
      </c>
      <c r="N8" s="426">
        <v>155</v>
      </c>
      <c r="O8" s="431">
        <v>115</v>
      </c>
      <c r="P8" s="405">
        <v>260</v>
      </c>
      <c r="Q8" s="392">
        <v>190</v>
      </c>
      <c r="R8" s="426">
        <v>222</v>
      </c>
      <c r="S8" s="431">
        <v>87</v>
      </c>
      <c r="T8" s="392">
        <v>75</v>
      </c>
      <c r="U8" s="426">
        <v>140</v>
      </c>
      <c r="V8" s="426">
        <v>120</v>
      </c>
      <c r="W8" s="431">
        <v>295</v>
      </c>
      <c r="X8" s="392">
        <v>200</v>
      </c>
      <c r="Y8" s="426">
        <v>150</v>
      </c>
      <c r="Z8" s="426">
        <v>230</v>
      </c>
      <c r="AA8" s="431">
        <v>230</v>
      </c>
      <c r="AB8" s="392">
        <v>100</v>
      </c>
      <c r="AC8" s="431">
        <v>250</v>
      </c>
      <c r="AD8" s="392">
        <v>85</v>
      </c>
      <c r="AE8" s="431">
        <v>70</v>
      </c>
      <c r="AF8" s="392">
        <v>330</v>
      </c>
      <c r="AG8" s="426">
        <v>135</v>
      </c>
      <c r="AH8" s="431">
        <v>550</v>
      </c>
      <c r="AI8" s="405">
        <v>100</v>
      </c>
      <c r="AJ8" s="392">
        <v>655</v>
      </c>
      <c r="AK8" s="426">
        <v>200</v>
      </c>
      <c r="AL8" s="431">
        <v>320</v>
      </c>
      <c r="AM8" s="405">
        <v>905</v>
      </c>
      <c r="AN8" s="405"/>
      <c r="AO8" s="405">
        <f t="shared" si="0"/>
        <v>8776</v>
      </c>
      <c r="AP8" s="369">
        <v>3</v>
      </c>
      <c r="AQ8" s="411">
        <f t="shared" si="1"/>
        <v>26328</v>
      </c>
    </row>
    <row r="9" spans="1:46" s="370" customFormat="1" x14ac:dyDescent="0.2">
      <c r="A9" s="384">
        <v>6</v>
      </c>
      <c r="B9" s="437" t="s">
        <v>117</v>
      </c>
      <c r="C9" s="449" t="s">
        <v>107</v>
      </c>
      <c r="D9" s="405">
        <v>44</v>
      </c>
      <c r="E9" s="392">
        <v>21</v>
      </c>
      <c r="F9" s="426">
        <v>18</v>
      </c>
      <c r="G9" s="431">
        <v>75</v>
      </c>
      <c r="H9" s="392">
        <v>12</v>
      </c>
      <c r="I9" s="426">
        <v>7</v>
      </c>
      <c r="J9" s="426">
        <v>25</v>
      </c>
      <c r="K9" s="431">
        <v>11</v>
      </c>
      <c r="L9" s="392">
        <v>36</v>
      </c>
      <c r="M9" s="426">
        <v>9</v>
      </c>
      <c r="N9" s="426">
        <v>15</v>
      </c>
      <c r="O9" s="431">
        <v>11</v>
      </c>
      <c r="P9" s="405">
        <v>26</v>
      </c>
      <c r="Q9" s="392">
        <v>19</v>
      </c>
      <c r="R9" s="426">
        <v>22</v>
      </c>
      <c r="S9" s="431">
        <v>8</v>
      </c>
      <c r="T9" s="392">
        <v>7</v>
      </c>
      <c r="U9" s="426">
        <v>14</v>
      </c>
      <c r="V9" s="426">
        <v>12</v>
      </c>
      <c r="W9" s="431">
        <v>29</v>
      </c>
      <c r="X9" s="392">
        <v>20</v>
      </c>
      <c r="Y9" s="426">
        <v>15</v>
      </c>
      <c r="Z9" s="426">
        <v>23</v>
      </c>
      <c r="AA9" s="431">
        <v>23</v>
      </c>
      <c r="AB9" s="392">
        <v>10</v>
      </c>
      <c r="AC9" s="431">
        <v>25</v>
      </c>
      <c r="AD9" s="392">
        <v>8</v>
      </c>
      <c r="AE9" s="431">
        <v>7</v>
      </c>
      <c r="AF9" s="392">
        <v>33</v>
      </c>
      <c r="AG9" s="426">
        <v>13</v>
      </c>
      <c r="AH9" s="431">
        <v>55</v>
      </c>
      <c r="AI9" s="405">
        <v>10</v>
      </c>
      <c r="AJ9" s="392">
        <v>65</v>
      </c>
      <c r="AK9" s="426">
        <v>20</v>
      </c>
      <c r="AL9" s="431">
        <v>32</v>
      </c>
      <c r="AM9" s="405">
        <v>90</v>
      </c>
      <c r="AN9" s="405"/>
      <c r="AO9" s="405">
        <f t="shared" si="0"/>
        <v>870</v>
      </c>
      <c r="AP9" s="369">
        <v>10</v>
      </c>
      <c r="AQ9" s="411">
        <f t="shared" si="1"/>
        <v>8700</v>
      </c>
    </row>
    <row r="10" spans="1:46" s="370" customFormat="1" x14ac:dyDescent="0.2">
      <c r="A10" s="384">
        <v>7</v>
      </c>
      <c r="B10" s="438" t="s">
        <v>154</v>
      </c>
      <c r="C10" s="450" t="s">
        <v>107</v>
      </c>
      <c r="D10" s="405"/>
      <c r="E10" s="392"/>
      <c r="F10" s="426"/>
      <c r="G10" s="431"/>
      <c r="H10" s="392"/>
      <c r="I10" s="426"/>
      <c r="J10" s="426"/>
      <c r="K10" s="431"/>
      <c r="L10" s="392"/>
      <c r="M10" s="426"/>
      <c r="N10" s="426"/>
      <c r="O10" s="431"/>
      <c r="P10" s="405"/>
      <c r="Q10" s="392"/>
      <c r="R10" s="426"/>
      <c r="S10" s="431"/>
      <c r="T10" s="392"/>
      <c r="U10" s="426"/>
      <c r="V10" s="426"/>
      <c r="W10" s="431"/>
      <c r="X10" s="392"/>
      <c r="Y10" s="426"/>
      <c r="Z10" s="426"/>
      <c r="AA10" s="431"/>
      <c r="AB10" s="392"/>
      <c r="AC10" s="431"/>
      <c r="AD10" s="392"/>
      <c r="AE10" s="431"/>
      <c r="AF10" s="392"/>
      <c r="AG10" s="426"/>
      <c r="AH10" s="431"/>
      <c r="AI10" s="405"/>
      <c r="AJ10" s="392"/>
      <c r="AK10" s="426"/>
      <c r="AL10" s="431"/>
      <c r="AM10" s="405"/>
      <c r="AN10" s="405">
        <v>500</v>
      </c>
      <c r="AO10" s="405">
        <f t="shared" si="0"/>
        <v>500</v>
      </c>
      <c r="AP10" s="369">
        <v>80</v>
      </c>
      <c r="AQ10" s="411">
        <f t="shared" si="1"/>
        <v>40000</v>
      </c>
    </row>
    <row r="11" spans="1:46" s="370" customFormat="1" x14ac:dyDescent="0.2">
      <c r="A11" s="384">
        <v>8</v>
      </c>
      <c r="B11" s="437" t="s">
        <v>206</v>
      </c>
      <c r="C11" s="449" t="s">
        <v>107</v>
      </c>
      <c r="D11" s="405"/>
      <c r="E11" s="392"/>
      <c r="F11" s="426"/>
      <c r="G11" s="431"/>
      <c r="H11" s="392"/>
      <c r="I11" s="426"/>
      <c r="J11" s="426"/>
      <c r="K11" s="431"/>
      <c r="L11" s="392"/>
      <c r="M11" s="426"/>
      <c r="N11" s="426"/>
      <c r="O11" s="431"/>
      <c r="P11" s="405"/>
      <c r="Q11" s="392"/>
      <c r="R11" s="426"/>
      <c r="S11" s="431"/>
      <c r="T11" s="392"/>
      <c r="U11" s="426"/>
      <c r="V11" s="426"/>
      <c r="W11" s="431"/>
      <c r="X11" s="392"/>
      <c r="Y11" s="426"/>
      <c r="Z11" s="426"/>
      <c r="AA11" s="431"/>
      <c r="AB11" s="392"/>
      <c r="AC11" s="431"/>
      <c r="AD11" s="392"/>
      <c r="AE11" s="431"/>
      <c r="AF11" s="392"/>
      <c r="AG11" s="426"/>
      <c r="AH11" s="431"/>
      <c r="AI11" s="405"/>
      <c r="AJ11" s="392"/>
      <c r="AK11" s="426"/>
      <c r="AL11" s="431"/>
      <c r="AM11" s="405">
        <v>650</v>
      </c>
      <c r="AN11" s="405"/>
      <c r="AO11" s="405">
        <f t="shared" si="0"/>
        <v>650</v>
      </c>
      <c r="AP11" s="369">
        <v>80</v>
      </c>
      <c r="AQ11" s="411">
        <f t="shared" si="1"/>
        <v>52000</v>
      </c>
    </row>
    <row r="12" spans="1:46" s="370" customFormat="1" x14ac:dyDescent="0.2">
      <c r="A12" s="384">
        <v>9</v>
      </c>
      <c r="B12" s="437" t="s">
        <v>153</v>
      </c>
      <c r="C12" s="450" t="s">
        <v>107</v>
      </c>
      <c r="D12" s="405">
        <v>525</v>
      </c>
      <c r="E12" s="392">
        <v>250</v>
      </c>
      <c r="F12" s="426">
        <v>225</v>
      </c>
      <c r="G12" s="431">
        <v>900</v>
      </c>
      <c r="H12" s="392">
        <v>175</v>
      </c>
      <c r="I12" s="426">
        <v>100</v>
      </c>
      <c r="J12" s="426">
        <v>300</v>
      </c>
      <c r="K12" s="431">
        <v>150</v>
      </c>
      <c r="L12" s="392">
        <v>450</v>
      </c>
      <c r="M12" s="426">
        <v>125</v>
      </c>
      <c r="N12" s="426">
        <v>200</v>
      </c>
      <c r="O12" s="431">
        <v>150</v>
      </c>
      <c r="P12" s="405">
        <v>325</v>
      </c>
      <c r="Q12" s="392">
        <v>225</v>
      </c>
      <c r="R12" s="426">
        <v>275</v>
      </c>
      <c r="S12" s="431">
        <v>125</v>
      </c>
      <c r="T12" s="392">
        <v>100</v>
      </c>
      <c r="U12" s="426">
        <v>175</v>
      </c>
      <c r="V12" s="426">
        <v>175</v>
      </c>
      <c r="W12" s="431">
        <v>350</v>
      </c>
      <c r="X12" s="392">
        <v>250</v>
      </c>
      <c r="Y12" s="426">
        <v>175</v>
      </c>
      <c r="Z12" s="426">
        <v>275</v>
      </c>
      <c r="AA12" s="431">
        <v>275</v>
      </c>
      <c r="AB12" s="392">
        <v>125</v>
      </c>
      <c r="AC12" s="431">
        <v>300</v>
      </c>
      <c r="AD12" s="392">
        <v>100</v>
      </c>
      <c r="AE12" s="431">
        <v>100</v>
      </c>
      <c r="AF12" s="392">
        <v>400</v>
      </c>
      <c r="AG12" s="426">
        <v>175</v>
      </c>
      <c r="AH12" s="431">
        <v>675</v>
      </c>
      <c r="AI12" s="405">
        <v>125</v>
      </c>
      <c r="AJ12" s="392">
        <v>800</v>
      </c>
      <c r="AK12" s="426">
        <v>250</v>
      </c>
      <c r="AL12" s="431">
        <v>400</v>
      </c>
      <c r="AM12" s="405">
        <v>1100</v>
      </c>
      <c r="AN12" s="405">
        <v>500</v>
      </c>
      <c r="AO12" s="405">
        <f t="shared" si="0"/>
        <v>11325</v>
      </c>
      <c r="AP12" s="369">
        <v>80</v>
      </c>
      <c r="AQ12" s="411">
        <f t="shared" si="1"/>
        <v>906000</v>
      </c>
      <c r="AT12" s="374"/>
    </row>
    <row r="13" spans="1:46" s="370" customFormat="1" x14ac:dyDescent="0.2">
      <c r="A13" s="384">
        <v>10</v>
      </c>
      <c r="B13" s="437" t="s">
        <v>129</v>
      </c>
      <c r="C13" s="449" t="s">
        <v>107</v>
      </c>
      <c r="D13" s="405"/>
      <c r="E13" s="392"/>
      <c r="F13" s="426"/>
      <c r="G13" s="431"/>
      <c r="H13" s="392"/>
      <c r="I13" s="426"/>
      <c r="J13" s="426"/>
      <c r="K13" s="431"/>
      <c r="L13" s="392"/>
      <c r="M13" s="426"/>
      <c r="N13" s="426"/>
      <c r="O13" s="431"/>
      <c r="P13" s="405"/>
      <c r="Q13" s="392"/>
      <c r="R13" s="426"/>
      <c r="S13" s="431"/>
      <c r="T13" s="392"/>
      <c r="U13" s="426"/>
      <c r="V13" s="426"/>
      <c r="W13" s="431"/>
      <c r="X13" s="392"/>
      <c r="Y13" s="426"/>
      <c r="Z13" s="426"/>
      <c r="AA13" s="431"/>
      <c r="AB13" s="392"/>
      <c r="AC13" s="431"/>
      <c r="AD13" s="392"/>
      <c r="AE13" s="431"/>
      <c r="AF13" s="392"/>
      <c r="AG13" s="426"/>
      <c r="AH13" s="431">
        <v>20</v>
      </c>
      <c r="AI13" s="405"/>
      <c r="AJ13" s="392"/>
      <c r="AK13" s="426"/>
      <c r="AL13" s="431"/>
      <c r="AM13" s="405"/>
      <c r="AN13" s="405">
        <v>10</v>
      </c>
      <c r="AO13" s="405">
        <f t="shared" si="0"/>
        <v>30</v>
      </c>
      <c r="AP13" s="369">
        <v>300</v>
      </c>
      <c r="AQ13" s="411">
        <f t="shared" si="1"/>
        <v>9000</v>
      </c>
    </row>
    <row r="14" spans="1:46" s="370" customFormat="1" x14ac:dyDescent="0.2">
      <c r="A14" s="384">
        <v>11</v>
      </c>
      <c r="B14" s="437" t="s">
        <v>133</v>
      </c>
      <c r="C14" s="449" t="s">
        <v>124</v>
      </c>
      <c r="D14" s="405">
        <v>73</v>
      </c>
      <c r="E14" s="392"/>
      <c r="F14" s="426">
        <v>90</v>
      </c>
      <c r="G14" s="431">
        <v>707</v>
      </c>
      <c r="H14" s="392"/>
      <c r="I14" s="426"/>
      <c r="J14" s="426"/>
      <c r="K14" s="431"/>
      <c r="L14" s="392"/>
      <c r="M14" s="426"/>
      <c r="N14" s="426"/>
      <c r="O14" s="431"/>
      <c r="P14" s="405"/>
      <c r="Q14" s="392"/>
      <c r="R14" s="426">
        <v>121</v>
      </c>
      <c r="S14" s="431">
        <v>32</v>
      </c>
      <c r="T14" s="392"/>
      <c r="U14" s="426">
        <v>80</v>
      </c>
      <c r="V14" s="426">
        <v>62</v>
      </c>
      <c r="W14" s="431">
        <v>24</v>
      </c>
      <c r="X14" s="392"/>
      <c r="Y14" s="426"/>
      <c r="Z14" s="426"/>
      <c r="AA14" s="431"/>
      <c r="AB14" s="392"/>
      <c r="AC14" s="431"/>
      <c r="AD14" s="392">
        <v>12</v>
      </c>
      <c r="AE14" s="431">
        <v>17</v>
      </c>
      <c r="AF14" s="392">
        <v>28</v>
      </c>
      <c r="AG14" s="426"/>
      <c r="AH14" s="431"/>
      <c r="AI14" s="405"/>
      <c r="AJ14" s="392">
        <v>54</v>
      </c>
      <c r="AK14" s="426"/>
      <c r="AL14" s="431"/>
      <c r="AM14" s="405"/>
      <c r="AN14" s="405">
        <v>25</v>
      </c>
      <c r="AO14" s="405">
        <f t="shared" si="0"/>
        <v>1325</v>
      </c>
      <c r="AP14" s="369">
        <v>65</v>
      </c>
      <c r="AQ14" s="411">
        <f t="shared" si="1"/>
        <v>86125</v>
      </c>
    </row>
    <row r="15" spans="1:46" s="370" customFormat="1" x14ac:dyDescent="0.2">
      <c r="A15" s="384">
        <v>12</v>
      </c>
      <c r="B15" s="437" t="s">
        <v>135</v>
      </c>
      <c r="C15" s="449" t="s">
        <v>124</v>
      </c>
      <c r="D15" s="405"/>
      <c r="E15" s="392"/>
      <c r="F15" s="426"/>
      <c r="G15" s="431"/>
      <c r="H15" s="392"/>
      <c r="I15" s="426"/>
      <c r="J15" s="426"/>
      <c r="K15" s="431"/>
      <c r="L15" s="392"/>
      <c r="M15" s="426"/>
      <c r="N15" s="426"/>
      <c r="O15" s="431"/>
      <c r="P15" s="405"/>
      <c r="Q15" s="392"/>
      <c r="R15" s="426"/>
      <c r="S15" s="431"/>
      <c r="T15" s="392"/>
      <c r="U15" s="426"/>
      <c r="V15" s="426"/>
      <c r="W15" s="431"/>
      <c r="X15" s="392"/>
      <c r="Y15" s="426"/>
      <c r="Z15" s="426"/>
      <c r="AA15" s="431"/>
      <c r="AB15" s="392"/>
      <c r="AC15" s="431"/>
      <c r="AD15" s="392"/>
      <c r="AE15" s="431"/>
      <c r="AF15" s="392"/>
      <c r="AG15" s="426"/>
      <c r="AH15" s="431"/>
      <c r="AI15" s="405"/>
      <c r="AJ15" s="392">
        <v>126</v>
      </c>
      <c r="AK15" s="426"/>
      <c r="AL15" s="431"/>
      <c r="AM15" s="405"/>
      <c r="AN15" s="405">
        <v>25</v>
      </c>
      <c r="AO15" s="405">
        <f t="shared" si="0"/>
        <v>151</v>
      </c>
      <c r="AP15" s="369">
        <v>80</v>
      </c>
      <c r="AQ15" s="411">
        <f t="shared" si="1"/>
        <v>12080</v>
      </c>
    </row>
    <row r="16" spans="1:46" s="370" customFormat="1" x14ac:dyDescent="0.2">
      <c r="A16" s="384">
        <v>13</v>
      </c>
      <c r="B16" s="437" t="s">
        <v>123</v>
      </c>
      <c r="C16" s="449" t="s">
        <v>126</v>
      </c>
      <c r="D16" s="405">
        <v>4850</v>
      </c>
      <c r="E16" s="392"/>
      <c r="F16" s="426">
        <v>875</v>
      </c>
      <c r="G16" s="431">
        <v>1975</v>
      </c>
      <c r="H16" s="392"/>
      <c r="I16" s="426"/>
      <c r="J16" s="426">
        <v>3250</v>
      </c>
      <c r="K16" s="431">
        <v>400</v>
      </c>
      <c r="L16" s="392">
        <v>1000</v>
      </c>
      <c r="M16" s="426">
        <v>1450</v>
      </c>
      <c r="N16" s="426">
        <v>575</v>
      </c>
      <c r="O16" s="431"/>
      <c r="P16" s="405"/>
      <c r="Q16" s="392">
        <v>1600</v>
      </c>
      <c r="R16" s="426">
        <v>1825</v>
      </c>
      <c r="S16" s="431">
        <v>650</v>
      </c>
      <c r="T16" s="392"/>
      <c r="U16" s="426">
        <v>725</v>
      </c>
      <c r="V16" s="426"/>
      <c r="W16" s="431">
        <v>1875</v>
      </c>
      <c r="X16" s="392">
        <v>600</v>
      </c>
      <c r="Y16" s="426"/>
      <c r="Z16" s="426"/>
      <c r="AA16" s="431"/>
      <c r="AB16" s="392">
        <v>450</v>
      </c>
      <c r="AC16" s="431"/>
      <c r="AD16" s="392">
        <v>1050</v>
      </c>
      <c r="AE16" s="431">
        <v>700</v>
      </c>
      <c r="AF16" s="392">
        <v>475</v>
      </c>
      <c r="AG16" s="426">
        <v>2175</v>
      </c>
      <c r="AH16" s="431"/>
      <c r="AI16" s="405"/>
      <c r="AJ16" s="392">
        <v>4100</v>
      </c>
      <c r="AK16" s="426"/>
      <c r="AL16" s="431">
        <v>2675</v>
      </c>
      <c r="AM16" s="405">
        <v>2000</v>
      </c>
      <c r="AN16" s="405">
        <v>1000</v>
      </c>
      <c r="AO16" s="405">
        <f t="shared" si="0"/>
        <v>36275</v>
      </c>
      <c r="AP16" s="369">
        <v>6</v>
      </c>
      <c r="AQ16" s="411">
        <f t="shared" si="1"/>
        <v>217650</v>
      </c>
    </row>
    <row r="17" spans="1:54" s="370" customFormat="1" x14ac:dyDescent="0.2">
      <c r="A17" s="384">
        <v>14</v>
      </c>
      <c r="B17" s="437" t="s">
        <v>130</v>
      </c>
      <c r="C17" s="449" t="s">
        <v>126</v>
      </c>
      <c r="D17" s="405">
        <v>60</v>
      </c>
      <c r="E17" s="392"/>
      <c r="F17" s="426"/>
      <c r="G17" s="431">
        <v>40</v>
      </c>
      <c r="H17" s="392"/>
      <c r="I17" s="426"/>
      <c r="J17" s="426"/>
      <c r="K17" s="431">
        <v>20</v>
      </c>
      <c r="L17" s="392">
        <v>120</v>
      </c>
      <c r="M17" s="426"/>
      <c r="N17" s="426"/>
      <c r="O17" s="431"/>
      <c r="P17" s="405"/>
      <c r="Q17" s="392">
        <v>120</v>
      </c>
      <c r="R17" s="426">
        <v>60</v>
      </c>
      <c r="S17" s="431"/>
      <c r="T17" s="392"/>
      <c r="U17" s="426">
        <v>20</v>
      </c>
      <c r="V17" s="426"/>
      <c r="W17" s="431">
        <v>20</v>
      </c>
      <c r="X17" s="392">
        <v>10</v>
      </c>
      <c r="Y17" s="426"/>
      <c r="Z17" s="426"/>
      <c r="AA17" s="431"/>
      <c r="AB17" s="392">
        <v>20</v>
      </c>
      <c r="AC17" s="431"/>
      <c r="AD17" s="392"/>
      <c r="AE17" s="431"/>
      <c r="AF17" s="392"/>
      <c r="AG17" s="426">
        <v>40</v>
      </c>
      <c r="AH17" s="431"/>
      <c r="AI17" s="405"/>
      <c r="AJ17" s="392">
        <v>160</v>
      </c>
      <c r="AK17" s="426"/>
      <c r="AL17" s="431">
        <v>160</v>
      </c>
      <c r="AM17" s="405">
        <v>90</v>
      </c>
      <c r="AN17" s="405"/>
      <c r="AO17" s="405">
        <f t="shared" si="0"/>
        <v>940</v>
      </c>
      <c r="AP17" s="369">
        <v>30</v>
      </c>
      <c r="AQ17" s="411">
        <f t="shared" ref="AQ17:AQ62" si="2">IF(AND(ISNUMBER(AO17),ISNUMBER(AP17)),AO17*AP17,"")</f>
        <v>28200</v>
      </c>
      <c r="AZ17" s="408"/>
      <c r="BB17" s="408"/>
    </row>
    <row r="18" spans="1:54" s="370" customFormat="1" x14ac:dyDescent="0.2">
      <c r="A18" s="384">
        <v>15</v>
      </c>
      <c r="B18" s="437" t="s">
        <v>114</v>
      </c>
      <c r="C18" s="449" t="s">
        <v>125</v>
      </c>
      <c r="D18" s="405">
        <v>255</v>
      </c>
      <c r="E18" s="392"/>
      <c r="F18" s="426">
        <v>155</v>
      </c>
      <c r="G18" s="431">
        <v>1140</v>
      </c>
      <c r="H18" s="392"/>
      <c r="I18" s="426">
        <v>10</v>
      </c>
      <c r="J18" s="426"/>
      <c r="K18" s="431">
        <v>60</v>
      </c>
      <c r="L18" s="392">
        <v>180</v>
      </c>
      <c r="M18" s="426">
        <v>60</v>
      </c>
      <c r="N18" s="426"/>
      <c r="O18" s="431"/>
      <c r="P18" s="405"/>
      <c r="Q18" s="392">
        <v>145</v>
      </c>
      <c r="R18" s="426">
        <v>435</v>
      </c>
      <c r="S18" s="431">
        <v>65</v>
      </c>
      <c r="T18" s="392"/>
      <c r="U18" s="426">
        <v>300</v>
      </c>
      <c r="V18" s="426">
        <v>130</v>
      </c>
      <c r="W18" s="431">
        <v>90</v>
      </c>
      <c r="X18" s="392">
        <v>140</v>
      </c>
      <c r="Y18" s="426"/>
      <c r="Z18" s="426"/>
      <c r="AA18" s="431"/>
      <c r="AB18" s="392">
        <v>20</v>
      </c>
      <c r="AC18" s="431"/>
      <c r="AD18" s="392">
        <v>30</v>
      </c>
      <c r="AE18" s="431">
        <v>55</v>
      </c>
      <c r="AF18" s="392">
        <v>90</v>
      </c>
      <c r="AG18" s="426">
        <v>115</v>
      </c>
      <c r="AH18" s="431">
        <v>375</v>
      </c>
      <c r="AI18" s="405"/>
      <c r="AJ18" s="392">
        <v>480</v>
      </c>
      <c r="AK18" s="426"/>
      <c r="AL18" s="431">
        <v>260</v>
      </c>
      <c r="AM18" s="405">
        <v>225</v>
      </c>
      <c r="AN18" s="405">
        <v>500</v>
      </c>
      <c r="AO18" s="405">
        <f t="shared" si="0"/>
        <v>5315</v>
      </c>
      <c r="AP18" s="369">
        <v>15</v>
      </c>
      <c r="AQ18" s="411">
        <f t="shared" si="2"/>
        <v>79725</v>
      </c>
      <c r="AZ18" s="408"/>
      <c r="BB18" s="408"/>
    </row>
    <row r="19" spans="1:54" s="423" customFormat="1" x14ac:dyDescent="0.2">
      <c r="A19" s="420">
        <v>16</v>
      </c>
      <c r="B19" s="437" t="s">
        <v>115</v>
      </c>
      <c r="C19" s="449" t="s">
        <v>126</v>
      </c>
      <c r="D19" s="421">
        <v>5000</v>
      </c>
      <c r="E19" s="396"/>
      <c r="F19" s="427">
        <v>875</v>
      </c>
      <c r="G19" s="432">
        <v>1975</v>
      </c>
      <c r="H19" s="396"/>
      <c r="I19" s="427"/>
      <c r="J19" s="427">
        <v>3250</v>
      </c>
      <c r="K19" s="432">
        <v>500</v>
      </c>
      <c r="L19" s="396">
        <v>1000</v>
      </c>
      <c r="M19" s="427">
        <v>1450</v>
      </c>
      <c r="N19" s="427">
        <v>575</v>
      </c>
      <c r="O19" s="432"/>
      <c r="P19" s="421"/>
      <c r="Q19" s="396">
        <v>1600</v>
      </c>
      <c r="R19" s="427">
        <v>1975</v>
      </c>
      <c r="S19" s="432">
        <v>650</v>
      </c>
      <c r="T19" s="396"/>
      <c r="U19" s="427">
        <v>825</v>
      </c>
      <c r="V19" s="427"/>
      <c r="W19" s="432">
        <v>1975</v>
      </c>
      <c r="X19" s="396">
        <v>650</v>
      </c>
      <c r="Y19" s="427"/>
      <c r="Z19" s="427"/>
      <c r="AA19" s="432"/>
      <c r="AB19" s="396">
        <v>450</v>
      </c>
      <c r="AC19" s="432"/>
      <c r="AD19" s="396">
        <v>1050</v>
      </c>
      <c r="AE19" s="432">
        <v>700</v>
      </c>
      <c r="AF19" s="396">
        <v>475</v>
      </c>
      <c r="AG19" s="427">
        <v>250</v>
      </c>
      <c r="AH19" s="432"/>
      <c r="AI19" s="421"/>
      <c r="AJ19" s="396">
        <v>4100</v>
      </c>
      <c r="AK19" s="427"/>
      <c r="AL19" s="432">
        <v>2675</v>
      </c>
      <c r="AM19" s="421">
        <v>2000</v>
      </c>
      <c r="AN19" s="421">
        <v>1000</v>
      </c>
      <c r="AO19" s="421">
        <f t="shared" si="0"/>
        <v>35000</v>
      </c>
      <c r="AP19" s="422">
        <v>2</v>
      </c>
      <c r="AQ19" s="424">
        <f t="shared" si="2"/>
        <v>70000</v>
      </c>
    </row>
    <row r="20" spans="1:54" s="423" customFormat="1" x14ac:dyDescent="0.2">
      <c r="A20" s="420">
        <v>17</v>
      </c>
      <c r="B20" s="437" t="s">
        <v>132</v>
      </c>
      <c r="C20" s="449" t="s">
        <v>124</v>
      </c>
      <c r="D20" s="421">
        <v>73</v>
      </c>
      <c r="E20" s="396"/>
      <c r="F20" s="427">
        <v>90</v>
      </c>
      <c r="G20" s="432">
        <v>707</v>
      </c>
      <c r="H20" s="396"/>
      <c r="I20" s="427"/>
      <c r="J20" s="427"/>
      <c r="K20" s="432"/>
      <c r="L20" s="396"/>
      <c r="M20" s="427"/>
      <c r="N20" s="427"/>
      <c r="O20" s="432"/>
      <c r="P20" s="421"/>
      <c r="Q20" s="396"/>
      <c r="R20" s="427">
        <v>121</v>
      </c>
      <c r="S20" s="432">
        <v>32</v>
      </c>
      <c r="T20" s="396"/>
      <c r="U20" s="427">
        <v>80</v>
      </c>
      <c r="V20" s="427">
        <v>62</v>
      </c>
      <c r="W20" s="432">
        <v>24</v>
      </c>
      <c r="X20" s="396"/>
      <c r="Y20" s="427"/>
      <c r="Z20" s="427"/>
      <c r="AA20" s="432"/>
      <c r="AB20" s="396"/>
      <c r="AC20" s="432"/>
      <c r="AD20" s="396">
        <v>12</v>
      </c>
      <c r="AE20" s="432">
        <v>17</v>
      </c>
      <c r="AF20" s="396">
        <v>28</v>
      </c>
      <c r="AG20" s="427"/>
      <c r="AH20" s="432"/>
      <c r="AI20" s="421"/>
      <c r="AJ20" s="396">
        <v>188</v>
      </c>
      <c r="AK20" s="427"/>
      <c r="AL20" s="432"/>
      <c r="AM20" s="421"/>
      <c r="AN20" s="421">
        <v>50</v>
      </c>
      <c r="AO20" s="421">
        <f t="shared" si="0"/>
        <v>1484</v>
      </c>
      <c r="AP20" s="422">
        <v>25</v>
      </c>
      <c r="AQ20" s="424">
        <f t="shared" si="2"/>
        <v>37100</v>
      </c>
    </row>
    <row r="21" spans="1:54" s="423" customFormat="1" x14ac:dyDescent="0.2">
      <c r="A21" s="420">
        <v>18</v>
      </c>
      <c r="B21" s="437" t="s">
        <v>137</v>
      </c>
      <c r="C21" s="449" t="s">
        <v>124</v>
      </c>
      <c r="D21" s="421">
        <v>4400</v>
      </c>
      <c r="E21" s="396">
        <v>2100</v>
      </c>
      <c r="F21" s="427">
        <v>1800</v>
      </c>
      <c r="G21" s="432">
        <v>7500</v>
      </c>
      <c r="H21" s="396">
        <v>1275</v>
      </c>
      <c r="I21" s="427">
        <v>775</v>
      </c>
      <c r="J21" s="427">
        <v>2500</v>
      </c>
      <c r="K21" s="432">
        <v>1150</v>
      </c>
      <c r="L21" s="396">
        <v>3650</v>
      </c>
      <c r="M21" s="427">
        <v>950</v>
      </c>
      <c r="N21" s="427">
        <v>1550</v>
      </c>
      <c r="O21" s="432">
        <v>1150</v>
      </c>
      <c r="P21" s="421">
        <v>2600</v>
      </c>
      <c r="Q21" s="396">
        <v>1900</v>
      </c>
      <c r="R21" s="427">
        <v>2225</v>
      </c>
      <c r="S21" s="432">
        <v>875</v>
      </c>
      <c r="T21" s="396">
        <v>750</v>
      </c>
      <c r="U21" s="427">
        <v>1400</v>
      </c>
      <c r="V21" s="427">
        <v>1200</v>
      </c>
      <c r="W21" s="432">
        <v>2950</v>
      </c>
      <c r="X21" s="396">
        <v>2000</v>
      </c>
      <c r="Y21" s="427">
        <v>1500</v>
      </c>
      <c r="Z21" s="427">
        <v>2300</v>
      </c>
      <c r="AA21" s="432">
        <v>2300</v>
      </c>
      <c r="AB21" s="396">
        <v>1000</v>
      </c>
      <c r="AC21" s="432">
        <v>2500</v>
      </c>
      <c r="AD21" s="396">
        <v>850</v>
      </c>
      <c r="AE21" s="432">
        <v>700</v>
      </c>
      <c r="AF21" s="396">
        <v>3300</v>
      </c>
      <c r="AG21" s="427">
        <v>1350</v>
      </c>
      <c r="AH21" s="432">
        <v>5500</v>
      </c>
      <c r="AI21" s="421">
        <v>1000</v>
      </c>
      <c r="AJ21" s="396">
        <v>6550</v>
      </c>
      <c r="AK21" s="427">
        <v>2000</v>
      </c>
      <c r="AL21" s="432">
        <v>3200</v>
      </c>
      <c r="AM21" s="421">
        <v>4800</v>
      </c>
      <c r="AN21" s="421">
        <v>1000</v>
      </c>
      <c r="AO21" s="421">
        <f t="shared" si="0"/>
        <v>84550</v>
      </c>
      <c r="AP21" s="422">
        <v>3</v>
      </c>
      <c r="AQ21" s="424">
        <f t="shared" si="2"/>
        <v>253650</v>
      </c>
    </row>
    <row r="22" spans="1:54" s="423" customFormat="1" x14ac:dyDescent="0.2">
      <c r="A22" s="420">
        <v>19</v>
      </c>
      <c r="B22" s="437" t="s">
        <v>205</v>
      </c>
      <c r="C22" s="449" t="s">
        <v>124</v>
      </c>
      <c r="D22" s="421"/>
      <c r="E22" s="396"/>
      <c r="F22" s="427"/>
      <c r="G22" s="432"/>
      <c r="H22" s="396"/>
      <c r="I22" s="427"/>
      <c r="J22" s="427"/>
      <c r="K22" s="432"/>
      <c r="L22" s="396"/>
      <c r="M22" s="427"/>
      <c r="N22" s="427"/>
      <c r="O22" s="432"/>
      <c r="P22" s="421"/>
      <c r="Q22" s="396"/>
      <c r="R22" s="427"/>
      <c r="S22" s="432"/>
      <c r="T22" s="396"/>
      <c r="U22" s="427"/>
      <c r="V22" s="427"/>
      <c r="W22" s="432"/>
      <c r="X22" s="396"/>
      <c r="Y22" s="427"/>
      <c r="Z22" s="427"/>
      <c r="AA22" s="432"/>
      <c r="AB22" s="396"/>
      <c r="AC22" s="432"/>
      <c r="AD22" s="396"/>
      <c r="AE22" s="432"/>
      <c r="AF22" s="396"/>
      <c r="AG22" s="427"/>
      <c r="AH22" s="432"/>
      <c r="AI22" s="421"/>
      <c r="AJ22" s="396"/>
      <c r="AK22" s="427"/>
      <c r="AL22" s="432"/>
      <c r="AM22" s="421">
        <v>4250</v>
      </c>
      <c r="AN22" s="421"/>
      <c r="AO22" s="421">
        <f t="shared" si="0"/>
        <v>4250</v>
      </c>
      <c r="AP22" s="422">
        <v>5</v>
      </c>
      <c r="AQ22" s="424">
        <f t="shared" si="2"/>
        <v>21250</v>
      </c>
    </row>
    <row r="23" spans="1:54" s="423" customFormat="1" x14ac:dyDescent="0.2">
      <c r="A23" s="420">
        <v>20</v>
      </c>
      <c r="B23" s="437" t="s">
        <v>138</v>
      </c>
      <c r="C23" s="449" t="s">
        <v>124</v>
      </c>
      <c r="D23" s="421"/>
      <c r="E23" s="396"/>
      <c r="F23" s="427"/>
      <c r="G23" s="432"/>
      <c r="H23" s="396"/>
      <c r="I23" s="427"/>
      <c r="J23" s="427"/>
      <c r="K23" s="432"/>
      <c r="L23" s="396"/>
      <c r="M23" s="427"/>
      <c r="N23" s="427"/>
      <c r="O23" s="432"/>
      <c r="P23" s="421"/>
      <c r="Q23" s="396"/>
      <c r="R23" s="427"/>
      <c r="S23" s="432"/>
      <c r="T23" s="396"/>
      <c r="U23" s="427"/>
      <c r="V23" s="427"/>
      <c r="W23" s="432"/>
      <c r="X23" s="396"/>
      <c r="Y23" s="427"/>
      <c r="Z23" s="427"/>
      <c r="AA23" s="432"/>
      <c r="AB23" s="396"/>
      <c r="AC23" s="432"/>
      <c r="AD23" s="396"/>
      <c r="AE23" s="432"/>
      <c r="AF23" s="396"/>
      <c r="AG23" s="427"/>
      <c r="AH23" s="432"/>
      <c r="AI23" s="421"/>
      <c r="AJ23" s="396"/>
      <c r="AK23" s="427"/>
      <c r="AL23" s="432"/>
      <c r="AM23" s="421"/>
      <c r="AN23" s="421">
        <v>100</v>
      </c>
      <c r="AO23" s="421">
        <f t="shared" si="0"/>
        <v>100</v>
      </c>
      <c r="AP23" s="422">
        <v>7</v>
      </c>
      <c r="AQ23" s="424">
        <f t="shared" si="2"/>
        <v>700</v>
      </c>
    </row>
    <row r="24" spans="1:54" s="423" customFormat="1" x14ac:dyDescent="0.2">
      <c r="A24" s="420">
        <v>21</v>
      </c>
      <c r="B24" s="437" t="s">
        <v>118</v>
      </c>
      <c r="C24" s="449" t="s">
        <v>112</v>
      </c>
      <c r="D24" s="421"/>
      <c r="E24" s="396"/>
      <c r="F24" s="427"/>
      <c r="G24" s="432"/>
      <c r="H24" s="396"/>
      <c r="I24" s="427"/>
      <c r="J24" s="427"/>
      <c r="K24" s="432"/>
      <c r="L24" s="396"/>
      <c r="M24" s="427"/>
      <c r="N24" s="427"/>
      <c r="O24" s="432"/>
      <c r="P24" s="421"/>
      <c r="Q24" s="396"/>
      <c r="R24" s="427"/>
      <c r="S24" s="432"/>
      <c r="T24" s="396"/>
      <c r="U24" s="427"/>
      <c r="V24" s="427"/>
      <c r="W24" s="432">
        <v>1</v>
      </c>
      <c r="X24" s="396"/>
      <c r="Y24" s="427"/>
      <c r="Z24" s="427"/>
      <c r="AA24" s="432"/>
      <c r="AB24" s="396"/>
      <c r="AC24" s="432">
        <v>1</v>
      </c>
      <c r="AD24" s="396"/>
      <c r="AE24" s="432"/>
      <c r="AF24" s="396"/>
      <c r="AG24" s="427"/>
      <c r="AH24" s="432"/>
      <c r="AI24" s="421"/>
      <c r="AJ24" s="396">
        <v>1</v>
      </c>
      <c r="AK24" s="427"/>
      <c r="AL24" s="432"/>
      <c r="AM24" s="421"/>
      <c r="AN24" s="421"/>
      <c r="AO24" s="421">
        <f t="shared" si="0"/>
        <v>3</v>
      </c>
      <c r="AP24" s="422">
        <v>500</v>
      </c>
      <c r="AQ24" s="424">
        <f t="shared" si="2"/>
        <v>1500</v>
      </c>
    </row>
    <row r="25" spans="1:54" s="423" customFormat="1" x14ac:dyDescent="0.2">
      <c r="A25" s="420">
        <v>22</v>
      </c>
      <c r="B25" s="437" t="s">
        <v>111</v>
      </c>
      <c r="C25" s="449" t="s">
        <v>112</v>
      </c>
      <c r="D25" s="421">
        <v>6</v>
      </c>
      <c r="E25" s="396">
        <v>1</v>
      </c>
      <c r="F25" s="427">
        <v>2</v>
      </c>
      <c r="G25" s="432">
        <v>4</v>
      </c>
      <c r="H25" s="396">
        <v>1</v>
      </c>
      <c r="I25" s="427"/>
      <c r="J25" s="427">
        <v>4</v>
      </c>
      <c r="K25" s="432">
        <v>1</v>
      </c>
      <c r="L25" s="396">
        <v>5</v>
      </c>
      <c r="M25" s="427">
        <v>3</v>
      </c>
      <c r="N25" s="427">
        <v>2</v>
      </c>
      <c r="O25" s="432">
        <v>2</v>
      </c>
      <c r="P25" s="421">
        <v>4</v>
      </c>
      <c r="Q25" s="396">
        <v>2</v>
      </c>
      <c r="R25" s="427">
        <v>5</v>
      </c>
      <c r="S25" s="432">
        <v>1</v>
      </c>
      <c r="T25" s="396"/>
      <c r="U25" s="427">
        <v>2</v>
      </c>
      <c r="V25" s="427">
        <v>1</v>
      </c>
      <c r="W25" s="432">
        <v>5</v>
      </c>
      <c r="X25" s="396">
        <v>3</v>
      </c>
      <c r="Y25" s="427">
        <v>1</v>
      </c>
      <c r="Z25" s="427">
        <v>5</v>
      </c>
      <c r="AA25" s="432">
        <v>3</v>
      </c>
      <c r="AB25" s="396"/>
      <c r="AC25" s="432">
        <v>5</v>
      </c>
      <c r="AD25" s="396">
        <v>1</v>
      </c>
      <c r="AE25" s="432"/>
      <c r="AF25" s="396"/>
      <c r="AG25" s="427">
        <v>1</v>
      </c>
      <c r="AH25" s="432">
        <v>11</v>
      </c>
      <c r="AI25" s="421">
        <v>1</v>
      </c>
      <c r="AJ25" s="396">
        <v>8</v>
      </c>
      <c r="AK25" s="427">
        <v>1</v>
      </c>
      <c r="AL25" s="432">
        <v>4</v>
      </c>
      <c r="AM25" s="421">
        <v>9</v>
      </c>
      <c r="AN25" s="421"/>
      <c r="AO25" s="421">
        <f t="shared" si="0"/>
        <v>104</v>
      </c>
      <c r="AP25" s="422">
        <v>650</v>
      </c>
      <c r="AQ25" s="424">
        <f t="shared" si="2"/>
        <v>67600</v>
      </c>
    </row>
    <row r="26" spans="1:54" s="423" customFormat="1" x14ac:dyDescent="0.2">
      <c r="A26" s="420">
        <v>23</v>
      </c>
      <c r="B26" s="437" t="s">
        <v>119</v>
      </c>
      <c r="C26" s="449" t="s">
        <v>112</v>
      </c>
      <c r="D26" s="421">
        <v>3</v>
      </c>
      <c r="E26" s="396"/>
      <c r="F26" s="427"/>
      <c r="G26" s="432">
        <v>1</v>
      </c>
      <c r="H26" s="396"/>
      <c r="I26" s="427"/>
      <c r="J26" s="427"/>
      <c r="K26" s="432"/>
      <c r="L26" s="396">
        <v>2</v>
      </c>
      <c r="M26" s="427"/>
      <c r="N26" s="427">
        <v>1</v>
      </c>
      <c r="O26" s="432"/>
      <c r="P26" s="421">
        <v>2</v>
      </c>
      <c r="Q26" s="396">
        <v>1</v>
      </c>
      <c r="R26" s="427">
        <v>2</v>
      </c>
      <c r="S26" s="432"/>
      <c r="T26" s="396"/>
      <c r="U26" s="427"/>
      <c r="V26" s="427"/>
      <c r="W26" s="432"/>
      <c r="X26" s="396"/>
      <c r="Y26" s="427"/>
      <c r="Z26" s="427">
        <v>1</v>
      </c>
      <c r="AA26" s="432">
        <v>1</v>
      </c>
      <c r="AB26" s="396">
        <v>1</v>
      </c>
      <c r="AC26" s="432">
        <v>1</v>
      </c>
      <c r="AD26" s="396"/>
      <c r="AE26" s="432"/>
      <c r="AF26" s="396"/>
      <c r="AG26" s="427">
        <v>2</v>
      </c>
      <c r="AH26" s="432">
        <v>1</v>
      </c>
      <c r="AI26" s="421"/>
      <c r="AJ26" s="396"/>
      <c r="AK26" s="427"/>
      <c r="AL26" s="432"/>
      <c r="AM26" s="421">
        <v>1</v>
      </c>
      <c r="AN26" s="421"/>
      <c r="AO26" s="421">
        <f t="shared" si="0"/>
        <v>20</v>
      </c>
      <c r="AP26" s="422">
        <v>1000</v>
      </c>
      <c r="AQ26" s="424">
        <f t="shared" si="2"/>
        <v>20000</v>
      </c>
    </row>
    <row r="27" spans="1:54" s="423" customFormat="1" x14ac:dyDescent="0.2">
      <c r="A27" s="420">
        <v>24</v>
      </c>
      <c r="B27" s="437" t="s">
        <v>155</v>
      </c>
      <c r="C27" s="449" t="s">
        <v>112</v>
      </c>
      <c r="D27" s="421"/>
      <c r="E27" s="396"/>
      <c r="F27" s="427"/>
      <c r="G27" s="432"/>
      <c r="H27" s="396"/>
      <c r="I27" s="427"/>
      <c r="J27" s="427"/>
      <c r="K27" s="432"/>
      <c r="L27" s="396"/>
      <c r="M27" s="427"/>
      <c r="N27" s="427"/>
      <c r="O27" s="432"/>
      <c r="P27" s="421"/>
      <c r="Q27" s="396"/>
      <c r="R27" s="427"/>
      <c r="S27" s="432"/>
      <c r="T27" s="396"/>
      <c r="U27" s="427"/>
      <c r="V27" s="427"/>
      <c r="W27" s="432"/>
      <c r="X27" s="396"/>
      <c r="Y27" s="427"/>
      <c r="Z27" s="427"/>
      <c r="AA27" s="432"/>
      <c r="AB27" s="396"/>
      <c r="AC27" s="432"/>
      <c r="AD27" s="396"/>
      <c r="AE27" s="432"/>
      <c r="AF27" s="396"/>
      <c r="AG27" s="427"/>
      <c r="AH27" s="432"/>
      <c r="AI27" s="421"/>
      <c r="AJ27" s="396"/>
      <c r="AK27" s="427"/>
      <c r="AL27" s="432"/>
      <c r="AM27" s="421"/>
      <c r="AN27" s="421">
        <v>1</v>
      </c>
      <c r="AO27" s="421">
        <f t="shared" si="0"/>
        <v>1</v>
      </c>
      <c r="AP27" s="422">
        <v>1200</v>
      </c>
      <c r="AQ27" s="424">
        <f t="shared" si="2"/>
        <v>1200</v>
      </c>
    </row>
    <row r="28" spans="1:54" s="423" customFormat="1" x14ac:dyDescent="0.2">
      <c r="A28" s="420">
        <v>25</v>
      </c>
      <c r="B28" s="437" t="s">
        <v>120</v>
      </c>
      <c r="C28" s="449" t="s">
        <v>112</v>
      </c>
      <c r="D28" s="421"/>
      <c r="E28" s="396"/>
      <c r="F28" s="427"/>
      <c r="G28" s="432"/>
      <c r="H28" s="396"/>
      <c r="I28" s="427"/>
      <c r="J28" s="427"/>
      <c r="K28" s="432"/>
      <c r="L28" s="396"/>
      <c r="M28" s="427"/>
      <c r="N28" s="427"/>
      <c r="O28" s="432"/>
      <c r="P28" s="421"/>
      <c r="Q28" s="396"/>
      <c r="R28" s="427"/>
      <c r="S28" s="432"/>
      <c r="T28" s="396"/>
      <c r="U28" s="427"/>
      <c r="V28" s="427"/>
      <c r="W28" s="432"/>
      <c r="X28" s="396"/>
      <c r="Y28" s="427"/>
      <c r="Z28" s="427"/>
      <c r="AA28" s="432"/>
      <c r="AB28" s="396"/>
      <c r="AC28" s="432"/>
      <c r="AD28" s="396"/>
      <c r="AE28" s="432"/>
      <c r="AF28" s="396"/>
      <c r="AG28" s="427"/>
      <c r="AH28" s="432"/>
      <c r="AI28" s="421"/>
      <c r="AJ28" s="396"/>
      <c r="AK28" s="427"/>
      <c r="AL28" s="432"/>
      <c r="AM28" s="421"/>
      <c r="AN28" s="421">
        <v>1</v>
      </c>
      <c r="AO28" s="421">
        <f t="shared" si="0"/>
        <v>1</v>
      </c>
      <c r="AP28" s="422">
        <v>1600</v>
      </c>
      <c r="AQ28" s="424">
        <f t="shared" si="2"/>
        <v>1600</v>
      </c>
    </row>
    <row r="29" spans="1:54" s="423" customFormat="1" x14ac:dyDescent="0.2">
      <c r="A29" s="420">
        <v>26</v>
      </c>
      <c r="B29" s="439" t="s">
        <v>192</v>
      </c>
      <c r="C29" s="449" t="s">
        <v>112</v>
      </c>
      <c r="D29" s="421"/>
      <c r="E29" s="396"/>
      <c r="F29" s="427"/>
      <c r="G29" s="432">
        <v>8</v>
      </c>
      <c r="H29" s="396"/>
      <c r="I29" s="427"/>
      <c r="J29" s="427"/>
      <c r="K29" s="432"/>
      <c r="L29" s="396">
        <v>3</v>
      </c>
      <c r="M29" s="427"/>
      <c r="N29" s="427"/>
      <c r="O29" s="432"/>
      <c r="P29" s="421">
        <v>1</v>
      </c>
      <c r="Q29" s="396">
        <v>2</v>
      </c>
      <c r="R29" s="427">
        <v>1</v>
      </c>
      <c r="S29" s="432"/>
      <c r="T29" s="396"/>
      <c r="U29" s="427"/>
      <c r="V29" s="427"/>
      <c r="W29" s="432"/>
      <c r="X29" s="396"/>
      <c r="Y29" s="427"/>
      <c r="Z29" s="427">
        <v>1</v>
      </c>
      <c r="AA29" s="432"/>
      <c r="AB29" s="396"/>
      <c r="AC29" s="432"/>
      <c r="AD29" s="396"/>
      <c r="AE29" s="432"/>
      <c r="AF29" s="396"/>
      <c r="AG29" s="427"/>
      <c r="AH29" s="432"/>
      <c r="AI29" s="421"/>
      <c r="AJ29" s="396">
        <v>3</v>
      </c>
      <c r="AK29" s="427"/>
      <c r="AL29" s="432"/>
      <c r="AM29" s="421"/>
      <c r="AN29" s="421"/>
      <c r="AO29" s="421">
        <f t="shared" si="0"/>
        <v>19</v>
      </c>
      <c r="AP29" s="422">
        <v>1100</v>
      </c>
      <c r="AQ29" s="424">
        <f>IF(AND(ISNUMBER(AO29),ISNUMBER(AP29)),AO29*AP29,"")</f>
        <v>20900</v>
      </c>
    </row>
    <row r="30" spans="1:54" s="423" customFormat="1" x14ac:dyDescent="0.2">
      <c r="A30" s="420">
        <v>27</v>
      </c>
      <c r="B30" s="439" t="s">
        <v>121</v>
      </c>
      <c r="C30" s="449" t="s">
        <v>112</v>
      </c>
      <c r="D30" s="421">
        <v>1</v>
      </c>
      <c r="E30" s="396"/>
      <c r="F30" s="427">
        <v>2</v>
      </c>
      <c r="G30" s="432">
        <v>3</v>
      </c>
      <c r="H30" s="396"/>
      <c r="I30" s="427"/>
      <c r="J30" s="427"/>
      <c r="K30" s="432"/>
      <c r="L30" s="396"/>
      <c r="M30" s="427"/>
      <c r="N30" s="427"/>
      <c r="O30" s="432"/>
      <c r="P30" s="421">
        <v>1</v>
      </c>
      <c r="Q30" s="396"/>
      <c r="R30" s="427">
        <v>1</v>
      </c>
      <c r="S30" s="432"/>
      <c r="T30" s="396"/>
      <c r="U30" s="427"/>
      <c r="V30" s="427">
        <v>2</v>
      </c>
      <c r="W30" s="432">
        <v>3</v>
      </c>
      <c r="X30" s="396">
        <v>2</v>
      </c>
      <c r="Y30" s="427"/>
      <c r="Z30" s="427"/>
      <c r="AA30" s="432">
        <v>2</v>
      </c>
      <c r="AB30" s="396"/>
      <c r="AC30" s="432"/>
      <c r="AD30" s="396"/>
      <c r="AE30" s="432"/>
      <c r="AF30" s="396"/>
      <c r="AG30" s="427">
        <v>2</v>
      </c>
      <c r="AH30" s="432"/>
      <c r="AI30" s="421"/>
      <c r="AJ30" s="396">
        <v>2</v>
      </c>
      <c r="AK30" s="427"/>
      <c r="AL30" s="432"/>
      <c r="AM30" s="421"/>
      <c r="AN30" s="421"/>
      <c r="AO30" s="421">
        <f t="shared" si="0"/>
        <v>21</v>
      </c>
      <c r="AP30" s="422">
        <v>1600</v>
      </c>
      <c r="AQ30" s="424">
        <f>IF(AND(ISNUMBER(AO30),ISNUMBER(AP30)),AO30*AP30,"")</f>
        <v>33600</v>
      </c>
    </row>
    <row r="31" spans="1:54" s="423" customFormat="1" x14ac:dyDescent="0.2">
      <c r="A31" s="420">
        <v>28</v>
      </c>
      <c r="B31" s="439" t="s">
        <v>204</v>
      </c>
      <c r="C31" s="449" t="s">
        <v>112</v>
      </c>
      <c r="D31" s="421"/>
      <c r="E31" s="396"/>
      <c r="F31" s="427"/>
      <c r="G31" s="432"/>
      <c r="H31" s="396"/>
      <c r="I31" s="427"/>
      <c r="J31" s="427"/>
      <c r="K31" s="432"/>
      <c r="L31" s="396"/>
      <c r="M31" s="427"/>
      <c r="N31" s="427"/>
      <c r="O31" s="432"/>
      <c r="P31" s="421"/>
      <c r="Q31" s="396"/>
      <c r="R31" s="427"/>
      <c r="S31" s="432"/>
      <c r="T31" s="396"/>
      <c r="U31" s="427"/>
      <c r="V31" s="427"/>
      <c r="W31" s="432"/>
      <c r="X31" s="396"/>
      <c r="Y31" s="427"/>
      <c r="Z31" s="427"/>
      <c r="AA31" s="432"/>
      <c r="AB31" s="396"/>
      <c r="AC31" s="432"/>
      <c r="AD31" s="396"/>
      <c r="AE31" s="432"/>
      <c r="AF31" s="396"/>
      <c r="AG31" s="427"/>
      <c r="AH31" s="432"/>
      <c r="AI31" s="421"/>
      <c r="AJ31" s="396"/>
      <c r="AK31" s="427"/>
      <c r="AL31" s="432"/>
      <c r="AM31" s="421"/>
      <c r="AN31" s="421">
        <v>1</v>
      </c>
      <c r="AO31" s="421">
        <f t="shared" si="0"/>
        <v>1</v>
      </c>
      <c r="AP31" s="422">
        <v>1500</v>
      </c>
      <c r="AQ31" s="424">
        <f t="shared" si="2"/>
        <v>1500</v>
      </c>
    </row>
    <row r="32" spans="1:54" s="423" customFormat="1" x14ac:dyDescent="0.2">
      <c r="A32" s="420">
        <v>29</v>
      </c>
      <c r="B32" s="439" t="s">
        <v>122</v>
      </c>
      <c r="C32" s="449" t="s">
        <v>112</v>
      </c>
      <c r="D32" s="421"/>
      <c r="E32" s="396"/>
      <c r="F32" s="427"/>
      <c r="G32" s="432"/>
      <c r="H32" s="396"/>
      <c r="I32" s="427"/>
      <c r="J32" s="427"/>
      <c r="K32" s="432"/>
      <c r="L32" s="396"/>
      <c r="M32" s="427"/>
      <c r="N32" s="427"/>
      <c r="O32" s="432"/>
      <c r="P32" s="421"/>
      <c r="Q32" s="396"/>
      <c r="R32" s="427"/>
      <c r="S32" s="432">
        <v>2</v>
      </c>
      <c r="T32" s="396"/>
      <c r="U32" s="427"/>
      <c r="V32" s="427"/>
      <c r="W32" s="432"/>
      <c r="X32" s="396"/>
      <c r="Y32" s="427"/>
      <c r="Z32" s="427"/>
      <c r="AA32" s="432"/>
      <c r="AB32" s="396"/>
      <c r="AC32" s="432"/>
      <c r="AD32" s="396"/>
      <c r="AE32" s="432"/>
      <c r="AF32" s="396"/>
      <c r="AG32" s="427"/>
      <c r="AH32" s="432"/>
      <c r="AI32" s="421"/>
      <c r="AJ32" s="396"/>
      <c r="AK32" s="427"/>
      <c r="AL32" s="432"/>
      <c r="AM32" s="421"/>
      <c r="AN32" s="421">
        <v>1</v>
      </c>
      <c r="AO32" s="421">
        <f t="shared" si="0"/>
        <v>3</v>
      </c>
      <c r="AP32" s="422">
        <v>1800</v>
      </c>
      <c r="AQ32" s="424">
        <f t="shared" si="2"/>
        <v>5400</v>
      </c>
    </row>
    <row r="33" spans="1:43" s="370" customFormat="1" x14ac:dyDescent="0.2">
      <c r="A33" s="384">
        <v>30</v>
      </c>
      <c r="B33" s="439" t="s">
        <v>193</v>
      </c>
      <c r="C33" s="449" t="s">
        <v>112</v>
      </c>
      <c r="D33" s="405"/>
      <c r="E33" s="392"/>
      <c r="F33" s="426"/>
      <c r="G33" s="431"/>
      <c r="H33" s="392"/>
      <c r="I33" s="426"/>
      <c r="J33" s="426"/>
      <c r="K33" s="431"/>
      <c r="L33" s="392"/>
      <c r="M33" s="426"/>
      <c r="N33" s="426"/>
      <c r="O33" s="431"/>
      <c r="P33" s="405"/>
      <c r="Q33" s="392"/>
      <c r="R33" s="426"/>
      <c r="S33" s="431"/>
      <c r="T33" s="392"/>
      <c r="U33" s="426"/>
      <c r="V33" s="426"/>
      <c r="W33" s="431"/>
      <c r="X33" s="392"/>
      <c r="Y33" s="426"/>
      <c r="Z33" s="426"/>
      <c r="AA33" s="431"/>
      <c r="AB33" s="392"/>
      <c r="AC33" s="431"/>
      <c r="AD33" s="392"/>
      <c r="AE33" s="431"/>
      <c r="AF33" s="392"/>
      <c r="AG33" s="426"/>
      <c r="AH33" s="431"/>
      <c r="AI33" s="405"/>
      <c r="AJ33" s="392"/>
      <c r="AK33" s="426"/>
      <c r="AL33" s="431"/>
      <c r="AM33" s="405"/>
      <c r="AN33" s="405">
        <v>1</v>
      </c>
      <c r="AO33" s="405">
        <f t="shared" si="0"/>
        <v>1</v>
      </c>
      <c r="AP33" s="369">
        <v>2200</v>
      </c>
      <c r="AQ33" s="425">
        <f t="shared" si="2"/>
        <v>2200</v>
      </c>
    </row>
    <row r="34" spans="1:43" s="370" customFormat="1" x14ac:dyDescent="0.2">
      <c r="A34" s="384">
        <v>31</v>
      </c>
      <c r="B34" s="439" t="s">
        <v>131</v>
      </c>
      <c r="C34" s="449" t="s">
        <v>125</v>
      </c>
      <c r="D34" s="405">
        <v>255</v>
      </c>
      <c r="E34" s="392"/>
      <c r="F34" s="426">
        <v>155</v>
      </c>
      <c r="G34" s="431">
        <v>1140</v>
      </c>
      <c r="H34" s="392"/>
      <c r="I34" s="426">
        <v>10</v>
      </c>
      <c r="J34" s="426"/>
      <c r="K34" s="431">
        <v>60</v>
      </c>
      <c r="L34" s="392">
        <v>180</v>
      </c>
      <c r="M34" s="426">
        <v>60</v>
      </c>
      <c r="N34" s="426"/>
      <c r="O34" s="431"/>
      <c r="P34" s="405"/>
      <c r="Q34" s="392">
        <v>145</v>
      </c>
      <c r="R34" s="426">
        <v>435</v>
      </c>
      <c r="S34" s="431">
        <v>65</v>
      </c>
      <c r="T34" s="392"/>
      <c r="U34" s="426">
        <v>300</v>
      </c>
      <c r="V34" s="426">
        <v>130</v>
      </c>
      <c r="W34" s="431">
        <v>90</v>
      </c>
      <c r="X34" s="392">
        <v>140</v>
      </c>
      <c r="Y34" s="426"/>
      <c r="Z34" s="426"/>
      <c r="AA34" s="431"/>
      <c r="AB34" s="392">
        <v>20</v>
      </c>
      <c r="AC34" s="431"/>
      <c r="AD34" s="392">
        <v>30</v>
      </c>
      <c r="AE34" s="431">
        <v>55</v>
      </c>
      <c r="AF34" s="392">
        <v>90</v>
      </c>
      <c r="AG34" s="426">
        <v>115</v>
      </c>
      <c r="AH34" s="431">
        <v>375</v>
      </c>
      <c r="AI34" s="405"/>
      <c r="AJ34" s="392">
        <v>480</v>
      </c>
      <c r="AK34" s="426"/>
      <c r="AL34" s="431">
        <v>260</v>
      </c>
      <c r="AM34" s="421">
        <v>225</v>
      </c>
      <c r="AN34" s="405">
        <v>500</v>
      </c>
      <c r="AO34" s="405">
        <f t="shared" si="0"/>
        <v>5315</v>
      </c>
      <c r="AP34" s="369">
        <v>40</v>
      </c>
      <c r="AQ34" s="425">
        <f t="shared" si="2"/>
        <v>212600</v>
      </c>
    </row>
    <row r="35" spans="1:43" s="370" customFormat="1" x14ac:dyDescent="0.2">
      <c r="A35" s="384">
        <v>32</v>
      </c>
      <c r="B35" s="439" t="s">
        <v>144</v>
      </c>
      <c r="C35" s="449" t="s">
        <v>145</v>
      </c>
      <c r="D35" s="443">
        <v>0.06</v>
      </c>
      <c r="E35" s="394">
        <v>0.01</v>
      </c>
      <c r="F35" s="441">
        <v>0.03</v>
      </c>
      <c r="G35" s="442">
        <v>0.12</v>
      </c>
      <c r="H35" s="394">
        <v>0.01</v>
      </c>
      <c r="I35" s="441">
        <v>0.01</v>
      </c>
      <c r="J35" s="441">
        <v>0.03</v>
      </c>
      <c r="K35" s="442">
        <v>0.01</v>
      </c>
      <c r="L35" s="394">
        <v>0.04</v>
      </c>
      <c r="M35" s="441">
        <v>0.01</v>
      </c>
      <c r="N35" s="441">
        <v>0.01</v>
      </c>
      <c r="O35" s="442">
        <v>0.01</v>
      </c>
      <c r="P35" s="443">
        <v>0.02</v>
      </c>
      <c r="Q35" s="394">
        <v>0.03</v>
      </c>
      <c r="R35" s="441">
        <v>0.04</v>
      </c>
      <c r="S35" s="442">
        <v>0.01</v>
      </c>
      <c r="T35" s="394">
        <v>0.01</v>
      </c>
      <c r="U35" s="441">
        <v>0.02</v>
      </c>
      <c r="V35" s="441">
        <v>0.02</v>
      </c>
      <c r="W35" s="442">
        <v>0.03</v>
      </c>
      <c r="X35" s="394">
        <v>0.02</v>
      </c>
      <c r="Y35" s="441">
        <v>0.01</v>
      </c>
      <c r="Z35" s="441">
        <v>0.02</v>
      </c>
      <c r="AA35" s="442">
        <v>0.02</v>
      </c>
      <c r="AB35" s="394">
        <v>0.01</v>
      </c>
      <c r="AC35" s="442">
        <v>0.02</v>
      </c>
      <c r="AD35" s="394">
        <v>0.02</v>
      </c>
      <c r="AE35" s="442">
        <v>0.01</v>
      </c>
      <c r="AF35" s="394">
        <v>0.03</v>
      </c>
      <c r="AG35" s="441">
        <v>0.02</v>
      </c>
      <c r="AH35" s="442">
        <v>0.05</v>
      </c>
      <c r="AI35" s="443">
        <v>0.01</v>
      </c>
      <c r="AJ35" s="394">
        <v>0.08</v>
      </c>
      <c r="AK35" s="441">
        <v>0.01</v>
      </c>
      <c r="AL35" s="442">
        <v>0.04</v>
      </c>
      <c r="AM35" s="443">
        <v>0.1</v>
      </c>
      <c r="AN35" s="443"/>
      <c r="AO35" s="443">
        <f t="shared" si="0"/>
        <v>1.0000000000000002</v>
      </c>
      <c r="AP35" s="369">
        <v>75000</v>
      </c>
      <c r="AQ35" s="425">
        <f t="shared" si="2"/>
        <v>75000.000000000015</v>
      </c>
    </row>
    <row r="36" spans="1:43" s="370" customFormat="1" x14ac:dyDescent="0.2">
      <c r="A36" s="384">
        <v>33</v>
      </c>
      <c r="B36" s="439" t="s">
        <v>139</v>
      </c>
      <c r="C36" s="449" t="s">
        <v>125</v>
      </c>
      <c r="D36" s="405"/>
      <c r="E36" s="392"/>
      <c r="F36" s="426"/>
      <c r="G36" s="431"/>
      <c r="H36" s="392"/>
      <c r="I36" s="426"/>
      <c r="J36" s="426"/>
      <c r="K36" s="431"/>
      <c r="L36" s="392"/>
      <c r="M36" s="426"/>
      <c r="N36" s="426"/>
      <c r="O36" s="431"/>
      <c r="P36" s="405"/>
      <c r="Q36" s="392"/>
      <c r="R36" s="426"/>
      <c r="S36" s="431"/>
      <c r="T36" s="392"/>
      <c r="U36" s="426"/>
      <c r="V36" s="426"/>
      <c r="W36" s="431"/>
      <c r="X36" s="392"/>
      <c r="Y36" s="426"/>
      <c r="Z36" s="426"/>
      <c r="AA36" s="431"/>
      <c r="AB36" s="392"/>
      <c r="AC36" s="431"/>
      <c r="AD36" s="392"/>
      <c r="AE36" s="431"/>
      <c r="AF36" s="392"/>
      <c r="AG36" s="426"/>
      <c r="AH36" s="431"/>
      <c r="AI36" s="405">
        <v>70</v>
      </c>
      <c r="AJ36" s="392">
        <v>370</v>
      </c>
      <c r="AK36" s="426"/>
      <c r="AL36" s="431"/>
      <c r="AM36" s="405"/>
      <c r="AN36" s="405"/>
      <c r="AO36" s="405">
        <f t="shared" ref="AO36:AO63" si="3">IF(SUM(D36:AN36)&lt;&gt;0,SUM(D36:AN36),"")</f>
        <v>440</v>
      </c>
      <c r="AP36" s="369">
        <v>2</v>
      </c>
      <c r="AQ36" s="425">
        <f t="shared" si="2"/>
        <v>880</v>
      </c>
    </row>
    <row r="37" spans="1:43" s="370" customFormat="1" x14ac:dyDescent="0.2">
      <c r="A37" s="384">
        <v>34</v>
      </c>
      <c r="B37" s="439" t="s">
        <v>140</v>
      </c>
      <c r="C37" s="449" t="s">
        <v>125</v>
      </c>
      <c r="D37" s="405"/>
      <c r="E37" s="392"/>
      <c r="F37" s="426"/>
      <c r="G37" s="431"/>
      <c r="H37" s="392"/>
      <c r="I37" s="426"/>
      <c r="J37" s="426"/>
      <c r="K37" s="431"/>
      <c r="L37" s="392"/>
      <c r="M37" s="426"/>
      <c r="N37" s="426"/>
      <c r="O37" s="431"/>
      <c r="P37" s="405"/>
      <c r="Q37" s="392"/>
      <c r="R37" s="426">
        <v>79</v>
      </c>
      <c r="S37" s="431"/>
      <c r="T37" s="392"/>
      <c r="U37" s="426"/>
      <c r="V37" s="426"/>
      <c r="W37" s="431"/>
      <c r="X37" s="392"/>
      <c r="Y37" s="426"/>
      <c r="Z37" s="426"/>
      <c r="AA37" s="431"/>
      <c r="AB37" s="392"/>
      <c r="AC37" s="431"/>
      <c r="AD37" s="392"/>
      <c r="AE37" s="431"/>
      <c r="AF37" s="392"/>
      <c r="AG37" s="426"/>
      <c r="AH37" s="431"/>
      <c r="AI37" s="405"/>
      <c r="AJ37" s="392"/>
      <c r="AK37" s="426"/>
      <c r="AL37" s="431"/>
      <c r="AM37" s="405">
        <v>100</v>
      </c>
      <c r="AN37" s="405"/>
      <c r="AO37" s="405">
        <f t="shared" si="3"/>
        <v>179</v>
      </c>
      <c r="AP37" s="369">
        <v>3</v>
      </c>
      <c r="AQ37" s="425">
        <f t="shared" si="2"/>
        <v>537</v>
      </c>
    </row>
    <row r="38" spans="1:43" s="370" customFormat="1" x14ac:dyDescent="0.2">
      <c r="A38" s="384">
        <v>35</v>
      </c>
      <c r="B38" s="439" t="s">
        <v>148</v>
      </c>
      <c r="C38" s="449" t="s">
        <v>125</v>
      </c>
      <c r="D38" s="405"/>
      <c r="E38" s="392"/>
      <c r="F38" s="426"/>
      <c r="G38" s="431"/>
      <c r="H38" s="392"/>
      <c r="I38" s="426"/>
      <c r="J38" s="426"/>
      <c r="K38" s="431"/>
      <c r="L38" s="392"/>
      <c r="M38" s="426"/>
      <c r="N38" s="426"/>
      <c r="O38" s="431"/>
      <c r="P38" s="405"/>
      <c r="Q38" s="392"/>
      <c r="R38" s="426"/>
      <c r="S38" s="431"/>
      <c r="T38" s="393"/>
      <c r="U38" s="433"/>
      <c r="V38" s="433"/>
      <c r="W38" s="434"/>
      <c r="X38" s="393"/>
      <c r="Y38" s="433"/>
      <c r="Z38" s="433"/>
      <c r="AA38" s="434"/>
      <c r="AB38" s="393"/>
      <c r="AC38" s="434"/>
      <c r="AD38" s="393"/>
      <c r="AE38" s="434"/>
      <c r="AF38" s="393"/>
      <c r="AG38" s="433"/>
      <c r="AH38" s="434"/>
      <c r="AI38" s="435"/>
      <c r="AJ38" s="393"/>
      <c r="AK38" s="433"/>
      <c r="AL38" s="434"/>
      <c r="AM38" s="435">
        <v>162</v>
      </c>
      <c r="AN38" s="435"/>
      <c r="AO38" s="405">
        <f t="shared" si="3"/>
        <v>162</v>
      </c>
      <c r="AP38" s="369">
        <v>4</v>
      </c>
      <c r="AQ38" s="425">
        <f t="shared" si="2"/>
        <v>648</v>
      </c>
    </row>
    <row r="39" spans="1:43" s="370" customFormat="1" ht="13.5" customHeight="1" x14ac:dyDescent="0.2">
      <c r="A39" s="384">
        <v>36</v>
      </c>
      <c r="B39" s="437" t="s">
        <v>141</v>
      </c>
      <c r="C39" s="449" t="s">
        <v>125</v>
      </c>
      <c r="D39" s="405"/>
      <c r="E39" s="392"/>
      <c r="F39" s="426"/>
      <c r="G39" s="431"/>
      <c r="H39" s="392"/>
      <c r="I39" s="426"/>
      <c r="J39" s="426"/>
      <c r="K39" s="431"/>
      <c r="L39" s="392"/>
      <c r="M39" s="426"/>
      <c r="N39" s="426"/>
      <c r="O39" s="431"/>
      <c r="P39" s="405"/>
      <c r="Q39" s="392"/>
      <c r="R39" s="426">
        <v>13</v>
      </c>
      <c r="S39" s="431"/>
      <c r="T39" s="392"/>
      <c r="U39" s="426"/>
      <c r="V39" s="426"/>
      <c r="W39" s="431"/>
      <c r="X39" s="392"/>
      <c r="Y39" s="426"/>
      <c r="Z39" s="426"/>
      <c r="AA39" s="431"/>
      <c r="AB39" s="392"/>
      <c r="AC39" s="431"/>
      <c r="AD39" s="392"/>
      <c r="AE39" s="431"/>
      <c r="AF39" s="392"/>
      <c r="AG39" s="426"/>
      <c r="AH39" s="431"/>
      <c r="AI39" s="405"/>
      <c r="AJ39" s="392"/>
      <c r="AK39" s="426"/>
      <c r="AL39" s="431"/>
      <c r="AM39" s="405">
        <v>18</v>
      </c>
      <c r="AN39" s="405"/>
      <c r="AO39" s="405">
        <f t="shared" si="3"/>
        <v>31</v>
      </c>
      <c r="AP39" s="369">
        <v>6</v>
      </c>
      <c r="AQ39" s="425">
        <f t="shared" si="2"/>
        <v>186</v>
      </c>
    </row>
    <row r="40" spans="1:43" s="370" customFormat="1" x14ac:dyDescent="0.2">
      <c r="A40" s="384">
        <v>37</v>
      </c>
      <c r="B40" s="437" t="s">
        <v>142</v>
      </c>
      <c r="C40" s="449" t="s">
        <v>126</v>
      </c>
      <c r="D40" s="405"/>
      <c r="E40" s="392"/>
      <c r="F40" s="426"/>
      <c r="G40" s="431"/>
      <c r="H40" s="392"/>
      <c r="I40" s="426"/>
      <c r="J40" s="426"/>
      <c r="K40" s="431"/>
      <c r="L40" s="392"/>
      <c r="M40" s="426"/>
      <c r="N40" s="426"/>
      <c r="O40" s="431"/>
      <c r="P40" s="405"/>
      <c r="Q40" s="392"/>
      <c r="R40" s="426"/>
      <c r="S40" s="431"/>
      <c r="T40" s="392"/>
      <c r="U40" s="426"/>
      <c r="V40" s="426"/>
      <c r="W40" s="431"/>
      <c r="X40" s="392"/>
      <c r="Y40" s="426"/>
      <c r="Z40" s="426"/>
      <c r="AA40" s="431"/>
      <c r="AB40" s="392"/>
      <c r="AC40" s="431"/>
      <c r="AD40" s="392"/>
      <c r="AE40" s="431"/>
      <c r="AF40" s="392"/>
      <c r="AG40" s="426"/>
      <c r="AH40" s="431"/>
      <c r="AI40" s="405"/>
      <c r="AJ40" s="392"/>
      <c r="AK40" s="426"/>
      <c r="AL40" s="431"/>
      <c r="AM40" s="405"/>
      <c r="AN40" s="405">
        <v>50</v>
      </c>
      <c r="AO40" s="472">
        <f t="shared" si="3"/>
        <v>50</v>
      </c>
      <c r="AP40" s="369">
        <v>10</v>
      </c>
      <c r="AQ40" s="425">
        <f t="shared" si="2"/>
        <v>500</v>
      </c>
    </row>
    <row r="41" spans="1:43" s="370" customFormat="1" ht="13.5" thickBot="1" x14ac:dyDescent="0.25">
      <c r="A41" s="476">
        <v>38</v>
      </c>
      <c r="B41" s="477" t="s">
        <v>146</v>
      </c>
      <c r="C41" s="478" t="s">
        <v>125</v>
      </c>
      <c r="D41" s="482"/>
      <c r="E41" s="479"/>
      <c r="F41" s="480"/>
      <c r="G41" s="481"/>
      <c r="H41" s="479"/>
      <c r="I41" s="480"/>
      <c r="J41" s="480"/>
      <c r="K41" s="481"/>
      <c r="L41" s="479"/>
      <c r="M41" s="480"/>
      <c r="N41" s="480"/>
      <c r="O41" s="481"/>
      <c r="P41" s="482"/>
      <c r="Q41" s="479"/>
      <c r="R41" s="480"/>
      <c r="S41" s="481"/>
      <c r="T41" s="479"/>
      <c r="U41" s="480"/>
      <c r="V41" s="480"/>
      <c r="W41" s="481"/>
      <c r="X41" s="479"/>
      <c r="Y41" s="480"/>
      <c r="Z41" s="480"/>
      <c r="AA41" s="481"/>
      <c r="AB41" s="479"/>
      <c r="AC41" s="481"/>
      <c r="AD41" s="479"/>
      <c r="AE41" s="481"/>
      <c r="AF41" s="479"/>
      <c r="AG41" s="480"/>
      <c r="AH41" s="481"/>
      <c r="AI41" s="482"/>
      <c r="AJ41" s="479"/>
      <c r="AK41" s="480"/>
      <c r="AL41" s="481"/>
      <c r="AM41" s="482"/>
      <c r="AN41" s="482">
        <v>200</v>
      </c>
      <c r="AO41" s="482">
        <f t="shared" si="3"/>
        <v>200</v>
      </c>
      <c r="AP41" s="369">
        <v>30</v>
      </c>
      <c r="AQ41" s="425">
        <f t="shared" si="2"/>
        <v>6000</v>
      </c>
    </row>
    <row r="42" spans="1:43" s="370" customFormat="1" hidden="1" x14ac:dyDescent="0.2">
      <c r="A42" s="466">
        <v>39</v>
      </c>
      <c r="B42" s="467"/>
      <c r="C42" s="468"/>
      <c r="D42" s="469"/>
      <c r="E42" s="470"/>
      <c r="F42" s="471"/>
      <c r="G42" s="472"/>
      <c r="H42" s="469"/>
      <c r="I42" s="470"/>
      <c r="J42" s="470"/>
      <c r="K42" s="471"/>
      <c r="L42" s="469"/>
      <c r="M42" s="470"/>
      <c r="N42" s="470"/>
      <c r="O42" s="471"/>
      <c r="P42" s="469"/>
      <c r="Q42" s="471"/>
      <c r="R42" s="469"/>
      <c r="S42" s="471"/>
      <c r="T42" s="469"/>
      <c r="U42" s="470"/>
      <c r="V42" s="470"/>
      <c r="W42" s="471"/>
      <c r="X42" s="469"/>
      <c r="Y42" s="470"/>
      <c r="Z42" s="470"/>
      <c r="AA42" s="471"/>
      <c r="AB42" s="469"/>
      <c r="AC42" s="470"/>
      <c r="AD42" s="470"/>
      <c r="AE42" s="471"/>
      <c r="AF42" s="469"/>
      <c r="AG42" s="471"/>
      <c r="AH42" s="472"/>
      <c r="AI42" s="472"/>
      <c r="AJ42" s="469"/>
      <c r="AK42" s="470"/>
      <c r="AL42" s="471"/>
      <c r="AM42" s="474"/>
      <c r="AN42" s="472"/>
      <c r="AO42" s="472" t="str">
        <f t="shared" si="3"/>
        <v/>
      </c>
      <c r="AP42" s="369"/>
      <c r="AQ42" s="425" t="str">
        <f t="shared" si="2"/>
        <v/>
      </c>
    </row>
    <row r="43" spans="1:43" s="370" customFormat="1" hidden="1" x14ac:dyDescent="0.2">
      <c r="A43" s="384">
        <v>40</v>
      </c>
      <c r="B43" s="437"/>
      <c r="C43" s="449"/>
      <c r="D43" s="392"/>
      <c r="E43" s="426"/>
      <c r="F43" s="431"/>
      <c r="G43" s="405"/>
      <c r="H43" s="392"/>
      <c r="I43" s="426"/>
      <c r="J43" s="426"/>
      <c r="K43" s="431"/>
      <c r="L43" s="392"/>
      <c r="M43" s="426"/>
      <c r="N43" s="426"/>
      <c r="O43" s="431"/>
      <c r="P43" s="392"/>
      <c r="Q43" s="431"/>
      <c r="R43" s="392"/>
      <c r="S43" s="431"/>
      <c r="T43" s="392"/>
      <c r="U43" s="426"/>
      <c r="V43" s="426"/>
      <c r="W43" s="431"/>
      <c r="X43" s="392"/>
      <c r="Y43" s="426"/>
      <c r="Z43" s="426"/>
      <c r="AA43" s="431"/>
      <c r="AB43" s="392"/>
      <c r="AC43" s="426"/>
      <c r="AD43" s="426"/>
      <c r="AE43" s="431"/>
      <c r="AF43" s="392"/>
      <c r="AG43" s="431"/>
      <c r="AH43" s="405"/>
      <c r="AI43" s="405"/>
      <c r="AJ43" s="392"/>
      <c r="AK43" s="426"/>
      <c r="AL43" s="431"/>
      <c r="AM43" s="457"/>
      <c r="AN43" s="405"/>
      <c r="AO43" s="405" t="str">
        <f t="shared" si="3"/>
        <v/>
      </c>
      <c r="AP43" s="369"/>
      <c r="AQ43" s="425" t="str">
        <f t="shared" si="2"/>
        <v/>
      </c>
    </row>
    <row r="44" spans="1:43" s="370" customFormat="1" ht="13.5" hidden="1" thickBot="1" x14ac:dyDescent="0.25">
      <c r="A44" s="476">
        <v>41</v>
      </c>
      <c r="B44" s="477"/>
      <c r="C44" s="478"/>
      <c r="D44" s="479"/>
      <c r="E44" s="480"/>
      <c r="F44" s="481"/>
      <c r="G44" s="482"/>
      <c r="H44" s="479"/>
      <c r="I44" s="480"/>
      <c r="J44" s="480"/>
      <c r="K44" s="481"/>
      <c r="L44" s="479"/>
      <c r="M44" s="480"/>
      <c r="N44" s="480"/>
      <c r="O44" s="481"/>
      <c r="P44" s="479"/>
      <c r="Q44" s="481"/>
      <c r="R44" s="479"/>
      <c r="S44" s="481"/>
      <c r="T44" s="479"/>
      <c r="U44" s="480"/>
      <c r="V44" s="480"/>
      <c r="W44" s="481"/>
      <c r="X44" s="479"/>
      <c r="Y44" s="480"/>
      <c r="Z44" s="480"/>
      <c r="AA44" s="481"/>
      <c r="AB44" s="479"/>
      <c r="AC44" s="480"/>
      <c r="AD44" s="480"/>
      <c r="AE44" s="481"/>
      <c r="AF44" s="479"/>
      <c r="AG44" s="481"/>
      <c r="AH44" s="482"/>
      <c r="AI44" s="482"/>
      <c r="AJ44" s="479"/>
      <c r="AK44" s="480"/>
      <c r="AL44" s="481"/>
      <c r="AM44" s="486"/>
      <c r="AN44" s="482"/>
      <c r="AO44" s="482" t="str">
        <f t="shared" si="3"/>
        <v/>
      </c>
      <c r="AP44" s="369"/>
      <c r="AQ44" s="425" t="str">
        <f t="shared" si="2"/>
        <v/>
      </c>
    </row>
    <row r="45" spans="1:43" s="370" customFormat="1" hidden="1" x14ac:dyDescent="0.2">
      <c r="A45" s="466">
        <v>42</v>
      </c>
      <c r="B45" s="467"/>
      <c r="C45" s="468"/>
      <c r="D45" s="469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1"/>
      <c r="S45" s="472"/>
      <c r="T45" s="470"/>
      <c r="U45" s="470"/>
      <c r="V45" s="470"/>
      <c r="W45" s="471"/>
      <c r="X45" s="473"/>
      <c r="Y45" s="470"/>
      <c r="Z45" s="470"/>
      <c r="AA45" s="471"/>
      <c r="AB45" s="474"/>
      <c r="AC45" s="469"/>
      <c r="AD45" s="470"/>
      <c r="AE45" s="470"/>
      <c r="AF45" s="471"/>
      <c r="AG45" s="474"/>
      <c r="AH45" s="475"/>
      <c r="AI45" s="475"/>
      <c r="AJ45" s="469"/>
      <c r="AK45" s="470"/>
      <c r="AL45" s="470"/>
      <c r="AM45" s="475"/>
      <c r="AN45" s="472"/>
      <c r="AO45" s="472" t="str">
        <f t="shared" si="3"/>
        <v/>
      </c>
      <c r="AP45" s="369">
        <v>0</v>
      </c>
      <c r="AQ45" s="425" t="str">
        <f t="shared" si="2"/>
        <v/>
      </c>
    </row>
    <row r="46" spans="1:43" hidden="1" x14ac:dyDescent="0.2">
      <c r="A46" s="383">
        <v>43</v>
      </c>
      <c r="B46" s="453"/>
      <c r="C46" s="451"/>
      <c r="D46" s="392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31"/>
      <c r="S46" s="405"/>
      <c r="T46" s="426"/>
      <c r="U46" s="426"/>
      <c r="V46" s="426"/>
      <c r="W46" s="431"/>
      <c r="X46" s="390"/>
      <c r="Y46" s="426"/>
      <c r="Z46" s="426"/>
      <c r="AA46" s="431"/>
      <c r="AB46" s="457"/>
      <c r="AC46" s="392"/>
      <c r="AD46" s="375"/>
      <c r="AE46" s="375"/>
      <c r="AF46" s="446"/>
      <c r="AG46" s="458"/>
      <c r="AH46" s="464"/>
      <c r="AI46" s="464"/>
      <c r="AJ46" s="345"/>
      <c r="AK46" s="375"/>
      <c r="AL46" s="375"/>
      <c r="AM46" s="464"/>
      <c r="AN46" s="347"/>
      <c r="AO46" s="405" t="str">
        <f t="shared" si="3"/>
        <v/>
      </c>
      <c r="AP46" s="353">
        <v>0</v>
      </c>
      <c r="AQ46" s="411" t="str">
        <f t="shared" si="2"/>
        <v/>
      </c>
    </row>
    <row r="47" spans="1:43" hidden="1" x14ac:dyDescent="0.2">
      <c r="A47" s="383">
        <v>44</v>
      </c>
      <c r="B47" s="453"/>
      <c r="C47" s="451"/>
      <c r="D47" s="392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31"/>
      <c r="S47" s="405"/>
      <c r="T47" s="426"/>
      <c r="U47" s="426"/>
      <c r="V47" s="426"/>
      <c r="W47" s="431"/>
      <c r="X47" s="390"/>
      <c r="Y47" s="426"/>
      <c r="Z47" s="426"/>
      <c r="AA47" s="431"/>
      <c r="AB47" s="457"/>
      <c r="AC47" s="392"/>
      <c r="AD47" s="375"/>
      <c r="AE47" s="375"/>
      <c r="AF47" s="446"/>
      <c r="AG47" s="458"/>
      <c r="AH47" s="464"/>
      <c r="AI47" s="464"/>
      <c r="AJ47" s="345"/>
      <c r="AK47" s="375"/>
      <c r="AL47" s="375"/>
      <c r="AM47" s="464"/>
      <c r="AN47" s="347"/>
      <c r="AO47" s="347" t="str">
        <f t="shared" si="3"/>
        <v/>
      </c>
      <c r="AP47" s="353">
        <v>0</v>
      </c>
      <c r="AQ47" s="411" t="str">
        <f t="shared" si="2"/>
        <v/>
      </c>
    </row>
    <row r="48" spans="1:43" hidden="1" x14ac:dyDescent="0.2">
      <c r="A48" s="383">
        <v>45</v>
      </c>
      <c r="B48" s="453"/>
      <c r="C48" s="451"/>
      <c r="D48" s="392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31"/>
      <c r="S48" s="405"/>
      <c r="T48" s="426"/>
      <c r="U48" s="426"/>
      <c r="V48" s="426"/>
      <c r="W48" s="431"/>
      <c r="X48" s="390"/>
      <c r="Y48" s="426"/>
      <c r="Z48" s="426"/>
      <c r="AA48" s="431"/>
      <c r="AB48" s="457"/>
      <c r="AC48" s="392"/>
      <c r="AD48" s="375"/>
      <c r="AE48" s="375"/>
      <c r="AF48" s="446"/>
      <c r="AG48" s="458"/>
      <c r="AH48" s="464"/>
      <c r="AI48" s="464"/>
      <c r="AJ48" s="345"/>
      <c r="AK48" s="375"/>
      <c r="AL48" s="375"/>
      <c r="AM48" s="464"/>
      <c r="AN48" s="347"/>
      <c r="AO48" s="347" t="str">
        <f t="shared" si="3"/>
        <v/>
      </c>
      <c r="AP48" s="353">
        <v>0</v>
      </c>
      <c r="AQ48" s="411" t="str">
        <f t="shared" si="2"/>
        <v/>
      </c>
    </row>
    <row r="49" spans="1:43" ht="13.5" hidden="1" thickBot="1" x14ac:dyDescent="0.25">
      <c r="A49" s="385">
        <v>46</v>
      </c>
      <c r="B49" s="440"/>
      <c r="C49" s="452"/>
      <c r="D49" s="398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62"/>
      <c r="S49" s="460"/>
      <c r="T49" s="454"/>
      <c r="U49" s="454"/>
      <c r="V49" s="454"/>
      <c r="W49" s="462"/>
      <c r="X49" s="399"/>
      <c r="Y49" s="454"/>
      <c r="Z49" s="454"/>
      <c r="AA49" s="462"/>
      <c r="AB49" s="461"/>
      <c r="AC49" s="398"/>
      <c r="AD49" s="380"/>
      <c r="AE49" s="380"/>
      <c r="AF49" s="456"/>
      <c r="AG49" s="459"/>
      <c r="AH49" s="465"/>
      <c r="AI49" s="465"/>
      <c r="AJ49" s="455"/>
      <c r="AK49" s="380"/>
      <c r="AL49" s="380"/>
      <c r="AM49" s="465"/>
      <c r="AN49" s="348"/>
      <c r="AO49" s="348" t="str">
        <f t="shared" si="3"/>
        <v/>
      </c>
      <c r="AP49" s="353">
        <v>0</v>
      </c>
      <c r="AQ49" s="411" t="str">
        <f t="shared" si="2"/>
        <v/>
      </c>
    </row>
    <row r="50" spans="1:43" ht="13.5" hidden="1" thickBot="1" x14ac:dyDescent="0.25">
      <c r="A50" s="417">
        <v>47</v>
      </c>
      <c r="B50" s="418"/>
      <c r="C50" s="419"/>
      <c r="D50" s="416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4"/>
      <c r="AE50" s="414"/>
      <c r="AF50" s="414"/>
      <c r="AG50" s="414"/>
      <c r="AH50" s="414"/>
      <c r="AI50" s="414"/>
      <c r="AJ50" s="414"/>
      <c r="AK50" s="414"/>
      <c r="AL50" s="414"/>
      <c r="AM50" s="414"/>
      <c r="AN50" s="414"/>
      <c r="AO50" s="413" t="str">
        <f t="shared" si="3"/>
        <v/>
      </c>
      <c r="AP50" s="353"/>
      <c r="AQ50" s="411" t="str">
        <f t="shared" si="2"/>
        <v/>
      </c>
    </row>
    <row r="51" spans="1:43" hidden="1" x14ac:dyDescent="0.2">
      <c r="A51" s="383">
        <v>48</v>
      </c>
      <c r="B51" s="387"/>
      <c r="C51" s="366"/>
      <c r="D51" s="392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47" t="str">
        <f t="shared" si="3"/>
        <v/>
      </c>
      <c r="AP51" s="353"/>
      <c r="AQ51" s="411" t="str">
        <f t="shared" si="2"/>
        <v/>
      </c>
    </row>
    <row r="52" spans="1:43" hidden="1" x14ac:dyDescent="0.2">
      <c r="A52" s="383">
        <v>49</v>
      </c>
      <c r="B52" s="387"/>
      <c r="C52" s="366"/>
      <c r="D52" s="396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47" t="str">
        <f t="shared" si="3"/>
        <v/>
      </c>
      <c r="AP52" s="353"/>
      <c r="AQ52" s="411" t="str">
        <f t="shared" si="2"/>
        <v/>
      </c>
    </row>
    <row r="53" spans="1:43" hidden="1" x14ac:dyDescent="0.2">
      <c r="A53" s="383">
        <v>50</v>
      </c>
      <c r="B53" s="387"/>
      <c r="C53" s="366"/>
      <c r="D53" s="392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47" t="str">
        <f t="shared" si="3"/>
        <v/>
      </c>
      <c r="AP53" s="353"/>
      <c r="AQ53" s="411" t="str">
        <f t="shared" si="2"/>
        <v/>
      </c>
    </row>
    <row r="54" spans="1:43" hidden="1" x14ac:dyDescent="0.2">
      <c r="A54" s="383">
        <v>51</v>
      </c>
      <c r="B54" s="387"/>
      <c r="C54" s="366"/>
      <c r="D54" s="392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47" t="str">
        <f t="shared" si="3"/>
        <v/>
      </c>
      <c r="AP54" s="353"/>
      <c r="AQ54" s="411" t="str">
        <f t="shared" si="2"/>
        <v/>
      </c>
    </row>
    <row r="55" spans="1:43" hidden="1" x14ac:dyDescent="0.2">
      <c r="A55" s="383">
        <v>52</v>
      </c>
      <c r="B55" s="387"/>
      <c r="C55" s="366"/>
      <c r="D55" s="392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47" t="str">
        <f t="shared" si="3"/>
        <v/>
      </c>
      <c r="AP55" s="353"/>
      <c r="AQ55" s="411" t="str">
        <f t="shared" si="2"/>
        <v/>
      </c>
    </row>
    <row r="56" spans="1:43" hidden="1" x14ac:dyDescent="0.2">
      <c r="A56" s="383">
        <v>53</v>
      </c>
      <c r="B56" s="387"/>
      <c r="C56" s="366"/>
      <c r="D56" s="392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47" t="str">
        <f t="shared" si="3"/>
        <v/>
      </c>
      <c r="AP56" s="353"/>
      <c r="AQ56" s="411" t="str">
        <f t="shared" si="2"/>
        <v/>
      </c>
    </row>
    <row r="57" spans="1:43" hidden="1" x14ac:dyDescent="0.2">
      <c r="A57" s="383">
        <v>54</v>
      </c>
      <c r="B57" s="387"/>
      <c r="C57" s="366"/>
      <c r="D57" s="392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47" t="str">
        <f t="shared" si="3"/>
        <v/>
      </c>
      <c r="AP57" s="353"/>
      <c r="AQ57" s="411" t="str">
        <f t="shared" si="2"/>
        <v/>
      </c>
    </row>
    <row r="58" spans="1:43" hidden="1" x14ac:dyDescent="0.2">
      <c r="A58" s="383">
        <v>55</v>
      </c>
      <c r="B58" s="387"/>
      <c r="C58" s="366"/>
      <c r="D58" s="392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47" t="str">
        <f t="shared" si="3"/>
        <v/>
      </c>
      <c r="AP58" s="353"/>
      <c r="AQ58" s="411" t="str">
        <f t="shared" si="2"/>
        <v/>
      </c>
    </row>
    <row r="59" spans="1:43" hidden="1" x14ac:dyDescent="0.2">
      <c r="A59" s="383">
        <v>56</v>
      </c>
      <c r="B59" s="387"/>
      <c r="C59" s="366"/>
      <c r="D59" s="392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47" t="str">
        <f t="shared" si="3"/>
        <v/>
      </c>
      <c r="AP59" s="353"/>
      <c r="AQ59" s="411" t="str">
        <f t="shared" si="2"/>
        <v/>
      </c>
    </row>
    <row r="60" spans="1:43" hidden="1" x14ac:dyDescent="0.2">
      <c r="A60" s="383">
        <v>57</v>
      </c>
      <c r="B60" s="387"/>
      <c r="C60" s="366"/>
      <c r="D60" s="392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75"/>
      <c r="AE60" s="375"/>
      <c r="AF60" s="375"/>
      <c r="AG60" s="375"/>
      <c r="AH60" s="375"/>
      <c r="AI60" s="375"/>
      <c r="AJ60" s="375"/>
      <c r="AK60" s="375"/>
      <c r="AL60" s="375"/>
      <c r="AM60" s="375"/>
      <c r="AN60" s="375"/>
      <c r="AO60" s="347" t="str">
        <f t="shared" si="3"/>
        <v/>
      </c>
      <c r="AP60" s="353"/>
      <c r="AQ60" s="411" t="str">
        <f t="shared" si="2"/>
        <v/>
      </c>
    </row>
    <row r="61" spans="1:43" hidden="1" x14ac:dyDescent="0.2">
      <c r="A61" s="383">
        <v>58</v>
      </c>
      <c r="B61" s="387"/>
      <c r="C61" s="366"/>
      <c r="D61" s="392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47" t="str">
        <f t="shared" si="3"/>
        <v/>
      </c>
      <c r="AP61" s="353"/>
      <c r="AQ61" s="411" t="str">
        <f t="shared" si="2"/>
        <v/>
      </c>
    </row>
    <row r="62" spans="1:43" ht="13.5" hidden="1" thickBot="1" x14ac:dyDescent="0.25">
      <c r="A62" s="385">
        <v>59</v>
      </c>
      <c r="B62" s="387"/>
      <c r="C62" s="366"/>
      <c r="D62" s="394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79"/>
      <c r="AE62" s="379"/>
      <c r="AF62" s="379"/>
      <c r="AG62" s="379"/>
      <c r="AH62" s="379"/>
      <c r="AI62" s="379"/>
      <c r="AJ62" s="379"/>
      <c r="AK62" s="379"/>
      <c r="AL62" s="379"/>
      <c r="AM62" s="379"/>
      <c r="AN62" s="379"/>
      <c r="AO62" s="376" t="str">
        <f t="shared" si="3"/>
        <v/>
      </c>
      <c r="AP62" s="353"/>
      <c r="AQ62" s="411" t="str">
        <f t="shared" si="2"/>
        <v/>
      </c>
    </row>
    <row r="63" spans="1:43" ht="13.5" hidden="1" thickBot="1" x14ac:dyDescent="0.25">
      <c r="A63" s="386">
        <v>60</v>
      </c>
      <c r="B63" s="388"/>
      <c r="C63" s="367"/>
      <c r="D63" s="398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80"/>
      <c r="AE63" s="380"/>
      <c r="AF63" s="380"/>
      <c r="AG63" s="380"/>
      <c r="AH63" s="380"/>
      <c r="AI63" s="380"/>
      <c r="AJ63" s="380"/>
      <c r="AK63" s="380"/>
      <c r="AL63" s="380"/>
      <c r="AM63" s="380"/>
      <c r="AN63" s="380"/>
      <c r="AO63" s="382" t="str">
        <f t="shared" si="3"/>
        <v/>
      </c>
      <c r="AP63" s="353"/>
      <c r="AQ63" s="411" t="str">
        <f t="shared" ref="AQ63:AQ93" si="4">IF(AND(ISNUMBER(AO63),ISNUMBER(AP63)),AO63*AP63,"")</f>
        <v/>
      </c>
    </row>
    <row r="64" spans="1:43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373"/>
      <c r="AE64" s="373"/>
      <c r="AF64" s="373"/>
      <c r="AG64" s="373"/>
      <c r="AH64" s="373"/>
      <c r="AI64" s="373"/>
      <c r="AJ64" s="373"/>
      <c r="AK64" s="373"/>
      <c r="AL64" s="373"/>
      <c r="AM64" s="373"/>
      <c r="AN64" s="356"/>
      <c r="AO64" s="381"/>
      <c r="AP64" s="353"/>
      <c r="AQ64" s="411" t="str">
        <f t="shared" si="4"/>
        <v/>
      </c>
    </row>
    <row r="65" spans="1:43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354"/>
      <c r="AE65" s="354"/>
      <c r="AF65" s="354"/>
      <c r="AG65" s="354"/>
      <c r="AH65" s="354"/>
      <c r="AI65" s="354"/>
      <c r="AJ65" s="354"/>
      <c r="AK65" s="354"/>
      <c r="AL65" s="354"/>
      <c r="AM65" s="354"/>
      <c r="AN65" s="345"/>
      <c r="AO65" s="347"/>
      <c r="AP65" s="353"/>
      <c r="AQ65" s="411" t="str">
        <f t="shared" si="4"/>
        <v/>
      </c>
    </row>
    <row r="66" spans="1:43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354"/>
      <c r="AE66" s="354"/>
      <c r="AF66" s="354"/>
      <c r="AG66" s="354"/>
      <c r="AH66" s="354"/>
      <c r="AI66" s="354"/>
      <c r="AJ66" s="354"/>
      <c r="AK66" s="354"/>
      <c r="AL66" s="354"/>
      <c r="AM66" s="354"/>
      <c r="AN66" s="345"/>
      <c r="AO66" s="347"/>
      <c r="AP66" s="353"/>
      <c r="AQ66" s="411" t="str">
        <f t="shared" si="4"/>
        <v/>
      </c>
    </row>
    <row r="67" spans="1:43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45"/>
      <c r="AO67" s="347"/>
      <c r="AP67" s="353"/>
      <c r="AQ67" s="411" t="str">
        <f t="shared" si="4"/>
        <v/>
      </c>
    </row>
    <row r="68" spans="1:43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354"/>
      <c r="AE68" s="354"/>
      <c r="AF68" s="354"/>
      <c r="AG68" s="354"/>
      <c r="AH68" s="354"/>
      <c r="AI68" s="354"/>
      <c r="AJ68" s="354"/>
      <c r="AK68" s="354"/>
      <c r="AL68" s="354"/>
      <c r="AM68" s="354"/>
      <c r="AN68" s="345"/>
      <c r="AO68" s="347"/>
      <c r="AP68" s="353"/>
      <c r="AQ68" s="411" t="str">
        <f t="shared" si="4"/>
        <v/>
      </c>
    </row>
    <row r="69" spans="1:43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45"/>
      <c r="AO69" s="347"/>
      <c r="AP69" s="353"/>
      <c r="AQ69" s="411" t="str">
        <f t="shared" si="4"/>
        <v/>
      </c>
    </row>
    <row r="70" spans="1:43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354"/>
      <c r="AE70" s="354"/>
      <c r="AF70" s="354"/>
      <c r="AG70" s="354"/>
      <c r="AH70" s="354"/>
      <c r="AI70" s="354"/>
      <c r="AJ70" s="354"/>
      <c r="AK70" s="354"/>
      <c r="AL70" s="354"/>
      <c r="AM70" s="354"/>
      <c r="AN70" s="345"/>
      <c r="AO70" s="347"/>
      <c r="AP70" s="353"/>
      <c r="AQ70" s="411" t="str">
        <f t="shared" si="4"/>
        <v/>
      </c>
    </row>
    <row r="71" spans="1:43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354"/>
      <c r="AE71" s="354"/>
      <c r="AF71" s="354"/>
      <c r="AG71" s="354"/>
      <c r="AH71" s="354"/>
      <c r="AI71" s="354"/>
      <c r="AJ71" s="354"/>
      <c r="AK71" s="354"/>
      <c r="AL71" s="354"/>
      <c r="AM71" s="354"/>
      <c r="AN71" s="345"/>
      <c r="AO71" s="347"/>
      <c r="AP71" s="353"/>
      <c r="AQ71" s="411" t="str">
        <f t="shared" si="4"/>
        <v/>
      </c>
    </row>
    <row r="72" spans="1:43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345"/>
      <c r="AO72" s="347"/>
      <c r="AP72" s="353"/>
      <c r="AQ72" s="411" t="str">
        <f t="shared" si="4"/>
        <v/>
      </c>
    </row>
    <row r="73" spans="1:43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45"/>
      <c r="AO73" s="347"/>
      <c r="AP73" s="353"/>
      <c r="AQ73" s="411" t="str">
        <f t="shared" si="4"/>
        <v/>
      </c>
    </row>
    <row r="74" spans="1:43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354"/>
      <c r="AE74" s="354"/>
      <c r="AF74" s="354"/>
      <c r="AG74" s="354"/>
      <c r="AH74" s="354"/>
      <c r="AI74" s="354"/>
      <c r="AJ74" s="354"/>
      <c r="AK74" s="354"/>
      <c r="AL74" s="354"/>
      <c r="AM74" s="354"/>
      <c r="AN74" s="345"/>
      <c r="AO74" s="347"/>
      <c r="AP74" s="353"/>
      <c r="AQ74" s="411" t="str">
        <f t="shared" si="4"/>
        <v/>
      </c>
    </row>
    <row r="75" spans="1:43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354"/>
      <c r="AE75" s="354"/>
      <c r="AF75" s="354"/>
      <c r="AG75" s="354"/>
      <c r="AH75" s="354"/>
      <c r="AI75" s="354"/>
      <c r="AJ75" s="354"/>
      <c r="AK75" s="354"/>
      <c r="AL75" s="354"/>
      <c r="AM75" s="354"/>
      <c r="AN75" s="345"/>
      <c r="AO75" s="347"/>
      <c r="AP75" s="353"/>
      <c r="AQ75" s="411" t="str">
        <f t="shared" si="4"/>
        <v/>
      </c>
    </row>
    <row r="76" spans="1:43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345"/>
      <c r="AO76" s="347"/>
      <c r="AP76" s="353"/>
      <c r="AQ76" s="411" t="str">
        <f t="shared" si="4"/>
        <v/>
      </c>
    </row>
    <row r="77" spans="1:43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354"/>
      <c r="AE77" s="354"/>
      <c r="AF77" s="354"/>
      <c r="AG77" s="354"/>
      <c r="AH77" s="354"/>
      <c r="AI77" s="354"/>
      <c r="AJ77" s="354"/>
      <c r="AK77" s="354"/>
      <c r="AL77" s="354"/>
      <c r="AM77" s="354"/>
      <c r="AN77" s="345"/>
      <c r="AO77" s="347"/>
      <c r="AP77" s="353"/>
      <c r="AQ77" s="411" t="str">
        <f t="shared" si="4"/>
        <v/>
      </c>
    </row>
    <row r="78" spans="1:43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345"/>
      <c r="AO78" s="347"/>
      <c r="AP78" s="353"/>
      <c r="AQ78" s="411" t="str">
        <f t="shared" si="4"/>
        <v/>
      </c>
    </row>
    <row r="79" spans="1:43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354"/>
      <c r="AE79" s="354"/>
      <c r="AF79" s="354"/>
      <c r="AG79" s="354"/>
      <c r="AH79" s="354"/>
      <c r="AI79" s="354"/>
      <c r="AJ79" s="354"/>
      <c r="AK79" s="354"/>
      <c r="AL79" s="354"/>
      <c r="AM79" s="354"/>
      <c r="AN79" s="345"/>
      <c r="AO79" s="347"/>
      <c r="AP79" s="353"/>
      <c r="AQ79" s="411" t="str">
        <f t="shared" si="4"/>
        <v/>
      </c>
    </row>
    <row r="80" spans="1:43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354"/>
      <c r="AE80" s="354"/>
      <c r="AF80" s="354"/>
      <c r="AG80" s="354"/>
      <c r="AH80" s="354"/>
      <c r="AI80" s="354"/>
      <c r="AJ80" s="354"/>
      <c r="AK80" s="354"/>
      <c r="AL80" s="354"/>
      <c r="AM80" s="354"/>
      <c r="AN80" s="345"/>
      <c r="AO80" s="347"/>
      <c r="AP80" s="353"/>
      <c r="AQ80" s="411" t="str">
        <f t="shared" si="4"/>
        <v/>
      </c>
    </row>
    <row r="81" spans="1:43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45"/>
      <c r="AO81" s="347"/>
      <c r="AP81" s="353"/>
      <c r="AQ81" s="411" t="str">
        <f t="shared" si="4"/>
        <v/>
      </c>
    </row>
    <row r="82" spans="1:43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45"/>
      <c r="AO82" s="347"/>
      <c r="AP82" s="353"/>
      <c r="AQ82" s="411" t="str">
        <f t="shared" si="4"/>
        <v/>
      </c>
    </row>
    <row r="83" spans="1:43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345"/>
      <c r="AO83" s="347"/>
      <c r="AP83" s="353"/>
      <c r="AQ83" s="411" t="str">
        <f t="shared" si="4"/>
        <v/>
      </c>
    </row>
    <row r="84" spans="1:43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354"/>
      <c r="AE84" s="354"/>
      <c r="AF84" s="354"/>
      <c r="AG84" s="354"/>
      <c r="AH84" s="354"/>
      <c r="AI84" s="354"/>
      <c r="AJ84" s="354"/>
      <c r="AK84" s="354"/>
      <c r="AL84" s="354"/>
      <c r="AM84" s="354"/>
      <c r="AN84" s="345"/>
      <c r="AO84" s="347"/>
      <c r="AP84" s="353"/>
      <c r="AQ84" s="411" t="str">
        <f t="shared" si="4"/>
        <v/>
      </c>
    </row>
    <row r="85" spans="1:43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354"/>
      <c r="AE85" s="354"/>
      <c r="AF85" s="354"/>
      <c r="AG85" s="354"/>
      <c r="AH85" s="354"/>
      <c r="AI85" s="354"/>
      <c r="AJ85" s="354"/>
      <c r="AK85" s="354"/>
      <c r="AL85" s="354"/>
      <c r="AM85" s="354"/>
      <c r="AN85" s="345"/>
      <c r="AO85" s="347"/>
      <c r="AP85" s="353"/>
      <c r="AQ85" s="411" t="str">
        <f t="shared" si="4"/>
        <v/>
      </c>
    </row>
    <row r="86" spans="1:43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345"/>
      <c r="AO86" s="347"/>
      <c r="AP86" s="353"/>
      <c r="AQ86" s="411" t="str">
        <f t="shared" si="4"/>
        <v/>
      </c>
    </row>
    <row r="87" spans="1:43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  <c r="AN87" s="345"/>
      <c r="AO87" s="347"/>
      <c r="AP87" s="353"/>
      <c r="AQ87" s="411" t="str">
        <f t="shared" si="4"/>
        <v/>
      </c>
    </row>
    <row r="88" spans="1:43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  <c r="AN88" s="345"/>
      <c r="AO88" s="347"/>
      <c r="AP88" s="353"/>
      <c r="AQ88" s="411" t="str">
        <f t="shared" si="4"/>
        <v/>
      </c>
    </row>
    <row r="89" spans="1:43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345"/>
      <c r="AO89" s="347"/>
      <c r="AP89" s="353"/>
      <c r="AQ89" s="411" t="str">
        <f t="shared" si="4"/>
        <v/>
      </c>
    </row>
    <row r="90" spans="1:43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345"/>
      <c r="AO90" s="347"/>
      <c r="AP90" s="353"/>
      <c r="AQ90" s="411" t="str">
        <f t="shared" si="4"/>
        <v/>
      </c>
    </row>
    <row r="91" spans="1:43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  <c r="AN91" s="345"/>
      <c r="AO91" s="347"/>
      <c r="AP91" s="353"/>
      <c r="AQ91" s="411" t="str">
        <f t="shared" si="4"/>
        <v/>
      </c>
    </row>
    <row r="92" spans="1:43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45"/>
      <c r="AO92" s="347"/>
      <c r="AP92" s="353"/>
      <c r="AQ92" s="411" t="str">
        <f t="shared" si="4"/>
        <v/>
      </c>
    </row>
    <row r="93" spans="1:43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46"/>
      <c r="AO93" s="348"/>
      <c r="AP93" s="353"/>
      <c r="AQ93" s="411" t="str">
        <f t="shared" si="4"/>
        <v/>
      </c>
    </row>
    <row r="94" spans="1:43" x14ac:dyDescent="0.2">
      <c r="D94" s="403">
        <f t="shared" ref="D94:AO94" si="5">SUM(D4*$AP$4+D5*$AP$5+D6*$AP$6+D7*$AP$7+D8*$AP$8+D9*$AP$9+D10*$AP$10+D11*$AP$11+D12*$AP$12+D13*$AP$13+D14*$AP$14+D15*$AP$15+D16*$AP$16+D17*$AP$17+D18*$AP$18+D19*$AP$19+D20*$AP$20+D21*$AP$21+D22*$AP$22+D23*$AP$23+D24*$AP$24+D25*$AP$25+D26*$AP$26+D27*$AP$27+D28*$AP$28+D29*$AP$29+D30*$AP$30+D31*$AP$31+D32*$AP$32+D33*$AP$33+D34*$AP$34+D35*$AP$35+D36*$AP$36+D37*$AP$37+D38*$AP$38+D39*$AP$39+D40*$AP$40+D41*$AP$41+D42*$AP$42+D43*$AP$43+D44*$AP$44+D45*$AP$45+D46*$AP$46+D47*$AP$47+D48*$AP$48+D49*$AP$49+D50*$AP$50+D51*$AP$51+D52*$AP$52+D53*$AP$53+D54*$AP$54+D55*$AP$55+D56*$AP$56+D57*$AP$57+D58*$AP$58+D59*$AP$59+D60*$AP$60+D61*$AP$61+D62*$AP$62+D63*$AP$63+D64*$AP$64+D65*$AP$65+D66*$AP$66+D67*$AP$67+D68*$AP$68+D69*$AP$69+D70*$AP$70+D71*$AP$71+D72*$AP$72+D73*$AP$73+D74*$AP$74+D75*$AP$75+D76*$AP$76+D77*$AP$77+D78*$AP$78+D79*$AP$79+D80*$AP$80+D81*$AP$81+D82*$AP$82+D83*$AP$83+D84*$AP$84+D85*$AP$85+D86*$AP$86+D87*$AP$87+D88*$AP$88+D89*$AP$89+D90*$AP$90+D91*$AP$91+D92*$AP$92+D93*$AP$93)</f>
        <v>137960</v>
      </c>
      <c r="E94" s="403">
        <f t="shared" si="5"/>
        <v>28960</v>
      </c>
      <c r="F94" s="403">
        <f t="shared" si="5"/>
        <v>56955</v>
      </c>
      <c r="G94" s="403">
        <f t="shared" si="5"/>
        <v>272430</v>
      </c>
      <c r="H94" s="403">
        <f t="shared" si="5"/>
        <v>19966</v>
      </c>
      <c r="I94" s="403">
        <f t="shared" si="5"/>
        <v>12660</v>
      </c>
      <c r="J94" s="403">
        <f t="shared" si="5"/>
        <v>67750</v>
      </c>
      <c r="K94" s="403">
        <f t="shared" si="5"/>
        <v>26100</v>
      </c>
      <c r="L94" s="403">
        <f t="shared" si="5"/>
        <v>85250</v>
      </c>
      <c r="M94" s="403">
        <f t="shared" si="5"/>
        <v>33555</v>
      </c>
      <c r="N94" s="403">
        <f t="shared" si="5"/>
        <v>31015</v>
      </c>
      <c r="O94" s="403">
        <f t="shared" si="5"/>
        <v>18175</v>
      </c>
      <c r="P94" s="403">
        <f t="shared" si="5"/>
        <v>44160</v>
      </c>
      <c r="Q94" s="403">
        <f t="shared" si="5"/>
        <v>59340</v>
      </c>
      <c r="R94" s="403">
        <f t="shared" si="5"/>
        <v>96231</v>
      </c>
      <c r="S94" s="403">
        <f t="shared" si="5"/>
        <v>31731</v>
      </c>
      <c r="T94" s="403">
        <f t="shared" si="5"/>
        <v>11435</v>
      </c>
      <c r="U94" s="403">
        <f t="shared" si="5"/>
        <v>54165</v>
      </c>
      <c r="V94" s="403">
        <f t="shared" si="5"/>
        <v>38350</v>
      </c>
      <c r="W94" s="403">
        <f t="shared" si="5"/>
        <v>75690</v>
      </c>
      <c r="X94" s="403">
        <f t="shared" si="5"/>
        <v>48850</v>
      </c>
      <c r="Y94" s="403">
        <f t="shared" si="5"/>
        <v>20800</v>
      </c>
      <c r="Z94" s="403">
        <f t="shared" si="5"/>
        <v>37205</v>
      </c>
      <c r="AA94" s="403">
        <f t="shared" si="5"/>
        <v>38080</v>
      </c>
      <c r="AB94" s="403">
        <f t="shared" si="5"/>
        <v>21925</v>
      </c>
      <c r="AC94" s="403">
        <f t="shared" si="5"/>
        <v>39250</v>
      </c>
      <c r="AD94" s="403">
        <f t="shared" si="5"/>
        <v>26725</v>
      </c>
      <c r="AE94" s="403">
        <f t="shared" si="5"/>
        <v>23225</v>
      </c>
      <c r="AF94" s="403">
        <f t="shared" si="5"/>
        <v>58750</v>
      </c>
      <c r="AG94" s="403">
        <f t="shared" si="5"/>
        <v>51845</v>
      </c>
      <c r="AH94" s="403">
        <f t="shared" si="5"/>
        <v>114050</v>
      </c>
      <c r="AI94" s="403">
        <f t="shared" si="5"/>
        <v>15140</v>
      </c>
      <c r="AJ94" s="403">
        <f t="shared" si="5"/>
        <v>194570</v>
      </c>
      <c r="AK94" s="403">
        <f t="shared" si="5"/>
        <v>28600</v>
      </c>
      <c r="AL94" s="403">
        <f t="shared" si="5"/>
        <v>93220</v>
      </c>
      <c r="AM94" s="403">
        <f t="shared" si="5"/>
        <v>231221</v>
      </c>
      <c r="AN94" s="403">
        <f t="shared" si="5"/>
        <v>144875</v>
      </c>
      <c r="AO94" s="343" t="e">
        <f t="shared" si="5"/>
        <v>#VALUE!</v>
      </c>
    </row>
    <row r="95" spans="1:43" x14ac:dyDescent="0.2">
      <c r="D95" s="403">
        <f t="shared" ref="D95:AM95" si="6">D99*$AN94</f>
        <v>8260.9981166606376</v>
      </c>
      <c r="E95" s="403">
        <f t="shared" si="6"/>
        <v>1775.8294141431338</v>
      </c>
      <c r="F95" s="403">
        <f t="shared" si="6"/>
        <v>4313.1690110872296</v>
      </c>
      <c r="G95" s="403">
        <f t="shared" si="6"/>
        <v>17280.423378944903</v>
      </c>
      <c r="H95" s="403">
        <f t="shared" si="6"/>
        <v>1558.4752931412399</v>
      </c>
      <c r="I95" s="403">
        <f t="shared" si="6"/>
        <v>1025.1098614628334</v>
      </c>
      <c r="J95" s="403">
        <f t="shared" si="6"/>
        <v>4354.7900129812097</v>
      </c>
      <c r="K95" s="403">
        <f t="shared" si="6"/>
        <v>1664.840075759188</v>
      </c>
      <c r="L95" s="403">
        <f t="shared" si="6"/>
        <v>5606.5031069779325</v>
      </c>
      <c r="M95" s="403">
        <f t="shared" si="6"/>
        <v>2145.7938754229531</v>
      </c>
      <c r="N95" s="403">
        <f t="shared" si="6"/>
        <v>1925.3567172437276</v>
      </c>
      <c r="O95" s="403">
        <f t="shared" si="6"/>
        <v>1045.1496031154902</v>
      </c>
      <c r="P95" s="403">
        <f t="shared" si="6"/>
        <v>2791.6901640739716</v>
      </c>
      <c r="Q95" s="403">
        <f t="shared" si="6"/>
        <v>3810.6339511821416</v>
      </c>
      <c r="R95" s="403">
        <f t="shared" si="6"/>
        <v>5947.1787150730997</v>
      </c>
      <c r="S95" s="403">
        <f t="shared" si="6"/>
        <v>1909.9415313570682</v>
      </c>
      <c r="T95" s="403">
        <f t="shared" si="6"/>
        <v>704.47399502032306</v>
      </c>
      <c r="U95" s="403">
        <f t="shared" si="6"/>
        <v>3397.5069694196764</v>
      </c>
      <c r="V95" s="403">
        <f t="shared" si="6"/>
        <v>2139.6278010682895</v>
      </c>
      <c r="W95" s="403">
        <f t="shared" si="6"/>
        <v>4362.4976059245391</v>
      </c>
      <c r="X95" s="403">
        <f t="shared" si="6"/>
        <v>2887.2643165712584</v>
      </c>
      <c r="Y95" s="403">
        <f t="shared" si="6"/>
        <v>1567.7244046732353</v>
      </c>
      <c r="Z95" s="403">
        <f t="shared" si="6"/>
        <v>2290.6966227575494</v>
      </c>
      <c r="AA95" s="403">
        <f t="shared" si="6"/>
        <v>2392.4368496094994</v>
      </c>
      <c r="AB95" s="403">
        <f t="shared" si="6"/>
        <v>1233.2148709327319</v>
      </c>
      <c r="AC95" s="403">
        <f t="shared" si="6"/>
        <v>2435.5993700921454</v>
      </c>
      <c r="AD95" s="403">
        <f t="shared" si="6"/>
        <v>2861.0585005639377</v>
      </c>
      <c r="AE95" s="403">
        <f t="shared" si="6"/>
        <v>1586.2226277372263</v>
      </c>
      <c r="AF95" s="403">
        <f t="shared" si="6"/>
        <v>4421.0753122938431</v>
      </c>
      <c r="AG95" s="403">
        <f t="shared" si="6"/>
        <v>3543.9512353429382</v>
      </c>
      <c r="AH95" s="403">
        <f t="shared" si="6"/>
        <v>7874.0769509054926</v>
      </c>
      <c r="AI95" s="403">
        <f t="shared" si="6"/>
        <v>1353.4533208486732</v>
      </c>
      <c r="AJ95" s="403">
        <f t="shared" si="6"/>
        <v>12142.541922921411</v>
      </c>
      <c r="AK95" s="403">
        <f t="shared" si="6"/>
        <v>1800.4937115617884</v>
      </c>
      <c r="AL95" s="403">
        <f t="shared" si="6"/>
        <v>5050.0148964695363</v>
      </c>
      <c r="AM95" s="403">
        <f t="shared" si="6"/>
        <v>15415.185886659148</v>
      </c>
      <c r="AO95" s="344">
        <f>AQ1</f>
        <v>2390209</v>
      </c>
    </row>
    <row r="96" spans="1:43" ht="18" x14ac:dyDescent="0.25">
      <c r="D96" s="463">
        <f>D94+D95</f>
        <v>146220.99811666063</v>
      </c>
      <c r="E96" s="463">
        <f t="shared" ref="E96:AM96" si="7">E94+E95</f>
        <v>30735.829414143132</v>
      </c>
      <c r="F96" s="463">
        <f t="shared" si="7"/>
        <v>61268.16901108723</v>
      </c>
      <c r="G96" s="463">
        <f t="shared" si="7"/>
        <v>289710.42337894492</v>
      </c>
      <c r="H96" s="463">
        <f t="shared" si="7"/>
        <v>21524.47529314124</v>
      </c>
      <c r="I96" s="463">
        <f t="shared" si="7"/>
        <v>13685.109861462834</v>
      </c>
      <c r="J96" s="463">
        <f t="shared" si="7"/>
        <v>72104.790012981204</v>
      </c>
      <c r="K96" s="463">
        <f t="shared" si="7"/>
        <v>27764.840075759188</v>
      </c>
      <c r="L96" s="463">
        <f t="shared" si="7"/>
        <v>90856.503106977936</v>
      </c>
      <c r="M96" s="463">
        <f t="shared" si="7"/>
        <v>35700.793875422954</v>
      </c>
      <c r="N96" s="463">
        <f t="shared" si="7"/>
        <v>32940.356717243725</v>
      </c>
      <c r="O96" s="463">
        <f t="shared" si="7"/>
        <v>19220.149603115489</v>
      </c>
      <c r="P96" s="463">
        <f t="shared" si="7"/>
        <v>46951.690164073974</v>
      </c>
      <c r="Q96" s="463">
        <f t="shared" si="7"/>
        <v>63150.633951182142</v>
      </c>
      <c r="R96" s="463">
        <f t="shared" si="7"/>
        <v>102178.1787150731</v>
      </c>
      <c r="S96" s="463">
        <f t="shared" si="7"/>
        <v>33640.941531357072</v>
      </c>
      <c r="T96" s="463">
        <f t="shared" si="7"/>
        <v>12139.473995020324</v>
      </c>
      <c r="U96" s="463">
        <f t="shared" si="7"/>
        <v>57562.506969419679</v>
      </c>
      <c r="V96" s="463">
        <f t="shared" si="7"/>
        <v>40489.627801068287</v>
      </c>
      <c r="W96" s="463">
        <f t="shared" si="7"/>
        <v>80052.497605924538</v>
      </c>
      <c r="X96" s="463">
        <f t="shared" si="7"/>
        <v>51737.264316571258</v>
      </c>
      <c r="Y96" s="463">
        <f t="shared" si="7"/>
        <v>22367.724404673234</v>
      </c>
      <c r="Z96" s="463">
        <f t="shared" si="7"/>
        <v>39495.696622757547</v>
      </c>
      <c r="AA96" s="463">
        <f t="shared" si="7"/>
        <v>40472.436849609498</v>
      </c>
      <c r="AB96" s="463">
        <f t="shared" si="7"/>
        <v>23158.21487093273</v>
      </c>
      <c r="AC96" s="463">
        <f t="shared" si="7"/>
        <v>41685.599370092146</v>
      </c>
      <c r="AD96" s="463">
        <f t="shared" si="7"/>
        <v>29586.058500563937</v>
      </c>
      <c r="AE96" s="463">
        <f t="shared" si="7"/>
        <v>24811.222627737225</v>
      </c>
      <c r="AF96" s="463">
        <f t="shared" si="7"/>
        <v>63171.07531229384</v>
      </c>
      <c r="AG96" s="463">
        <f t="shared" si="7"/>
        <v>55388.951235342938</v>
      </c>
      <c r="AH96" s="463">
        <f t="shared" si="7"/>
        <v>121924.0769509055</v>
      </c>
      <c r="AI96" s="463">
        <f t="shared" si="7"/>
        <v>16493.453320848672</v>
      </c>
      <c r="AJ96" s="463">
        <f t="shared" si="7"/>
        <v>206712.5419229214</v>
      </c>
      <c r="AK96" s="463">
        <f t="shared" si="7"/>
        <v>30400.493711561787</v>
      </c>
      <c r="AL96" s="463">
        <f t="shared" si="7"/>
        <v>98270.01489646954</v>
      </c>
      <c r="AM96" s="463">
        <f t="shared" si="7"/>
        <v>246636.18588665914</v>
      </c>
      <c r="AO96" s="344">
        <f>SUM(D94:AN94)</f>
        <v>2390209</v>
      </c>
    </row>
    <row r="97" spans="4:43" x14ac:dyDescent="0.2">
      <c r="D97" s="404">
        <v>133975</v>
      </c>
      <c r="E97" s="404">
        <v>28800</v>
      </c>
      <c r="F97" s="404">
        <v>69950</v>
      </c>
      <c r="G97" s="404">
        <v>280250</v>
      </c>
      <c r="H97" s="404">
        <v>25275</v>
      </c>
      <c r="I97" s="404">
        <v>16625</v>
      </c>
      <c r="J97" s="404">
        <v>70625</v>
      </c>
      <c r="K97" s="404">
        <v>27000</v>
      </c>
      <c r="L97" s="404">
        <v>90925</v>
      </c>
      <c r="M97" s="404">
        <v>34800</v>
      </c>
      <c r="N97" s="404">
        <v>31225</v>
      </c>
      <c r="O97" s="404">
        <v>16950</v>
      </c>
      <c r="P97" s="404">
        <v>45275</v>
      </c>
      <c r="Q97" s="404">
        <v>61800</v>
      </c>
      <c r="R97" s="404">
        <v>96450</v>
      </c>
      <c r="S97" s="404">
        <v>30975</v>
      </c>
      <c r="T97" s="404">
        <v>11425</v>
      </c>
      <c r="U97" s="404">
        <v>55100</v>
      </c>
      <c r="V97" s="404">
        <v>34700</v>
      </c>
      <c r="W97" s="404">
        <v>70750</v>
      </c>
      <c r="X97" s="404">
        <v>46825</v>
      </c>
      <c r="Y97" s="404">
        <v>25425</v>
      </c>
      <c r="Z97" s="404">
        <v>37150</v>
      </c>
      <c r="AA97" s="404">
        <v>38800</v>
      </c>
      <c r="AB97" s="404">
        <v>20000</v>
      </c>
      <c r="AC97" s="404">
        <v>39500</v>
      </c>
      <c r="AD97" s="404">
        <v>46400</v>
      </c>
      <c r="AE97" s="404">
        <v>25725</v>
      </c>
      <c r="AF97" s="404">
        <v>71700</v>
      </c>
      <c r="AG97" s="404">
        <v>57475</v>
      </c>
      <c r="AH97" s="404">
        <v>127700</v>
      </c>
      <c r="AI97" s="404">
        <v>21950</v>
      </c>
      <c r="AJ97" s="404">
        <v>196925</v>
      </c>
      <c r="AK97" s="404">
        <v>29200</v>
      </c>
      <c r="AL97" s="404">
        <v>81900</v>
      </c>
      <c r="AM97" s="404">
        <v>250000</v>
      </c>
      <c r="AN97" s="351">
        <v>0</v>
      </c>
      <c r="AO97" s="351">
        <f>SUM(D97:AN97)</f>
        <v>2349550</v>
      </c>
      <c r="AQ97" s="278"/>
    </row>
    <row r="98" spans="4:43" x14ac:dyDescent="0.2">
      <c r="AO98" s="343" t="e">
        <f>SUM(D94,AN94,#REF!)</f>
        <v>#REF!</v>
      </c>
    </row>
    <row r="99" spans="4:43" x14ac:dyDescent="0.2">
      <c r="D99" s="371">
        <f t="shared" ref="D99:AN99" si="8">D97/$AO97</f>
        <v>5.7021557319486708E-2</v>
      </c>
      <c r="E99" s="371">
        <f t="shared" si="8"/>
        <v>1.2257666361643719E-2</v>
      </c>
      <c r="F99" s="371">
        <f t="shared" si="8"/>
        <v>2.9771658402672853E-2</v>
      </c>
      <c r="G99" s="371">
        <f t="shared" si="8"/>
        <v>0.11927815964759209</v>
      </c>
      <c r="H99" s="371">
        <f t="shared" si="8"/>
        <v>1.0757379072588369E-2</v>
      </c>
      <c r="I99" s="371">
        <f t="shared" si="8"/>
        <v>7.0758230299419042E-3</v>
      </c>
      <c r="J99" s="371">
        <f t="shared" si="8"/>
        <v>3.0058947458023878E-2</v>
      </c>
      <c r="K99" s="371">
        <f t="shared" si="8"/>
        <v>1.1491562214040987E-2</v>
      </c>
      <c r="L99" s="371">
        <f t="shared" si="8"/>
        <v>3.869889978932136E-2</v>
      </c>
      <c r="M99" s="371">
        <f t="shared" si="8"/>
        <v>1.4811346853652827E-2</v>
      </c>
      <c r="N99" s="371">
        <f t="shared" si="8"/>
        <v>1.3289778893830734E-2</v>
      </c>
      <c r="O99" s="371">
        <f t="shared" si="8"/>
        <v>7.2141473899257303E-3</v>
      </c>
      <c r="P99" s="371">
        <f t="shared" si="8"/>
        <v>1.9269647379285396E-2</v>
      </c>
      <c r="Q99" s="371">
        <f t="shared" si="8"/>
        <v>2.6302909067693815E-2</v>
      </c>
      <c r="R99" s="371">
        <f t="shared" si="8"/>
        <v>4.1050413909046415E-2</v>
      </c>
      <c r="S99" s="371">
        <f t="shared" si="8"/>
        <v>1.318337553999702E-2</v>
      </c>
      <c r="T99" s="371">
        <f t="shared" si="8"/>
        <v>4.8626332702006768E-3</v>
      </c>
      <c r="U99" s="371">
        <f t="shared" si="8"/>
        <v>2.345129918495031E-2</v>
      </c>
      <c r="V99" s="371">
        <f t="shared" si="8"/>
        <v>1.4768785512119341E-2</v>
      </c>
      <c r="W99" s="371">
        <f t="shared" si="8"/>
        <v>3.0112149134940733E-2</v>
      </c>
      <c r="X99" s="371">
        <f t="shared" si="8"/>
        <v>1.9929348173054414E-2</v>
      </c>
      <c r="Y99" s="371">
        <f t="shared" si="8"/>
        <v>1.0821221084888595E-2</v>
      </c>
      <c r="Z99" s="371">
        <f t="shared" si="8"/>
        <v>1.5811538379689728E-2</v>
      </c>
      <c r="AA99" s="371">
        <f t="shared" si="8"/>
        <v>1.6513800514992232E-2</v>
      </c>
      <c r="AB99" s="371">
        <f t="shared" si="8"/>
        <v>8.5122683066970271E-3</v>
      </c>
      <c r="AC99" s="371">
        <f t="shared" si="8"/>
        <v>1.681172990572663E-2</v>
      </c>
      <c r="AD99" s="371">
        <f t="shared" si="8"/>
        <v>1.9748462471537102E-2</v>
      </c>
      <c r="AE99" s="371">
        <f t="shared" si="8"/>
        <v>1.0948905109489052E-2</v>
      </c>
      <c r="AF99" s="371">
        <f t="shared" si="8"/>
        <v>3.0516481879508842E-2</v>
      </c>
      <c r="AG99" s="371">
        <f t="shared" si="8"/>
        <v>2.4462131046370583E-2</v>
      </c>
      <c r="AH99" s="371">
        <f t="shared" si="8"/>
        <v>5.4350833138260515E-2</v>
      </c>
      <c r="AI99" s="371">
        <f t="shared" si="8"/>
        <v>9.3422144665999875E-3</v>
      </c>
      <c r="AJ99" s="371">
        <f t="shared" si="8"/>
        <v>8.3813921814815603E-2</v>
      </c>
      <c r="AK99" s="371">
        <f t="shared" si="8"/>
        <v>1.2427911727777659E-2</v>
      </c>
      <c r="AL99" s="371">
        <f t="shared" si="8"/>
        <v>3.4857738715924326E-2</v>
      </c>
      <c r="AM99" s="371">
        <f t="shared" si="8"/>
        <v>0.10640335383371284</v>
      </c>
      <c r="AN99" s="371">
        <f t="shared" si="8"/>
        <v>0</v>
      </c>
    </row>
    <row r="101" spans="4:43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1"/>
    </row>
    <row r="102" spans="4:43" x14ac:dyDescent="0.2">
      <c r="F102" s="404"/>
      <c r="G102" s="404"/>
      <c r="H102" s="404"/>
      <c r="I102" s="404"/>
      <c r="J102" s="404"/>
      <c r="K102" s="404"/>
      <c r="L102" s="404"/>
      <c r="M102" s="404"/>
      <c r="N102" s="404"/>
      <c r="O102" s="404"/>
      <c r="P102" s="404"/>
    </row>
    <row r="104" spans="4:43" x14ac:dyDescent="0.2"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</row>
    <row r="105" spans="4:43" x14ac:dyDescent="0.2"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</row>
  </sheetData>
  <mergeCells count="11">
    <mergeCell ref="A2:C2"/>
    <mergeCell ref="X2:AA2"/>
    <mergeCell ref="AJ2:AL2"/>
    <mergeCell ref="H2:K2"/>
    <mergeCell ref="AF2:AH2"/>
    <mergeCell ref="AD2:AE2"/>
    <mergeCell ref="AB2:AC2"/>
    <mergeCell ref="T2:W2"/>
    <mergeCell ref="Q2:S2"/>
    <mergeCell ref="L2:O2"/>
    <mergeCell ref="E2:G2"/>
  </mergeCells>
  <phoneticPr fontId="7" type="noConversion"/>
  <printOptions horizontalCentered="1"/>
  <pageMargins left="0.25" right="0.25" top="0.75" bottom="0.75" header="0.3" footer="0.3"/>
  <pageSetup scale="78" fitToWidth="0" orientation="landscape" r:id="rId1"/>
  <headerFooter alignWithMargins="0"/>
  <colBreaks count="8" manualBreakCount="8">
    <brk id="7" max="42" man="1"/>
    <brk id="11" max="42" man="1"/>
    <brk id="15" max="42" man="1"/>
    <brk id="19" max="42" man="1"/>
    <brk id="23" max="42" man="1"/>
    <brk id="27" max="42" man="1"/>
    <brk id="31" max="42" man="1"/>
    <brk id="35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I3" sqref="I3:J3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499" t="s">
        <v>98</v>
      </c>
      <c r="F1" s="500"/>
      <c r="G1" s="511" t="s">
        <v>208</v>
      </c>
      <c r="H1" s="512"/>
      <c r="I1" s="507" t="s">
        <v>211</v>
      </c>
      <c r="J1" s="508"/>
      <c r="K1" s="507"/>
      <c r="L1" s="508"/>
      <c r="M1" s="333"/>
      <c r="N1" s="334"/>
      <c r="O1" s="333"/>
      <c r="P1" s="334"/>
      <c r="Q1" s="357" t="s">
        <v>0</v>
      </c>
      <c r="R1" s="281"/>
      <c r="S1" s="281"/>
      <c r="T1" s="282"/>
      <c r="U1" s="499" t="s">
        <v>98</v>
      </c>
      <c r="V1" s="500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9" t="s">
        <v>98</v>
      </c>
      <c r="AJ1" s="500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01"/>
      <c r="F2" s="502"/>
      <c r="G2" s="513" t="s">
        <v>209</v>
      </c>
      <c r="H2" s="514"/>
      <c r="I2" s="509" t="s">
        <v>212</v>
      </c>
      <c r="J2" s="510"/>
      <c r="K2" s="509"/>
      <c r="L2" s="516"/>
      <c r="M2" s="368"/>
      <c r="N2" s="336"/>
      <c r="O2" s="368"/>
      <c r="P2" s="336"/>
      <c r="Q2" s="192" t="s">
        <v>12</v>
      </c>
      <c r="R2" s="283"/>
      <c r="S2" s="283"/>
      <c r="T2" s="284"/>
      <c r="U2" s="501"/>
      <c r="V2" s="502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01"/>
      <c r="AJ2" s="502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201</v>
      </c>
      <c r="B3" s="283"/>
      <c r="C3" s="283"/>
      <c r="D3" s="284"/>
      <c r="E3" s="501"/>
      <c r="F3" s="502"/>
      <c r="G3" s="513" t="s">
        <v>210</v>
      </c>
      <c r="H3" s="515"/>
      <c r="I3" s="509" t="s">
        <v>210</v>
      </c>
      <c r="J3" s="510"/>
      <c r="K3" s="509"/>
      <c r="L3" s="510"/>
      <c r="M3" s="368"/>
      <c r="N3" s="336"/>
      <c r="O3" s="368"/>
      <c r="P3" s="336"/>
      <c r="Q3" s="192" t="s">
        <v>134</v>
      </c>
      <c r="R3" s="283"/>
      <c r="S3" s="283"/>
      <c r="T3" s="284"/>
      <c r="U3" s="501"/>
      <c r="V3" s="502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01"/>
      <c r="AJ3" s="502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207</v>
      </c>
      <c r="B4" s="283"/>
      <c r="C4" s="283"/>
      <c r="D4" s="284"/>
      <c r="E4" s="285"/>
      <c r="F4" s="286"/>
      <c r="G4" s="505"/>
      <c r="H4" s="506"/>
      <c r="I4" s="503"/>
      <c r="J4" s="504"/>
      <c r="K4" s="503"/>
      <c r="L4" s="517"/>
      <c r="M4" s="368"/>
      <c r="N4" s="336"/>
      <c r="O4" s="368"/>
      <c r="P4" s="336"/>
      <c r="Q4" s="192" t="s">
        <v>136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List'!AO4),0,'Item List'!AO4)</f>
        <v>140</v>
      </c>
      <c r="E6" s="145">
        <f>IF(ISBLANK('Item List'!AP4),0,'Item List'!AP4)</f>
        <v>30</v>
      </c>
      <c r="F6" s="145">
        <f>IF(AND(ISNUMBER($D6),ISNUMBER(E6)),$D6*E6,0)</f>
        <v>4200</v>
      </c>
      <c r="G6" s="167">
        <v>73</v>
      </c>
      <c r="H6" s="102">
        <f>IF(AND(ISNUMBER($D6),ISNUMBER(G6)),$D6*G6,0)</f>
        <v>10220</v>
      </c>
      <c r="I6" s="168">
        <v>60</v>
      </c>
      <c r="J6" s="102">
        <f t="shared" ref="J6:J29" si="0">IF(AND(ISNUMBER($D6),ISNUMBER(I6)),$D6*I6,0)</f>
        <v>8400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List'!AO4),0,'Item List'!AO4)</f>
        <v>140</v>
      </c>
      <c r="U6" s="145">
        <f>IF(ISBLANK('Item List'!AP4),0,'Item List'!AP4)</f>
        <v>30</v>
      </c>
      <c r="V6" s="145">
        <f t="shared" ref="V6:V29" si="4">IF(AND(ISNUMBER($D6),ISNUMBER(U6)),$D6*U6,0)</f>
        <v>4200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List'!AO4),0,'Item List'!AO4)</f>
        <v>140</v>
      </c>
      <c r="AI6" s="145">
        <f>IF(ISBLANK('Item List'!AP4),0,'Item List'!AP4)</f>
        <v>30</v>
      </c>
      <c r="AJ6" s="145">
        <f>IF(AND(ISNUMBER($D6),ISNUMBER(AI6)),$D6*AI6,0)</f>
        <v>4200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List'!AO5),0,'Item List'!AO5)</f>
        <v>1.0000000000000002</v>
      </c>
      <c r="E7" s="145">
        <f>IF(ISBLANK('Item List'!AP5),0,'Item List'!AP5)</f>
        <v>60000</v>
      </c>
      <c r="F7" s="145">
        <f t="shared" ref="F7:F29" si="14">IF(AND(ISNUMBER($D7),ISNUMBER(E7)),$D7*E7,0)</f>
        <v>60000.000000000015</v>
      </c>
      <c r="G7" s="167">
        <v>30300</v>
      </c>
      <c r="H7" s="102">
        <f t="shared" ref="H7:H29" si="15">IF(AND(ISNUMBER($D7),ISNUMBER(G7)),$D7*G7,0)</f>
        <v>30300.000000000007</v>
      </c>
      <c r="I7" s="168">
        <v>50000</v>
      </c>
      <c r="J7" s="102">
        <f t="shared" si="0"/>
        <v>50000.000000000015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List'!AO5),0,'Item List'!AO5)</f>
        <v>1.0000000000000002</v>
      </c>
      <c r="U7" s="145">
        <f>IF(ISBLANK('Item List'!AP5),0,'Item List'!AP5)</f>
        <v>60000</v>
      </c>
      <c r="V7" s="145">
        <f t="shared" si="4"/>
        <v>60000.000000000015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List'!AO5),0,'Item List'!AO5)</f>
        <v>1.0000000000000002</v>
      </c>
      <c r="AI7" s="145">
        <f>IF(ISBLANK('Item List'!AP5),0,'Item List'!AP5)</f>
        <v>60000</v>
      </c>
      <c r="AJ7" s="145">
        <f t="shared" ref="AJ7:AJ29" si="16">IF(AND(ISNUMBER($D7),ISNUMBER(AI7)),$D7*AI7,0)</f>
        <v>60000.000000000015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List'!AO6),0,'Item List'!AO6)</f>
        <v>110</v>
      </c>
      <c r="E8" s="145">
        <f>IF(ISBLANK('Item List'!AP6),0,'Item List'!AP6)</f>
        <v>75</v>
      </c>
      <c r="F8" s="145">
        <f t="shared" si="14"/>
        <v>8250</v>
      </c>
      <c r="G8" s="167">
        <v>59</v>
      </c>
      <c r="H8" s="102">
        <f t="shared" si="15"/>
        <v>6490</v>
      </c>
      <c r="I8" s="168">
        <v>75</v>
      </c>
      <c r="J8" s="102">
        <f t="shared" si="0"/>
        <v>8250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List'!AO6),0,'Item List'!AO6)</f>
        <v>110</v>
      </c>
      <c r="U8" s="145">
        <f>IF(ISBLANK('Item List'!AP6),0,'Item List'!AP6)</f>
        <v>75</v>
      </c>
      <c r="V8" s="145">
        <f t="shared" si="4"/>
        <v>8250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List'!AO6),0,'Item List'!AO6)</f>
        <v>110</v>
      </c>
      <c r="AI8" s="145">
        <f>IF(ISBLANK('Item List'!AP6),0,'Item List'!AP6)</f>
        <v>75</v>
      </c>
      <c r="AJ8" s="145">
        <f t="shared" si="16"/>
        <v>8250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List'!AO7),0,'Item List'!AO7)</f>
        <v>870</v>
      </c>
      <c r="E9" s="145">
        <f>IF(ISBLANK('Item List'!AP7),0,'Item List'!AP7)</f>
        <v>20</v>
      </c>
      <c r="F9" s="145">
        <f t="shared" si="14"/>
        <v>17400</v>
      </c>
      <c r="G9" s="167">
        <v>0.01</v>
      </c>
      <c r="H9" s="102">
        <f t="shared" si="15"/>
        <v>8.7000000000000011</v>
      </c>
      <c r="I9" s="168">
        <v>14</v>
      </c>
      <c r="J9" s="102">
        <f t="shared" si="0"/>
        <v>12180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List'!AO7),0,'Item List'!AO7)</f>
        <v>870</v>
      </c>
      <c r="U9" s="145">
        <f>IF(ISBLANK('Item List'!AP7),0,'Item List'!AP7)</f>
        <v>20</v>
      </c>
      <c r="V9" s="145">
        <f t="shared" si="4"/>
        <v>17400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List'!AO7),0,'Item List'!AO7)</f>
        <v>870</v>
      </c>
      <c r="AI9" s="145">
        <f>IF(ISBLANK('Item List'!AP7),0,'Item List'!AP7)</f>
        <v>20</v>
      </c>
      <c r="AJ9" s="145">
        <f t="shared" si="16"/>
        <v>17400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List'!AO8),0,'Item List'!AO8)</f>
        <v>8776</v>
      </c>
      <c r="E10" s="145">
        <f>IF(ISBLANK('Item List'!AP8),0,'Item List'!AP8)</f>
        <v>3</v>
      </c>
      <c r="F10" s="145">
        <f t="shared" si="14"/>
        <v>26328</v>
      </c>
      <c r="G10" s="167">
        <v>0.01</v>
      </c>
      <c r="H10" s="102">
        <f t="shared" si="15"/>
        <v>87.76</v>
      </c>
      <c r="I10" s="168">
        <v>2.5</v>
      </c>
      <c r="J10" s="102">
        <f t="shared" si="0"/>
        <v>21940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List'!AO8),0,'Item List'!AO8)</f>
        <v>8776</v>
      </c>
      <c r="U10" s="145">
        <f>IF(ISBLANK('Item List'!AP8),0,'Item List'!AP8)</f>
        <v>3</v>
      </c>
      <c r="V10" s="145">
        <f t="shared" si="4"/>
        <v>26328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List'!AO8),0,'Item List'!AO8)</f>
        <v>8776</v>
      </c>
      <c r="AI10" s="145">
        <f>IF(ISBLANK('Item List'!AP8),0,'Item List'!AP8)</f>
        <v>3</v>
      </c>
      <c r="AJ10" s="145">
        <f t="shared" si="16"/>
        <v>26328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List'!AO9),0,'Item List'!AO9)</f>
        <v>870</v>
      </c>
      <c r="E11" s="145">
        <f>IF(ISBLANK('Item List'!AP9),0,'Item List'!AP9)</f>
        <v>10</v>
      </c>
      <c r="F11" s="145">
        <f t="shared" si="14"/>
        <v>8700</v>
      </c>
      <c r="G11" s="167">
        <v>0.01</v>
      </c>
      <c r="H11" s="102">
        <f t="shared" si="15"/>
        <v>8.7000000000000011</v>
      </c>
      <c r="I11" s="168">
        <v>0.01</v>
      </c>
      <c r="J11" s="102">
        <f t="shared" si="0"/>
        <v>8.7000000000000011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List'!AO9),0,'Item List'!AO9)</f>
        <v>870</v>
      </c>
      <c r="U11" s="145">
        <f>IF(ISBLANK('Item List'!AP9),0,'Item List'!AP9)</f>
        <v>10</v>
      </c>
      <c r="V11" s="145">
        <f t="shared" si="4"/>
        <v>8700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List'!AO9),0,'Item List'!AO9)</f>
        <v>870</v>
      </c>
      <c r="AI11" s="145">
        <f>IF(ISBLANK('Item List'!AP9),0,'Item List'!AP9)</f>
        <v>10</v>
      </c>
      <c r="AJ11" s="145">
        <f t="shared" si="16"/>
        <v>8700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Binder Course, IL-9.5, N50, 1.25"</v>
      </c>
      <c r="C12" s="287" t="str">
        <f>IF(ISBLANK('Item List'!C10),"",'Item List'!C10)</f>
        <v>Tons</v>
      </c>
      <c r="D12" s="288">
        <f>IF(ISBLANK('Item List'!AO10),0,'Item List'!AO10)</f>
        <v>500</v>
      </c>
      <c r="E12" s="145">
        <f>IF(ISBLANK('Item List'!AP10),0,'Item List'!AP10)</f>
        <v>80</v>
      </c>
      <c r="F12" s="145">
        <f t="shared" si="14"/>
        <v>40000</v>
      </c>
      <c r="G12" s="167">
        <v>76</v>
      </c>
      <c r="H12" s="102">
        <f t="shared" si="15"/>
        <v>38000</v>
      </c>
      <c r="I12" s="168">
        <v>88</v>
      </c>
      <c r="J12" s="102">
        <f t="shared" si="0"/>
        <v>44000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Binder Course, IL-9.5, N50, 1.25"</v>
      </c>
      <c r="S12" s="287" t="str">
        <f>IF(ISBLANK('Item List'!C10),"",'Item List'!C10)</f>
        <v>Tons</v>
      </c>
      <c r="T12" s="288">
        <f>IF(ISBLANK('Item List'!AO10),0,'Item List'!AO10)</f>
        <v>500</v>
      </c>
      <c r="U12" s="145">
        <f>IF(ISBLANK('Item List'!AP10),0,'Item List'!AP10)</f>
        <v>80</v>
      </c>
      <c r="V12" s="145">
        <f t="shared" si="4"/>
        <v>40000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Binder Course, IL-9.5, N50, 1.25"</v>
      </c>
      <c r="AG12" s="287" t="str">
        <f>IF(ISBLANK('Item List'!C10),"",'Item List'!C10)</f>
        <v>Tons</v>
      </c>
      <c r="AH12" s="288">
        <f>IF(ISBLANK('Item List'!AO10),0,'Item List'!AO10)</f>
        <v>500</v>
      </c>
      <c r="AI12" s="145">
        <f>IF(ISBLANK('Item List'!AP10),0,'Item List'!AP10)</f>
        <v>80</v>
      </c>
      <c r="AJ12" s="145">
        <f t="shared" si="16"/>
        <v>40000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IL-19.0, N50, 2.5"</v>
      </c>
      <c r="C13" s="287" t="str">
        <f>IF(ISBLANK('Item List'!C11),"",'Item List'!C11)</f>
        <v>Tons</v>
      </c>
      <c r="D13" s="288">
        <f>IF(ISBLANK('Item List'!AO11),0,'Item List'!AO11)</f>
        <v>650</v>
      </c>
      <c r="E13" s="145">
        <f>IF(ISBLANK('Item List'!AP11),0,'Item List'!AP11)</f>
        <v>80</v>
      </c>
      <c r="F13" s="145">
        <f t="shared" si="14"/>
        <v>52000</v>
      </c>
      <c r="G13" s="167">
        <v>76</v>
      </c>
      <c r="H13" s="102">
        <f t="shared" si="15"/>
        <v>49400</v>
      </c>
      <c r="I13" s="168">
        <v>73</v>
      </c>
      <c r="J13" s="102">
        <f t="shared" si="0"/>
        <v>47450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IL-19.0, N50, 2.5"</v>
      </c>
      <c r="S13" s="287" t="str">
        <f>IF(ISBLANK('Item List'!C11),"",'Item List'!C11)</f>
        <v>Tons</v>
      </c>
      <c r="T13" s="288">
        <f>IF(ISBLANK('Item List'!AO11),0,'Item List'!AO11)</f>
        <v>650</v>
      </c>
      <c r="U13" s="145">
        <f>IF(ISBLANK('Item List'!AP11),0,'Item List'!AP11)</f>
        <v>80</v>
      </c>
      <c r="V13" s="145">
        <f t="shared" si="4"/>
        <v>52000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IL-19.0, N50, 2.5"</v>
      </c>
      <c r="AG13" s="287" t="str">
        <f>IF(ISBLANK('Item List'!C11),"",'Item List'!C11)</f>
        <v>Tons</v>
      </c>
      <c r="AH13" s="288">
        <f>IF(ISBLANK('Item List'!AO11),0,'Item List'!AO11)</f>
        <v>650</v>
      </c>
      <c r="AI13" s="145">
        <f>IF(ISBLANK('Item List'!AP11),0,'Item List'!AP11)</f>
        <v>80</v>
      </c>
      <c r="AJ13" s="145">
        <f t="shared" si="16"/>
        <v>52000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2"</v>
      </c>
      <c r="C14" s="287" t="str">
        <f>IF(ISBLANK('Item List'!C12),"",'Item List'!C12)</f>
        <v>Tons</v>
      </c>
      <c r="D14" s="288">
        <f>IF(ISBLANK('Item List'!AO12),0,'Item List'!AO12)</f>
        <v>11325</v>
      </c>
      <c r="E14" s="145">
        <f>IF(ISBLANK('Item List'!AP12),0,'Item List'!AP12)</f>
        <v>80</v>
      </c>
      <c r="F14" s="145">
        <f t="shared" si="14"/>
        <v>906000</v>
      </c>
      <c r="G14" s="167">
        <v>79.25</v>
      </c>
      <c r="H14" s="102">
        <f t="shared" si="15"/>
        <v>897506.25</v>
      </c>
      <c r="I14" s="168">
        <v>76</v>
      </c>
      <c r="J14" s="102">
        <f t="shared" si="0"/>
        <v>860700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2"</v>
      </c>
      <c r="S14" s="287" t="str">
        <f>IF(ISBLANK('Item List'!C12),"",'Item List'!C12)</f>
        <v>Tons</v>
      </c>
      <c r="T14" s="288">
        <f>IF(ISBLANK('Item List'!AO12),0,'Item List'!AO12)</f>
        <v>11325</v>
      </c>
      <c r="U14" s="145">
        <f>IF(ISBLANK('Item List'!AP12),0,'Item List'!AP12)</f>
        <v>80</v>
      </c>
      <c r="V14" s="145">
        <f t="shared" si="4"/>
        <v>906000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2"</v>
      </c>
      <c r="AG14" s="287" t="str">
        <f>IF(ISBLANK('Item List'!C12),"",'Item List'!C12)</f>
        <v>Tons</v>
      </c>
      <c r="AH14" s="288">
        <f>IF(ISBLANK('Item List'!AO12),0,'Item List'!AO12)</f>
        <v>11325</v>
      </c>
      <c r="AI14" s="145">
        <f>IF(ISBLANK('Item List'!AP12),0,'Item List'!AP12)</f>
        <v>80</v>
      </c>
      <c r="AJ14" s="145">
        <f t="shared" si="16"/>
        <v>906000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Asphalt, Hand Method</v>
      </c>
      <c r="C15" s="287" t="str">
        <f>IF(ISBLANK('Item List'!C13),"",'Item List'!C13)</f>
        <v>Tons</v>
      </c>
      <c r="D15" s="288">
        <f>IF(ISBLANK('Item List'!AO13),0,'Item List'!AO13)</f>
        <v>30</v>
      </c>
      <c r="E15" s="145">
        <f>IF(ISBLANK('Item List'!AP13),0,'Item List'!AP13)</f>
        <v>300</v>
      </c>
      <c r="F15" s="145">
        <f t="shared" si="14"/>
        <v>9000</v>
      </c>
      <c r="G15" s="167">
        <v>80</v>
      </c>
      <c r="H15" s="102">
        <f t="shared" si="15"/>
        <v>2400</v>
      </c>
      <c r="I15" s="168">
        <v>250</v>
      </c>
      <c r="J15" s="102">
        <f t="shared" si="0"/>
        <v>7500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Asphalt, Hand Method</v>
      </c>
      <c r="S15" s="287" t="str">
        <f>IF(ISBLANK('Item List'!C13),"",'Item List'!C13)</f>
        <v>Tons</v>
      </c>
      <c r="T15" s="288">
        <f>IF(ISBLANK('Item List'!AO13),0,'Item List'!AO13)</f>
        <v>30</v>
      </c>
      <c r="U15" s="145">
        <f>IF(ISBLANK('Item List'!AP13),0,'Item List'!AP13)</f>
        <v>300</v>
      </c>
      <c r="V15" s="145">
        <f t="shared" si="4"/>
        <v>9000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Asphalt, Hand Method</v>
      </c>
      <c r="AG15" s="287" t="str">
        <f>IF(ISBLANK('Item List'!C13),"",'Item List'!C13)</f>
        <v>Tons</v>
      </c>
      <c r="AH15" s="288">
        <f>IF(ISBLANK('Item List'!AO13),0,'Item List'!AO13)</f>
        <v>30</v>
      </c>
      <c r="AI15" s="145">
        <f>IF(ISBLANK('Item List'!AP13),0,'Item List'!AP13)</f>
        <v>300</v>
      </c>
      <c r="AJ15" s="145">
        <f t="shared" si="16"/>
        <v>9000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P.C.C. Approach Pavement, 6"</v>
      </c>
      <c r="C16" s="287" t="str">
        <f>IF(ISBLANK('Item List'!C14),"",'Item List'!C14)</f>
        <v>S.Y.</v>
      </c>
      <c r="D16" s="288">
        <f>IF(ISBLANK('Item List'!AO14),0,'Item List'!AO14)</f>
        <v>1325</v>
      </c>
      <c r="E16" s="145">
        <f>IF(ISBLANK('Item List'!AP14),0,'Item List'!AP14)</f>
        <v>65</v>
      </c>
      <c r="F16" s="145">
        <f t="shared" si="14"/>
        <v>86125</v>
      </c>
      <c r="G16" s="167">
        <v>94</v>
      </c>
      <c r="H16" s="102">
        <f t="shared" si="15"/>
        <v>124550</v>
      </c>
      <c r="I16" s="169">
        <v>75</v>
      </c>
      <c r="J16" s="102">
        <f t="shared" si="0"/>
        <v>99375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P.C.C. Approach Pavement, 6"</v>
      </c>
      <c r="S16" s="287" t="str">
        <f>IF(ISBLANK('Item List'!C14),"",'Item List'!C14)</f>
        <v>S.Y.</v>
      </c>
      <c r="T16" s="288">
        <f>IF(ISBLANK('Item List'!AO14),0,'Item List'!AO14)</f>
        <v>1325</v>
      </c>
      <c r="U16" s="145">
        <f>IF(ISBLANK('Item List'!AP14),0,'Item List'!AP14)</f>
        <v>65</v>
      </c>
      <c r="V16" s="145">
        <f t="shared" si="4"/>
        <v>86125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P.C.C. Approach Pavement, 6"</v>
      </c>
      <c r="AG16" s="287" t="str">
        <f>IF(ISBLANK('Item List'!C14),"",'Item List'!C14)</f>
        <v>S.Y.</v>
      </c>
      <c r="AH16" s="288">
        <f>IF(ISBLANK('Item List'!AO14),0,'Item List'!AO14)</f>
        <v>1325</v>
      </c>
      <c r="AI16" s="145">
        <f>IF(ISBLANK('Item List'!AP14),0,'Item List'!AP14)</f>
        <v>65</v>
      </c>
      <c r="AJ16" s="145">
        <f t="shared" si="16"/>
        <v>86125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8"</v>
      </c>
      <c r="C17" s="287" t="str">
        <f>IF(ISBLANK('Item List'!C15),"",'Item List'!C15)</f>
        <v>S.Y.</v>
      </c>
      <c r="D17" s="288">
        <f>IF(ISBLANK('Item List'!AO15),0,'Item List'!AO15)</f>
        <v>151</v>
      </c>
      <c r="E17" s="145">
        <f>IF(ISBLANK('Item List'!AP15),0,'Item List'!AP15)</f>
        <v>80</v>
      </c>
      <c r="F17" s="145">
        <f t="shared" si="14"/>
        <v>12080</v>
      </c>
      <c r="G17" s="167">
        <v>108</v>
      </c>
      <c r="H17" s="102">
        <f t="shared" si="15"/>
        <v>16308</v>
      </c>
      <c r="I17" s="169">
        <v>85</v>
      </c>
      <c r="J17" s="102">
        <f t="shared" si="0"/>
        <v>12835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8"</v>
      </c>
      <c r="S17" s="287" t="str">
        <f>IF(ISBLANK('Item List'!C15),"",'Item List'!C15)</f>
        <v>S.Y.</v>
      </c>
      <c r="T17" s="288">
        <f>IF(ISBLANK('Item List'!AO15),0,'Item List'!AO15)</f>
        <v>151</v>
      </c>
      <c r="U17" s="145">
        <f>IF(ISBLANK('Item List'!AP15),0,'Item List'!AP15)</f>
        <v>80</v>
      </c>
      <c r="V17" s="145">
        <f t="shared" si="4"/>
        <v>12080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8"</v>
      </c>
      <c r="AG17" s="287" t="str">
        <f>IF(ISBLANK('Item List'!C15),"",'Item List'!C15)</f>
        <v>S.Y.</v>
      </c>
      <c r="AH17" s="288">
        <f>IF(ISBLANK('Item List'!AO15),0,'Item List'!AO15)</f>
        <v>151</v>
      </c>
      <c r="AI17" s="145">
        <f>IF(ISBLANK('Item List'!AP15),0,'Item List'!AP15)</f>
        <v>80</v>
      </c>
      <c r="AJ17" s="145">
        <f t="shared" si="16"/>
        <v>12080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Sidewalk, 4"</v>
      </c>
      <c r="C18" s="287" t="str">
        <f>IF(ISBLANK('Item List'!C16),"",'Item List'!C16)</f>
        <v>S.F.</v>
      </c>
      <c r="D18" s="288">
        <f>IF(ISBLANK('Item List'!AO16),0,'Item List'!AO16)</f>
        <v>36275</v>
      </c>
      <c r="E18" s="145">
        <f>IF(ISBLANK('Item List'!AP16),0,'Item List'!AP16)</f>
        <v>6</v>
      </c>
      <c r="F18" s="145">
        <f t="shared" si="14"/>
        <v>217650</v>
      </c>
      <c r="G18" s="167">
        <v>6.7</v>
      </c>
      <c r="H18" s="102">
        <f t="shared" si="15"/>
        <v>243042.5</v>
      </c>
      <c r="I18" s="169">
        <v>8</v>
      </c>
      <c r="J18" s="102">
        <f t="shared" si="0"/>
        <v>290200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Sidewalk, 4"</v>
      </c>
      <c r="S18" s="287" t="str">
        <f>IF(ISBLANK('Item List'!C16),"",'Item List'!C16)</f>
        <v>S.F.</v>
      </c>
      <c r="T18" s="288">
        <f>IF(ISBLANK('Item List'!AO16),0,'Item List'!AO16)</f>
        <v>36275</v>
      </c>
      <c r="U18" s="145">
        <f>IF(ISBLANK('Item List'!AP16),0,'Item List'!AP16)</f>
        <v>6</v>
      </c>
      <c r="V18" s="145">
        <f t="shared" si="4"/>
        <v>217650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Sidewalk, 4"</v>
      </c>
      <c r="AG18" s="287" t="str">
        <f>IF(ISBLANK('Item List'!C16),"",'Item List'!C16)</f>
        <v>S.F.</v>
      </c>
      <c r="AH18" s="288">
        <f>IF(ISBLANK('Item List'!AO16),0,'Item List'!AO16)</f>
        <v>36275</v>
      </c>
      <c r="AI18" s="145">
        <f>IF(ISBLANK('Item List'!AP16),0,'Item List'!AP16)</f>
        <v>6</v>
      </c>
      <c r="AJ18" s="145">
        <f t="shared" si="16"/>
        <v>217650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Detectable Warnings, ADA Ramps</v>
      </c>
      <c r="C19" s="287" t="str">
        <f>IF(ISBLANK('Item List'!C17),"",'Item List'!C17)</f>
        <v>S.F.</v>
      </c>
      <c r="D19" s="288">
        <f>IF(ISBLANK('Item List'!AO17),0,'Item List'!AO17)</f>
        <v>940</v>
      </c>
      <c r="E19" s="145">
        <f>IF(ISBLANK('Item List'!AP17),0,'Item List'!AP17)</f>
        <v>30</v>
      </c>
      <c r="F19" s="145">
        <f t="shared" si="14"/>
        <v>28200</v>
      </c>
      <c r="G19" s="167">
        <v>30</v>
      </c>
      <c r="H19" s="102">
        <f t="shared" si="15"/>
        <v>28200</v>
      </c>
      <c r="I19" s="169">
        <v>29</v>
      </c>
      <c r="J19" s="102">
        <f t="shared" si="0"/>
        <v>27260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Detectable Warnings, ADA Ramps</v>
      </c>
      <c r="S19" s="287" t="str">
        <f>IF(ISBLANK('Item List'!C17),"",'Item List'!C17)</f>
        <v>S.F.</v>
      </c>
      <c r="T19" s="288">
        <f>IF(ISBLANK('Item List'!AO17),0,'Item List'!AO17)</f>
        <v>940</v>
      </c>
      <c r="U19" s="145">
        <f>IF(ISBLANK('Item List'!AP17),0,'Item List'!AP17)</f>
        <v>30</v>
      </c>
      <c r="V19" s="145">
        <f t="shared" si="4"/>
        <v>28200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Detectable Warnings, ADA Ramps</v>
      </c>
      <c r="AG19" s="287" t="str">
        <f>IF(ISBLANK('Item List'!C17),"",'Item List'!C17)</f>
        <v>S.F.</v>
      </c>
      <c r="AH19" s="288">
        <f>IF(ISBLANK('Item List'!AO17),0,'Item List'!AO17)</f>
        <v>940</v>
      </c>
      <c r="AI19" s="145">
        <f>IF(ISBLANK('Item List'!AP17),0,'Item List'!AP17)</f>
        <v>30</v>
      </c>
      <c r="AJ19" s="145">
        <f t="shared" si="16"/>
        <v>28200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Combination Curb and Gutter Removal</v>
      </c>
      <c r="C20" s="287" t="str">
        <f>IF(ISBLANK('Item List'!C18),"",'Item List'!C18)</f>
        <v>L.F.</v>
      </c>
      <c r="D20" s="288">
        <f>IF(ISBLANK('Item List'!AO18),0,'Item List'!AO18)</f>
        <v>5315</v>
      </c>
      <c r="E20" s="145">
        <f>IF(ISBLANK('Item List'!AP18),0,'Item List'!AP18)</f>
        <v>15</v>
      </c>
      <c r="F20" s="145">
        <f t="shared" si="14"/>
        <v>79725</v>
      </c>
      <c r="G20" s="167">
        <v>10.8</v>
      </c>
      <c r="H20" s="102">
        <f t="shared" si="15"/>
        <v>57402.000000000007</v>
      </c>
      <c r="I20" s="169">
        <v>10</v>
      </c>
      <c r="J20" s="102">
        <f t="shared" si="0"/>
        <v>53150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Combination Curb and Gutter Removal</v>
      </c>
      <c r="S20" s="287" t="str">
        <f>IF(ISBLANK('Item List'!C18),"",'Item List'!C18)</f>
        <v>L.F.</v>
      </c>
      <c r="T20" s="288">
        <f>IF(ISBLANK('Item List'!AO18),0,'Item List'!AO18)</f>
        <v>5315</v>
      </c>
      <c r="U20" s="145">
        <f>IF(ISBLANK('Item List'!AP18),0,'Item List'!AP18)</f>
        <v>15</v>
      </c>
      <c r="V20" s="145">
        <f t="shared" si="4"/>
        <v>79725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Combination Curb and Gutter Removal</v>
      </c>
      <c r="AG20" s="287" t="str">
        <f>IF(ISBLANK('Item List'!C18),"",'Item List'!C18)</f>
        <v>L.F.</v>
      </c>
      <c r="AH20" s="288">
        <f>IF(ISBLANK('Item List'!AO18),0,'Item List'!AO18)</f>
        <v>5315</v>
      </c>
      <c r="AI20" s="145">
        <f>IF(ISBLANK('Item List'!AP18),0,'Item List'!AP18)</f>
        <v>15</v>
      </c>
      <c r="AJ20" s="145">
        <f t="shared" si="16"/>
        <v>79725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Sidewalk Removal</v>
      </c>
      <c r="C21" s="287" t="str">
        <f>IF(ISBLANK('Item List'!C19),"",'Item List'!C19)</f>
        <v>S.F.</v>
      </c>
      <c r="D21" s="288">
        <f>IF(ISBLANK('Item List'!AO19),0,'Item List'!AO19)</f>
        <v>35000</v>
      </c>
      <c r="E21" s="145">
        <f>IF(ISBLANK('Item List'!AP19),0,'Item List'!AP19)</f>
        <v>2</v>
      </c>
      <c r="F21" s="145">
        <f t="shared" si="14"/>
        <v>70000</v>
      </c>
      <c r="G21" s="167">
        <v>1.5</v>
      </c>
      <c r="H21" s="102">
        <f t="shared" si="15"/>
        <v>52500</v>
      </c>
      <c r="I21" s="169">
        <v>2.5</v>
      </c>
      <c r="J21" s="102">
        <f t="shared" si="0"/>
        <v>87500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Sidewalk Removal</v>
      </c>
      <c r="S21" s="287" t="str">
        <f>IF(ISBLANK('Item List'!C19),"",'Item List'!C19)</f>
        <v>S.F.</v>
      </c>
      <c r="T21" s="288">
        <f>IF(ISBLANK('Item List'!AO19),0,'Item List'!AO19)</f>
        <v>35000</v>
      </c>
      <c r="U21" s="145">
        <f>IF(ISBLANK('Item List'!AP19),0,'Item List'!AP19)</f>
        <v>2</v>
      </c>
      <c r="V21" s="145">
        <f t="shared" si="4"/>
        <v>70000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Sidewalk Removal</v>
      </c>
      <c r="AG21" s="287" t="str">
        <f>IF(ISBLANK('Item List'!C19),"",'Item List'!C19)</f>
        <v>S.F.</v>
      </c>
      <c r="AH21" s="288">
        <f>IF(ISBLANK('Item List'!AO19),0,'Item List'!AO19)</f>
        <v>35000</v>
      </c>
      <c r="AI21" s="145">
        <f>IF(ISBLANK('Item List'!AP19),0,'Item List'!AP19)</f>
        <v>2</v>
      </c>
      <c r="AJ21" s="145">
        <f t="shared" si="16"/>
        <v>70000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Approach Pavement Removal</v>
      </c>
      <c r="C22" s="287" t="str">
        <f>IF(ISBLANK('Item List'!C20),"",'Item List'!C20)</f>
        <v>S.Y.</v>
      </c>
      <c r="D22" s="288">
        <f>IF(ISBLANK('Item List'!AO20),0,'Item List'!AO20)</f>
        <v>1484</v>
      </c>
      <c r="E22" s="145">
        <f>IF(ISBLANK('Item List'!AP20),0,'Item List'!AP20)</f>
        <v>25</v>
      </c>
      <c r="F22" s="145">
        <f t="shared" si="14"/>
        <v>37100</v>
      </c>
      <c r="G22" s="167">
        <v>15.7</v>
      </c>
      <c r="H22" s="102">
        <f t="shared" si="15"/>
        <v>23298.799999999999</v>
      </c>
      <c r="I22" s="169">
        <v>26</v>
      </c>
      <c r="J22" s="102">
        <f t="shared" si="0"/>
        <v>38584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Approach Pavement Removal</v>
      </c>
      <c r="S22" s="287" t="str">
        <f>IF(ISBLANK('Item List'!C20),"",'Item List'!C20)</f>
        <v>S.Y.</v>
      </c>
      <c r="T22" s="288">
        <f>IF(ISBLANK('Item List'!AO20),0,'Item List'!AO20)</f>
        <v>1484</v>
      </c>
      <c r="U22" s="145">
        <f>IF(ISBLANK('Item List'!AP20),0,'Item List'!AP20)</f>
        <v>25</v>
      </c>
      <c r="V22" s="145">
        <f t="shared" si="4"/>
        <v>37100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Approach Pavement Removal</v>
      </c>
      <c r="AG22" s="287" t="str">
        <f>IF(ISBLANK('Item List'!C20),"",'Item List'!C20)</f>
        <v>S.Y.</v>
      </c>
      <c r="AH22" s="288">
        <f>IF(ISBLANK('Item List'!AO20),0,'Item List'!AO20)</f>
        <v>1484</v>
      </c>
      <c r="AI22" s="145">
        <f>IF(ISBLANK('Item List'!AP20),0,'Item List'!AP20)</f>
        <v>25</v>
      </c>
      <c r="AJ22" s="145">
        <f t="shared" si="16"/>
        <v>37100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Surface Removal, 2"</v>
      </c>
      <c r="C23" s="287" t="str">
        <f>IF(ISBLANK('Item List'!C21),"",'Item List'!C21)</f>
        <v>S.Y.</v>
      </c>
      <c r="D23" s="288">
        <f>IF(ISBLANK('Item List'!AO21),0,'Item List'!AO21)</f>
        <v>84550</v>
      </c>
      <c r="E23" s="145">
        <f>IF(ISBLANK('Item List'!AP21),0,'Item List'!AP21)</f>
        <v>3</v>
      </c>
      <c r="F23" s="145">
        <f t="shared" si="14"/>
        <v>253650</v>
      </c>
      <c r="G23" s="167">
        <v>2.6</v>
      </c>
      <c r="H23" s="102">
        <f t="shared" si="15"/>
        <v>219830</v>
      </c>
      <c r="I23" s="169">
        <v>3</v>
      </c>
      <c r="J23" s="102">
        <f t="shared" si="0"/>
        <v>253650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Surface Removal, 2"</v>
      </c>
      <c r="S23" s="287" t="str">
        <f>IF(ISBLANK('Item List'!C21),"",'Item List'!C21)</f>
        <v>S.Y.</v>
      </c>
      <c r="T23" s="288">
        <f>IF(ISBLANK('Item List'!AO21),0,'Item List'!AO21)</f>
        <v>84550</v>
      </c>
      <c r="U23" s="145">
        <f>IF(ISBLANK('Item List'!AP21),0,'Item List'!AP21)</f>
        <v>3</v>
      </c>
      <c r="V23" s="145">
        <f t="shared" si="4"/>
        <v>253650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Surface Removal, 2"</v>
      </c>
      <c r="AG23" s="287" t="str">
        <f>IF(ISBLANK('Item List'!C21),"",'Item List'!C21)</f>
        <v>S.Y.</v>
      </c>
      <c r="AH23" s="288">
        <f>IF(ISBLANK('Item List'!AO21),0,'Item List'!AO21)</f>
        <v>84550</v>
      </c>
      <c r="AI23" s="145">
        <f>IF(ISBLANK('Item List'!AP21),0,'Item List'!AP21)</f>
        <v>3</v>
      </c>
      <c r="AJ23" s="145">
        <f t="shared" si="16"/>
        <v>253650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Surface Removal, 4.5"</v>
      </c>
      <c r="C24" s="287" t="str">
        <f>IF(ISBLANK('Item List'!C22),"",'Item List'!C22)</f>
        <v>S.Y.</v>
      </c>
      <c r="D24" s="288">
        <f>IF(ISBLANK('Item List'!AO22),0,'Item List'!AO22)</f>
        <v>4250</v>
      </c>
      <c r="E24" s="145">
        <f>IF(ISBLANK('Item List'!AP22),0,'Item List'!AP22)</f>
        <v>5</v>
      </c>
      <c r="F24" s="145">
        <f t="shared" si="14"/>
        <v>21250</v>
      </c>
      <c r="G24" s="167">
        <v>4.58</v>
      </c>
      <c r="H24" s="102">
        <f t="shared" si="15"/>
        <v>19465</v>
      </c>
      <c r="I24" s="169">
        <v>4.25</v>
      </c>
      <c r="J24" s="102">
        <f t="shared" si="0"/>
        <v>18062.5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Surface Removal, 4.5"</v>
      </c>
      <c r="S24" s="287" t="str">
        <f>IF(ISBLANK('Item List'!C22),"",'Item List'!C22)</f>
        <v>S.Y.</v>
      </c>
      <c r="T24" s="288">
        <f>IF(ISBLANK('Item List'!AO22),0,'Item List'!AO22)</f>
        <v>4250</v>
      </c>
      <c r="U24" s="145">
        <f>IF(ISBLANK('Item List'!AP22),0,'Item List'!AP22)</f>
        <v>5</v>
      </c>
      <c r="V24" s="145">
        <f t="shared" si="4"/>
        <v>21250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Surface Removal, 4.5"</v>
      </c>
      <c r="AG24" s="287" t="str">
        <f>IF(ISBLANK('Item List'!C22),"",'Item List'!C22)</f>
        <v>S.Y.</v>
      </c>
      <c r="AH24" s="288">
        <f>IF(ISBLANK('Item List'!AO22),0,'Item List'!AO22)</f>
        <v>4250</v>
      </c>
      <c r="AI24" s="145">
        <f>IF(ISBLANK('Item List'!AP22),0,'Item List'!AP22)</f>
        <v>5</v>
      </c>
      <c r="AJ24" s="145">
        <f t="shared" si="16"/>
        <v>21250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Surface Removal, Butt Joints</v>
      </c>
      <c r="C25" s="287" t="str">
        <f>IF(ISBLANK('Item List'!C23),"",'Item List'!C23)</f>
        <v>S.Y.</v>
      </c>
      <c r="D25" s="288">
        <f>IF(ISBLANK('Item List'!AO23),0,'Item List'!AO23)</f>
        <v>100</v>
      </c>
      <c r="E25" s="145">
        <f>IF(ISBLANK('Item List'!AP23),0,'Item List'!AP23)</f>
        <v>7</v>
      </c>
      <c r="F25" s="145">
        <f t="shared" si="14"/>
        <v>700</v>
      </c>
      <c r="G25" s="167">
        <v>10.58</v>
      </c>
      <c r="H25" s="102">
        <f t="shared" si="15"/>
        <v>1058</v>
      </c>
      <c r="I25" s="169">
        <v>9.0500000000000007</v>
      </c>
      <c r="J25" s="102">
        <f t="shared" si="0"/>
        <v>905.00000000000011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Surface Removal, Butt Joints</v>
      </c>
      <c r="S25" s="287" t="str">
        <f>IF(ISBLANK('Item List'!C23),"",'Item List'!C23)</f>
        <v>S.Y.</v>
      </c>
      <c r="T25" s="288">
        <f>IF(ISBLANK('Item List'!AO23),0,'Item List'!AO23)</f>
        <v>100</v>
      </c>
      <c r="U25" s="145">
        <f>IF(ISBLANK('Item List'!AP23),0,'Item List'!AP23)</f>
        <v>7</v>
      </c>
      <c r="V25" s="145">
        <f t="shared" si="4"/>
        <v>700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Surface Removal, Butt Joints</v>
      </c>
      <c r="AG25" s="287" t="str">
        <f>IF(ISBLANK('Item List'!C23),"",'Item List'!C23)</f>
        <v>S.Y.</v>
      </c>
      <c r="AH25" s="288">
        <f>IF(ISBLANK('Item List'!AO23),0,'Item List'!AO23)</f>
        <v>100</v>
      </c>
      <c r="AI25" s="145">
        <f>IF(ISBLANK('Item List'!AP23),0,'Item List'!AP23)</f>
        <v>7</v>
      </c>
      <c r="AJ25" s="145">
        <f t="shared" si="16"/>
        <v>700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Sanitary Riser/Valve Boxes to be Adjusted</v>
      </c>
      <c r="C26" s="287" t="str">
        <f>IF(ISBLANK('Item List'!C24),"",'Item List'!C24)</f>
        <v>Each</v>
      </c>
      <c r="D26" s="288">
        <f>IF(ISBLANK('Item List'!AO24),0,'Item List'!AO24)</f>
        <v>3</v>
      </c>
      <c r="E26" s="145">
        <f>IF(ISBLANK('Item List'!AP24),0,'Item List'!AP24)</f>
        <v>500</v>
      </c>
      <c r="F26" s="145">
        <f t="shared" si="14"/>
        <v>1500</v>
      </c>
      <c r="G26" s="167">
        <v>252</v>
      </c>
      <c r="H26" s="102">
        <f t="shared" si="15"/>
        <v>756</v>
      </c>
      <c r="I26" s="169">
        <v>500</v>
      </c>
      <c r="J26" s="102">
        <f t="shared" si="0"/>
        <v>1500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Sanitary Riser/Valve Boxes to be Adjusted</v>
      </c>
      <c r="S26" s="287" t="str">
        <f>IF(ISBLANK('Item List'!C24),"",'Item List'!C24)</f>
        <v>Each</v>
      </c>
      <c r="T26" s="288">
        <f>IF(ISBLANK('Item List'!AO24),0,'Item List'!AO24)</f>
        <v>3</v>
      </c>
      <c r="U26" s="145">
        <f>IF(ISBLANK('Item List'!AP24),0,'Item List'!AP24)</f>
        <v>500</v>
      </c>
      <c r="V26" s="145">
        <f t="shared" si="4"/>
        <v>1500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Sanitary Riser/Valve Boxes to be Adjusted</v>
      </c>
      <c r="AG26" s="287" t="str">
        <f>IF(ISBLANK('Item List'!C24),"",'Item List'!C24)</f>
        <v>Each</v>
      </c>
      <c r="AH26" s="288">
        <f>IF(ISBLANK('Item List'!AO24),0,'Item List'!AO24)</f>
        <v>3</v>
      </c>
      <c r="AI26" s="145">
        <f>IF(ISBLANK('Item List'!AP24),0,'Item List'!AP24)</f>
        <v>500</v>
      </c>
      <c r="AJ26" s="145">
        <f t="shared" si="16"/>
        <v>1500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Manholes to be Adjusted</v>
      </c>
      <c r="C27" s="287" t="str">
        <f>IF(ISBLANK('Item List'!C25),"",'Item List'!C25)</f>
        <v>Each</v>
      </c>
      <c r="D27" s="288">
        <f>IF(ISBLANK('Item List'!AO25),0,'Item List'!AO25)</f>
        <v>104</v>
      </c>
      <c r="E27" s="145">
        <f>IF(ISBLANK('Item List'!AP25),0,'Item List'!AP25)</f>
        <v>650</v>
      </c>
      <c r="F27" s="145">
        <f t="shared" si="14"/>
        <v>67600</v>
      </c>
      <c r="G27" s="167">
        <v>584</v>
      </c>
      <c r="H27" s="102">
        <f t="shared" si="15"/>
        <v>60736</v>
      </c>
      <c r="I27" s="169">
        <v>800</v>
      </c>
      <c r="J27" s="102">
        <f t="shared" si="0"/>
        <v>83200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Manholes to be Adjusted</v>
      </c>
      <c r="S27" s="287" t="str">
        <f>IF(ISBLANK('Item List'!C25),"",'Item List'!C25)</f>
        <v>Each</v>
      </c>
      <c r="T27" s="288">
        <f>IF(ISBLANK('Item List'!AO25),0,'Item List'!AO25)</f>
        <v>104</v>
      </c>
      <c r="U27" s="145">
        <f>IF(ISBLANK('Item List'!AP25),0,'Item List'!AP25)</f>
        <v>650</v>
      </c>
      <c r="V27" s="145">
        <f t="shared" si="4"/>
        <v>67600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Manholes to be Adjusted</v>
      </c>
      <c r="AG27" s="287" t="str">
        <f>IF(ISBLANK('Item List'!C25),"",'Item List'!C25)</f>
        <v>Each</v>
      </c>
      <c r="AH27" s="288">
        <f>IF(ISBLANK('Item List'!AO25),0,'Item List'!AO25)</f>
        <v>104</v>
      </c>
      <c r="AI27" s="145">
        <f>IF(ISBLANK('Item List'!AP25),0,'Item List'!AP25)</f>
        <v>650</v>
      </c>
      <c r="AJ27" s="145">
        <f t="shared" si="16"/>
        <v>67600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Manholes to be Adjusted with New Frame and Lid</v>
      </c>
      <c r="C28" s="287" t="str">
        <f>IF(ISBLANK('Item List'!C26),"",'Item List'!C26)</f>
        <v>Each</v>
      </c>
      <c r="D28" s="288">
        <f>IF(ISBLANK('Item List'!AO26),0,'Item List'!AO26)</f>
        <v>20</v>
      </c>
      <c r="E28" s="145">
        <f>IF(ISBLANK('Item List'!AP26),0,'Item List'!AP26)</f>
        <v>1000</v>
      </c>
      <c r="F28" s="145">
        <f t="shared" si="14"/>
        <v>20000</v>
      </c>
      <c r="G28" s="167">
        <v>1262</v>
      </c>
      <c r="H28" s="102">
        <f t="shared" si="15"/>
        <v>25240</v>
      </c>
      <c r="I28" s="168">
        <v>1200</v>
      </c>
      <c r="J28" s="102">
        <f t="shared" si="0"/>
        <v>24000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Manholes to be Adjusted with New Frame and Lid</v>
      </c>
      <c r="S28" s="287" t="str">
        <f>IF(ISBLANK('Item List'!C26),"",'Item List'!C26)</f>
        <v>Each</v>
      </c>
      <c r="T28" s="288">
        <f>IF(ISBLANK('Item List'!AO26),0,'Item List'!AO26)</f>
        <v>20</v>
      </c>
      <c r="U28" s="145">
        <f>IF(ISBLANK('Item List'!AP26),0,'Item List'!AP26)</f>
        <v>1000</v>
      </c>
      <c r="V28" s="145">
        <f t="shared" si="4"/>
        <v>20000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Manholes to be Adjusted with New Frame and Lid</v>
      </c>
      <c r="AG28" s="287" t="str">
        <f>IF(ISBLANK('Item List'!C26),"",'Item List'!C26)</f>
        <v>Each</v>
      </c>
      <c r="AH28" s="288">
        <f>IF(ISBLANK('Item List'!AO26),0,'Item List'!AO26)</f>
        <v>20</v>
      </c>
      <c r="AI28" s="145">
        <f>IF(ISBLANK('Item List'!AP26),0,'Item List'!AP26)</f>
        <v>1000</v>
      </c>
      <c r="AJ28" s="145">
        <f t="shared" si="16"/>
        <v>20000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Manholes to be Reconstructed</v>
      </c>
      <c r="C29" s="287" t="str">
        <f>IF(ISBLANK('Item List'!C27),"",'Item List'!C27)</f>
        <v>Each</v>
      </c>
      <c r="D29" s="288">
        <f>IF(ISBLANK('Item List'!AO27),0,'Item List'!AO27)</f>
        <v>1</v>
      </c>
      <c r="E29" s="145">
        <f>IF(ISBLANK('Item List'!AP27),0,'Item List'!AP27)</f>
        <v>1200</v>
      </c>
      <c r="F29" s="145">
        <f t="shared" si="14"/>
        <v>1200</v>
      </c>
      <c r="G29" s="167">
        <v>1606</v>
      </c>
      <c r="H29" s="102">
        <f t="shared" si="15"/>
        <v>1606</v>
      </c>
      <c r="I29" s="169">
        <v>1400</v>
      </c>
      <c r="J29" s="102">
        <f t="shared" si="0"/>
        <v>1400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Manholes to be Reconstructed</v>
      </c>
      <c r="S29" s="287" t="str">
        <f>IF(ISBLANK('Item List'!C27),"",'Item List'!C27)</f>
        <v>Each</v>
      </c>
      <c r="T29" s="288">
        <f>IF(ISBLANK('Item List'!AO27),0,'Item List'!AO27)</f>
        <v>1</v>
      </c>
      <c r="U29" s="145">
        <f>IF(ISBLANK('Item List'!AP27),0,'Item List'!AP27)</f>
        <v>1200</v>
      </c>
      <c r="V29" s="145">
        <f t="shared" si="4"/>
        <v>1200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Manholes to be Reconstructed</v>
      </c>
      <c r="AG29" s="287" t="str">
        <f>IF(ISBLANK('Item List'!C27),"",'Item List'!C27)</f>
        <v>Each</v>
      </c>
      <c r="AH29" s="288">
        <f>IF(ISBLANK('Item List'!AO27),0,'Item List'!AO27)</f>
        <v>1</v>
      </c>
      <c r="AI29" s="145">
        <f>IF(ISBLANK('Item List'!AP27),0,'Item List'!AP27)</f>
        <v>1200</v>
      </c>
      <c r="AJ29" s="145">
        <f t="shared" si="16"/>
        <v>1200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2028658</v>
      </c>
      <c r="G30" s="109"/>
      <c r="H30" s="103">
        <f>IF(SUM(H6:H29)=0,"",SUM(H6:H29))</f>
        <v>1908413.7100000002</v>
      </c>
      <c r="I30" s="109"/>
      <c r="J30" s="103">
        <f>IF(SUM(J6:J29)=0,"",SUM(J6:J29))</f>
        <v>2052050.2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2028658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2028658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CO.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2028658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1908413.7100000002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2052050.2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CO.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2028658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CO.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2028658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Manholes to be Reconstructed with New Frame and Lid</v>
      </c>
      <c r="C32" s="287" t="str">
        <f>IF(ISBLANK('Item List'!C28),"",'Item List'!C28)</f>
        <v>Each</v>
      </c>
      <c r="D32" s="288">
        <f>IF(ISBLANK('Item List'!AO28),0,'Item List'!AO28)</f>
        <v>1</v>
      </c>
      <c r="E32" s="145">
        <f>IF(ISBLANK('Item List'!AP28),0,'Item List'!AP28)</f>
        <v>1600</v>
      </c>
      <c r="F32" s="145">
        <f t="shared" ref="F32:F55" si="20">IF(AND(ISNUMBER($D32),ISNUMBER(E32)),$D32*E32,0)</f>
        <v>1600</v>
      </c>
      <c r="G32" s="167">
        <v>2205</v>
      </c>
      <c r="H32" s="102">
        <f t="shared" ref="H32:H55" si="21">IF(AND(ISNUMBER($D32),ISNUMBER(G32)),$D32*G32,0)</f>
        <v>2205</v>
      </c>
      <c r="I32" s="168">
        <v>1800</v>
      </c>
      <c r="J32" s="102">
        <f>IF(AND(ISNUMBER($D32),ISNUMBER(I32)),$D32*I32,0)</f>
        <v>1800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Manholes to be Reconstructed with New Frame and Lid</v>
      </c>
      <c r="S32" s="287" t="str">
        <f>IF(ISBLANK('Item List'!C28),"",'Item List'!C28)</f>
        <v>Each</v>
      </c>
      <c r="T32" s="288">
        <f>IF(ISBLANK('Item List'!AO28),0,'Item List'!AO28)</f>
        <v>1</v>
      </c>
      <c r="U32" s="145">
        <f>IF(ISBLANK('Item List'!AP28),0,'Item List'!AP28)</f>
        <v>1600</v>
      </c>
      <c r="V32" s="145">
        <f>IF(AND(ISNUMBER($D32),ISNUMBER(U32)),$D32*U32,0)</f>
        <v>1600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Manholes to be Reconstructed with New Frame and Lid</v>
      </c>
      <c r="AG32" s="287" t="str">
        <f>IF(ISBLANK('Item List'!C28),"",'Item List'!C28)</f>
        <v>Each</v>
      </c>
      <c r="AH32" s="288">
        <f>IF(ISBLANK('Item List'!AO28),0,'Item List'!AO28)</f>
        <v>1</v>
      </c>
      <c r="AI32" s="145">
        <f>IF(ISBLANK('Item List'!AP28),0,'Item List'!AP28)</f>
        <v>1600</v>
      </c>
      <c r="AJ32" s="145">
        <f t="shared" ref="AJ32:AJ55" si="24">IF(AND(ISNUMBER($D32),ISNUMBER(AI32)),$D32*AI32,0)</f>
        <v>1600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Inlets to be Adjusted</v>
      </c>
      <c r="C33" s="287" t="str">
        <f>IF(ISBLANK('Item List'!C29),"",'Item List'!C29)</f>
        <v>Each</v>
      </c>
      <c r="D33" s="288">
        <f>IF(ISBLANK('Item List'!AO29),0,'Item List'!AO29)</f>
        <v>19</v>
      </c>
      <c r="E33" s="145">
        <f>IF(ISBLANK('Item List'!AP29),0,'Item List'!AP29)</f>
        <v>1100</v>
      </c>
      <c r="F33" s="145">
        <f t="shared" si="20"/>
        <v>20900</v>
      </c>
      <c r="G33" s="167">
        <v>1150</v>
      </c>
      <c r="H33" s="102">
        <f t="shared" si="21"/>
        <v>21850</v>
      </c>
      <c r="I33" s="168">
        <v>1100</v>
      </c>
      <c r="J33" s="102">
        <f t="shared" ref="J33:J55" si="31">IF(AND(ISNUMBER($D33),ISNUMBER(I33)),$D33*I33,0)</f>
        <v>20900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Inlets to be Adjusted</v>
      </c>
      <c r="S33" s="287" t="str">
        <f>IF(ISBLANK('Item List'!C29),"",'Item List'!C29)</f>
        <v>Each</v>
      </c>
      <c r="T33" s="288">
        <f>IF(ISBLANK('Item List'!AO29),0,'Item List'!AO29)</f>
        <v>19</v>
      </c>
      <c r="U33" s="145">
        <f>IF(ISBLANK('Item List'!AP29),0,'Item List'!AP29)</f>
        <v>1100</v>
      </c>
      <c r="V33" s="145">
        <f t="shared" ref="V33:V55" si="35">IF(AND(ISNUMBER($D33),ISNUMBER(U33)),$D33*U33,0)</f>
        <v>20900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Inlets to be Adjusted</v>
      </c>
      <c r="AG33" s="287" t="str">
        <f>IF(ISBLANK('Item List'!C29),"",'Item List'!C29)</f>
        <v>Each</v>
      </c>
      <c r="AH33" s="288">
        <f>IF(ISBLANK('Item List'!AO29),0,'Item List'!AO29)</f>
        <v>19</v>
      </c>
      <c r="AI33" s="145">
        <f>IF(ISBLANK('Item List'!AP29),0,'Item List'!AP29)</f>
        <v>1100</v>
      </c>
      <c r="AJ33" s="145">
        <f t="shared" si="24"/>
        <v>20900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Inlets to be Adjusted with New Frame and Grate</v>
      </c>
      <c r="C34" s="287" t="str">
        <f>IF(ISBLANK('Item List'!C30),"",'Item List'!C30)</f>
        <v>Each</v>
      </c>
      <c r="D34" s="288">
        <f>IF(ISBLANK('Item List'!AO30),0,'Item List'!AO30)</f>
        <v>21</v>
      </c>
      <c r="E34" s="145">
        <f>IF(ISBLANK('Item List'!AP30),0,'Item List'!AP30)</f>
        <v>1600</v>
      </c>
      <c r="F34" s="145">
        <f t="shared" si="20"/>
        <v>33600</v>
      </c>
      <c r="G34" s="167">
        <v>1640</v>
      </c>
      <c r="H34" s="102">
        <f t="shared" si="21"/>
        <v>34440</v>
      </c>
      <c r="I34" s="168">
        <v>1800</v>
      </c>
      <c r="J34" s="102">
        <f t="shared" si="31"/>
        <v>37800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Inlets to be Adjusted with New Frame and Grate</v>
      </c>
      <c r="S34" s="287" t="str">
        <f>IF(ISBLANK('Item List'!C30),"",'Item List'!C30)</f>
        <v>Each</v>
      </c>
      <c r="T34" s="288">
        <f>IF(ISBLANK('Item List'!AO30),0,'Item List'!AO30)</f>
        <v>21</v>
      </c>
      <c r="U34" s="145">
        <f>IF(ISBLANK('Item List'!AP30),0,'Item List'!AP30)</f>
        <v>1600</v>
      </c>
      <c r="V34" s="145">
        <f t="shared" si="35"/>
        <v>33600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Inlets to be Adjusted with New Frame and Grate</v>
      </c>
      <c r="AG34" s="287" t="str">
        <f>IF(ISBLANK('Item List'!C30),"",'Item List'!C30)</f>
        <v>Each</v>
      </c>
      <c r="AH34" s="288">
        <f>IF(ISBLANK('Item List'!AO30),0,'Item List'!AO30)</f>
        <v>21</v>
      </c>
      <c r="AI34" s="145">
        <f>IF(ISBLANK('Item List'!AP30),0,'Item List'!AP30)</f>
        <v>1600</v>
      </c>
      <c r="AJ34" s="145">
        <f t="shared" si="24"/>
        <v>33600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 xml:space="preserve">Inlets to be Reconstructed </v>
      </c>
      <c r="C35" s="287" t="str">
        <f>IF(ISBLANK('Item List'!C31),"",'Item List'!C31)</f>
        <v>Each</v>
      </c>
      <c r="D35" s="288">
        <f>IF(ISBLANK('Item List'!AO31),0,'Item List'!AO31)</f>
        <v>1</v>
      </c>
      <c r="E35" s="145">
        <f>IF(ISBLANK('Item List'!AP31),0,'Item List'!AP31)</f>
        <v>1500</v>
      </c>
      <c r="F35" s="145">
        <f t="shared" si="20"/>
        <v>1500</v>
      </c>
      <c r="G35" s="167">
        <v>1840</v>
      </c>
      <c r="H35" s="102">
        <f t="shared" si="21"/>
        <v>1840</v>
      </c>
      <c r="I35" s="168">
        <v>1800</v>
      </c>
      <c r="J35" s="102">
        <f t="shared" si="31"/>
        <v>1800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 xml:space="preserve">Inlets to be Reconstructed </v>
      </c>
      <c r="S35" s="287" t="str">
        <f>IF(ISBLANK('Item List'!C31),"",'Item List'!C31)</f>
        <v>Each</v>
      </c>
      <c r="T35" s="288">
        <f>IF(ISBLANK('Item List'!AO31),0,'Item List'!AO31)</f>
        <v>1</v>
      </c>
      <c r="U35" s="145">
        <f>IF(ISBLANK('Item List'!AP31),0,'Item List'!AP31)</f>
        <v>1500</v>
      </c>
      <c r="V35" s="145">
        <f t="shared" si="35"/>
        <v>1500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 xml:space="preserve">Inlets to be Reconstructed </v>
      </c>
      <c r="AG35" s="287" t="str">
        <f>IF(ISBLANK('Item List'!C31),"",'Item List'!C31)</f>
        <v>Each</v>
      </c>
      <c r="AH35" s="288">
        <f>IF(ISBLANK('Item List'!AO31),0,'Item List'!AO31)</f>
        <v>1</v>
      </c>
      <c r="AI35" s="145">
        <f>IF(ISBLANK('Item List'!AP31),0,'Item List'!AP31)</f>
        <v>1500</v>
      </c>
      <c r="AJ35" s="145">
        <f t="shared" si="24"/>
        <v>1500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Inlets to be Reconstructed with New Frame and Grate</v>
      </c>
      <c r="C36" s="287" t="str">
        <f>IF(ISBLANK('Item List'!C32),"",'Item List'!C32)</f>
        <v>Each</v>
      </c>
      <c r="D36" s="288">
        <f>IF(ISBLANK('Item List'!AO32),0,'Item List'!AO32)</f>
        <v>3</v>
      </c>
      <c r="E36" s="145">
        <f>IF(ISBLANK('Item List'!AP32),0,'Item List'!AP32)</f>
        <v>1800</v>
      </c>
      <c r="F36" s="145">
        <f t="shared" si="20"/>
        <v>5400</v>
      </c>
      <c r="G36" s="167">
        <v>2240</v>
      </c>
      <c r="H36" s="102">
        <f t="shared" si="21"/>
        <v>6720</v>
      </c>
      <c r="I36" s="168">
        <v>2200</v>
      </c>
      <c r="J36" s="102">
        <f t="shared" si="31"/>
        <v>6600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Inlets to be Reconstructed with New Frame and Grate</v>
      </c>
      <c r="S36" s="287" t="str">
        <f>IF(ISBLANK('Item List'!C32),"",'Item List'!C32)</f>
        <v>Each</v>
      </c>
      <c r="T36" s="288">
        <f>IF(ISBLANK('Item List'!AO32),0,'Item List'!AO32)</f>
        <v>3</v>
      </c>
      <c r="U36" s="145">
        <f>IF(ISBLANK('Item List'!AP32),0,'Item List'!AP32)</f>
        <v>1800</v>
      </c>
      <c r="V36" s="145">
        <f t="shared" si="35"/>
        <v>5400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Inlets to be Reconstructed with New Frame and Grate</v>
      </c>
      <c r="AG36" s="287" t="str">
        <f>IF(ISBLANK('Item List'!C32),"",'Item List'!C32)</f>
        <v>Each</v>
      </c>
      <c r="AH36" s="288">
        <f>IF(ISBLANK('Item List'!AO32),0,'Item List'!AO32)</f>
        <v>3</v>
      </c>
      <c r="AI36" s="145">
        <f>IF(ISBLANK('Item List'!AP32),0,'Item List'!AP32)</f>
        <v>1800</v>
      </c>
      <c r="AJ36" s="145">
        <f t="shared" si="24"/>
        <v>5400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Inlet Specials to be Repaired</v>
      </c>
      <c r="C37" s="287" t="str">
        <f>IF(ISBLANK('Item List'!C33),"",'Item List'!C33)</f>
        <v>Each</v>
      </c>
      <c r="D37" s="288">
        <f>IF(ISBLANK('Item List'!AO33),0,'Item List'!AO33)</f>
        <v>1</v>
      </c>
      <c r="E37" s="145">
        <f>IF(ISBLANK('Item List'!AP33),0,'Item List'!AP33)</f>
        <v>2200</v>
      </c>
      <c r="F37" s="145">
        <f t="shared" si="20"/>
        <v>2200</v>
      </c>
      <c r="G37" s="167">
        <v>2000</v>
      </c>
      <c r="H37" s="102">
        <f t="shared" si="21"/>
        <v>2000</v>
      </c>
      <c r="I37" s="168">
        <v>2000</v>
      </c>
      <c r="J37" s="102">
        <f t="shared" si="31"/>
        <v>2000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Inlet Specials to be Repaired</v>
      </c>
      <c r="S37" s="287" t="str">
        <f>IF(ISBLANK('Item List'!C33),"",'Item List'!C33)</f>
        <v>Each</v>
      </c>
      <c r="T37" s="288">
        <f>IF(ISBLANK('Item List'!AO33),0,'Item List'!AO33)</f>
        <v>1</v>
      </c>
      <c r="U37" s="145">
        <f>IF(ISBLANK('Item List'!AP33),0,'Item List'!AP33)</f>
        <v>2200</v>
      </c>
      <c r="V37" s="145">
        <f t="shared" si="35"/>
        <v>2200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Inlet Specials to be Repaired</v>
      </c>
      <c r="AG37" s="287" t="str">
        <f>IF(ISBLANK('Item List'!C33),"",'Item List'!C33)</f>
        <v>Each</v>
      </c>
      <c r="AH37" s="288">
        <f>IF(ISBLANK('Item List'!AO33),0,'Item List'!AO33)</f>
        <v>1</v>
      </c>
      <c r="AI37" s="145">
        <f>IF(ISBLANK('Item List'!AP33),0,'Item List'!AP33)</f>
        <v>2200</v>
      </c>
      <c r="AJ37" s="145">
        <f t="shared" si="24"/>
        <v>2200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Combination Concrete Curb and Gutter, Type M-6.18 (Modified)</v>
      </c>
      <c r="C38" s="287" t="str">
        <f>IF(ISBLANK('Item List'!C34),"",'Item List'!C34)</f>
        <v>L.F.</v>
      </c>
      <c r="D38" s="288">
        <f>IF(ISBLANK('Item List'!AO34),0,'Item List'!AO34)</f>
        <v>5315</v>
      </c>
      <c r="E38" s="145">
        <f>IF(ISBLANK('Item List'!AP34),0,'Item List'!AP34)</f>
        <v>40</v>
      </c>
      <c r="F38" s="145">
        <f t="shared" si="20"/>
        <v>212600</v>
      </c>
      <c r="G38" s="167">
        <v>43.5</v>
      </c>
      <c r="H38" s="102">
        <f t="shared" si="21"/>
        <v>231202.5</v>
      </c>
      <c r="I38" s="168">
        <v>40</v>
      </c>
      <c r="J38" s="102">
        <f t="shared" si="31"/>
        <v>212600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Combination Concrete Curb and Gutter, Type M-6.18 (Modified)</v>
      </c>
      <c r="S38" s="287" t="str">
        <f>IF(ISBLANK('Item List'!C34),"",'Item List'!C34)</f>
        <v>L.F.</v>
      </c>
      <c r="T38" s="288">
        <f>IF(ISBLANK('Item List'!AO34),0,'Item List'!AO34)</f>
        <v>5315</v>
      </c>
      <c r="U38" s="145">
        <f>IF(ISBLANK('Item List'!AP34),0,'Item List'!AP34)</f>
        <v>40</v>
      </c>
      <c r="V38" s="145">
        <f t="shared" si="35"/>
        <v>212600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Combination Concrete Curb and Gutter, Type M-6.18 (Modified)</v>
      </c>
      <c r="AG38" s="287" t="str">
        <f>IF(ISBLANK('Item List'!C34),"",'Item List'!C34)</f>
        <v>L.F.</v>
      </c>
      <c r="AH38" s="288">
        <f>IF(ISBLANK('Item List'!AO34),0,'Item List'!AO34)</f>
        <v>5315</v>
      </c>
      <c r="AI38" s="145">
        <f>IF(ISBLANK('Item List'!AP34),0,'Item List'!AP34)</f>
        <v>40</v>
      </c>
      <c r="AJ38" s="145">
        <f t="shared" si="24"/>
        <v>212600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Traffic Control and Protection</v>
      </c>
      <c r="C39" s="287" t="str">
        <f>IF(ISBLANK('Item List'!C35),"",'Item List'!C35)</f>
        <v>Lsum</v>
      </c>
      <c r="D39" s="288">
        <f>IF(ISBLANK('Item List'!AO35),0,'Item List'!AO35)</f>
        <v>1.0000000000000002</v>
      </c>
      <c r="E39" s="145">
        <f>IF(ISBLANK('Item List'!AP35),0,'Item List'!AP35)</f>
        <v>75000</v>
      </c>
      <c r="F39" s="145">
        <f t="shared" si="20"/>
        <v>75000.000000000015</v>
      </c>
      <c r="G39" s="167">
        <v>71395.17</v>
      </c>
      <c r="H39" s="102">
        <f t="shared" si="21"/>
        <v>71395.170000000013</v>
      </c>
      <c r="I39" s="168">
        <v>100000</v>
      </c>
      <c r="J39" s="102">
        <f t="shared" si="31"/>
        <v>100000.00000000003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Traffic Control and Protection</v>
      </c>
      <c r="S39" s="287" t="str">
        <f>IF(ISBLANK('Item List'!C35),"",'Item List'!C35)</f>
        <v>Lsum</v>
      </c>
      <c r="T39" s="288">
        <f>IF(ISBLANK('Item List'!AO35),0,'Item List'!AO35)</f>
        <v>1.0000000000000002</v>
      </c>
      <c r="U39" s="145">
        <f>IF(ISBLANK('Item List'!AP35),0,'Item List'!AP35)</f>
        <v>75000</v>
      </c>
      <c r="V39" s="145">
        <f t="shared" si="35"/>
        <v>75000.000000000015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Traffic Control and Protection</v>
      </c>
      <c r="AG39" s="287" t="str">
        <f>IF(ISBLANK('Item List'!C35),"",'Item List'!C35)</f>
        <v>Lsum</v>
      </c>
      <c r="AH39" s="288">
        <f>IF(ISBLANK('Item List'!AO35),0,'Item List'!AO35)</f>
        <v>1.0000000000000002</v>
      </c>
      <c r="AI39" s="145">
        <f>IF(ISBLANK('Item List'!AP35),0,'Item List'!AP35)</f>
        <v>75000</v>
      </c>
      <c r="AJ39" s="145">
        <f t="shared" si="24"/>
        <v>75000.000000000015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Thermoplastic Pavement Markings, 4"</v>
      </c>
      <c r="C40" s="287" t="str">
        <f>IF(ISBLANK('Item List'!C36),"",'Item List'!C36)</f>
        <v>L.F.</v>
      </c>
      <c r="D40" s="288">
        <f>IF(ISBLANK('Item List'!AO36),0,'Item List'!AO36)</f>
        <v>440</v>
      </c>
      <c r="E40" s="145">
        <f>IF(ISBLANK('Item List'!AP36),0,'Item List'!AP36)</f>
        <v>2</v>
      </c>
      <c r="F40" s="145">
        <f t="shared" si="20"/>
        <v>880</v>
      </c>
      <c r="G40" s="167">
        <v>2.6</v>
      </c>
      <c r="H40" s="102">
        <f t="shared" si="21"/>
        <v>1144</v>
      </c>
      <c r="I40" s="168">
        <v>2.6</v>
      </c>
      <c r="J40" s="102">
        <f t="shared" si="31"/>
        <v>1144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Thermoplastic Pavement Markings, 4"</v>
      </c>
      <c r="S40" s="287" t="str">
        <f>IF(ISBLANK('Item List'!C36),"",'Item List'!C36)</f>
        <v>L.F.</v>
      </c>
      <c r="T40" s="288">
        <f>IF(ISBLANK('Item List'!AO36),0,'Item List'!AO36)</f>
        <v>440</v>
      </c>
      <c r="U40" s="145">
        <f>IF(ISBLANK('Item List'!AP36),0,'Item List'!AP36)</f>
        <v>2</v>
      </c>
      <c r="V40" s="145">
        <f t="shared" si="35"/>
        <v>880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Thermoplastic Pavement Markings, 4"</v>
      </c>
      <c r="AG40" s="287" t="str">
        <f>IF(ISBLANK('Item List'!C36),"",'Item List'!C36)</f>
        <v>L.F.</v>
      </c>
      <c r="AH40" s="288">
        <f>IF(ISBLANK('Item List'!AO36),0,'Item List'!AO36)</f>
        <v>440</v>
      </c>
      <c r="AI40" s="145">
        <f>IF(ISBLANK('Item List'!AP36),0,'Item List'!AP36)</f>
        <v>2</v>
      </c>
      <c r="AJ40" s="145">
        <f t="shared" si="24"/>
        <v>880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Thermoplastic Pavement Markings, 6"</v>
      </c>
      <c r="C41" s="287" t="str">
        <f>IF(ISBLANK('Item List'!C37),"",'Item List'!C37)</f>
        <v>L.F.</v>
      </c>
      <c r="D41" s="288">
        <f>IF(ISBLANK('Item List'!AO37),0,'Item List'!AO37)</f>
        <v>179</v>
      </c>
      <c r="E41" s="145">
        <f>IF(ISBLANK('Item List'!AP37),0,'Item List'!AP37)</f>
        <v>3</v>
      </c>
      <c r="F41" s="145">
        <f t="shared" si="20"/>
        <v>537</v>
      </c>
      <c r="G41" s="167">
        <v>3.9</v>
      </c>
      <c r="H41" s="102">
        <f t="shared" si="21"/>
        <v>698.1</v>
      </c>
      <c r="I41" s="168">
        <v>3.9</v>
      </c>
      <c r="J41" s="102">
        <f t="shared" si="31"/>
        <v>698.1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Thermoplastic Pavement Markings, 6"</v>
      </c>
      <c r="S41" s="287" t="str">
        <f>IF(ISBLANK('Item List'!C37),"",'Item List'!C37)</f>
        <v>L.F.</v>
      </c>
      <c r="T41" s="288">
        <f>IF(ISBLANK('Item List'!AO37),0,'Item List'!AO37)</f>
        <v>179</v>
      </c>
      <c r="U41" s="145">
        <f>IF(ISBLANK('Item List'!AP37),0,'Item List'!AP37)</f>
        <v>3</v>
      </c>
      <c r="V41" s="145">
        <f t="shared" si="35"/>
        <v>537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Thermoplastic Pavement Markings, 6"</v>
      </c>
      <c r="AG41" s="287" t="str">
        <f>IF(ISBLANK('Item List'!C37),"",'Item List'!C37)</f>
        <v>L.F.</v>
      </c>
      <c r="AH41" s="288">
        <f>IF(ISBLANK('Item List'!AO37),0,'Item List'!AO37)</f>
        <v>179</v>
      </c>
      <c r="AI41" s="145">
        <f>IF(ISBLANK('Item List'!AP37),0,'Item List'!AP37)</f>
        <v>3</v>
      </c>
      <c r="AJ41" s="145">
        <f t="shared" si="24"/>
        <v>537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Thermoplastic Pavement Markings, 12"</v>
      </c>
      <c r="C42" s="287" t="str">
        <f>IF(ISBLANK('Item List'!C38),"",'Item List'!C38)</f>
        <v>L.F.</v>
      </c>
      <c r="D42" s="288">
        <f>IF(ISBLANK('Item List'!AO38),0,'Item List'!AO38)</f>
        <v>162</v>
      </c>
      <c r="E42" s="145">
        <f>IF(ISBLANK('Item List'!AP38),0,'Item List'!AP38)</f>
        <v>4</v>
      </c>
      <c r="F42" s="145">
        <f t="shared" si="20"/>
        <v>648</v>
      </c>
      <c r="G42" s="167">
        <v>7.8</v>
      </c>
      <c r="H42" s="102">
        <f t="shared" si="21"/>
        <v>1263.5999999999999</v>
      </c>
      <c r="I42" s="169">
        <v>7.8</v>
      </c>
      <c r="J42" s="102">
        <f t="shared" si="31"/>
        <v>1263.5999999999999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Thermoplastic Pavement Markings, 12"</v>
      </c>
      <c r="S42" s="287" t="str">
        <f>IF(ISBLANK('Item List'!C38),"",'Item List'!C38)</f>
        <v>L.F.</v>
      </c>
      <c r="T42" s="288">
        <f>IF(ISBLANK('Item List'!AO38),0,'Item List'!AO38)</f>
        <v>162</v>
      </c>
      <c r="U42" s="145">
        <f>IF(ISBLANK('Item List'!AP38),0,'Item List'!AP38)</f>
        <v>4</v>
      </c>
      <c r="V42" s="145">
        <f t="shared" si="35"/>
        <v>648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Thermoplastic Pavement Markings, 12"</v>
      </c>
      <c r="AG42" s="287" t="str">
        <f>IF(ISBLANK('Item List'!C38),"",'Item List'!C38)</f>
        <v>L.F.</v>
      </c>
      <c r="AH42" s="288">
        <f>IF(ISBLANK('Item List'!AO38),0,'Item List'!AO38)</f>
        <v>162</v>
      </c>
      <c r="AI42" s="145">
        <f>IF(ISBLANK('Item List'!AP38),0,'Item List'!AP38)</f>
        <v>4</v>
      </c>
      <c r="AJ42" s="145">
        <f t="shared" si="24"/>
        <v>648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Thermoplastic Pavement Markings, 24"</v>
      </c>
      <c r="C43" s="287" t="str">
        <f>IF(ISBLANK('Item List'!C39),"",'Item List'!C39)</f>
        <v>L.F.</v>
      </c>
      <c r="D43" s="288">
        <f>IF(ISBLANK('Item List'!AO39),0,'Item List'!AO39)</f>
        <v>31</v>
      </c>
      <c r="E43" s="145">
        <f>IF(ISBLANK('Item List'!AP39),0,'Item List'!AP39)</f>
        <v>6</v>
      </c>
      <c r="F43" s="145">
        <f t="shared" si="20"/>
        <v>186</v>
      </c>
      <c r="G43" s="167">
        <v>15.6</v>
      </c>
      <c r="H43" s="102">
        <f t="shared" si="21"/>
        <v>483.59999999999997</v>
      </c>
      <c r="I43" s="169">
        <v>15.6</v>
      </c>
      <c r="J43" s="102">
        <f t="shared" si="31"/>
        <v>483.59999999999997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Thermoplastic Pavement Markings, 24"</v>
      </c>
      <c r="S43" s="287" t="str">
        <f>IF(ISBLANK('Item List'!C39),"",'Item List'!C39)</f>
        <v>L.F.</v>
      </c>
      <c r="T43" s="288">
        <f>IF(ISBLANK('Item List'!AO39),0,'Item List'!AO39)</f>
        <v>31</v>
      </c>
      <c r="U43" s="145">
        <f>IF(ISBLANK('Item List'!AP39),0,'Item List'!AP39)</f>
        <v>6</v>
      </c>
      <c r="V43" s="145">
        <f t="shared" si="35"/>
        <v>186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Thermoplastic Pavement Markings, 24"</v>
      </c>
      <c r="AG43" s="287" t="str">
        <f>IF(ISBLANK('Item List'!C39),"",'Item List'!C39)</f>
        <v>L.F.</v>
      </c>
      <c r="AH43" s="288">
        <f>IF(ISBLANK('Item List'!AO39),0,'Item List'!AO39)</f>
        <v>31</v>
      </c>
      <c r="AI43" s="145">
        <f>IF(ISBLANK('Item List'!AP39),0,'Item List'!AP39)</f>
        <v>6</v>
      </c>
      <c r="AJ43" s="145">
        <f t="shared" si="24"/>
        <v>186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Thermoplastic Pavement Markings, Letters and Symbols</v>
      </c>
      <c r="C44" s="287" t="str">
        <f>IF(ISBLANK('Item List'!C40),"",'Item List'!C40)</f>
        <v>S.F.</v>
      </c>
      <c r="D44" s="288">
        <f>IF(ISBLANK('Item List'!AO40),0,'Item List'!AO40)</f>
        <v>50</v>
      </c>
      <c r="E44" s="145">
        <f>IF(ISBLANK('Item List'!AP40),0,'Item List'!AP40)</f>
        <v>10</v>
      </c>
      <c r="F44" s="145">
        <f t="shared" si="20"/>
        <v>500</v>
      </c>
      <c r="G44" s="167">
        <v>15.6</v>
      </c>
      <c r="H44" s="102">
        <f t="shared" si="21"/>
        <v>780</v>
      </c>
      <c r="I44" s="169">
        <v>15.6</v>
      </c>
      <c r="J44" s="102">
        <f t="shared" si="31"/>
        <v>780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Thermoplastic Pavement Markings, Letters and Symbols</v>
      </c>
      <c r="S44" s="287" t="str">
        <f>IF(ISBLANK('Item List'!C40),"",'Item List'!C40)</f>
        <v>S.F.</v>
      </c>
      <c r="T44" s="288">
        <f>IF(ISBLANK('Item List'!AO40),0,'Item List'!AO40)</f>
        <v>50</v>
      </c>
      <c r="U44" s="145">
        <f>IF(ISBLANK('Item List'!AP40),0,'Item List'!AP40)</f>
        <v>10</v>
      </c>
      <c r="V44" s="145">
        <f t="shared" si="35"/>
        <v>500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Thermoplastic Pavement Markings, Letters and Symbols</v>
      </c>
      <c r="AG44" s="287" t="str">
        <f>IF(ISBLANK('Item List'!C40),"",'Item List'!C40)</f>
        <v>S.F.</v>
      </c>
      <c r="AH44" s="288">
        <f>IF(ISBLANK('Item List'!AO40),0,'Item List'!AO40)</f>
        <v>50</v>
      </c>
      <c r="AI44" s="145">
        <f>IF(ISBLANK('Item List'!AP40),0,'Item List'!AP40)</f>
        <v>10</v>
      </c>
      <c r="AJ44" s="145">
        <f t="shared" si="24"/>
        <v>500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Detector Loops</v>
      </c>
      <c r="C45" s="287" t="str">
        <f>IF(ISBLANK('Item List'!C41),"",'Item List'!C41)</f>
        <v>L.F.</v>
      </c>
      <c r="D45" s="288">
        <f>IF(ISBLANK('Item List'!AO41),0,'Item List'!AO41)</f>
        <v>200</v>
      </c>
      <c r="E45" s="145">
        <f>IF(ISBLANK('Item List'!AP41),0,'Item List'!AP41)</f>
        <v>30</v>
      </c>
      <c r="F45" s="145">
        <f t="shared" si="20"/>
        <v>6000</v>
      </c>
      <c r="G45" s="167">
        <v>35.75</v>
      </c>
      <c r="H45" s="102">
        <f t="shared" si="21"/>
        <v>7150</v>
      </c>
      <c r="I45" s="169">
        <v>35.75</v>
      </c>
      <c r="J45" s="102">
        <f t="shared" si="31"/>
        <v>7150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Detector Loops</v>
      </c>
      <c r="S45" s="287" t="str">
        <f>IF(ISBLANK('Item List'!C41),"",'Item List'!C41)</f>
        <v>L.F.</v>
      </c>
      <c r="T45" s="288">
        <f>IF(ISBLANK('Item List'!AO41),0,'Item List'!AO41)</f>
        <v>200</v>
      </c>
      <c r="U45" s="145">
        <f>IF(ISBLANK('Item List'!AP41),0,'Item List'!AP41)</f>
        <v>30</v>
      </c>
      <c r="V45" s="145">
        <f t="shared" si="35"/>
        <v>6000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Detector Loops</v>
      </c>
      <c r="AG45" s="287" t="str">
        <f>IF(ISBLANK('Item List'!C41),"",'Item List'!C41)</f>
        <v>L.F.</v>
      </c>
      <c r="AH45" s="288">
        <f>IF(ISBLANK('Item List'!AO41),0,'Item List'!AO41)</f>
        <v>200</v>
      </c>
      <c r="AI45" s="145">
        <f>IF(ISBLANK('Item List'!AP41),0,'Item List'!AP41)</f>
        <v>30</v>
      </c>
      <c r="AJ45" s="145">
        <f t="shared" si="24"/>
        <v>6000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 t="str">
        <f t="shared" si="37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List'!AO42),0,'Item List'!AO42)</f>
        <v/>
      </c>
      <c r="E46" s="145">
        <f>IF(ISBLANK('Item List'!AP42),0,'Item List'!AP42)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List'!AO42),0,'Item List'!AO42)</f>
        <v/>
      </c>
      <c r="U46" s="145">
        <f>IF(ISBLANK('Item List'!AP42),0,'Item List'!AP42)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List'!AO42),0,'Item List'!AO42)</f>
        <v/>
      </c>
      <c r="AI46" s="145">
        <f>IF(ISBLANK('Item List'!AP42),0,'Item List'!AP42)</f>
        <v>0</v>
      </c>
      <c r="AJ46" s="145">
        <f t="shared" si="24"/>
        <v>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 t="str">
        <f t="shared" si="37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List'!AO43),0,'Item List'!AO43)</f>
        <v/>
      </c>
      <c r="E47" s="145">
        <f>IF(ISBLANK('Item List'!AP43),0,'Item List'!AP43)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List'!AO43),0,'Item List'!AO43)</f>
        <v/>
      </c>
      <c r="U47" s="145">
        <f>IF(ISBLANK('Item List'!AP43),0,'Item List'!AP43)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List'!AO43),0,'Item List'!AO43)</f>
        <v/>
      </c>
      <c r="AI47" s="145">
        <f>IF(ISBLANK('Item List'!AP43),0,'Item List'!AP43)</f>
        <v>0</v>
      </c>
      <c r="AJ47" s="145">
        <f t="shared" si="24"/>
        <v>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 t="str">
        <f t="shared" si="37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List'!AO44),0,'Item List'!AO44)</f>
        <v/>
      </c>
      <c r="E48" s="145">
        <f>IF(ISBLANK('Item List'!AP44),0,'Item List'!AP44)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List'!AO44),0,'Item List'!AO44)</f>
        <v/>
      </c>
      <c r="U48" s="145">
        <f>IF(ISBLANK('Item List'!AP44),0,'Item List'!AP44)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List'!AO44),0,'Item List'!AO44)</f>
        <v/>
      </c>
      <c r="AI48" s="145">
        <f>IF(ISBLANK('Item List'!AP44),0,'Item List'!AP44)</f>
        <v>0</v>
      </c>
      <c r="AJ48" s="145">
        <f t="shared" si="24"/>
        <v>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List'!AO45),0,'Item List'!AO45)</f>
        <v/>
      </c>
      <c r="E49" s="145">
        <f>IF(ISBLANK('Item List'!AP45),0,'Item List'!AP45)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List'!AO45),0,'Item List'!AO45)</f>
        <v/>
      </c>
      <c r="U49" s="145">
        <f>IF(ISBLANK('Item List'!AP45),0,'Item List'!AP45)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List'!AO45),0,'Item List'!AO45)</f>
        <v/>
      </c>
      <c r="AI49" s="145">
        <f>IF(ISBLANK('Item List'!AP45),0,'Item List'!AP45)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List'!AO46),0,'Item List'!AO46)</f>
        <v/>
      </c>
      <c r="E50" s="145">
        <f>IF(ISBLANK('Item List'!AP46),0,'Item List'!AP46)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List'!AO46),0,'Item List'!AO46)</f>
        <v/>
      </c>
      <c r="U50" s="145">
        <f>IF(ISBLANK('Item List'!AP46),0,'Item List'!AP46)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List'!AO46),0,'Item List'!AO46)</f>
        <v/>
      </c>
      <c r="AI50" s="145">
        <f>IF(ISBLANK('Item List'!AP46),0,'Item List'!AP46)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List'!AO47),0,'Item List'!AO47)</f>
        <v/>
      </c>
      <c r="E51" s="145">
        <f>IF(ISBLANK('Item List'!AP47),0,'Item List'!AP47)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List'!AO47),0,'Item List'!AO47)</f>
        <v/>
      </c>
      <c r="U51" s="145">
        <f>IF(ISBLANK('Item List'!AP47),0,'Item List'!AP47)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List'!AO47),0,'Item List'!AO47)</f>
        <v/>
      </c>
      <c r="AI51" s="145">
        <f>IF(ISBLANK('Item List'!AP47),0,'Item List'!AP47)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List'!AO48),0,'Item List'!AO48)</f>
        <v/>
      </c>
      <c r="E52" s="145">
        <f>IF(ISBLANK('Item List'!AP48),0,'Item List'!AP48)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List'!AO48),0,'Item List'!AO48)</f>
        <v/>
      </c>
      <c r="U52" s="145">
        <f>IF(ISBLANK('Item List'!AP48),0,'Item List'!AP48)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List'!AO48),0,'Item List'!AO48)</f>
        <v/>
      </c>
      <c r="AI52" s="145">
        <f>IF(ISBLANK('Item List'!AP48),0,'Item List'!AP48)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List'!AO49),0,'Item List'!AO49)</f>
        <v/>
      </c>
      <c r="E53" s="145">
        <f>IF(ISBLANK('Item List'!AP49),0,'Item List'!AP49)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List'!AO49),0,'Item List'!AO49)</f>
        <v/>
      </c>
      <c r="U53" s="145">
        <f>IF(ISBLANK('Item List'!AP49),0,'Item List'!AP49)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List'!AO49),0,'Item List'!AO49)</f>
        <v/>
      </c>
      <c r="AI53" s="145">
        <f>IF(ISBLANK('Item List'!AP49),0,'Item List'!AP49)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List'!AO50),0,'Item List'!AO50)</f>
        <v/>
      </c>
      <c r="E54" s="145">
        <f>IF(ISBLANK('Item List'!AP50),0,'Item List'!AP50)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List'!AO50),0,'Item List'!AO50)</f>
        <v/>
      </c>
      <c r="U54" s="145">
        <f>IF(ISBLANK('Item List'!AP50),0,'Item List'!AP50)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List'!AO50),0,'Item List'!AO50)</f>
        <v/>
      </c>
      <c r="AI54" s="145">
        <f>IF(ISBLANK('Item List'!AP50),0,'Item List'!AP50)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List'!AO51),0,'Item List'!AO51)</f>
        <v/>
      </c>
      <c r="E55" s="145">
        <f>IF(ISBLANK('Item List'!AP51),0,'Item List'!AP51)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List'!AO51),0,'Item List'!AO51)</f>
        <v/>
      </c>
      <c r="U55" s="145">
        <f>IF(ISBLANK('Item List'!AP51),0,'Item List'!AP51)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List'!AO51),0,'Item List'!AO51)</f>
        <v/>
      </c>
      <c r="AI55" s="145">
        <f>IF(ISBLANK('Item List'!AP51),0,'Item List'!AP51)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2390209</v>
      </c>
      <c r="G56" s="149"/>
      <c r="H56" s="149">
        <f>IF(SUM(H32:H55)=0,"",SUM(H32:H55)+H30)</f>
        <v>2291585.6800000002</v>
      </c>
      <c r="I56" s="149"/>
      <c r="J56" s="149">
        <f>IF(SUM(J32:J55)=0,"",SUM(J32:J55)+J30)</f>
        <v>2447069.5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2390209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2390209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CO.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2291585.6800000002</v>
      </c>
      <c r="I57" s="104">
        <f>I56</f>
        <v>0</v>
      </c>
      <c r="J57" s="104">
        <f>J56</f>
        <v>2447069.5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CO.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CO.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List'!AO52),0,'Item List'!AO52)</f>
        <v/>
      </c>
      <c r="E58" s="145">
        <f>IF(ISBLANK('Item List'!AP52),0,'Item List'!AP52)</f>
        <v>0</v>
      </c>
      <c r="F58" s="145">
        <f t="shared" ref="F58:F81" si="40">IF(AND(ISNUMBER($D58),ISNUMBER(E58)),$D58*E58,0)</f>
        <v>0</v>
      </c>
      <c r="G58" s="389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List'!BC46),"",'Item List'!BC46)</f>
        <v/>
      </c>
      <c r="S58" s="287" t="str">
        <f>IF(ISBLANK('Item List'!BD46),"",'Item List'!BD46)</f>
        <v/>
      </c>
      <c r="T58" s="288">
        <f>IF(ISBLANK('Item List'!BE46),0,'Item List'!BE46)</f>
        <v>0</v>
      </c>
      <c r="U58" s="145">
        <f>IF(ISBLANK('Item List'!BF46),0,'Item List'!BF46)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List'!BQ46),"",'Item List'!BQ46)</f>
        <v/>
      </c>
      <c r="AG58" s="287" t="str">
        <f>IF(ISBLANK('Item List'!BR46),"",'Item List'!BR46)</f>
        <v/>
      </c>
      <c r="AH58" s="288">
        <f>IF(ISBLANK('Item List'!BS46),0,'Item List'!BS46)</f>
        <v>0</v>
      </c>
      <c r="AI58" s="145">
        <f>IF(ISBLANK('Item List'!BT46),0,'Item List'!BT46)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List'!AO53),0,'Item List'!AO53)</f>
        <v/>
      </c>
      <c r="E59" s="145">
        <f>IF(ISBLANK('Item List'!AP53),0,'Item List'!AP53)</f>
        <v>0</v>
      </c>
      <c r="F59" s="145">
        <f t="shared" si="40"/>
        <v>0</v>
      </c>
      <c r="G59" s="389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List'!BC47),"",'Item List'!BC47)</f>
        <v/>
      </c>
      <c r="S59" s="287" t="str">
        <f>IF(ISBLANK('Item List'!BD47),"",'Item List'!BD47)</f>
        <v/>
      </c>
      <c r="T59" s="288">
        <f>IF(ISBLANK('Item List'!BE47),0,'Item List'!BE47)</f>
        <v>0</v>
      </c>
      <c r="U59" s="145">
        <f>IF(ISBLANK('Item List'!BF47),0,'Item List'!BF47)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List'!BQ47),"",'Item List'!BQ47)</f>
        <v/>
      </c>
      <c r="AG59" s="287" t="str">
        <f>IF(ISBLANK('Item List'!BR47),"",'Item List'!BR47)</f>
        <v/>
      </c>
      <c r="AH59" s="288">
        <f>IF(ISBLANK('Item List'!BS47),0,'Item List'!BS47)</f>
        <v>0</v>
      </c>
      <c r="AI59" s="145">
        <f>IF(ISBLANK('Item List'!BT47),0,'Item List'!BT47)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List'!AO54),0,'Item List'!AO54)</f>
        <v/>
      </c>
      <c r="E60" s="145">
        <f>IF(ISBLANK('Item List'!AP54),0,'Item List'!AP54)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List'!BC48),"",'Item List'!BC48)</f>
        <v/>
      </c>
      <c r="S60" s="287" t="str">
        <f>IF(ISBLANK('Item List'!BD48),"",'Item List'!BD48)</f>
        <v/>
      </c>
      <c r="T60" s="288">
        <f>IF(ISBLANK('Item List'!BE48),0,'Item List'!BE48)</f>
        <v>0</v>
      </c>
      <c r="U60" s="145">
        <f>IF(ISBLANK('Item List'!BF48),0,'Item List'!BF48)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List'!BQ48),"",'Item List'!BQ48)</f>
        <v/>
      </c>
      <c r="AG60" s="287" t="str">
        <f>IF(ISBLANK('Item List'!BR48),"",'Item List'!BR48)</f>
        <v/>
      </c>
      <c r="AH60" s="288">
        <f>IF(ISBLANK('Item List'!BS48),0,'Item List'!BS48)</f>
        <v>0</v>
      </c>
      <c r="AI60" s="145">
        <f>IF(ISBLANK('Item List'!BT48),0,'Item List'!BT48)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List'!AO55),0,'Item List'!AO55)</f>
        <v/>
      </c>
      <c r="E61" s="145">
        <f>IF(ISBLANK('Item List'!AP55),0,'Item List'!AP55)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List'!BC49),"",'Item List'!BC49)</f>
        <v/>
      </c>
      <c r="S61" s="287" t="str">
        <f>IF(ISBLANK('Item List'!BD49),"",'Item List'!BD49)</f>
        <v/>
      </c>
      <c r="T61" s="288">
        <f>IF(ISBLANK('Item List'!BE49),0,'Item List'!BE49)</f>
        <v>0</v>
      </c>
      <c r="U61" s="145">
        <f>IF(ISBLANK('Item List'!BF49),0,'Item List'!BF49)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List'!BQ49),"",'Item List'!BQ49)</f>
        <v/>
      </c>
      <c r="AG61" s="287" t="str">
        <f>IF(ISBLANK('Item List'!BR49),"",'Item List'!BR49)</f>
        <v/>
      </c>
      <c r="AH61" s="288">
        <f>IF(ISBLANK('Item List'!BS49),0,'Item List'!BS49)</f>
        <v>0</v>
      </c>
      <c r="AI61" s="145">
        <f>IF(ISBLANK('Item List'!BT49),0,'Item List'!BT49)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List'!AO56),0,'Item List'!AO56)</f>
        <v/>
      </c>
      <c r="E62" s="145">
        <f>IF(ISBLANK('Item List'!AP56),0,'Item List'!AP56)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List'!BC50),"",'Item List'!BC50)</f>
        <v/>
      </c>
      <c r="S62" s="287" t="str">
        <f>IF(ISBLANK('Item List'!BD50),"",'Item List'!BD50)</f>
        <v/>
      </c>
      <c r="T62" s="288">
        <f>IF(ISBLANK('Item List'!BE50),0,'Item List'!BE50)</f>
        <v>0</v>
      </c>
      <c r="U62" s="145">
        <f>IF(ISBLANK('Item List'!BF50),0,'Item List'!BF50)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List'!BQ50),"",'Item List'!BQ50)</f>
        <v/>
      </c>
      <c r="AG62" s="287" t="str">
        <f>IF(ISBLANK('Item List'!BR50),"",'Item List'!BR50)</f>
        <v/>
      </c>
      <c r="AH62" s="288">
        <f>IF(ISBLANK('Item List'!BS50),0,'Item List'!BS50)</f>
        <v>0</v>
      </c>
      <c r="AI62" s="145">
        <f>IF(ISBLANK('Item List'!BT50),0,'Item List'!BT50)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List'!AO57),0,'Item List'!AO57)</f>
        <v/>
      </c>
      <c r="E63" s="145">
        <f>IF(ISBLANK('Item List'!AP57),0,'Item List'!AP57)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List'!BC51),"",'Item List'!BC51)</f>
        <v/>
      </c>
      <c r="S63" s="287" t="str">
        <f>IF(ISBLANK('Item List'!BD51),"",'Item List'!BD51)</f>
        <v/>
      </c>
      <c r="T63" s="288">
        <f>IF(ISBLANK('Item List'!BE51),0,'Item List'!BE51)</f>
        <v>0</v>
      </c>
      <c r="U63" s="145">
        <f>IF(ISBLANK('Item List'!BF51),0,'Item List'!BF51)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List'!BQ51),"",'Item List'!BQ51)</f>
        <v/>
      </c>
      <c r="AG63" s="287" t="str">
        <f>IF(ISBLANK('Item List'!BR51),"",'Item List'!BR51)</f>
        <v/>
      </c>
      <c r="AH63" s="288">
        <f>IF(ISBLANK('Item List'!BS51),0,'Item List'!BS51)</f>
        <v>0</v>
      </c>
      <c r="AI63" s="145">
        <f>IF(ISBLANK('Item List'!BT51),0,'Item List'!BT51)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List'!AO58),0,'Item List'!AO58)</f>
        <v/>
      </c>
      <c r="E64" s="145">
        <f>IF(ISBLANK('Item List'!AP58),0,'Item List'!AP58)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List'!BC52),"",'Item List'!BC52)</f>
        <v/>
      </c>
      <c r="S64" s="287" t="str">
        <f>IF(ISBLANK('Item List'!BD52),"",'Item List'!BD52)</f>
        <v/>
      </c>
      <c r="T64" s="288">
        <f>IF(ISBLANK('Item List'!BE52),0,'Item List'!BE52)</f>
        <v>0</v>
      </c>
      <c r="U64" s="145">
        <f>IF(ISBLANK('Item List'!BF52),0,'Item List'!BF52)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List'!BQ52),"",'Item List'!BQ52)</f>
        <v/>
      </c>
      <c r="AG64" s="287" t="str">
        <f>IF(ISBLANK('Item List'!BR52),"",'Item List'!BR52)</f>
        <v/>
      </c>
      <c r="AH64" s="288">
        <f>IF(ISBLANK('Item List'!BS52),0,'Item List'!BS52)</f>
        <v>0</v>
      </c>
      <c r="AI64" s="145">
        <f>IF(ISBLANK('Item List'!BT52),0,'Item List'!BT52)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List'!AO59),0,'Item List'!AO59)</f>
        <v/>
      </c>
      <c r="E65" s="145">
        <f>IF(ISBLANK('Item List'!AP59),0,'Item List'!AP59)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List'!BC53),"",'Item List'!BC53)</f>
        <v/>
      </c>
      <c r="S65" s="287" t="str">
        <f>IF(ISBLANK('Item List'!BD53),"",'Item List'!BD53)</f>
        <v/>
      </c>
      <c r="T65" s="288">
        <f>IF(ISBLANK('Item List'!BE53),0,'Item List'!BE53)</f>
        <v>0</v>
      </c>
      <c r="U65" s="145">
        <f>IF(ISBLANK('Item List'!BF53),0,'Item List'!BF53)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List'!BQ53),"",'Item List'!BQ53)</f>
        <v/>
      </c>
      <c r="AG65" s="287" t="str">
        <f>IF(ISBLANK('Item List'!BR53),"",'Item List'!BR53)</f>
        <v/>
      </c>
      <c r="AH65" s="288">
        <f>IF(ISBLANK('Item List'!BS53),0,'Item List'!BS53)</f>
        <v>0</v>
      </c>
      <c r="AI65" s="145">
        <f>IF(ISBLANK('Item List'!BT53),0,'Item List'!BT53)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List'!AO60),0,'Item List'!AO60)</f>
        <v/>
      </c>
      <c r="E66" s="145">
        <f>IF(ISBLANK('Item List'!AP60),0,'Item List'!AP60)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List'!BC54),"",'Item List'!BC54)</f>
        <v/>
      </c>
      <c r="S66" s="287" t="str">
        <f>IF(ISBLANK('Item List'!BD54),"",'Item List'!BD54)</f>
        <v/>
      </c>
      <c r="T66" s="288">
        <f>IF(ISBLANK('Item List'!BE54),0,'Item List'!BE54)</f>
        <v>0</v>
      </c>
      <c r="U66" s="145">
        <f>IF(ISBLANK('Item List'!BF54),0,'Item List'!BF54)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List'!BQ54),"",'Item List'!BQ54)</f>
        <v/>
      </c>
      <c r="AG66" s="287" t="str">
        <f>IF(ISBLANK('Item List'!BR54),"",'Item List'!BR54)</f>
        <v/>
      </c>
      <c r="AH66" s="288">
        <f>IF(ISBLANK('Item List'!BS54),0,'Item List'!BS54)</f>
        <v>0</v>
      </c>
      <c r="AI66" s="145">
        <f>IF(ISBLANK('Item List'!BT54),0,'Item List'!BT54)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List'!AO61),0,'Item List'!AO61)</f>
        <v/>
      </c>
      <c r="E67" s="145">
        <f>IF(ISBLANK('Item List'!AP61),0,'Item List'!AP61)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List'!BC55),"",'Item List'!BC55)</f>
        <v/>
      </c>
      <c r="S67" s="287" t="str">
        <f>IF(ISBLANK('Item List'!BD55),"",'Item List'!BD55)</f>
        <v/>
      </c>
      <c r="T67" s="288">
        <f>IF(ISBLANK('Item List'!BE55),0,'Item List'!BE55)</f>
        <v>0</v>
      </c>
      <c r="U67" s="145">
        <f>IF(ISBLANK('Item List'!BF55),0,'Item List'!BF55)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List'!BQ55),"",'Item List'!BQ55)</f>
        <v/>
      </c>
      <c r="AG67" s="287" t="str">
        <f>IF(ISBLANK('Item List'!BR55),"",'Item List'!BR55)</f>
        <v/>
      </c>
      <c r="AH67" s="288">
        <f>IF(ISBLANK('Item List'!BS55),0,'Item List'!BS55)</f>
        <v>0</v>
      </c>
      <c r="AI67" s="145">
        <f>IF(ISBLANK('Item List'!BT55),0,'Item List'!BT55)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List'!AO62),0,'Item List'!AO62)</f>
        <v/>
      </c>
      <c r="E68" s="145">
        <f>IF(ISBLANK('Item List'!AP62),0,'Item List'!AP62)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List'!BC56),"",'Item List'!BC56)</f>
        <v/>
      </c>
      <c r="S68" s="287" t="str">
        <f>IF(ISBLANK('Item List'!BD56),"",'Item List'!BD56)</f>
        <v/>
      </c>
      <c r="T68" s="288">
        <f>IF(ISBLANK('Item List'!BE56),0,'Item List'!BE56)</f>
        <v>0</v>
      </c>
      <c r="U68" s="145">
        <f>IF(ISBLANK('Item List'!BF56),0,'Item List'!BF56)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List'!BQ56),"",'Item List'!BQ56)</f>
        <v/>
      </c>
      <c r="AG68" s="287" t="str">
        <f>IF(ISBLANK('Item List'!BR56),"",'Item List'!BR56)</f>
        <v/>
      </c>
      <c r="AH68" s="288">
        <f>IF(ISBLANK('Item List'!BS56),0,'Item List'!BS56)</f>
        <v>0</v>
      </c>
      <c r="AI68" s="145">
        <f>IF(ISBLANK('Item List'!BT56),0,'Item List'!BT56)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List'!AO63),0,'Item List'!AO63)</f>
        <v/>
      </c>
      <c r="E69" s="145">
        <f>IF(ISBLANK('Item List'!AP63),0,'Item List'!AP63)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List'!BC57),"",'Item List'!BC57)</f>
        <v/>
      </c>
      <c r="S69" s="287" t="str">
        <f>IF(ISBLANK('Item List'!BD57),"",'Item List'!BD57)</f>
        <v/>
      </c>
      <c r="T69" s="288">
        <f>IF(ISBLANK('Item List'!BE57),0,'Item List'!BE57)</f>
        <v>0</v>
      </c>
      <c r="U69" s="145">
        <f>IF(ISBLANK('Item List'!BF57),0,'Item List'!BF57)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List'!BQ57),"",'Item List'!BQ57)</f>
        <v/>
      </c>
      <c r="AG69" s="287" t="str">
        <f>IF(ISBLANK('Item List'!BR57),"",'Item List'!BR57)</f>
        <v/>
      </c>
      <c r="AH69" s="288">
        <f>IF(ISBLANK('Item List'!BS57),0,'Item List'!BS57)</f>
        <v>0</v>
      </c>
      <c r="AI69" s="145">
        <f>IF(ISBLANK('Item List'!BT57),0,'Item List'!BT57)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List'!AO64),0,'Item List'!AO64)</f>
        <v>0</v>
      </c>
      <c r="E70" s="145">
        <f>IF(ISBLANK('Item List'!AP64),0,'Item List'!AP64)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List'!BC58),"",'Item List'!BC58)</f>
        <v/>
      </c>
      <c r="S70" s="287" t="str">
        <f>IF(ISBLANK('Item List'!BD58),"",'Item List'!BD58)</f>
        <v/>
      </c>
      <c r="T70" s="288">
        <f>IF(ISBLANK('Item List'!BE58),0,'Item List'!BE58)</f>
        <v>0</v>
      </c>
      <c r="U70" s="145">
        <f>IF(ISBLANK('Item List'!BF58),0,'Item List'!BF58)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List'!BQ58),"",'Item List'!BQ58)</f>
        <v/>
      </c>
      <c r="AG70" s="287" t="str">
        <f>IF(ISBLANK('Item List'!BR58),"",'Item List'!BR58)</f>
        <v/>
      </c>
      <c r="AH70" s="288">
        <f>IF(ISBLANK('Item List'!BS58),0,'Item List'!BS58)</f>
        <v>0</v>
      </c>
      <c r="AI70" s="145">
        <f>IF(ISBLANK('Item List'!BT58),0,'Item List'!BT58)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List'!AO65),0,'Item List'!AO65)</f>
        <v>0</v>
      </c>
      <c r="E71" s="145">
        <f>IF(ISBLANK('Item List'!AP65),0,'Item List'!AP65)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List'!BC59),"",'Item List'!BC59)</f>
        <v/>
      </c>
      <c r="S71" s="287" t="str">
        <f>IF(ISBLANK('Item List'!BD59),"",'Item List'!BD59)</f>
        <v/>
      </c>
      <c r="T71" s="288">
        <f>IF(ISBLANK('Item List'!BE59),0,'Item List'!BE59)</f>
        <v>0</v>
      </c>
      <c r="U71" s="145">
        <f>IF(ISBLANK('Item List'!BF59),0,'Item List'!BF59)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List'!BQ59),"",'Item List'!BQ59)</f>
        <v/>
      </c>
      <c r="AG71" s="287" t="str">
        <f>IF(ISBLANK('Item List'!BR59),"",'Item List'!BR59)</f>
        <v/>
      </c>
      <c r="AH71" s="288">
        <f>IF(ISBLANK('Item List'!BS59),0,'Item List'!BS59)</f>
        <v>0</v>
      </c>
      <c r="AI71" s="145">
        <f>IF(ISBLANK('Item List'!BT59),0,'Item List'!BT59)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List'!AO66),0,'Item List'!AO66)</f>
        <v>0</v>
      </c>
      <c r="E72" s="145">
        <f>IF(ISBLANK('Item List'!AP66),0,'Item List'!AP66)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List'!BC60),"",'Item List'!BC60)</f>
        <v/>
      </c>
      <c r="S72" s="287" t="str">
        <f>IF(ISBLANK('Item List'!BD60),"",'Item List'!BD60)</f>
        <v/>
      </c>
      <c r="T72" s="288">
        <f>IF(ISBLANK('Item List'!BE60),0,'Item List'!BE60)</f>
        <v>0</v>
      </c>
      <c r="U72" s="145">
        <f>IF(ISBLANK('Item List'!BF60),0,'Item List'!BF60)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List'!BQ60),"",'Item List'!BQ60)</f>
        <v/>
      </c>
      <c r="AG72" s="287" t="str">
        <f>IF(ISBLANK('Item List'!BR60),"",'Item List'!BR60)</f>
        <v/>
      </c>
      <c r="AH72" s="288">
        <f>IF(ISBLANK('Item List'!BS60),0,'Item List'!BS60)</f>
        <v>0</v>
      </c>
      <c r="AI72" s="145">
        <f>IF(ISBLANK('Item List'!BT60),0,'Item List'!BT60)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List'!AO67),0,'Item List'!AO67)</f>
        <v>0</v>
      </c>
      <c r="E73" s="145">
        <f>IF(ISBLANK('Item List'!AP67),0,'Item List'!AP67)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List'!BC61),"",'Item List'!BC61)</f>
        <v/>
      </c>
      <c r="S73" s="287" t="str">
        <f>IF(ISBLANK('Item List'!BD61),"",'Item List'!BD61)</f>
        <v/>
      </c>
      <c r="T73" s="288">
        <f>IF(ISBLANK('Item List'!BE61),0,'Item List'!BE61)</f>
        <v>0</v>
      </c>
      <c r="U73" s="145">
        <f>IF(ISBLANK('Item List'!BF61),0,'Item List'!BF61)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List'!BQ61),"",'Item List'!BQ61)</f>
        <v/>
      </c>
      <c r="AG73" s="287" t="str">
        <f>IF(ISBLANK('Item List'!BR61),"",'Item List'!BR61)</f>
        <v/>
      </c>
      <c r="AH73" s="288">
        <f>IF(ISBLANK('Item List'!BS61),0,'Item List'!BS61)</f>
        <v>0</v>
      </c>
      <c r="AI73" s="145">
        <f>IF(ISBLANK('Item List'!BT61),0,'Item List'!BT61)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List'!AO68),0,'Item List'!AO68)</f>
        <v>0</v>
      </c>
      <c r="E74" s="145">
        <f>IF(ISBLANK('Item List'!AP68),0,'Item List'!AP68)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List'!BC62),"",'Item List'!BC62)</f>
        <v/>
      </c>
      <c r="S74" s="287" t="str">
        <f>IF(ISBLANK('Item List'!BD62),"",'Item List'!BD62)</f>
        <v/>
      </c>
      <c r="T74" s="288">
        <f>IF(ISBLANK('Item List'!BE62),0,'Item List'!BE62)</f>
        <v>0</v>
      </c>
      <c r="U74" s="145">
        <f>IF(ISBLANK('Item List'!BF62),0,'Item List'!BF62)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List'!BQ62),"",'Item List'!BQ62)</f>
        <v/>
      </c>
      <c r="AG74" s="287" t="str">
        <f>IF(ISBLANK('Item List'!BR62),"",'Item List'!BR62)</f>
        <v/>
      </c>
      <c r="AH74" s="288">
        <f>IF(ISBLANK('Item List'!BS62),0,'Item List'!BS62)</f>
        <v>0</v>
      </c>
      <c r="AI74" s="145">
        <f>IF(ISBLANK('Item List'!BT62),0,'Item List'!BT62)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List'!AO69),0,'Item List'!AO69)</f>
        <v>0</v>
      </c>
      <c r="E75" s="145">
        <f>IF(ISBLANK('Item List'!AP69),0,'Item List'!AP69)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List'!BC63),"",'Item List'!BC63)</f>
        <v/>
      </c>
      <c r="S75" s="287" t="str">
        <f>IF(ISBLANK('Item List'!BD63),"",'Item List'!BD63)</f>
        <v/>
      </c>
      <c r="T75" s="288">
        <f>IF(ISBLANK('Item List'!BE63),0,'Item List'!BE63)</f>
        <v>0</v>
      </c>
      <c r="U75" s="145">
        <f>IF(ISBLANK('Item List'!BF63),0,'Item List'!BF63)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List'!BQ63),"",'Item List'!BQ63)</f>
        <v/>
      </c>
      <c r="AG75" s="287" t="str">
        <f>IF(ISBLANK('Item List'!BR63),"",'Item List'!BR63)</f>
        <v/>
      </c>
      <c r="AH75" s="288">
        <f>IF(ISBLANK('Item List'!BS63),0,'Item List'!BS63)</f>
        <v>0</v>
      </c>
      <c r="AI75" s="145">
        <f>IF(ISBLANK('Item List'!BT63),0,'Item List'!BT63)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List'!AO70),0,'Item List'!AO70)</f>
        <v>0</v>
      </c>
      <c r="E76" s="145">
        <f>IF(ISBLANK('Item List'!AP70),0,'Item List'!AP70)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List'!BC64),"",'Item List'!BC64)</f>
        <v/>
      </c>
      <c r="S76" s="287" t="str">
        <f>IF(ISBLANK('Item List'!BD64),"",'Item List'!BD64)</f>
        <v/>
      </c>
      <c r="T76" s="288">
        <f>IF(ISBLANK('Item List'!BE64),0,'Item List'!BE64)</f>
        <v>0</v>
      </c>
      <c r="U76" s="145">
        <f>IF(ISBLANK('Item List'!BF64),0,'Item List'!BF64)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List'!BQ64),"",'Item List'!BQ64)</f>
        <v/>
      </c>
      <c r="AG76" s="287" t="str">
        <f>IF(ISBLANK('Item List'!BR64),"",'Item List'!BR64)</f>
        <v/>
      </c>
      <c r="AH76" s="288">
        <f>IF(ISBLANK('Item List'!BS64),0,'Item List'!BS64)</f>
        <v>0</v>
      </c>
      <c r="AI76" s="145">
        <f>IF(ISBLANK('Item List'!BT64),0,'Item List'!BT64)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List'!AO71),0,'Item List'!AO71)</f>
        <v>0</v>
      </c>
      <c r="E77" s="145">
        <f>IF(ISBLANK('Item List'!AP71),0,'Item List'!AP71)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List'!BC65),"",'Item List'!BC65)</f>
        <v/>
      </c>
      <c r="S77" s="287" t="str">
        <f>IF(ISBLANK('Item List'!BD65),"",'Item List'!BD65)</f>
        <v/>
      </c>
      <c r="T77" s="288">
        <f>IF(ISBLANK('Item List'!BE65),0,'Item List'!BE65)</f>
        <v>0</v>
      </c>
      <c r="U77" s="145">
        <f>IF(ISBLANK('Item List'!BF65),0,'Item List'!BF65)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List'!BQ65),"",'Item List'!BQ65)</f>
        <v/>
      </c>
      <c r="AG77" s="287" t="str">
        <f>IF(ISBLANK('Item List'!BR65),"",'Item List'!BR65)</f>
        <v/>
      </c>
      <c r="AH77" s="288">
        <f>IF(ISBLANK('Item List'!BS65),0,'Item List'!BS65)</f>
        <v>0</v>
      </c>
      <c r="AI77" s="145">
        <f>IF(ISBLANK('Item List'!BT65),0,'Item List'!BT65)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List'!AO72),0,'Item List'!AO72)</f>
        <v>0</v>
      </c>
      <c r="E78" s="145">
        <f>IF(ISBLANK('Item List'!AP72),0,'Item List'!AP72)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List'!BC66),"",'Item List'!BC66)</f>
        <v/>
      </c>
      <c r="S78" s="287" t="str">
        <f>IF(ISBLANK('Item List'!BD66),"",'Item List'!BD66)</f>
        <v/>
      </c>
      <c r="T78" s="288">
        <f>IF(ISBLANK('Item List'!BE66),0,'Item List'!BE66)</f>
        <v>0</v>
      </c>
      <c r="U78" s="145">
        <f>IF(ISBLANK('Item List'!BF66),0,'Item List'!BF66)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List'!BQ66),"",'Item List'!BQ66)</f>
        <v/>
      </c>
      <c r="AG78" s="287" t="str">
        <f>IF(ISBLANK('Item List'!BR66),"",'Item List'!BR66)</f>
        <v/>
      </c>
      <c r="AH78" s="288">
        <f>IF(ISBLANK('Item List'!BS66),0,'Item List'!BS66)</f>
        <v>0</v>
      </c>
      <c r="AI78" s="145">
        <f>IF(ISBLANK('Item List'!BT66),0,'Item List'!BT66)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List'!AO73),0,'Item List'!AO73)</f>
        <v>0</v>
      </c>
      <c r="E79" s="145">
        <f>IF(ISBLANK('Item List'!AP73),0,'Item List'!AP73)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List'!BC67),"",'Item List'!BC67)</f>
        <v/>
      </c>
      <c r="S79" s="287" t="str">
        <f>IF(ISBLANK('Item List'!BD67),"",'Item List'!BD67)</f>
        <v/>
      </c>
      <c r="T79" s="288">
        <f>IF(ISBLANK('Item List'!BE67),0,'Item List'!BE67)</f>
        <v>0</v>
      </c>
      <c r="U79" s="145">
        <f>IF(ISBLANK('Item List'!BF67),0,'Item List'!BF67)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List'!BQ67),"",'Item List'!BQ67)</f>
        <v/>
      </c>
      <c r="AG79" s="287" t="str">
        <f>IF(ISBLANK('Item List'!BR67),"",'Item List'!BR67)</f>
        <v/>
      </c>
      <c r="AH79" s="288">
        <f>IF(ISBLANK('Item List'!BS67),0,'Item List'!BS67)</f>
        <v>0</v>
      </c>
      <c r="AI79" s="145">
        <f>IF(ISBLANK('Item List'!BT67),0,'Item List'!BT67)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List'!AO74),0,'Item List'!AO74)</f>
        <v>0</v>
      </c>
      <c r="E80" s="145">
        <f>IF(ISBLANK('Item List'!AP74),0,'Item List'!AP74)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List'!BC68),"",'Item List'!BC68)</f>
        <v/>
      </c>
      <c r="S80" s="287" t="str">
        <f>IF(ISBLANK('Item List'!BD68),"",'Item List'!BD68)</f>
        <v/>
      </c>
      <c r="T80" s="288">
        <f>IF(ISBLANK('Item List'!BE68),0,'Item List'!BE68)</f>
        <v>0</v>
      </c>
      <c r="U80" s="145">
        <f>IF(ISBLANK('Item List'!BF68),0,'Item List'!BF68)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List'!BQ68),"",'Item List'!BQ68)</f>
        <v/>
      </c>
      <c r="AG80" s="287" t="str">
        <f>IF(ISBLANK('Item List'!BR68),"",'Item List'!BR68)</f>
        <v/>
      </c>
      <c r="AH80" s="288">
        <f>IF(ISBLANK('Item List'!BS68),0,'Item List'!BS68)</f>
        <v>0</v>
      </c>
      <c r="AI80" s="145">
        <f>IF(ISBLANK('Item List'!BT68),0,'Item List'!BT68)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List'!AO75),0,'Item List'!AO75)</f>
        <v>0</v>
      </c>
      <c r="E81" s="145">
        <f>IF(ISBLANK('Item List'!AP75),0,'Item List'!AP75)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List'!BC69),"",'Item List'!BC69)</f>
        <v/>
      </c>
      <c r="S81" s="287" t="str">
        <f>IF(ISBLANK('Item List'!BD69),"",'Item List'!BD69)</f>
        <v/>
      </c>
      <c r="T81" s="288">
        <f>IF(ISBLANK('Item List'!BE69),0,'Item List'!BE69)</f>
        <v>0</v>
      </c>
      <c r="U81" s="145">
        <f>IF(ISBLANK('Item List'!BF69),0,'Item List'!BF69)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List'!BQ69),"",'Item List'!BQ69)</f>
        <v/>
      </c>
      <c r="AG81" s="287" t="str">
        <f>IF(ISBLANK('Item List'!BR69),"",'Item List'!BR69)</f>
        <v/>
      </c>
      <c r="AH81" s="288">
        <f>IF(ISBLANK('Item List'!BS69),0,'Item List'!BS69)</f>
        <v>0</v>
      </c>
      <c r="AI81" s="145">
        <f>IF(ISBLANK('Item List'!BT69),0,'Item List'!BT69)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CO.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CO.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CO.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List'!AP70),0,'Item List'!AP70)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List'!BC70),"",'Item List'!BC70)</f>
        <v/>
      </c>
      <c r="S84" s="287" t="str">
        <f>IF(ISBLANK('Item List'!BD70),"",'Item List'!BD70)</f>
        <v/>
      </c>
      <c r="T84" s="288">
        <f>IF(ISBLANK('Item List'!BE70),0,'Item List'!BE70)</f>
        <v>0</v>
      </c>
      <c r="U84" s="145">
        <f>IF(ISBLANK('Item List'!BF70),0,'Item List'!BF70)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List'!BQ70),"",'Item List'!BQ70)</f>
        <v/>
      </c>
      <c r="AG84" s="287" t="str">
        <f>IF(ISBLANK('Item List'!BR70),"",'Item List'!BR70)</f>
        <v/>
      </c>
      <c r="AH84" s="288">
        <f>IF(ISBLANK('Item List'!BS70),0,'Item List'!BS70)</f>
        <v>0</v>
      </c>
      <c r="AI84" s="145">
        <f>IF(ISBLANK('Item List'!BT70),0,'Item List'!BT70)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List'!AP71),0,'Item List'!AP71)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List'!BC71),"",'Item List'!BC71)</f>
        <v/>
      </c>
      <c r="S85" s="287" t="str">
        <f>IF(ISBLANK('Item List'!BD71),"",'Item List'!BD71)</f>
        <v/>
      </c>
      <c r="T85" s="288">
        <f>IF(ISBLANK('Item List'!BE71),0,'Item List'!BE71)</f>
        <v>0</v>
      </c>
      <c r="U85" s="145">
        <f>IF(ISBLANK('Item List'!BF71),0,'Item List'!BF71)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List'!BQ71),"",'Item List'!BQ71)</f>
        <v/>
      </c>
      <c r="AG85" s="287" t="str">
        <f>IF(ISBLANK('Item List'!BR71),"",'Item List'!BR71)</f>
        <v/>
      </c>
      <c r="AH85" s="288">
        <f>IF(ISBLANK('Item List'!BS71),0,'Item List'!BS71)</f>
        <v>0</v>
      </c>
      <c r="AI85" s="145">
        <f>IF(ISBLANK('Item List'!BT71),0,'Item List'!BT71)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List'!AP72),0,'Item List'!AP72)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List'!BC72),"",'Item List'!BC72)</f>
        <v/>
      </c>
      <c r="S86" s="287" t="str">
        <f>IF(ISBLANK('Item List'!BD72),"",'Item List'!BD72)</f>
        <v/>
      </c>
      <c r="T86" s="288">
        <f>IF(ISBLANK('Item List'!BE72),0,'Item List'!BE72)</f>
        <v>0</v>
      </c>
      <c r="U86" s="145">
        <f>IF(ISBLANK('Item List'!BF72),0,'Item List'!BF72)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List'!BQ72),"",'Item List'!BQ72)</f>
        <v/>
      </c>
      <c r="AG86" s="287" t="str">
        <f>IF(ISBLANK('Item List'!BR72),"",'Item List'!BR72)</f>
        <v/>
      </c>
      <c r="AH86" s="288">
        <f>IF(ISBLANK('Item List'!BS72),0,'Item List'!BS72)</f>
        <v>0</v>
      </c>
      <c r="AI86" s="145">
        <f>IF(ISBLANK('Item List'!BT72),0,'Item List'!BT72)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List'!AP73),0,'Item List'!AP73)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List'!BC73),"",'Item List'!BC73)</f>
        <v/>
      </c>
      <c r="S87" s="287" t="str">
        <f>IF(ISBLANK('Item List'!BD73),"",'Item List'!BD73)</f>
        <v/>
      </c>
      <c r="T87" s="288">
        <f>IF(ISBLANK('Item List'!BE73),0,'Item List'!BE73)</f>
        <v>0</v>
      </c>
      <c r="U87" s="145">
        <f>IF(ISBLANK('Item List'!BF73),0,'Item List'!BF73)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List'!BQ73),"",'Item List'!BQ73)</f>
        <v/>
      </c>
      <c r="AG87" s="287" t="str">
        <f>IF(ISBLANK('Item List'!BR73),"",'Item List'!BR73)</f>
        <v/>
      </c>
      <c r="AH87" s="288">
        <f>IF(ISBLANK('Item List'!BS73),0,'Item List'!BS73)</f>
        <v>0</v>
      </c>
      <c r="AI87" s="145">
        <f>IF(ISBLANK('Item List'!BT73),0,'Item List'!BT73)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List'!AP74),0,'Item List'!AP74)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List'!BC74),"",'Item List'!BC74)</f>
        <v/>
      </c>
      <c r="S88" s="287" t="str">
        <f>IF(ISBLANK('Item List'!BD74),"",'Item List'!BD74)</f>
        <v/>
      </c>
      <c r="T88" s="288">
        <f>IF(ISBLANK('Item List'!BE74),0,'Item List'!BE74)</f>
        <v>0</v>
      </c>
      <c r="U88" s="145">
        <f>IF(ISBLANK('Item List'!BF74),0,'Item List'!BF74)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List'!BQ74),"",'Item List'!BQ74)</f>
        <v/>
      </c>
      <c r="AG88" s="287" t="str">
        <f>IF(ISBLANK('Item List'!BR74),"",'Item List'!BR74)</f>
        <v/>
      </c>
      <c r="AH88" s="288">
        <f>IF(ISBLANK('Item List'!BS74),0,'Item List'!BS74)</f>
        <v>0</v>
      </c>
      <c r="AI88" s="145">
        <f>IF(ISBLANK('Item List'!BT74),0,'Item List'!BT74)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List'!AP75),0,'Item List'!AP75)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List'!BC75),"",'Item List'!BC75)</f>
        <v/>
      </c>
      <c r="S89" s="287" t="str">
        <f>IF(ISBLANK('Item List'!BD75),"",'Item List'!BD75)</f>
        <v/>
      </c>
      <c r="T89" s="288">
        <f>IF(ISBLANK('Item List'!BE75),0,'Item List'!BE75)</f>
        <v>0</v>
      </c>
      <c r="U89" s="145">
        <f>IF(ISBLANK('Item List'!BF75),0,'Item List'!BF75)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List'!BQ75),"",'Item List'!BQ75)</f>
        <v/>
      </c>
      <c r="AG89" s="287" t="str">
        <f>IF(ISBLANK('Item List'!BR75),"",'Item List'!BR75)</f>
        <v/>
      </c>
      <c r="AH89" s="288">
        <f>IF(ISBLANK('Item List'!BS75),0,'Item List'!BS75)</f>
        <v>0</v>
      </c>
      <c r="AI89" s="145">
        <f>IF(ISBLANK('Item List'!BT75),0,'Item List'!BT75)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List'!AP76),0,'Item List'!AP76)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List'!BC76),"",'Item List'!BC76)</f>
        <v/>
      </c>
      <c r="S90" s="287" t="str">
        <f>IF(ISBLANK('Item List'!BD76),"",'Item List'!BD76)</f>
        <v/>
      </c>
      <c r="T90" s="288">
        <f>IF(ISBLANK('Item List'!BE76),0,'Item List'!BE76)</f>
        <v>0</v>
      </c>
      <c r="U90" s="145">
        <f>IF(ISBLANK('Item List'!BF76),0,'Item List'!BF76)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List'!BQ76),"",'Item List'!BQ76)</f>
        <v/>
      </c>
      <c r="AG90" s="287" t="str">
        <f>IF(ISBLANK('Item List'!BR76),"",'Item List'!BR76)</f>
        <v/>
      </c>
      <c r="AH90" s="288">
        <f>IF(ISBLANK('Item List'!BS76),0,'Item List'!BS76)</f>
        <v>0</v>
      </c>
      <c r="AI90" s="145">
        <f>IF(ISBLANK('Item List'!BT76),0,'Item List'!BT76)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List'!AP77),0,'Item List'!AP77)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List'!BC77),"",'Item List'!BC77)</f>
        <v/>
      </c>
      <c r="S91" s="287" t="str">
        <f>IF(ISBLANK('Item List'!BD77),"",'Item List'!BD77)</f>
        <v/>
      </c>
      <c r="T91" s="288">
        <f>IF(ISBLANK('Item List'!BE77),0,'Item List'!BE77)</f>
        <v>0</v>
      </c>
      <c r="U91" s="145">
        <f>IF(ISBLANK('Item List'!BF77),0,'Item List'!BF77)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List'!BQ77),"",'Item List'!BQ77)</f>
        <v/>
      </c>
      <c r="AG91" s="287" t="str">
        <f>IF(ISBLANK('Item List'!BR77),"",'Item List'!BR77)</f>
        <v/>
      </c>
      <c r="AH91" s="288">
        <f>IF(ISBLANK('Item List'!BS77),0,'Item List'!BS77)</f>
        <v>0</v>
      </c>
      <c r="AI91" s="145">
        <f>IF(ISBLANK('Item List'!BT77),0,'Item List'!BT77)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List'!AP78),0,'Item List'!AP78)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List'!BC78),"",'Item List'!BC78)</f>
        <v/>
      </c>
      <c r="S92" s="287" t="str">
        <f>IF(ISBLANK('Item List'!BD78),"",'Item List'!BD78)</f>
        <v/>
      </c>
      <c r="T92" s="288">
        <f>IF(ISBLANK('Item List'!BE78),0,'Item List'!BE78)</f>
        <v>0</v>
      </c>
      <c r="U92" s="145">
        <f>IF(ISBLANK('Item List'!BF78),0,'Item List'!BF78)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List'!BQ78),"",'Item List'!BQ78)</f>
        <v/>
      </c>
      <c r="AG92" s="287" t="str">
        <f>IF(ISBLANK('Item List'!BR78),"",'Item List'!BR78)</f>
        <v/>
      </c>
      <c r="AH92" s="288">
        <f>IF(ISBLANK('Item List'!BS78),0,'Item List'!BS78)</f>
        <v>0</v>
      </c>
      <c r="AI92" s="145">
        <f>IF(ISBLANK('Item List'!BT78),0,'Item List'!BT78)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List'!AP79),0,'Item List'!AP79)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List'!BC79),"",'Item List'!BC79)</f>
        <v/>
      </c>
      <c r="S93" s="287" t="str">
        <f>IF(ISBLANK('Item List'!BD79),"",'Item List'!BD79)</f>
        <v/>
      </c>
      <c r="T93" s="288">
        <f>IF(ISBLANK('Item List'!BE79),0,'Item List'!BE79)</f>
        <v>0</v>
      </c>
      <c r="U93" s="145">
        <f>IF(ISBLANK('Item List'!BF79),0,'Item List'!BF79)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List'!BQ79),"",'Item List'!BQ79)</f>
        <v/>
      </c>
      <c r="AG93" s="287" t="str">
        <f>IF(ISBLANK('Item List'!BR79),"",'Item List'!BR79)</f>
        <v/>
      </c>
      <c r="AH93" s="288">
        <f>IF(ISBLANK('Item List'!BS79),0,'Item List'!BS79)</f>
        <v>0</v>
      </c>
      <c r="AI93" s="145">
        <f>IF(ISBLANK('Item List'!BT79),0,'Item List'!BT79)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List'!AP80),0,'Item List'!AP80)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List'!BC80),"",'Item List'!BC80)</f>
        <v/>
      </c>
      <c r="S94" s="287" t="str">
        <f>IF(ISBLANK('Item List'!BD80),"",'Item List'!BD80)</f>
        <v/>
      </c>
      <c r="T94" s="288">
        <f>IF(ISBLANK('Item List'!BE80),0,'Item List'!BE80)</f>
        <v>0</v>
      </c>
      <c r="U94" s="145">
        <f>IF(ISBLANK('Item List'!BF80),0,'Item List'!BF80)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List'!BQ80),"",'Item List'!BQ80)</f>
        <v/>
      </c>
      <c r="AG94" s="287" t="str">
        <f>IF(ISBLANK('Item List'!BR80),"",'Item List'!BR80)</f>
        <v/>
      </c>
      <c r="AH94" s="288">
        <f>IF(ISBLANK('Item List'!BS80),0,'Item List'!BS80)</f>
        <v>0</v>
      </c>
      <c r="AI94" s="145">
        <f>IF(ISBLANK('Item List'!BT80),0,'Item List'!BT80)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List'!AP81),0,'Item List'!AP81)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List'!BC81),"",'Item List'!BC81)</f>
        <v/>
      </c>
      <c r="S95" s="287" t="str">
        <f>IF(ISBLANK('Item List'!BD81),"",'Item List'!BD81)</f>
        <v/>
      </c>
      <c r="T95" s="288">
        <f>IF(ISBLANK('Item List'!BE81),0,'Item List'!BE81)</f>
        <v>0</v>
      </c>
      <c r="U95" s="145">
        <f>IF(ISBLANK('Item List'!BF81),0,'Item List'!BF81)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List'!BQ81),"",'Item List'!BQ81)</f>
        <v/>
      </c>
      <c r="AG95" s="287" t="str">
        <f>IF(ISBLANK('Item List'!BR81),"",'Item List'!BR81)</f>
        <v/>
      </c>
      <c r="AH95" s="288">
        <f>IF(ISBLANK('Item List'!BS81),0,'Item List'!BS81)</f>
        <v>0</v>
      </c>
      <c r="AI95" s="145">
        <f>IF(ISBLANK('Item List'!BT81),0,'Item List'!BT81)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List'!AP82),0,'Item List'!AP82)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List'!BC82),"",'Item List'!BC82)</f>
        <v/>
      </c>
      <c r="S96" s="287" t="str">
        <f>IF(ISBLANK('Item List'!BD82),"",'Item List'!BD82)</f>
        <v/>
      </c>
      <c r="T96" s="288">
        <f>IF(ISBLANK('Item List'!BE82),0,'Item List'!BE82)</f>
        <v>0</v>
      </c>
      <c r="U96" s="145">
        <f>IF(ISBLANK('Item List'!BF82),0,'Item List'!BF82)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List'!BQ82),"",'Item List'!BQ82)</f>
        <v/>
      </c>
      <c r="AG96" s="287" t="str">
        <f>IF(ISBLANK('Item List'!BR82),"",'Item List'!BR82)</f>
        <v/>
      </c>
      <c r="AH96" s="288">
        <f>IF(ISBLANK('Item List'!BS82),0,'Item List'!BS82)</f>
        <v>0</v>
      </c>
      <c r="AI96" s="145">
        <f>IF(ISBLANK('Item List'!BT82),0,'Item List'!BT82)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List'!AP83),0,'Item List'!AP83)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List'!BC83),"",'Item List'!BC83)</f>
        <v/>
      </c>
      <c r="S97" s="287" t="str">
        <f>IF(ISBLANK('Item List'!BD83),"",'Item List'!BD83)</f>
        <v/>
      </c>
      <c r="T97" s="288">
        <f>IF(ISBLANK('Item List'!BE83),0,'Item List'!BE83)</f>
        <v>0</v>
      </c>
      <c r="U97" s="145">
        <f>IF(ISBLANK('Item List'!BF83),0,'Item List'!BF83)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List'!BQ83),"",'Item List'!BQ83)</f>
        <v/>
      </c>
      <c r="AG97" s="287" t="str">
        <f>IF(ISBLANK('Item List'!BR83),"",'Item List'!BR83)</f>
        <v/>
      </c>
      <c r="AH97" s="288">
        <f>IF(ISBLANK('Item List'!BS83),0,'Item List'!BS83)</f>
        <v>0</v>
      </c>
      <c r="AI97" s="145">
        <f>IF(ISBLANK('Item List'!BT83),0,'Item List'!BT83)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List'!AP84),0,'Item List'!AP84)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List'!BC84),"",'Item List'!BC84)</f>
        <v/>
      </c>
      <c r="S98" s="287" t="str">
        <f>IF(ISBLANK('Item List'!BD84),"",'Item List'!BD84)</f>
        <v/>
      </c>
      <c r="T98" s="288">
        <f>IF(ISBLANK('Item List'!BE84),0,'Item List'!BE84)</f>
        <v>0</v>
      </c>
      <c r="U98" s="145">
        <f>IF(ISBLANK('Item List'!BF84),0,'Item List'!BF84)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List'!BQ84),"",'Item List'!BQ84)</f>
        <v/>
      </c>
      <c r="AG98" s="287" t="str">
        <f>IF(ISBLANK('Item List'!BR84),"",'Item List'!BR84)</f>
        <v/>
      </c>
      <c r="AH98" s="288">
        <f>IF(ISBLANK('Item List'!BS84),0,'Item List'!BS84)</f>
        <v>0</v>
      </c>
      <c r="AI98" s="145">
        <f>IF(ISBLANK('Item List'!BT84),0,'Item List'!BT84)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List'!AP85),0,'Item List'!AP85)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List'!BC85),"",'Item List'!BC85)</f>
        <v/>
      </c>
      <c r="S99" s="287" t="str">
        <f>IF(ISBLANK('Item List'!BD85),"",'Item List'!BD85)</f>
        <v/>
      </c>
      <c r="T99" s="288">
        <f>IF(ISBLANK('Item List'!BE85),0,'Item List'!BE85)</f>
        <v>0</v>
      </c>
      <c r="U99" s="145">
        <f>IF(ISBLANK('Item List'!BF85),0,'Item List'!BF85)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List'!BQ85),"",'Item List'!BQ85)</f>
        <v/>
      </c>
      <c r="AG99" s="287" t="str">
        <f>IF(ISBLANK('Item List'!BR85),"",'Item List'!BR85)</f>
        <v/>
      </c>
      <c r="AH99" s="288">
        <f>IF(ISBLANK('Item List'!BS85),0,'Item List'!BS85)</f>
        <v>0</v>
      </c>
      <c r="AI99" s="145">
        <f>IF(ISBLANK('Item List'!BT85),0,'Item List'!BT85)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List'!AP86),0,'Item List'!AP86)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List'!BC86),"",'Item List'!BC86)</f>
        <v/>
      </c>
      <c r="S100" s="287" t="str">
        <f>IF(ISBLANK('Item List'!BD86),"",'Item List'!BD86)</f>
        <v/>
      </c>
      <c r="T100" s="288">
        <f>IF(ISBLANK('Item List'!BE86),0,'Item List'!BE86)</f>
        <v>0</v>
      </c>
      <c r="U100" s="145">
        <f>IF(ISBLANK('Item List'!BF86),0,'Item List'!BF86)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List'!BQ86),"",'Item List'!BQ86)</f>
        <v/>
      </c>
      <c r="AG100" s="287" t="str">
        <f>IF(ISBLANK('Item List'!BR86),"",'Item List'!BR86)</f>
        <v/>
      </c>
      <c r="AH100" s="288">
        <f>IF(ISBLANK('Item List'!BS86),0,'Item List'!BS86)</f>
        <v>0</v>
      </c>
      <c r="AI100" s="145">
        <f>IF(ISBLANK('Item List'!BT86),0,'Item List'!BT86)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List'!AP87),0,'Item List'!AP87)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List'!BC87),"",'Item List'!BC87)</f>
        <v/>
      </c>
      <c r="S101" s="287" t="str">
        <f>IF(ISBLANK('Item List'!BD87),"",'Item List'!BD87)</f>
        <v/>
      </c>
      <c r="T101" s="288">
        <f>IF(ISBLANK('Item List'!BE87),0,'Item List'!BE87)</f>
        <v>0</v>
      </c>
      <c r="U101" s="145">
        <f>IF(ISBLANK('Item List'!BF87),0,'Item List'!BF87)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List'!BQ87),"",'Item List'!BQ87)</f>
        <v/>
      </c>
      <c r="AG101" s="287" t="str">
        <f>IF(ISBLANK('Item List'!BR87),"",'Item List'!BR87)</f>
        <v/>
      </c>
      <c r="AH101" s="288">
        <f>IF(ISBLANK('Item List'!BS87),0,'Item List'!BS87)</f>
        <v>0</v>
      </c>
      <c r="AI101" s="145">
        <f>IF(ISBLANK('Item List'!BT87),0,'Item List'!BT87)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List'!AP88),0,'Item List'!AP88)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List'!BC88),"",'Item List'!BC88)</f>
        <v/>
      </c>
      <c r="S102" s="287" t="str">
        <f>IF(ISBLANK('Item List'!BD88),"",'Item List'!BD88)</f>
        <v/>
      </c>
      <c r="T102" s="288">
        <f>IF(ISBLANK('Item List'!BE88),0,'Item List'!BE88)</f>
        <v>0</v>
      </c>
      <c r="U102" s="145">
        <f>IF(ISBLANK('Item List'!BF88),0,'Item List'!BF88)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List'!BQ88),"",'Item List'!BQ88)</f>
        <v/>
      </c>
      <c r="AG102" s="287" t="str">
        <f>IF(ISBLANK('Item List'!BR88),"",'Item List'!BR88)</f>
        <v/>
      </c>
      <c r="AH102" s="288">
        <f>IF(ISBLANK('Item List'!BS88),0,'Item List'!BS88)</f>
        <v>0</v>
      </c>
      <c r="AI102" s="145">
        <f>IF(ISBLANK('Item List'!BT88),0,'Item List'!BT88)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List'!AP89),0,'Item List'!AP89)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List'!BC89),"",'Item List'!BC89)</f>
        <v/>
      </c>
      <c r="S103" s="287" t="str">
        <f>IF(ISBLANK('Item List'!BD89),"",'Item List'!BD89)</f>
        <v/>
      </c>
      <c r="T103" s="288">
        <f>IF(ISBLANK('Item List'!BE89),0,'Item List'!BE89)</f>
        <v>0</v>
      </c>
      <c r="U103" s="145">
        <f>IF(ISBLANK('Item List'!BF89),0,'Item List'!BF89)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List'!BQ89),"",'Item List'!BQ89)</f>
        <v/>
      </c>
      <c r="AG103" s="287" t="str">
        <f>IF(ISBLANK('Item List'!BR89),"",'Item List'!BR89)</f>
        <v/>
      </c>
      <c r="AH103" s="288">
        <f>IF(ISBLANK('Item List'!BS89),0,'Item List'!BS89)</f>
        <v>0</v>
      </c>
      <c r="AI103" s="145">
        <f>IF(ISBLANK('Item List'!BT89),0,'Item List'!BT89)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List'!AP90),0,'Item List'!AP90)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List'!BC90),"",'Item List'!BC90)</f>
        <v/>
      </c>
      <c r="S104" s="287" t="str">
        <f>IF(ISBLANK('Item List'!BD90),"",'Item List'!BD90)</f>
        <v/>
      </c>
      <c r="T104" s="288">
        <f>IF(ISBLANK('Item List'!BE90),0,'Item List'!BE90)</f>
        <v>0</v>
      </c>
      <c r="U104" s="145">
        <f>IF(ISBLANK('Item List'!BF90),0,'Item List'!BF90)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List'!BQ90),"",'Item List'!BQ90)</f>
        <v/>
      </c>
      <c r="AG104" s="287" t="str">
        <f>IF(ISBLANK('Item List'!BR90),"",'Item List'!BR90)</f>
        <v/>
      </c>
      <c r="AH104" s="288">
        <f>IF(ISBLANK('Item List'!BS90),0,'Item List'!BS90)</f>
        <v>0</v>
      </c>
      <c r="AI104" s="145">
        <f>IF(ISBLANK('Item List'!BT90),0,'Item List'!BT90)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List'!AP91),0,'Item List'!AP91)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List'!BC91),"",'Item List'!BC91)</f>
        <v/>
      </c>
      <c r="S105" s="287" t="str">
        <f>IF(ISBLANK('Item List'!BD91),"",'Item List'!BD91)</f>
        <v/>
      </c>
      <c r="T105" s="288">
        <f>IF(ISBLANK('Item List'!BE91),0,'Item List'!BE91)</f>
        <v>0</v>
      </c>
      <c r="U105" s="145">
        <f>IF(ISBLANK('Item List'!BF91),0,'Item List'!BF91)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List'!BQ91),"",'Item List'!BQ91)</f>
        <v/>
      </c>
      <c r="AG105" s="287" t="str">
        <f>IF(ISBLANK('Item List'!BR91),"",'Item List'!BR91)</f>
        <v/>
      </c>
      <c r="AH105" s="288">
        <f>IF(ISBLANK('Item List'!BS91),0,'Item List'!BS91)</f>
        <v>0</v>
      </c>
      <c r="AI105" s="145">
        <f>IF(ISBLANK('Item List'!BT91),0,'Item List'!BT91)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List'!AP92),0,'Item List'!AP92)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List'!BC92),"",'Item List'!BC92)</f>
        <v/>
      </c>
      <c r="S106" s="287" t="str">
        <f>IF(ISBLANK('Item List'!BD92),"",'Item List'!BD92)</f>
        <v/>
      </c>
      <c r="T106" s="288">
        <f>IF(ISBLANK('Item List'!BE92),0,'Item List'!BE92)</f>
        <v>0</v>
      </c>
      <c r="U106" s="145">
        <f>IF(ISBLANK('Item List'!BF92),0,'Item List'!BF92)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List'!BQ92),"",'Item List'!BQ92)</f>
        <v/>
      </c>
      <c r="AG106" s="287" t="str">
        <f>IF(ISBLANK('Item List'!BR92),"",'Item List'!BR92)</f>
        <v/>
      </c>
      <c r="AH106" s="288">
        <f>IF(ISBLANK('Item List'!BS92),0,'Item List'!BS92)</f>
        <v>0</v>
      </c>
      <c r="AI106" s="145">
        <f>IF(ISBLANK('Item List'!BT92),0,'Item List'!BT92)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List'!AP93),0,'Item List'!AP93)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List'!BC93),"",'Item List'!BC93)</f>
        <v/>
      </c>
      <c r="S107" s="287" t="str">
        <f>IF(ISBLANK('Item List'!BD93),"",'Item List'!BD93)</f>
        <v/>
      </c>
      <c r="T107" s="288">
        <f>IF(ISBLANK('Item List'!BE93),0,'Item List'!BE93)</f>
        <v>0</v>
      </c>
      <c r="U107" s="145">
        <f>IF(ISBLANK('Item List'!BF93),0,'Item List'!BF93)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List'!BQ93),"",'Item List'!BQ93)</f>
        <v/>
      </c>
      <c r="AG107" s="287" t="str">
        <f>IF(ISBLANK('Item List'!BR93),"",'Item List'!BR93)</f>
        <v/>
      </c>
      <c r="AH107" s="288">
        <f>IF(ISBLANK('Item List'!BS93),0,'Item List'!BS93)</f>
        <v>0</v>
      </c>
      <c r="AI107" s="145">
        <f>IF(ISBLANK('Item List'!BT93),0,'Item List'!BT93)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CO.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CO.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CO.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2 - 2023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140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110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870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8776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870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Binder Course, IL-9.5, N50, 1.25"</v>
      </c>
      <c r="C11" s="144" t="str">
        <f>'Tabulation of Bids'!C12</f>
        <v>Tons</v>
      </c>
      <c r="D11" s="329">
        <f>'Tabulation of Bids'!D12</f>
        <v>500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IL-19.0, N50, 2.5"</v>
      </c>
      <c r="C12" s="144" t="str">
        <f>'Tabulation of Bids'!C13</f>
        <v>Tons</v>
      </c>
      <c r="D12" s="329">
        <f>'Tabulation of Bids'!D13</f>
        <v>650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2"</v>
      </c>
      <c r="C13" s="144" t="str">
        <f>'Tabulation of Bids'!C14</f>
        <v>Tons</v>
      </c>
      <c r="D13" s="329">
        <f>'Tabulation of Bids'!D14</f>
        <v>11325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Asphalt, Hand Method</v>
      </c>
      <c r="C14" s="144" t="str">
        <f>'Tabulation of Bids'!C15</f>
        <v>Tons</v>
      </c>
      <c r="D14" s="329">
        <f>'Tabulation of Bids'!D15</f>
        <v>30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P.C.C. Approach Pavement, 6"</v>
      </c>
      <c r="C15" s="144" t="str">
        <f>'Tabulation of Bids'!C16</f>
        <v>S.Y.</v>
      </c>
      <c r="D15" s="329">
        <f>'Tabulation of Bids'!D16</f>
        <v>1325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8"</v>
      </c>
      <c r="C16" s="144" t="str">
        <f>'Tabulation of Bids'!C17</f>
        <v>S.Y.</v>
      </c>
      <c r="D16" s="329">
        <f>'Tabulation of Bids'!D17</f>
        <v>151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Sidewalk, 4"</v>
      </c>
      <c r="C17" s="144" t="str">
        <f>'Tabulation of Bids'!C18</f>
        <v>S.F.</v>
      </c>
      <c r="D17" s="329">
        <f>'Tabulation of Bids'!D18</f>
        <v>36275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Detectable Warnings, ADA Ramps</v>
      </c>
      <c r="C18" s="144" t="str">
        <f>'Tabulation of Bids'!C19</f>
        <v>S.F.</v>
      </c>
      <c r="D18" s="329">
        <f>'Tabulation of Bids'!D19</f>
        <v>940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9">
        <f>'Tabulation of Bids'!D20</f>
        <v>5315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9">
        <f>'Tabulation of Bids'!D21</f>
        <v>35000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9">
        <f>'Tabulation of Bids'!D22</f>
        <v>1484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2"</v>
      </c>
      <c r="C22" s="144" t="str">
        <f>'Tabulation of Bids'!C23</f>
        <v>S.Y.</v>
      </c>
      <c r="D22" s="329">
        <f>'Tabulation of Bids'!D23</f>
        <v>84550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Surface Removal, 4.5"</v>
      </c>
      <c r="C23" s="144" t="str">
        <f>'Tabulation of Bids'!C24</f>
        <v>S.Y.</v>
      </c>
      <c r="D23" s="329">
        <f>'Tabulation of Bids'!D24</f>
        <v>4250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Surface Removal, Butt Joints</v>
      </c>
      <c r="C24" s="144" t="str">
        <f>'Tabulation of Bids'!C25</f>
        <v>S.Y.</v>
      </c>
      <c r="D24" s="329">
        <f>'Tabulation of Bids'!D25</f>
        <v>100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Sanitary Riser/Valve Boxes to be Adjusted</v>
      </c>
      <c r="C25" s="144" t="str">
        <f>'Tabulation of Bids'!C26</f>
        <v>Each</v>
      </c>
      <c r="D25" s="329">
        <f>'Tabulation of Bids'!D26</f>
        <v>3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Manholes to be Adjusted</v>
      </c>
      <c r="C26" s="144" t="str">
        <f>'Tabulation of Bids'!C27</f>
        <v>Each</v>
      </c>
      <c r="D26" s="329">
        <f>'Tabulation of Bids'!D27</f>
        <v>104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Manholes to be Adjusted with New Frame and Lid</v>
      </c>
      <c r="C27" s="144" t="str">
        <f>'Tabulation of Bids'!C28</f>
        <v>Each</v>
      </c>
      <c r="D27" s="329">
        <f>'Tabulation of Bids'!D28</f>
        <v>20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Manholes to be Reconstructed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Manholes to be Reconstructed with New Frame and Lid</v>
      </c>
      <c r="C31" s="144" t="str">
        <f>'Tabulation of Bids'!C32</f>
        <v>Each</v>
      </c>
      <c r="D31" s="144">
        <f>'Tabulation of Bids'!D32</f>
        <v>1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Inlets to be Adjusted</v>
      </c>
      <c r="C32" s="144" t="str">
        <f>'Tabulation of Bids'!C33</f>
        <v>Each</v>
      </c>
      <c r="D32" s="144">
        <f>'Tabulation of Bids'!D33</f>
        <v>19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Inlets to be Adjusted with New Frame and Grate</v>
      </c>
      <c r="C33" s="144" t="str">
        <f>'Tabulation of Bids'!C34</f>
        <v>Each</v>
      </c>
      <c r="D33" s="144">
        <f>'Tabulation of Bids'!D34</f>
        <v>21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 xml:space="preserve">Inlets to be Reconstructed </v>
      </c>
      <c r="C34" s="144" t="str">
        <f>'Tabulation of Bids'!C35</f>
        <v>Each</v>
      </c>
      <c r="D34" s="144">
        <f>'Tabulation of Bids'!D35</f>
        <v>1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Inlets to be Reconstructed with New Frame and Grate</v>
      </c>
      <c r="C35" s="144" t="str">
        <f>'Tabulation of Bids'!C36</f>
        <v>Each</v>
      </c>
      <c r="D35" s="144">
        <f>'Tabulation of Bids'!D36</f>
        <v>3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Inlet Specials to be Repaired</v>
      </c>
      <c r="C36" s="144" t="str">
        <f>'Tabulation of Bids'!C37</f>
        <v>Each</v>
      </c>
      <c r="D36" s="144">
        <f>'Tabulation of Bids'!D37</f>
        <v>1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Combination Concrete Curb and Gutter, Type M-6.18 (Modified)</v>
      </c>
      <c r="C37" s="144" t="str">
        <f>'Tabulation of Bids'!C38</f>
        <v>L.F.</v>
      </c>
      <c r="D37" s="144">
        <f>'Tabulation of Bids'!D38</f>
        <v>5315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Traffic Control and Protection</v>
      </c>
      <c r="C38" s="144" t="str">
        <f>'Tabulation of Bids'!C39</f>
        <v>Lsum</v>
      </c>
      <c r="D38" s="144">
        <f>'Tabulation of Bids'!D39</f>
        <v>1.0000000000000002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Thermoplastic Pavement Markings, 4"</v>
      </c>
      <c r="C39" s="144" t="str">
        <f>'Tabulation of Bids'!C40</f>
        <v>L.F.</v>
      </c>
      <c r="D39" s="144">
        <f>'Tabulation of Bids'!D40</f>
        <v>440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Thermoplastic Pavement Markings, 6"</v>
      </c>
      <c r="C40" s="144" t="str">
        <f>'Tabulation of Bids'!C41</f>
        <v>L.F.</v>
      </c>
      <c r="D40" s="144">
        <f>'Tabulation of Bids'!D41</f>
        <v>179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Thermoplastic Pavement Markings, 12"</v>
      </c>
      <c r="C41" s="144" t="str">
        <f>'Tabulation of Bids'!C42</f>
        <v>L.F.</v>
      </c>
      <c r="D41" s="144">
        <f>'Tabulation of Bids'!D42</f>
        <v>162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Thermoplastic Pavement Markings, 24"</v>
      </c>
      <c r="C42" s="144" t="str">
        <f>'Tabulation of Bids'!C43</f>
        <v>L.F.</v>
      </c>
      <c r="D42" s="144">
        <f>'Tabulation of Bids'!D43</f>
        <v>31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Thermoplastic Pavement Markings, Letters and Symbols</v>
      </c>
      <c r="C43" s="144" t="str">
        <f>'Tabulation of Bids'!C44</f>
        <v>S.F.</v>
      </c>
      <c r="D43" s="144">
        <f>'Tabulation of Bids'!D44</f>
        <v>50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Detector Loops</v>
      </c>
      <c r="C44" s="144" t="str">
        <f>'Tabulation of Bids'!C45</f>
        <v>L.F.</v>
      </c>
      <c r="D44" s="144">
        <f>'Tabulation of Bids'!D45</f>
        <v>200</v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22"/>
      <c r="F2" s="523"/>
    </row>
    <row r="3" spans="1:6" s="97" customFormat="1" ht="15.75" customHeight="1" x14ac:dyDescent="0.2">
      <c r="A3" s="122"/>
      <c r="B3" s="125"/>
      <c r="C3" s="124" t="s">
        <v>14</v>
      </c>
      <c r="D3" s="524" t="s">
        <v>15</v>
      </c>
      <c r="E3" s="524"/>
      <c r="F3" s="525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20" t="str">
        <f>'Tabulation of Bids'!$A$3</f>
        <v>Bid On: City-Wide Street Repairs Group No. 2 - 2023 (Residential)</v>
      </c>
      <c r="E4" s="520"/>
      <c r="F4" s="521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140</v>
      </c>
      <c r="E16" s="240">
        <f>'Tabulation of Bids'!$E6</f>
        <v>30</v>
      </c>
      <c r="F16" s="318">
        <f>D16*E16</f>
        <v>4200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5">
        <f>'Tabulation of Bids'!$E7</f>
        <v>60000</v>
      </c>
      <c r="F17" s="319">
        <f t="shared" ref="F17:F32" si="0">D17*E17</f>
        <v>60000.000000000015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110</v>
      </c>
      <c r="E18" s="235">
        <f>'Tabulation of Bids'!$E8</f>
        <v>75</v>
      </c>
      <c r="F18" s="319">
        <f t="shared" si="0"/>
        <v>8250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870</v>
      </c>
      <c r="E19" s="235">
        <f>'Tabulation of Bids'!$E9</f>
        <v>20</v>
      </c>
      <c r="F19" s="319">
        <f t="shared" si="0"/>
        <v>17400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8776</v>
      </c>
      <c r="E20" s="235">
        <f>'Tabulation of Bids'!$E10</f>
        <v>3</v>
      </c>
      <c r="F20" s="319">
        <f t="shared" si="0"/>
        <v>26328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870</v>
      </c>
      <c r="E21" s="235">
        <f>'Tabulation of Bids'!$E11</f>
        <v>10</v>
      </c>
      <c r="F21" s="319">
        <f t="shared" si="0"/>
        <v>8700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Binder Course, IL-9.5, N50, 1.25"</v>
      </c>
      <c r="C22" s="95" t="str">
        <f>'Tabulation of Bids'!$C12</f>
        <v>Tons</v>
      </c>
      <c r="D22" s="96">
        <f>'Tabulation of Bids'!$D12</f>
        <v>500</v>
      </c>
      <c r="E22" s="235">
        <f>'Tabulation of Bids'!$E12</f>
        <v>80</v>
      </c>
      <c r="F22" s="319">
        <f t="shared" si="0"/>
        <v>40000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IL-19.0, N50, 2.5"</v>
      </c>
      <c r="C23" s="95" t="str">
        <f>'Tabulation of Bids'!$C13</f>
        <v>Tons</v>
      </c>
      <c r="D23" s="96">
        <f>'Tabulation of Bids'!$D13</f>
        <v>650</v>
      </c>
      <c r="E23" s="235">
        <f>'Tabulation of Bids'!$E13</f>
        <v>80</v>
      </c>
      <c r="F23" s="319">
        <f t="shared" si="0"/>
        <v>52000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2"</v>
      </c>
      <c r="C24" s="95" t="str">
        <f>'Tabulation of Bids'!$C14</f>
        <v>Tons</v>
      </c>
      <c r="D24" s="96">
        <f>'Tabulation of Bids'!$D14</f>
        <v>11325</v>
      </c>
      <c r="E24" s="235">
        <f>'Tabulation of Bids'!$E14</f>
        <v>80</v>
      </c>
      <c r="F24" s="319">
        <f t="shared" si="0"/>
        <v>906000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Asphalt, Hand Method</v>
      </c>
      <c r="C25" s="95" t="str">
        <f>'Tabulation of Bids'!$C15</f>
        <v>Tons</v>
      </c>
      <c r="D25" s="96">
        <f>'Tabulation of Bids'!$D15</f>
        <v>30</v>
      </c>
      <c r="E25" s="235">
        <f>'Tabulation of Bids'!$E15</f>
        <v>300</v>
      </c>
      <c r="F25" s="319">
        <f t="shared" si="0"/>
        <v>9000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P.C.C. Approach Pavement, 6"</v>
      </c>
      <c r="C26" s="95" t="str">
        <f>'Tabulation of Bids'!$C16</f>
        <v>S.Y.</v>
      </c>
      <c r="D26" s="96">
        <f>'Tabulation of Bids'!$D16</f>
        <v>1325</v>
      </c>
      <c r="E26" s="235">
        <f>'Tabulation of Bids'!$E16</f>
        <v>65</v>
      </c>
      <c r="F26" s="319">
        <f t="shared" si="0"/>
        <v>86125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8"</v>
      </c>
      <c r="C27" s="95" t="str">
        <f>'Tabulation of Bids'!$C17</f>
        <v>S.Y.</v>
      </c>
      <c r="D27" s="96">
        <f>'Tabulation of Bids'!$D17</f>
        <v>151</v>
      </c>
      <c r="E27" s="235">
        <f>'Tabulation of Bids'!$E17</f>
        <v>80</v>
      </c>
      <c r="F27" s="319">
        <f t="shared" si="0"/>
        <v>12080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Sidewalk, 4"</v>
      </c>
      <c r="C28" s="95" t="str">
        <f>'Tabulation of Bids'!$C18</f>
        <v>S.F.</v>
      </c>
      <c r="D28" s="96">
        <f>'Tabulation of Bids'!$D18</f>
        <v>36275</v>
      </c>
      <c r="E28" s="235">
        <f>'Tabulation of Bids'!$E18</f>
        <v>6</v>
      </c>
      <c r="F28" s="319">
        <f t="shared" si="0"/>
        <v>217650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Detectable Warnings, ADA Ramps</v>
      </c>
      <c r="C29" s="95" t="str">
        <f>'Tabulation of Bids'!$C19</f>
        <v>S.F.</v>
      </c>
      <c r="D29" s="96">
        <f>'Tabulation of Bids'!$D19</f>
        <v>940</v>
      </c>
      <c r="E29" s="235">
        <f>'Tabulation of Bids'!$E19</f>
        <v>30</v>
      </c>
      <c r="F29" s="319">
        <f t="shared" si="0"/>
        <v>28200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5315</v>
      </c>
      <c r="E30" s="235">
        <f>'Tabulation of Bids'!$E20</f>
        <v>15</v>
      </c>
      <c r="F30" s="319">
        <f t="shared" si="0"/>
        <v>79725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35000</v>
      </c>
      <c r="E31" s="235">
        <f>'Tabulation of Bids'!$E21</f>
        <v>2</v>
      </c>
      <c r="F31" s="319">
        <f t="shared" si="0"/>
        <v>70000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1484</v>
      </c>
      <c r="E32" s="235">
        <f>'Tabulation of Bids'!$E22</f>
        <v>25</v>
      </c>
      <c r="F32" s="319">
        <f t="shared" si="0"/>
        <v>37100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2"</v>
      </c>
      <c r="C33" s="98" t="str">
        <f>'Tabulation of Bids'!$C23</f>
        <v>S.Y.</v>
      </c>
      <c r="D33" s="96">
        <f>'Tabulation of Bids'!$D23</f>
        <v>84550</v>
      </c>
      <c r="E33" s="235">
        <f>'Tabulation of Bids'!$E23</f>
        <v>3</v>
      </c>
      <c r="F33" s="319">
        <f t="shared" ref="F33:F39" si="1">D33*E33</f>
        <v>253650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Surface Removal, 4.5"</v>
      </c>
      <c r="C34" s="95" t="str">
        <f>'Tabulation of Bids'!$C24</f>
        <v>S.Y.</v>
      </c>
      <c r="D34" s="96">
        <f>'Tabulation of Bids'!$D24</f>
        <v>4250</v>
      </c>
      <c r="E34" s="235">
        <f>'Tabulation of Bids'!$E24</f>
        <v>5</v>
      </c>
      <c r="F34" s="319">
        <f t="shared" si="1"/>
        <v>21250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Surface Removal, Butt Joints</v>
      </c>
      <c r="C35" s="95" t="str">
        <f>'Tabulation of Bids'!$C25</f>
        <v>S.Y.</v>
      </c>
      <c r="D35" s="96">
        <f>'Tabulation of Bids'!$D25</f>
        <v>100</v>
      </c>
      <c r="E35" s="235">
        <f>'Tabulation of Bids'!$E25</f>
        <v>7</v>
      </c>
      <c r="F35" s="319">
        <f t="shared" si="1"/>
        <v>700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Sanitary Riser/Valve Boxes to be Adjusted</v>
      </c>
      <c r="C36" s="95" t="str">
        <f>'Tabulation of Bids'!$C26</f>
        <v>Each</v>
      </c>
      <c r="D36" s="96">
        <f>'Tabulation of Bids'!$D26</f>
        <v>3</v>
      </c>
      <c r="E36" s="235">
        <f>'Tabulation of Bids'!$E26</f>
        <v>500</v>
      </c>
      <c r="F36" s="319">
        <f t="shared" si="1"/>
        <v>1500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Manholes to be Adjusted</v>
      </c>
      <c r="C37" s="95" t="str">
        <f>'Tabulation of Bids'!$C27</f>
        <v>Each</v>
      </c>
      <c r="D37" s="96">
        <f>'Tabulation of Bids'!$D27</f>
        <v>104</v>
      </c>
      <c r="E37" s="235">
        <f>'Tabulation of Bids'!$E27</f>
        <v>650</v>
      </c>
      <c r="F37" s="319">
        <f t="shared" si="1"/>
        <v>67600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Manholes to be Adjusted with New Frame and Lid</v>
      </c>
      <c r="C38" s="95" t="str">
        <f>'Tabulation of Bids'!$C28</f>
        <v>Each</v>
      </c>
      <c r="D38" s="96">
        <f>'Tabulation of Bids'!$D28</f>
        <v>20</v>
      </c>
      <c r="E38" s="235">
        <f>'Tabulation of Bids'!$E28</f>
        <v>1000</v>
      </c>
      <c r="F38" s="319">
        <f t="shared" si="1"/>
        <v>20000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Manholes to be Reconstructed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1200</v>
      </c>
      <c r="F39" s="320">
        <f t="shared" si="1"/>
        <v>1200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2028658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8">
        <f>E2</f>
        <v>0</v>
      </c>
      <c r="F47" s="519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20" t="str">
        <f>D4</f>
        <v>Bid On: City-Wide Street Repairs Group No. 2 - 2023 (Residential)</v>
      </c>
      <c r="E49" s="520"/>
      <c r="F49" s="521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Manholes to be Reconstructed with New Frame and Lid</v>
      </c>
      <c r="C61" s="95" t="str">
        <f>'Tabulation of Bids'!$C32</f>
        <v>Each</v>
      </c>
      <c r="D61" s="209">
        <f>'Tabulation of Bids'!$D32</f>
        <v>1</v>
      </c>
      <c r="E61" s="240">
        <f>'Tabulation of Bids'!$E32</f>
        <v>1600</v>
      </c>
      <c r="F61" s="318">
        <f>D61*E61</f>
        <v>1600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Inlets to be Adjusted</v>
      </c>
      <c r="C62" s="95" t="str">
        <f>'Tabulation of Bids'!$C33</f>
        <v>Each</v>
      </c>
      <c r="D62" s="96">
        <f>'Tabulation of Bids'!$D33</f>
        <v>19</v>
      </c>
      <c r="E62" s="235">
        <f>'Tabulation of Bids'!$E33</f>
        <v>1100</v>
      </c>
      <c r="F62" s="319">
        <f t="shared" ref="F62:F84" si="3">D62*E62</f>
        <v>20900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Inlets to be Adjusted with New Frame and Grate</v>
      </c>
      <c r="C63" s="95" t="str">
        <f>'Tabulation of Bids'!$C34</f>
        <v>Each</v>
      </c>
      <c r="D63" s="96">
        <f>'Tabulation of Bids'!$D34</f>
        <v>21</v>
      </c>
      <c r="E63" s="235">
        <f>'Tabulation of Bids'!$E34</f>
        <v>1600</v>
      </c>
      <c r="F63" s="319">
        <f t="shared" si="3"/>
        <v>33600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 xml:space="preserve">Inlets to be Reconstructed </v>
      </c>
      <c r="C64" s="95" t="str">
        <f>'Tabulation of Bids'!$C35</f>
        <v>Each</v>
      </c>
      <c r="D64" s="96">
        <f>'Tabulation of Bids'!$D35</f>
        <v>1</v>
      </c>
      <c r="E64" s="235">
        <f>'Tabulation of Bids'!$E35</f>
        <v>1500</v>
      </c>
      <c r="F64" s="319">
        <f t="shared" si="3"/>
        <v>1500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Inlets to be Reconstructed with New Frame and Grate</v>
      </c>
      <c r="C65" s="95" t="str">
        <f>'Tabulation of Bids'!$C36</f>
        <v>Each</v>
      </c>
      <c r="D65" s="96">
        <f>'Tabulation of Bids'!$D36</f>
        <v>3</v>
      </c>
      <c r="E65" s="235">
        <f>'Tabulation of Bids'!$E36</f>
        <v>1800</v>
      </c>
      <c r="F65" s="319">
        <f t="shared" si="3"/>
        <v>5400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Inlet Specials to be Repaired</v>
      </c>
      <c r="C66" s="95" t="str">
        <f>'Tabulation of Bids'!$C37</f>
        <v>Each</v>
      </c>
      <c r="D66" s="96">
        <f>'Tabulation of Bids'!$D37</f>
        <v>1</v>
      </c>
      <c r="E66" s="235">
        <f>'Tabulation of Bids'!$E37</f>
        <v>2200</v>
      </c>
      <c r="F66" s="319">
        <f t="shared" si="3"/>
        <v>2200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Combination Concrete Curb and Gutter, Type M-6.18 (Modified)</v>
      </c>
      <c r="C67" s="95" t="str">
        <f>'Tabulation of Bids'!$C38</f>
        <v>L.F.</v>
      </c>
      <c r="D67" s="96">
        <f>'Tabulation of Bids'!$D38</f>
        <v>5315</v>
      </c>
      <c r="E67" s="235">
        <f>'Tabulation of Bids'!$E38</f>
        <v>40</v>
      </c>
      <c r="F67" s="319">
        <f t="shared" si="3"/>
        <v>212600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Traffic Control and Protection</v>
      </c>
      <c r="C68" s="95" t="str">
        <f>'Tabulation of Bids'!$C39</f>
        <v>Lsum</v>
      </c>
      <c r="D68" s="96">
        <f>'Tabulation of Bids'!$D39</f>
        <v>1.0000000000000002</v>
      </c>
      <c r="E68" s="235">
        <f>'Tabulation of Bids'!$E39</f>
        <v>75000</v>
      </c>
      <c r="F68" s="319">
        <f t="shared" si="3"/>
        <v>75000.000000000015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Thermoplastic Pavement Markings, 4"</v>
      </c>
      <c r="C69" s="95" t="str">
        <f>'Tabulation of Bids'!$C40</f>
        <v>L.F.</v>
      </c>
      <c r="D69" s="96">
        <f>'Tabulation of Bids'!$D40</f>
        <v>440</v>
      </c>
      <c r="E69" s="235">
        <f>'Tabulation of Bids'!$E40</f>
        <v>2</v>
      </c>
      <c r="F69" s="319">
        <f t="shared" si="3"/>
        <v>880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Thermoplastic Pavement Markings, 6"</v>
      </c>
      <c r="C70" s="95" t="str">
        <f>'Tabulation of Bids'!$C41</f>
        <v>L.F.</v>
      </c>
      <c r="D70" s="96">
        <f>'Tabulation of Bids'!$D41</f>
        <v>179</v>
      </c>
      <c r="E70" s="235">
        <f>'Tabulation of Bids'!$E41</f>
        <v>3</v>
      </c>
      <c r="F70" s="319">
        <f t="shared" si="3"/>
        <v>537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Thermoplastic Pavement Markings, 12"</v>
      </c>
      <c r="C71" s="95" t="str">
        <f>'Tabulation of Bids'!$C42</f>
        <v>L.F.</v>
      </c>
      <c r="D71" s="96">
        <f>'Tabulation of Bids'!$D42</f>
        <v>162</v>
      </c>
      <c r="E71" s="235">
        <f>'Tabulation of Bids'!$E42</f>
        <v>4</v>
      </c>
      <c r="F71" s="319">
        <f t="shared" si="3"/>
        <v>648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Thermoplastic Pavement Markings, 24"</v>
      </c>
      <c r="C72" s="95" t="str">
        <f>'Tabulation of Bids'!$C43</f>
        <v>L.F.</v>
      </c>
      <c r="D72" s="96">
        <f>'Tabulation of Bids'!$D43</f>
        <v>31</v>
      </c>
      <c r="E72" s="235">
        <f>'Tabulation of Bids'!$E43</f>
        <v>6</v>
      </c>
      <c r="F72" s="319">
        <f t="shared" si="3"/>
        <v>186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Thermoplastic Pavement Markings, Letters and Symbols</v>
      </c>
      <c r="C73" s="95" t="str">
        <f>'Tabulation of Bids'!$C44</f>
        <v>S.F.</v>
      </c>
      <c r="D73" s="96">
        <f>'Tabulation of Bids'!$D44</f>
        <v>50</v>
      </c>
      <c r="E73" s="235">
        <f>'Tabulation of Bids'!$E44</f>
        <v>10</v>
      </c>
      <c r="F73" s="319">
        <f t="shared" si="3"/>
        <v>500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Detector Loops</v>
      </c>
      <c r="C74" s="95" t="str">
        <f>'Tabulation of Bids'!$C45</f>
        <v>L.F.</v>
      </c>
      <c r="D74" s="96">
        <f>'Tabulation of Bids'!$D45</f>
        <v>200</v>
      </c>
      <c r="E74" s="235">
        <f>'Tabulation of Bids'!$E45</f>
        <v>30</v>
      </c>
      <c r="F74" s="319">
        <f t="shared" si="3"/>
        <v>6000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8">
        <f>E47</f>
        <v>0</v>
      </c>
      <c r="F92" s="519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20" t="str">
        <f>D49</f>
        <v>Bid On: City-Wide Street Repairs Group No. 2 - 2023 (Residential)</v>
      </c>
      <c r="E94" s="520"/>
      <c r="F94" s="521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8">
        <f>E92</f>
        <v>0</v>
      </c>
      <c r="F137" s="519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20" t="str">
        <f>D94</f>
        <v>Bid On: City-Wide Street Repairs Group No. 2 - 2023 (Residential)</v>
      </c>
      <c r="E139" s="520"/>
      <c r="F139" s="521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6" t="s">
        <v>15</v>
      </c>
      <c r="J1" s="526"/>
      <c r="K1" s="52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149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CO.</v>
      </c>
      <c r="C4" s="92" t="s">
        <v>150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WI BID BOND</v>
      </c>
      <c r="C5" s="12"/>
      <c r="D5" s="12"/>
      <c r="E5" s="12"/>
      <c r="F5" s="12"/>
      <c r="G5" s="12"/>
      <c r="H5" s="14" t="s">
        <v>32</v>
      </c>
      <c r="I5" s="527" t="str">
        <f>'Tabulation of Bids'!$A$3</f>
        <v>Bid On: City-Wide Street Repairs Group No. 2 - 2023 (Residential)</v>
      </c>
      <c r="J5" s="527"/>
      <c r="K5" s="52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140</v>
      </c>
      <c r="D8" s="296" t="str">
        <f>IF(ISBLANK('Tabulation of Bids'!C6),"",'Tabulation of Bids'!C6)</f>
        <v>C.Y.</v>
      </c>
      <c r="E8" s="257">
        <f>IF(J8 = "","",J8*C8)</f>
        <v>10220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73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1.0000000000000002</v>
      </c>
      <c r="D9" s="299" t="str">
        <f>IF(ISBLANK('Tabulation of Bids'!C7),"",'Tabulation of Bids'!C7)</f>
        <v>Lsum</v>
      </c>
      <c r="E9" s="261">
        <f t="shared" ref="E9:E31" si="1">IF(J9 = "","",J9*C9)</f>
        <v>30300.000000000007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30300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110</v>
      </c>
      <c r="D10" s="299" t="str">
        <f>IF(ISBLANK('Tabulation of Bids'!C8),"",'Tabulation of Bids'!C8)</f>
        <v>Each</v>
      </c>
      <c r="E10" s="261">
        <f t="shared" si="1"/>
        <v>6490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59</v>
      </c>
      <c r="K10" s="133">
        <f t="shared" si="4"/>
        <v>2065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870</v>
      </c>
      <c r="D11" s="299" t="str">
        <f>IF(ISBLANK('Tabulation of Bids'!C9),"",'Tabulation of Bids'!C9)</f>
        <v>S.Y.</v>
      </c>
      <c r="E11" s="261">
        <f t="shared" si="1"/>
        <v>8.7000000000000011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8776</v>
      </c>
      <c r="D12" s="299" t="str">
        <f>IF(ISBLANK('Tabulation of Bids'!C10),"",'Tabulation of Bids'!C10)</f>
        <v>Gal</v>
      </c>
      <c r="E12" s="261">
        <f t="shared" si="1"/>
        <v>87.76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0.01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870</v>
      </c>
      <c r="D13" s="299" t="str">
        <f>IF(ISBLANK('Tabulation of Bids'!C11),"",'Tabulation of Bids'!C11)</f>
        <v>Tons</v>
      </c>
      <c r="E13" s="261">
        <f t="shared" si="1"/>
        <v>8.7000000000000011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Binder Course, IL-9.5, N50, 1.25"</v>
      </c>
      <c r="C14" s="295">
        <f>IF('Tabulation of Bids'!D12=0,"",'Tabulation of Bids'!D12)</f>
        <v>500</v>
      </c>
      <c r="D14" s="299" t="str">
        <f>IF(ISBLANK('Tabulation of Bids'!C12),"",'Tabulation of Bids'!C12)</f>
        <v>Tons</v>
      </c>
      <c r="E14" s="261">
        <f t="shared" si="1"/>
        <v>38000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76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IL-19.0, N50, 2.5"</v>
      </c>
      <c r="C15" s="295">
        <f>IF('Tabulation of Bids'!D13=0,"",'Tabulation of Bids'!D13)</f>
        <v>650</v>
      </c>
      <c r="D15" s="299" t="str">
        <f>IF(ISBLANK('Tabulation of Bids'!C13),"",'Tabulation of Bids'!C13)</f>
        <v>Tons</v>
      </c>
      <c r="E15" s="261">
        <f t="shared" si="1"/>
        <v>49400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76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2"</v>
      </c>
      <c r="C16" s="295">
        <f>IF('Tabulation of Bids'!D14=0,"",'Tabulation of Bids'!D14)</f>
        <v>11325</v>
      </c>
      <c r="D16" s="299" t="str">
        <f>IF(ISBLANK('Tabulation of Bids'!C14),"",'Tabulation of Bids'!C14)</f>
        <v>Tons</v>
      </c>
      <c r="E16" s="261">
        <f t="shared" si="1"/>
        <v>897506.25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79.25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Asphalt, Hand Method</v>
      </c>
      <c r="C17" s="295">
        <f>IF('Tabulation of Bids'!D15=0,"",'Tabulation of Bids'!D15)</f>
        <v>30</v>
      </c>
      <c r="D17" s="299" t="str">
        <f>IF(ISBLANK('Tabulation of Bids'!C15),"",'Tabulation of Bids'!C15)</f>
        <v>Tons</v>
      </c>
      <c r="E17" s="261">
        <f t="shared" si="1"/>
        <v>2400</v>
      </c>
      <c r="F17" s="262">
        <f t="shared" si="0"/>
        <v>1370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80</v>
      </c>
      <c r="K17" s="133">
        <f t="shared" si="4"/>
        <v>112000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P.C.C. Approach Pavement, 6"</v>
      </c>
      <c r="C18" s="295">
        <f>IF('Tabulation of Bids'!D16=0,"",'Tabulation of Bids'!D16)</f>
        <v>1325</v>
      </c>
      <c r="D18" s="299" t="str">
        <f>IF(ISBLANK('Tabulation of Bids'!C16),"",'Tabulation of Bids'!C16)</f>
        <v>S.Y.</v>
      </c>
      <c r="E18" s="261">
        <f t="shared" si="1"/>
        <v>124550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94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8"</v>
      </c>
      <c r="C19" s="295">
        <f>IF('Tabulation of Bids'!D17=0,"",'Tabulation of Bids'!D17)</f>
        <v>151</v>
      </c>
      <c r="D19" s="299" t="str">
        <f>IF(ISBLANK('Tabulation of Bids'!C17),"",'Tabulation of Bids'!C17)</f>
        <v>S.Y.</v>
      </c>
      <c r="E19" s="261">
        <f t="shared" si="1"/>
        <v>16308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108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Sidewalk, 4"</v>
      </c>
      <c r="C20" s="295">
        <f>IF('Tabulation of Bids'!D18=0,"",'Tabulation of Bids'!D18)</f>
        <v>36275</v>
      </c>
      <c r="D20" s="299" t="str">
        <f>IF(ISBLANK('Tabulation of Bids'!C18),"",'Tabulation of Bids'!C18)</f>
        <v>S.F.</v>
      </c>
      <c r="E20" s="261">
        <f t="shared" si="1"/>
        <v>243042.5</v>
      </c>
      <c r="F20" s="262" t="str">
        <f t="shared" si="0"/>
        <v/>
      </c>
      <c r="G20" s="288" t="str">
        <f t="shared" si="2"/>
        <v/>
      </c>
      <c r="H20" s="166">
        <v>2030</v>
      </c>
      <c r="I20" s="135" t="str">
        <f t="shared" si="3"/>
        <v>S.F.</v>
      </c>
      <c r="J20" s="133">
        <f>IF(ISBLANK('Tabulation of Bids'!G18),"",'Tabulation of Bids'!G18)</f>
        <v>6.7</v>
      </c>
      <c r="K20" s="133">
        <f t="shared" si="4"/>
        <v>13601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Detectable Warnings, ADA Ramps</v>
      </c>
      <c r="C21" s="295">
        <f>IF('Tabulation of Bids'!D19=0,"",'Tabulation of Bids'!D19)</f>
        <v>940</v>
      </c>
      <c r="D21" s="299" t="str">
        <f>IF(ISBLANK('Tabulation of Bids'!C19),"",'Tabulation of Bids'!C19)</f>
        <v>S.F.</v>
      </c>
      <c r="E21" s="261">
        <f t="shared" si="1"/>
        <v>28200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30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Combination Curb and Gutter Removal</v>
      </c>
      <c r="C22" s="295">
        <f>IF('Tabulation of Bids'!D20=0,"",'Tabulation of Bids'!D20)</f>
        <v>5315</v>
      </c>
      <c r="D22" s="299" t="str">
        <f>IF(ISBLANK('Tabulation of Bids'!C20),"",'Tabulation of Bids'!C20)</f>
        <v>L.F.</v>
      </c>
      <c r="E22" s="261">
        <f t="shared" si="1"/>
        <v>57402.000000000007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L.F.</v>
      </c>
      <c r="J22" s="133">
        <f>IF(ISBLANK('Tabulation of Bids'!G20),"",'Tabulation of Bids'!G20)</f>
        <v>10.8</v>
      </c>
      <c r="K22" s="133">
        <f t="shared" si="4"/>
        <v>3153.6000000000004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Sidewalk Removal</v>
      </c>
      <c r="C23" s="295">
        <f>IF('Tabulation of Bids'!D21=0,"",'Tabulation of Bids'!D21)</f>
        <v>35000</v>
      </c>
      <c r="D23" s="299" t="str">
        <f>IF(ISBLANK('Tabulation of Bids'!C21),"",'Tabulation of Bids'!C21)</f>
        <v>S.F.</v>
      </c>
      <c r="E23" s="261">
        <f t="shared" si="1"/>
        <v>52500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1.5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Approach Pavement Removal</v>
      </c>
      <c r="C24" s="295">
        <f>IF('Tabulation of Bids'!D22=0,"",'Tabulation of Bids'!D22)</f>
        <v>1484</v>
      </c>
      <c r="D24" s="299" t="str">
        <f>IF(ISBLANK('Tabulation of Bids'!C22),"",'Tabulation of Bids'!C22)</f>
        <v>S.Y.</v>
      </c>
      <c r="E24" s="261">
        <f t="shared" si="1"/>
        <v>23298.799999999999</v>
      </c>
      <c r="F24" s="262">
        <f t="shared" si="0"/>
        <v>13610</v>
      </c>
      <c r="G24" s="288" t="str">
        <f t="shared" si="2"/>
        <v/>
      </c>
      <c r="H24" s="166">
        <v>15094</v>
      </c>
      <c r="I24" s="135" t="str">
        <f t="shared" si="3"/>
        <v>S.Y.</v>
      </c>
      <c r="J24" s="133">
        <f>IF(ISBLANK('Tabulation of Bids'!G22),"",'Tabulation of Bids'!G22)</f>
        <v>15.7</v>
      </c>
      <c r="K24" s="133">
        <f t="shared" si="4"/>
        <v>236975.8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Surface Removal, 2"</v>
      </c>
      <c r="C25" s="295">
        <f>IF('Tabulation of Bids'!D23=0,"",'Tabulation of Bids'!D23)</f>
        <v>84550</v>
      </c>
      <c r="D25" s="299" t="str">
        <f>IF(ISBLANK('Tabulation of Bids'!C23),"",'Tabulation of Bids'!C23)</f>
        <v>S.Y.</v>
      </c>
      <c r="E25" s="261">
        <f t="shared" si="1"/>
        <v>219830</v>
      </c>
      <c r="F25" s="262" t="str">
        <f t="shared" si="0"/>
        <v/>
      </c>
      <c r="G25" s="288" t="str">
        <f t="shared" si="2"/>
        <v/>
      </c>
      <c r="H25" s="166">
        <v>500</v>
      </c>
      <c r="I25" s="135" t="str">
        <f t="shared" si="3"/>
        <v>S.Y.</v>
      </c>
      <c r="J25" s="133">
        <f>IF(ISBLANK('Tabulation of Bids'!G23),"",'Tabulation of Bids'!G23)</f>
        <v>2.6</v>
      </c>
      <c r="K25" s="133">
        <f t="shared" si="4"/>
        <v>1300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Surface Removal, 4.5"</v>
      </c>
      <c r="C26" s="295">
        <f>IF('Tabulation of Bids'!D24=0,"",'Tabulation of Bids'!D24)</f>
        <v>4250</v>
      </c>
      <c r="D26" s="299" t="str">
        <f>IF(ISBLANK('Tabulation of Bids'!C24),"",'Tabulation of Bids'!C24)</f>
        <v>S.Y.</v>
      </c>
      <c r="E26" s="261">
        <f t="shared" si="1"/>
        <v>19465</v>
      </c>
      <c r="F26" s="262" t="str">
        <f t="shared" si="0"/>
        <v/>
      </c>
      <c r="G26" s="288" t="str">
        <f t="shared" si="2"/>
        <v/>
      </c>
      <c r="H26" s="166">
        <v>1498</v>
      </c>
      <c r="I26" s="135" t="str">
        <f t="shared" si="3"/>
        <v>S.Y.</v>
      </c>
      <c r="J26" s="133">
        <f>IF(ISBLANK('Tabulation of Bids'!G24),"",'Tabulation of Bids'!G24)</f>
        <v>4.58</v>
      </c>
      <c r="K26" s="133">
        <f t="shared" si="4"/>
        <v>6860.84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Surface Removal, Butt Joints</v>
      </c>
      <c r="C27" s="295">
        <f>IF('Tabulation of Bids'!D25=0,"",'Tabulation of Bids'!D25)</f>
        <v>100</v>
      </c>
      <c r="D27" s="299" t="str">
        <f>IF(ISBLANK('Tabulation of Bids'!C25),"",'Tabulation of Bids'!C25)</f>
        <v>S.Y.</v>
      </c>
      <c r="E27" s="261">
        <f t="shared" si="1"/>
        <v>1058</v>
      </c>
      <c r="F27" s="262">
        <f t="shared" si="0"/>
        <v>15144</v>
      </c>
      <c r="G27" s="288" t="str">
        <f t="shared" si="2"/>
        <v/>
      </c>
      <c r="H27" s="166">
        <v>15244</v>
      </c>
      <c r="I27" s="135" t="str">
        <f t="shared" si="3"/>
        <v>S.Y.</v>
      </c>
      <c r="J27" s="133">
        <f>IF(ISBLANK('Tabulation of Bids'!G25),"",'Tabulation of Bids'!G25)</f>
        <v>10.58</v>
      </c>
      <c r="K27" s="133">
        <f t="shared" si="4"/>
        <v>161281.51999999999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Sanitary Riser/Valve Boxes to be Adjusted</v>
      </c>
      <c r="C28" s="295">
        <f>IF('Tabulation of Bids'!D26=0,"",'Tabulation of Bids'!D26)</f>
        <v>3</v>
      </c>
      <c r="D28" s="299" t="str">
        <f>IF(ISBLANK('Tabulation of Bids'!C26),"",'Tabulation of Bids'!C26)</f>
        <v>Each</v>
      </c>
      <c r="E28" s="261">
        <f t="shared" si="1"/>
        <v>756</v>
      </c>
      <c r="F28" s="262">
        <f t="shared" si="0"/>
        <v>289</v>
      </c>
      <c r="G28" s="288" t="str">
        <f t="shared" si="2"/>
        <v/>
      </c>
      <c r="H28" s="166">
        <v>292</v>
      </c>
      <c r="I28" s="135" t="str">
        <f t="shared" si="3"/>
        <v>Each</v>
      </c>
      <c r="J28" s="133">
        <f>IF(ISBLANK('Tabulation of Bids'!G26),"",'Tabulation of Bids'!G26)</f>
        <v>252</v>
      </c>
      <c r="K28" s="133">
        <f t="shared" si="4"/>
        <v>73584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Manholes to be Adjusted</v>
      </c>
      <c r="C29" s="295">
        <f>IF('Tabulation of Bids'!D27=0,"",'Tabulation of Bids'!D27)</f>
        <v>104</v>
      </c>
      <c r="D29" s="299" t="str">
        <f>IF(ISBLANK('Tabulation of Bids'!C27),"",'Tabulation of Bids'!C27)</f>
        <v>Each</v>
      </c>
      <c r="E29" s="261">
        <f t="shared" si="1"/>
        <v>60736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584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Manholes to be Adjusted with New Frame and Lid</v>
      </c>
      <c r="C30" s="295">
        <f>IF('Tabulation of Bids'!D28=0,"",'Tabulation of Bids'!D28)</f>
        <v>20</v>
      </c>
      <c r="D30" s="299" t="str">
        <f>IF(ISBLANK('Tabulation of Bids'!C28),"",'Tabulation of Bids'!C28)</f>
        <v>Each</v>
      </c>
      <c r="E30" s="261">
        <f t="shared" si="1"/>
        <v>25240</v>
      </c>
      <c r="F30" s="262">
        <f t="shared" si="0"/>
        <v>18185</v>
      </c>
      <c r="G30" s="288" t="str">
        <f t="shared" si="2"/>
        <v/>
      </c>
      <c r="H30" s="166">
        <v>18205</v>
      </c>
      <c r="I30" s="135" t="str">
        <f t="shared" si="3"/>
        <v>Each</v>
      </c>
      <c r="J30" s="133">
        <f>IF(ISBLANK('Tabulation of Bids'!G28),"",'Tabulation of Bids'!G28)</f>
        <v>1262</v>
      </c>
      <c r="K30" s="133">
        <f t="shared" si="4"/>
        <v>22974710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Manholes to be Reconstructed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1606</v>
      </c>
      <c r="F31" s="264">
        <f t="shared" si="0"/>
        <v>712</v>
      </c>
      <c r="G31" s="288" t="str">
        <f t="shared" si="2"/>
        <v/>
      </c>
      <c r="H31" s="166">
        <v>713</v>
      </c>
      <c r="I31" s="135" t="str">
        <f t="shared" si="3"/>
        <v>Each</v>
      </c>
      <c r="J31" s="133">
        <f>IF(ISBLANK('Tabulation of Bids'!G29),"",'Tabulation of Bids'!G29)</f>
        <v>1606</v>
      </c>
      <c r="K31" s="133">
        <f t="shared" si="4"/>
        <v>1145078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1908413.7100000002</v>
      </c>
      <c r="F32" s="26"/>
      <c r="G32" s="35"/>
      <c r="H32" s="45"/>
      <c r="I32" s="35"/>
      <c r="J32" s="25"/>
      <c r="K32" s="25">
        <f>IF(ISNUMBER(E32),SUM(K8:K31),"")</f>
        <v>24730609.760000002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151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151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WI BID BOND</v>
      </c>
      <c r="C58" s="12"/>
      <c r="D58" s="12"/>
      <c r="E58" s="12"/>
      <c r="F58" s="12"/>
      <c r="G58" s="12"/>
      <c r="H58" s="14" t="s">
        <v>32</v>
      </c>
      <c r="I58" s="527" t="str">
        <f>I5</f>
        <v>Bid On: City-Wide Street Repairs Group No. 2 - 2023 (Residential)</v>
      </c>
      <c r="J58" s="527"/>
      <c r="K58" s="527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Manholes to be Reconstructed with New Frame and Lid</v>
      </c>
      <c r="C61" s="295">
        <f>IF('Tabulation of Bids'!D32=0,"",'Tabulation of Bids'!D32)</f>
        <v>1</v>
      </c>
      <c r="D61" s="296" t="str">
        <f>IF(ISBLANK('Tabulation of Bids'!C32),"",'Tabulation of Bids'!C32)</f>
        <v>Each</v>
      </c>
      <c r="E61" s="257">
        <f>IF(J61 = "","",J61*C61)</f>
        <v>2205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2205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Inlets to be Adjusted</v>
      </c>
      <c r="C62" s="295">
        <f>IF('Tabulation of Bids'!D33=0,"",'Tabulation of Bids'!D33)</f>
        <v>19</v>
      </c>
      <c r="D62" s="299" t="str">
        <f>IF(ISBLANK('Tabulation of Bids'!C33),"",'Tabulation of Bids'!C33)</f>
        <v>Each</v>
      </c>
      <c r="E62" s="133">
        <f t="shared" ref="E62:E84" si="7">IF(J62 = "","",J62*C62)</f>
        <v>21850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1150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Inlets to be Adjusted with New Frame and Grate</v>
      </c>
      <c r="C63" s="295">
        <f>IF('Tabulation of Bids'!D34=0,"",'Tabulation of Bids'!D34)</f>
        <v>21</v>
      </c>
      <c r="D63" s="299" t="str">
        <f>IF(ISBLANK('Tabulation of Bids'!C34),"",'Tabulation of Bids'!C34)</f>
        <v>Each</v>
      </c>
      <c r="E63" s="133">
        <f t="shared" si="7"/>
        <v>34440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1640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 xml:space="preserve">Inlets to be Reconstructed </v>
      </c>
      <c r="C64" s="295">
        <f>IF('Tabulation of Bids'!D35=0,"",'Tabulation of Bids'!D35)</f>
        <v>1</v>
      </c>
      <c r="D64" s="299" t="str">
        <f>IF(ISBLANK('Tabulation of Bids'!C35),"",'Tabulation of Bids'!C35)</f>
        <v>Each</v>
      </c>
      <c r="E64" s="133">
        <f t="shared" si="7"/>
        <v>1840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1840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Inlets to be Reconstructed with New Frame and Grate</v>
      </c>
      <c r="C65" s="295">
        <f>IF('Tabulation of Bids'!D36=0,"",'Tabulation of Bids'!D36)</f>
        <v>3</v>
      </c>
      <c r="D65" s="299" t="str">
        <f>IF(ISBLANK('Tabulation of Bids'!C36),"",'Tabulation of Bids'!C36)</f>
        <v>Each</v>
      </c>
      <c r="E65" s="133">
        <f t="shared" si="7"/>
        <v>6720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2240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Inlet Specials to be Repaired</v>
      </c>
      <c r="C66" s="295">
        <f>IF('Tabulation of Bids'!D37=0,"",'Tabulation of Bids'!D37)</f>
        <v>1</v>
      </c>
      <c r="D66" s="299" t="str">
        <f>IF(ISBLANK('Tabulation of Bids'!C37),"",'Tabulation of Bids'!C37)</f>
        <v>Each</v>
      </c>
      <c r="E66" s="133">
        <f t="shared" si="7"/>
        <v>2000</v>
      </c>
      <c r="F66" s="134">
        <f t="shared" si="8"/>
        <v>9</v>
      </c>
      <c r="G66" s="288" t="str">
        <f t="shared" si="9"/>
        <v/>
      </c>
      <c r="H66" s="166">
        <v>10</v>
      </c>
      <c r="I66" s="135" t="str">
        <f t="shared" si="5"/>
        <v>Each</v>
      </c>
      <c r="J66" s="133">
        <f>IF(ISBLANK('Tabulation of Bids'!G37),"",'Tabulation of Bids'!G37)</f>
        <v>2000</v>
      </c>
      <c r="K66" s="133">
        <f t="shared" si="6"/>
        <v>20000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Combination Concrete Curb and Gutter, Type M-6.18 (Modified)</v>
      </c>
      <c r="C67" s="295">
        <f>IF('Tabulation of Bids'!D38=0,"",'Tabulation of Bids'!D38)</f>
        <v>5315</v>
      </c>
      <c r="D67" s="299" t="str">
        <f>IF(ISBLANK('Tabulation of Bids'!C38),"",'Tabulation of Bids'!C38)</f>
        <v>L.F.</v>
      </c>
      <c r="E67" s="133">
        <f t="shared" si="7"/>
        <v>231202.5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43.5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Traffic Control and Protection</v>
      </c>
      <c r="C68" s="295">
        <f>IF('Tabulation of Bids'!D39=0,"",'Tabulation of Bids'!D39)</f>
        <v>1.0000000000000002</v>
      </c>
      <c r="D68" s="299" t="str">
        <f>IF(ISBLANK('Tabulation of Bids'!C39),"",'Tabulation of Bids'!C39)</f>
        <v>Lsum</v>
      </c>
      <c r="E68" s="133">
        <f t="shared" si="7"/>
        <v>71395.170000000013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71395.17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Thermoplastic Pavement Markings, 4"</v>
      </c>
      <c r="C69" s="295">
        <f>IF('Tabulation of Bids'!D40=0,"",'Tabulation of Bids'!D40)</f>
        <v>440</v>
      </c>
      <c r="D69" s="299" t="str">
        <f>IF(ISBLANK('Tabulation of Bids'!C40),"",'Tabulation of Bids'!C40)</f>
        <v>L.F.</v>
      </c>
      <c r="E69" s="133">
        <f t="shared" si="7"/>
        <v>1144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2.6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Thermoplastic Pavement Markings, 6"</v>
      </c>
      <c r="C70" s="295">
        <f>IF('Tabulation of Bids'!D41=0,"",'Tabulation of Bids'!D41)</f>
        <v>179</v>
      </c>
      <c r="D70" s="299" t="str">
        <f>IF(ISBLANK('Tabulation of Bids'!C41),"",'Tabulation of Bids'!C41)</f>
        <v>L.F.</v>
      </c>
      <c r="E70" s="133">
        <f t="shared" si="7"/>
        <v>698.1</v>
      </c>
      <c r="F70" s="134" t="str">
        <f t="shared" si="8"/>
        <v/>
      </c>
      <c r="G70" s="288" t="str">
        <f t="shared" si="9"/>
        <v/>
      </c>
      <c r="H70" s="166">
        <v>8</v>
      </c>
      <c r="I70" s="135" t="str">
        <f t="shared" si="5"/>
        <v>L.F.</v>
      </c>
      <c r="J70" s="133">
        <f>IF(ISBLANK('Tabulation of Bids'!G41),"",'Tabulation of Bids'!G41)</f>
        <v>3.9</v>
      </c>
      <c r="K70" s="133">
        <f t="shared" si="6"/>
        <v>31.2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Thermoplastic Pavement Markings, 12"</v>
      </c>
      <c r="C71" s="295">
        <f>IF('Tabulation of Bids'!D42=0,"",'Tabulation of Bids'!D42)</f>
        <v>162</v>
      </c>
      <c r="D71" s="299" t="str">
        <f>IF(ISBLANK('Tabulation of Bids'!C42),"",'Tabulation of Bids'!C42)</f>
        <v>L.F.</v>
      </c>
      <c r="E71" s="133">
        <f t="shared" si="7"/>
        <v>1263.5999999999999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7.8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Thermoplastic Pavement Markings, 24"</v>
      </c>
      <c r="C72" s="295">
        <f>IF('Tabulation of Bids'!D43=0,"",'Tabulation of Bids'!D43)</f>
        <v>31</v>
      </c>
      <c r="D72" s="299" t="str">
        <f>IF(ISBLANK('Tabulation of Bids'!C43),"",'Tabulation of Bids'!C43)</f>
        <v>L.F.</v>
      </c>
      <c r="E72" s="133">
        <f t="shared" si="7"/>
        <v>483.59999999999997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15.6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Thermoplastic Pavement Markings, Letters and Symbols</v>
      </c>
      <c r="C73" s="295">
        <f>IF('Tabulation of Bids'!D44=0,"",'Tabulation of Bids'!D44)</f>
        <v>50</v>
      </c>
      <c r="D73" s="299" t="str">
        <f>IF(ISBLANK('Tabulation of Bids'!C44),"",'Tabulation of Bids'!C44)</f>
        <v>S.F.</v>
      </c>
      <c r="E73" s="133">
        <f t="shared" si="7"/>
        <v>780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15.6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Detector Loops</v>
      </c>
      <c r="C74" s="295">
        <f>IF('Tabulation of Bids'!D45=0,"",'Tabulation of Bids'!D45)</f>
        <v>200</v>
      </c>
      <c r="D74" s="299" t="str">
        <f>IF(ISBLANK('Tabulation of Bids'!C45),"",'Tabulation of Bids'!C45)</f>
        <v>L.F.</v>
      </c>
      <c r="E74" s="133">
        <f t="shared" si="7"/>
        <v>7150</v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>L.F.</v>
      </c>
      <c r="J74" s="133">
        <f>IF(ISBLANK('Tabulation of Bids'!G45),"",'Tabulation of Bids'!G45)</f>
        <v>35.75</v>
      </c>
      <c r="K74" s="133">
        <f t="shared" si="6"/>
        <v>35.75</v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/>
      </c>
      <c r="J75" s="133" t="str">
        <f>IF(ISBLANK('Tabulation of Bids'!G46),"",'Tabulation of Bids'!G46)</f>
        <v/>
      </c>
      <c r="K75" s="133" t="e">
        <f t="shared" si="6"/>
        <v>#VALUE!</v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/>
      </c>
      <c r="J76" s="133" t="str">
        <f>IF(ISBLANK('Tabulation of Bids'!G47),"",'Tabulation of Bids'!G47)</f>
        <v/>
      </c>
      <c r="K76" s="133" t="e">
        <f t="shared" si="6"/>
        <v>#VALUE!</v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2291585.6800000002</v>
      </c>
      <c r="F85" s="26"/>
      <c r="G85" s="35"/>
      <c r="H85" s="45"/>
      <c r="I85" s="35"/>
      <c r="J85" s="25"/>
      <c r="K85" s="25" t="e">
        <f>IF(ISNUMBER(E85),SUM(K8:K31)+SUM(K61:K84),"")</f>
        <v>#VALUE!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e">
        <f>IF(A85="Sub Total","",SUM(K85:K92))</f>
        <v>#VALUE!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e">
        <f>IF(ISNUMBER(K94),K93-K94,K93)</f>
        <v>#VALUE!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151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152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CO.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WI BID BOND</v>
      </c>
      <c r="C112" s="12"/>
      <c r="D112" s="12"/>
      <c r="E112" s="12"/>
      <c r="F112" s="12"/>
      <c r="G112" s="12"/>
      <c r="H112" s="14" t="s">
        <v>32</v>
      </c>
      <c r="I112" s="527" t="str">
        <f>I58</f>
        <v>Bid On: City-Wide Street Repairs Group No. 2 - 2023 (Residential)</v>
      </c>
      <c r="J112" s="527"/>
      <c r="K112" s="527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2291585.6800000002</v>
      </c>
      <c r="F139" s="26"/>
      <c r="G139" s="35"/>
      <c r="H139" s="45"/>
      <c r="I139" s="35"/>
      <c r="J139" s="25"/>
      <c r="K139" s="25" t="e">
        <f>IF(ISNUMBER(E85),SUM(K8:K31)+SUM(K61:K84)+SUM(K115:K138),"")</f>
        <v>#VALUE!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 t="e">
        <f>IF(A139="Sub Total","",SUM(K139:K146))</f>
        <v>#VALUE!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 t="e">
        <f>IF(ISNUMBER(K148),K147-K148,K147)</f>
        <v>#VALUE!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 t="e">
        <f>IF(ISNUMBER(K153),K149-K153,K149)</f>
        <v>#VALUE!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CO.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WI BID BOND</v>
      </c>
      <c r="C165" s="12"/>
      <c r="D165" s="12"/>
      <c r="E165" s="12"/>
      <c r="F165" s="12"/>
      <c r="G165" s="12"/>
      <c r="H165" s="14" t="s">
        <v>32</v>
      </c>
      <c r="I165" s="527" t="str">
        <f>I112</f>
        <v>Bid On: City-Wide Street Repairs Group No. 2 - 2023 (Residential)</v>
      </c>
      <c r="J165" s="527"/>
      <c r="K165" s="527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2291585.6800000002</v>
      </c>
      <c r="F192" s="26"/>
      <c r="G192" s="35"/>
      <c r="H192" s="45"/>
      <c r="I192" s="35"/>
      <c r="J192" s="25"/>
      <c r="K192" s="25" t="e">
        <f>IF(ISNUMBER(E85),SUM(K8:K31)+SUM(K61:K84)+SUM(K115:K138)+SUM(K168:K191),"")</f>
        <v>#VALUE!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 t="e">
        <f>IF(A192="Sub Total","",SUM(K192:K199))</f>
        <v>#VALUE!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 t="e">
        <f>IF(ISNUMBER(K201),K200-K201,K200)</f>
        <v>#VALUE!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 t="e">
        <f>IF(ISNUMBER(K206),K202-K206,K202)</f>
        <v>#VALUE!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22"/>
      <c r="G5" s="522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20" t="e">
        <f>#REF!</f>
        <v>#REF!</v>
      </c>
      <c r="G7" s="520"/>
    </row>
    <row r="8" spans="1:7" x14ac:dyDescent="0.2">
      <c r="A8" s="66" t="s">
        <v>56</v>
      </c>
      <c r="B8" s="66"/>
      <c r="C8" s="66"/>
      <c r="D8" s="66"/>
      <c r="E8" s="67" t="s">
        <v>57</v>
      </c>
      <c r="F8" s="522">
        <v>1</v>
      </c>
      <c r="G8" s="522"/>
    </row>
    <row r="9" spans="1:7" x14ac:dyDescent="0.2">
      <c r="A9" s="66"/>
      <c r="B9" s="66"/>
      <c r="C9" s="66"/>
      <c r="D9" s="66"/>
      <c r="E9" s="67" t="s">
        <v>25</v>
      </c>
      <c r="F9" s="530"/>
      <c r="G9" s="530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4" t="str">
        <f>'Tabulation of Bids'!G1</f>
        <v>ROCK ROAD CO.</v>
      </c>
      <c r="G10" s="524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31" t="s">
        <v>103</v>
      </c>
      <c r="B57" s="532"/>
      <c r="C57" s="532"/>
      <c r="D57" s="533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4"/>
      <c r="B58" s="535"/>
      <c r="C58" s="535"/>
      <c r="D58" s="536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8"/>
      <c r="B67" s="85" t="s">
        <v>71</v>
      </c>
      <c r="C67" s="85"/>
      <c r="D67" s="85"/>
      <c r="E67" s="85"/>
      <c r="F67" s="85"/>
      <c r="G67" s="85"/>
    </row>
    <row r="68" spans="1:7" x14ac:dyDescent="0.2">
      <c r="A68" s="529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8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9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8"/>
      <c r="B73" s="85" t="s">
        <v>74</v>
      </c>
      <c r="C73" s="85"/>
      <c r="D73" s="85"/>
      <c r="E73" s="85"/>
      <c r="F73" s="85"/>
      <c r="G73" s="85"/>
    </row>
    <row r="74" spans="1:7" x14ac:dyDescent="0.2">
      <c r="A74" s="529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2023-05-12T13:45:20Z</cp:lastPrinted>
  <dcterms:created xsi:type="dcterms:W3CDTF">2000-03-30T15:03:44Z</dcterms:created>
  <dcterms:modified xsi:type="dcterms:W3CDTF">2023-05-24T17:18:15Z</dcterms:modified>
</cp:coreProperties>
</file>