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List'!$A$1:$AS$47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Bids'!$A$1:$P$83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F99" i="16" l="1"/>
  <c r="F95" i="16" s="1"/>
  <c r="F96" i="16" s="1"/>
  <c r="F94" i="16"/>
  <c r="AS4" i="16" l="1"/>
  <c r="AL94" i="16"/>
  <c r="AM94" i="16"/>
  <c r="AN94" i="16"/>
  <c r="AO94" i="16"/>
  <c r="AP94" i="16"/>
  <c r="AF94" i="16" l="1"/>
  <c r="AG94" i="16"/>
  <c r="AH94" i="16"/>
  <c r="Z94" i="16" l="1"/>
  <c r="AA94" i="16"/>
  <c r="AB94" i="16"/>
  <c r="AC94" i="16"/>
  <c r="AD94" i="16"/>
  <c r="AE94" i="16"/>
  <c r="AI94" i="16"/>
  <c r="K94" i="16"/>
  <c r="E94" i="16"/>
  <c r="AS51" i="16" l="1"/>
  <c r="D55" i="1" s="1"/>
  <c r="AS21" i="16" l="1"/>
  <c r="D23" i="1" s="1"/>
  <c r="U94" i="16" l="1"/>
  <c r="V94" i="16"/>
  <c r="W94" i="16"/>
  <c r="X94" i="16"/>
  <c r="Y94" i="16"/>
  <c r="AJ94" i="16"/>
  <c r="AK94" i="16"/>
  <c r="AQ94" i="16"/>
  <c r="G94" i="16"/>
  <c r="H94" i="16"/>
  <c r="I94" i="16"/>
  <c r="J94" i="16"/>
  <c r="L94" i="16"/>
  <c r="M94" i="16"/>
  <c r="N94" i="16"/>
  <c r="O94" i="16"/>
  <c r="P94" i="16"/>
  <c r="Q94" i="16"/>
  <c r="R94" i="16"/>
  <c r="S94" i="16"/>
  <c r="T94" i="16"/>
  <c r="AS45" i="16" l="1"/>
  <c r="D49" i="1" s="1"/>
  <c r="AS46" i="16"/>
  <c r="D50" i="1" s="1"/>
  <c r="AR94" i="16" l="1"/>
  <c r="AS19" i="16" l="1"/>
  <c r="D21" i="1" s="1"/>
  <c r="K57" i="1" l="1"/>
  <c r="AS63" i="16" l="1"/>
  <c r="C60" i="1" l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C65" i="2" l="1"/>
  <c r="AS56" i="16"/>
  <c r="AS57" i="16"/>
  <c r="AS58" i="16"/>
  <c r="AS59" i="16"/>
  <c r="AS60" i="16"/>
  <c r="AS61" i="16"/>
  <c r="AS62" i="16"/>
  <c r="AS52" i="16"/>
  <c r="AS53" i="16"/>
  <c r="AS55" i="16"/>
  <c r="AS47" i="16" l="1"/>
  <c r="D51" i="1" s="1"/>
  <c r="AS31" i="16"/>
  <c r="D35" i="1" s="1"/>
  <c r="AS32" i="16"/>
  <c r="D36" i="1" s="1"/>
  <c r="AS33" i="16"/>
  <c r="D37" i="1" s="1"/>
  <c r="AS34" i="16"/>
  <c r="D38" i="1" s="1"/>
  <c r="AS35" i="16"/>
  <c r="D39" i="1" s="1"/>
  <c r="AS36" i="16"/>
  <c r="D40" i="1" s="1"/>
  <c r="AS37" i="16"/>
  <c r="D41" i="1" s="1"/>
  <c r="AS38" i="16"/>
  <c r="D42" i="1" s="1"/>
  <c r="AS49" i="16" l="1"/>
  <c r="D53" i="1" s="1"/>
  <c r="AS50" i="16"/>
  <c r="D54" i="1" s="1"/>
  <c r="AS10" i="16" l="1"/>
  <c r="D12" i="1" s="1"/>
  <c r="AS11" i="16"/>
  <c r="D13" i="1" s="1"/>
  <c r="AS12" i="16"/>
  <c r="D14" i="1" s="1"/>
  <c r="AS13" i="16"/>
  <c r="D15" i="1" s="1"/>
  <c r="AS14" i="16"/>
  <c r="D16" i="1" s="1"/>
  <c r="AS15" i="16"/>
  <c r="D17" i="1" s="1"/>
  <c r="AS16" i="16"/>
  <c r="D18" i="1" s="1"/>
  <c r="AS17" i="16"/>
  <c r="D19" i="1" s="1"/>
  <c r="AS18" i="16"/>
  <c r="D20" i="1" s="1"/>
  <c r="AS20" i="16"/>
  <c r="D22" i="1" s="1"/>
  <c r="AS22" i="16"/>
  <c r="D24" i="1" s="1"/>
  <c r="AS23" i="16"/>
  <c r="D25" i="1" s="1"/>
  <c r="AS24" i="16"/>
  <c r="D26" i="1" s="1"/>
  <c r="AS25" i="16"/>
  <c r="D27" i="1" s="1"/>
  <c r="AS26" i="16"/>
  <c r="D28" i="1" s="1"/>
  <c r="AS27" i="16"/>
  <c r="D29" i="1" s="1"/>
  <c r="AS28" i="16"/>
  <c r="AS29" i="16"/>
  <c r="D33" i="1" s="1"/>
  <c r="AS30" i="16"/>
  <c r="D34" i="1" s="1"/>
  <c r="AS39" i="16"/>
  <c r="D43" i="1" s="1"/>
  <c r="AS40" i="16"/>
  <c r="D44" i="1" s="1"/>
  <c r="AS41" i="16"/>
  <c r="D45" i="1" s="1"/>
  <c r="AS42" i="16"/>
  <c r="D46" i="1" s="1"/>
  <c r="AS43" i="16"/>
  <c r="D47" i="1" s="1"/>
  <c r="AS44" i="16"/>
  <c r="D48" i="1" s="1"/>
  <c r="D94" i="16" l="1"/>
  <c r="AS98" i="16" l="1"/>
  <c r="AS54" i="16"/>
  <c r="D60" i="1" l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59" i="1"/>
  <c r="D58" i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76" i="1" l="1"/>
  <c r="P68" i="1"/>
  <c r="P60" i="1"/>
  <c r="P58" i="1"/>
  <c r="P75" i="1"/>
  <c r="P67" i="1"/>
  <c r="P66" i="1"/>
  <c r="P81" i="1"/>
  <c r="P73" i="1"/>
  <c r="P65" i="1"/>
  <c r="P59" i="1"/>
  <c r="P74" i="1"/>
  <c r="P80" i="1"/>
  <c r="P72" i="1"/>
  <c r="P64" i="1"/>
  <c r="P79" i="1"/>
  <c r="P71" i="1"/>
  <c r="P78" i="1"/>
  <c r="P70" i="1"/>
  <c r="P62" i="1"/>
  <c r="P63" i="1"/>
  <c r="P77" i="1"/>
  <c r="P69" i="1"/>
  <c r="P61" i="1"/>
  <c r="P83" i="1" l="1"/>
  <c r="P82" i="1"/>
  <c r="AS48" i="16"/>
  <c r="D52" i="1" s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J80" i="19"/>
  <c r="K80" i="19" s="1"/>
  <c r="J79" i="19"/>
  <c r="K79" i="19" s="1"/>
  <c r="K78" i="19"/>
  <c r="J78" i="19"/>
  <c r="I78" i="19"/>
  <c r="K77" i="19"/>
  <c r="J77" i="19"/>
  <c r="I77" i="19"/>
  <c r="K76" i="19"/>
  <c r="J76" i="19"/>
  <c r="I76" i="19"/>
  <c r="K75" i="19"/>
  <c r="J75" i="19"/>
  <c r="I75" i="19"/>
  <c r="K74" i="19"/>
  <c r="J74" i="19"/>
  <c r="I74" i="19"/>
  <c r="K73" i="19"/>
  <c r="J73" i="19"/>
  <c r="I73" i="19"/>
  <c r="K72" i="19"/>
  <c r="J72" i="19"/>
  <c r="I72" i="19"/>
  <c r="K71" i="19"/>
  <c r="J71" i="19"/>
  <c r="K70" i="19"/>
  <c r="J70" i="19"/>
  <c r="J69" i="19"/>
  <c r="J68" i="19"/>
  <c r="K68" i="19" s="1"/>
  <c r="K67" i="19"/>
  <c r="J67" i="19"/>
  <c r="K66" i="19"/>
  <c r="J66" i="19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K28" i="19"/>
  <c r="J28" i="19"/>
  <c r="J27" i="19"/>
  <c r="J26" i="19"/>
  <c r="K26" i="19" s="1"/>
  <c r="J25" i="19"/>
  <c r="K25" i="19" s="1"/>
  <c r="J24" i="19"/>
  <c r="K24" i="19" s="1"/>
  <c r="J23" i="19"/>
  <c r="J22" i="19"/>
  <c r="K22" i="19" s="1"/>
  <c r="J21" i="19"/>
  <c r="K21" i="19" s="1"/>
  <c r="J20" i="19"/>
  <c r="K20" i="19" s="1"/>
  <c r="J19" i="19"/>
  <c r="K19" i="19" s="1"/>
  <c r="J18" i="19"/>
  <c r="K18" i="19" s="1"/>
  <c r="K17" i="19"/>
  <c r="J17" i="19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J11" i="19"/>
  <c r="K11" i="19" s="1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E32" i="1"/>
  <c r="D32" i="1"/>
  <c r="C32" i="1"/>
  <c r="B32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D29" i="19" l="1"/>
  <c r="I29" i="19" s="1"/>
  <c r="B71" i="19"/>
  <c r="B9" i="19"/>
  <c r="B24" i="19"/>
  <c r="D31" i="19"/>
  <c r="I31" i="19" s="1"/>
  <c r="D15" i="19"/>
  <c r="B31" i="19"/>
  <c r="B23" i="19"/>
  <c r="B15" i="19"/>
  <c r="D30" i="19"/>
  <c r="I30" i="19" s="1"/>
  <c r="D22" i="19"/>
  <c r="I22" i="19" s="1"/>
  <c r="D14" i="19"/>
  <c r="I14" i="19" s="1"/>
  <c r="B61" i="19"/>
  <c r="B80" i="19"/>
  <c r="B72" i="19"/>
  <c r="B64" i="19"/>
  <c r="D79" i="19"/>
  <c r="I79" i="19" s="1"/>
  <c r="D71" i="19"/>
  <c r="I71" i="19" s="1"/>
  <c r="D63" i="19"/>
  <c r="I63" i="19" s="1"/>
  <c r="B21" i="19"/>
  <c r="D28" i="19"/>
  <c r="I28" i="19" s="1"/>
  <c r="D12" i="19"/>
  <c r="I12" i="19" s="1"/>
  <c r="B78" i="19"/>
  <c r="B70" i="19"/>
  <c r="B62" i="19"/>
  <c r="D77" i="19"/>
  <c r="D69" i="19"/>
  <c r="I69" i="19" s="1"/>
  <c r="D54" i="2"/>
  <c r="B30" i="19"/>
  <c r="B79" i="19"/>
  <c r="D62" i="19"/>
  <c r="I62" i="19" s="1"/>
  <c r="B29" i="19"/>
  <c r="B13" i="19"/>
  <c r="D20" i="19"/>
  <c r="I20" i="19" s="1"/>
  <c r="B28" i="19"/>
  <c r="B20" i="19"/>
  <c r="B12" i="19"/>
  <c r="D27" i="19"/>
  <c r="I27" i="19" s="1"/>
  <c r="D19" i="19"/>
  <c r="I19" i="19" s="1"/>
  <c r="D11" i="19"/>
  <c r="I11" i="19" s="1"/>
  <c r="B77" i="19"/>
  <c r="B69" i="19"/>
  <c r="D76" i="19"/>
  <c r="D68" i="19"/>
  <c r="I68" i="19" s="1"/>
  <c r="B14" i="19"/>
  <c r="B63" i="19"/>
  <c r="B19" i="19"/>
  <c r="D26" i="19"/>
  <c r="I26" i="19" s="1"/>
  <c r="D10" i="19"/>
  <c r="I10" i="19" s="1"/>
  <c r="B76" i="19"/>
  <c r="B68" i="19"/>
  <c r="D83" i="19"/>
  <c r="D75" i="19"/>
  <c r="D67" i="19"/>
  <c r="I67" i="19" s="1"/>
  <c r="D21" i="19"/>
  <c r="I21" i="19" s="1"/>
  <c r="D61" i="19"/>
  <c r="I61" i="19" s="1"/>
  <c r="B27" i="19"/>
  <c r="B11" i="19"/>
  <c r="D18" i="19"/>
  <c r="I18" i="19" s="1"/>
  <c r="B26" i="19"/>
  <c r="B18" i="19"/>
  <c r="B10" i="19"/>
  <c r="D25" i="19"/>
  <c r="I25" i="19" s="1"/>
  <c r="D17" i="19"/>
  <c r="I17" i="19" s="1"/>
  <c r="D9" i="19"/>
  <c r="I9" i="19" s="1"/>
  <c r="B83" i="19"/>
  <c r="B75" i="19"/>
  <c r="B67" i="19"/>
  <c r="D82" i="19"/>
  <c r="D74" i="19"/>
  <c r="D66" i="19"/>
  <c r="I66" i="19" s="1"/>
  <c r="B22" i="19"/>
  <c r="D70" i="19"/>
  <c r="I70" i="19" s="1"/>
  <c r="B25" i="19"/>
  <c r="D24" i="19"/>
  <c r="I24" i="19" s="1"/>
  <c r="B82" i="19"/>
  <c r="B74" i="19"/>
  <c r="B66" i="19"/>
  <c r="D81" i="19"/>
  <c r="D73" i="19"/>
  <c r="D65" i="19"/>
  <c r="D13" i="19"/>
  <c r="D78" i="19"/>
  <c r="B17" i="19"/>
  <c r="D16" i="19"/>
  <c r="I16" i="19" s="1"/>
  <c r="B16" i="19"/>
  <c r="D23" i="19"/>
  <c r="I23" i="19" s="1"/>
  <c r="B81" i="19"/>
  <c r="B73" i="19"/>
  <c r="B65" i="19"/>
  <c r="D80" i="19"/>
  <c r="I80" i="19" s="1"/>
  <c r="D72" i="19"/>
  <c r="D64" i="19"/>
  <c r="I64" i="19" s="1"/>
  <c r="B84" i="19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AS96" i="16"/>
  <c r="E75" i="19" l="1"/>
  <c r="E82" i="19"/>
  <c r="E31" i="19"/>
  <c r="E83" i="19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AS97" i="16"/>
  <c r="AL99" i="16" s="1"/>
  <c r="AL95" i="16" s="1"/>
  <c r="AL96" i="16" s="1"/>
  <c r="AN99" i="16" l="1"/>
  <c r="AN95" i="16" s="1"/>
  <c r="AN96" i="16" s="1"/>
  <c r="AM99" i="16"/>
  <c r="AM95" i="16" s="1"/>
  <c r="AM96" i="16" s="1"/>
  <c r="AO99" i="16"/>
  <c r="AO95" i="16" s="1"/>
  <c r="AO96" i="16" s="1"/>
  <c r="AP99" i="16"/>
  <c r="AP95" i="16" s="1"/>
  <c r="AP96" i="16" s="1"/>
  <c r="AG99" i="16"/>
  <c r="AG95" i="16" s="1"/>
  <c r="AG96" i="16" s="1"/>
  <c r="AH99" i="16"/>
  <c r="AH95" i="16" s="1"/>
  <c r="AH96" i="16" s="1"/>
  <c r="AF99" i="16"/>
  <c r="AF95" i="16" s="1"/>
  <c r="AF96" i="16" s="1"/>
  <c r="Z99" i="16"/>
  <c r="Z95" i="16" s="1"/>
  <c r="Z96" i="16" s="1"/>
  <c r="AA99" i="16"/>
  <c r="AA95" i="16" s="1"/>
  <c r="AA96" i="16" s="1"/>
  <c r="AB99" i="16"/>
  <c r="AB95" i="16" s="1"/>
  <c r="AB96" i="16" s="1"/>
  <c r="AC99" i="16"/>
  <c r="AC95" i="16" s="1"/>
  <c r="AC96" i="16" s="1"/>
  <c r="AD99" i="16"/>
  <c r="AD95" i="16" s="1"/>
  <c r="AD96" i="16" s="1"/>
  <c r="AE99" i="16"/>
  <c r="AE95" i="16" s="1"/>
  <c r="AE96" i="16" s="1"/>
  <c r="K99" i="16"/>
  <c r="K95" i="16" s="1"/>
  <c r="K96" i="16" s="1"/>
  <c r="E99" i="16"/>
  <c r="E95" i="16" s="1"/>
  <c r="E96" i="16" s="1"/>
  <c r="D99" i="16"/>
  <c r="AI99" i="16"/>
  <c r="AK99" i="16"/>
  <c r="X99" i="16"/>
  <c r="Y99" i="16"/>
  <c r="AQ99" i="16"/>
  <c r="AJ99" i="16"/>
  <c r="U99" i="16"/>
  <c r="V99" i="16"/>
  <c r="W99" i="16"/>
  <c r="H99" i="16"/>
  <c r="Q99" i="16"/>
  <c r="M99" i="16"/>
  <c r="O99" i="16"/>
  <c r="P99" i="16"/>
  <c r="I99" i="16"/>
  <c r="R99" i="16"/>
  <c r="J99" i="16"/>
  <c r="S99" i="16"/>
  <c r="N99" i="16"/>
  <c r="T99" i="16"/>
  <c r="G99" i="16"/>
  <c r="L99" i="16"/>
  <c r="AR99" i="16"/>
  <c r="AI95" i="16" l="1"/>
  <c r="AI96" i="16" s="1"/>
  <c r="G95" i="16"/>
  <c r="G96" i="16" s="1"/>
  <c r="T95" i="16"/>
  <c r="T96" i="16" s="1"/>
  <c r="Q95" i="16"/>
  <c r="Q96" i="16" s="1"/>
  <c r="I95" i="16"/>
  <c r="I96" i="16" s="1"/>
  <c r="V95" i="16"/>
  <c r="V96" i="16" s="1"/>
  <c r="R95" i="16"/>
  <c r="R96" i="16" s="1"/>
  <c r="AQ95" i="16"/>
  <c r="AQ96" i="16" s="1"/>
  <c r="H95" i="16"/>
  <c r="H96" i="16" s="1"/>
  <c r="N95" i="16"/>
  <c r="N96" i="16" s="1"/>
  <c r="Y95" i="16"/>
  <c r="Y96" i="16" s="1"/>
  <c r="D95" i="16"/>
  <c r="D96" i="16" s="1"/>
  <c r="M95" i="16"/>
  <c r="M96" i="16" s="1"/>
  <c r="AJ95" i="16"/>
  <c r="AJ96" i="16" s="1"/>
  <c r="P95" i="16"/>
  <c r="P96" i="16" s="1"/>
  <c r="S95" i="16"/>
  <c r="S96" i="16" s="1"/>
  <c r="W95" i="16"/>
  <c r="W96" i="16" s="1"/>
  <c r="O95" i="16"/>
  <c r="O96" i="16" s="1"/>
  <c r="X95" i="16"/>
  <c r="X96" i="16" s="1"/>
  <c r="U95" i="16"/>
  <c r="U96" i="16" s="1"/>
  <c r="AK95" i="16"/>
  <c r="AK96" i="16" s="1"/>
  <c r="L95" i="16"/>
  <c r="L96" i="16" s="1"/>
  <c r="J95" i="16"/>
  <c r="J96" i="16" s="1"/>
  <c r="AU27" i="16"/>
  <c r="AS5" i="16" l="1"/>
  <c r="D7" i="1" s="1"/>
  <c r="AH7" i="1" l="1"/>
  <c r="T7" i="1"/>
  <c r="AU5" i="16"/>
  <c r="C9" i="19" l="1"/>
  <c r="F9" i="19" s="1"/>
  <c r="P7" i="1"/>
  <c r="E9" i="19" l="1"/>
  <c r="AH18" i="1"/>
  <c r="T18" i="1"/>
  <c r="AH17" i="1"/>
  <c r="T17" i="1"/>
  <c r="AU15" i="16"/>
  <c r="AU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AH25" i="1"/>
  <c r="T25" i="1"/>
  <c r="AU32" i="16"/>
  <c r="C27" i="19" l="1"/>
  <c r="F27" i="19" s="1"/>
  <c r="P25" i="1"/>
  <c r="C28" i="19"/>
  <c r="F28" i="19" s="1"/>
  <c r="P26" i="1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7" i="19" l="1"/>
  <c r="E28" i="19"/>
  <c r="F45" i="1"/>
  <c r="F55" i="1"/>
  <c r="F51" i="1"/>
  <c r="F52" i="1"/>
  <c r="F46" i="1"/>
  <c r="F48" i="1"/>
  <c r="F47" i="1"/>
  <c r="F54" i="1"/>
  <c r="F53" i="1"/>
  <c r="F50" i="1" l="1"/>
  <c r="AS6" i="16" l="1"/>
  <c r="D8" i="1" s="1"/>
  <c r="AH8" i="1" l="1"/>
  <c r="T8" i="1"/>
  <c r="AH6" i="1"/>
  <c r="F7" i="1"/>
  <c r="AU6" i="16"/>
  <c r="AS7" i="16"/>
  <c r="D9" i="1" s="1"/>
  <c r="AS8" i="16"/>
  <c r="D10" i="1" s="1"/>
  <c r="AS9" i="16"/>
  <c r="D11" i="1" s="1"/>
  <c r="C10" i="19" l="1"/>
  <c r="F10" i="19" s="1"/>
  <c r="P8" i="1"/>
  <c r="AH12" i="1"/>
  <c r="T12" i="1"/>
  <c r="AH11" i="1"/>
  <c r="T11" i="1"/>
  <c r="AH15" i="1"/>
  <c r="T15" i="1"/>
  <c r="AH16" i="1"/>
  <c r="T16" i="1"/>
  <c r="AH10" i="1"/>
  <c r="T10" i="1"/>
  <c r="AH14" i="1"/>
  <c r="T14" i="1"/>
  <c r="AH13" i="1"/>
  <c r="T13" i="1"/>
  <c r="AH9" i="1"/>
  <c r="T9" i="1"/>
  <c r="AU14" i="16"/>
  <c r="AU11" i="16"/>
  <c r="AU7" i="16"/>
  <c r="F8" i="1"/>
  <c r="AU9" i="16"/>
  <c r="AU13" i="16"/>
  <c r="AU12" i="16"/>
  <c r="AU10" i="16"/>
  <c r="AU8" i="16"/>
  <c r="E10" i="19" l="1"/>
  <c r="C11" i="19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1" i="19" l="1"/>
  <c r="E15" i="19"/>
  <c r="E18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AS94" i="16"/>
  <c r="AH22" i="1" l="1"/>
  <c r="T22" i="1"/>
  <c r="AH19" i="1"/>
  <c r="T19" i="1"/>
  <c r="AH24" i="1"/>
  <c r="T24" i="1"/>
  <c r="AH23" i="1"/>
  <c r="T23" i="1"/>
  <c r="T20" i="1"/>
  <c r="AH20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F19" i="1"/>
  <c r="F20" i="1"/>
  <c r="F21" i="1"/>
  <c r="F23" i="1"/>
  <c r="F22" i="1"/>
  <c r="F24" i="1"/>
  <c r="F16" i="1"/>
  <c r="F17" i="1"/>
  <c r="AT7" i="1"/>
  <c r="T6" i="1"/>
  <c r="D6" i="1"/>
  <c r="AL8" i="1"/>
  <c r="AU17" i="16"/>
  <c r="AU18" i="16"/>
  <c r="AU20" i="16"/>
  <c r="AU24" i="16"/>
  <c r="AU33" i="16"/>
  <c r="AU34" i="16"/>
  <c r="AU19" i="16"/>
  <c r="AU21" i="16"/>
  <c r="AU22" i="16"/>
  <c r="AU23" i="16"/>
  <c r="AU25" i="16"/>
  <c r="AU26" i="16"/>
  <c r="AU28" i="16"/>
  <c r="AU29" i="16"/>
  <c r="AU30" i="16"/>
  <c r="AU31" i="16"/>
  <c r="AU35" i="16"/>
  <c r="AU36" i="16"/>
  <c r="AU37" i="16"/>
  <c r="AU38" i="16"/>
  <c r="AU39" i="16"/>
  <c r="AU40" i="16"/>
  <c r="AU41" i="16"/>
  <c r="AU42" i="16"/>
  <c r="AU43" i="16"/>
  <c r="AU44" i="16"/>
  <c r="AU45" i="16"/>
  <c r="AU46" i="16"/>
  <c r="AU47" i="16"/>
  <c r="AU48" i="16"/>
  <c r="AU49" i="16"/>
  <c r="AU50" i="16"/>
  <c r="AU51" i="16"/>
  <c r="AU52" i="16"/>
  <c r="AU53" i="16"/>
  <c r="AU54" i="16"/>
  <c r="AU55" i="16"/>
  <c r="AU56" i="16"/>
  <c r="AU57" i="16"/>
  <c r="AU58" i="16"/>
  <c r="AU59" i="16"/>
  <c r="AU60" i="16"/>
  <c r="AU61" i="16"/>
  <c r="AU62" i="16"/>
  <c r="AU63" i="16"/>
  <c r="AU64" i="16"/>
  <c r="AU65" i="16"/>
  <c r="AU66" i="16"/>
  <c r="AU67" i="16"/>
  <c r="AU68" i="16"/>
  <c r="AU69" i="16"/>
  <c r="AU70" i="16"/>
  <c r="AU71" i="16"/>
  <c r="AU72" i="16"/>
  <c r="AU73" i="16"/>
  <c r="AU74" i="16"/>
  <c r="AU75" i="16"/>
  <c r="AU76" i="16"/>
  <c r="AU77" i="16"/>
  <c r="AU78" i="16"/>
  <c r="AU79" i="16"/>
  <c r="AU80" i="16"/>
  <c r="AU81" i="16"/>
  <c r="AU82" i="16"/>
  <c r="AU83" i="16"/>
  <c r="AU84" i="16"/>
  <c r="AU85" i="16"/>
  <c r="AU86" i="16"/>
  <c r="AU87" i="16"/>
  <c r="AU88" i="16"/>
  <c r="AU89" i="16"/>
  <c r="AU90" i="16"/>
  <c r="AU91" i="16"/>
  <c r="AU92" i="16"/>
  <c r="AU93" i="16"/>
  <c r="AU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AI85" i="1"/>
  <c r="D85" i="1"/>
  <c r="AI86" i="1"/>
  <c r="D86" i="1"/>
  <c r="AI87" i="1"/>
  <c r="D87" i="1"/>
  <c r="AI88" i="1"/>
  <c r="D88" i="1"/>
  <c r="AI89" i="1"/>
  <c r="D89" i="1"/>
  <c r="AI90" i="1"/>
  <c r="D90" i="1"/>
  <c r="AI91" i="1"/>
  <c r="D91" i="1"/>
  <c r="AI92" i="1"/>
  <c r="D92" i="1"/>
  <c r="AI93" i="1"/>
  <c r="D93" i="1"/>
  <c r="AI94" i="1"/>
  <c r="D94" i="1"/>
  <c r="AI95" i="1"/>
  <c r="D95" i="1"/>
  <c r="AI96" i="1"/>
  <c r="D96" i="1"/>
  <c r="AI97" i="1"/>
  <c r="D97" i="1"/>
  <c r="AI98" i="1"/>
  <c r="D98" i="1"/>
  <c r="AI99" i="1"/>
  <c r="D99" i="1"/>
  <c r="AI100" i="1"/>
  <c r="D100" i="1"/>
  <c r="AI101" i="1"/>
  <c r="D101" i="1"/>
  <c r="AI102" i="1"/>
  <c r="D102" i="1"/>
  <c r="AI103" i="1"/>
  <c r="D103" i="1"/>
  <c r="AI104" i="1"/>
  <c r="D104" i="1"/>
  <c r="AI105" i="1"/>
  <c r="D105" i="1"/>
  <c r="AI106" i="1"/>
  <c r="D106" i="1"/>
  <c r="AI107" i="1"/>
  <c r="D107" i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B6" i="1"/>
  <c r="C6" i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AU1" i="16" l="1"/>
  <c r="AS95" i="16" s="1"/>
  <c r="E23" i="19"/>
  <c r="B179" i="19"/>
  <c r="B171" i="19"/>
  <c r="P106" i="1"/>
  <c r="B93" i="2"/>
  <c r="P90" i="1"/>
  <c r="C96" i="2"/>
  <c r="C88" i="2"/>
  <c r="C84" i="2"/>
  <c r="AV105" i="1"/>
  <c r="AL101" i="1"/>
  <c r="AN97" i="1"/>
  <c r="AR93" i="1"/>
  <c r="AV89" i="1"/>
  <c r="AL85" i="1"/>
  <c r="P98" i="1"/>
  <c r="C5" i="2"/>
  <c r="P102" i="1"/>
  <c r="C99" i="2"/>
  <c r="C91" i="2"/>
  <c r="P104" i="1"/>
  <c r="P100" i="1"/>
  <c r="P96" i="1"/>
  <c r="P92" i="1"/>
  <c r="P88" i="1"/>
  <c r="P84" i="1"/>
  <c r="P86" i="1"/>
  <c r="A8" i="19"/>
  <c r="P94" i="1"/>
  <c r="C102" i="2"/>
  <c r="C94" i="2"/>
  <c r="C90" i="2"/>
  <c r="C86" i="2"/>
  <c r="B168" i="19"/>
  <c r="AN107" i="1"/>
  <c r="AR103" i="1"/>
  <c r="AV99" i="1"/>
  <c r="AP95" i="1"/>
  <c r="AN91" i="1"/>
  <c r="AR87" i="1"/>
  <c r="E21" i="19"/>
  <c r="P6" i="1"/>
  <c r="P31" i="1" s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B191" i="19"/>
  <c r="A105" i="1"/>
  <c r="B189" i="19"/>
  <c r="A103" i="1"/>
  <c r="B187" i="19"/>
  <c r="A101" i="1"/>
  <c r="B185" i="19"/>
  <c r="A99" i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B190" i="19"/>
  <c r="A104" i="1"/>
  <c r="B188" i="19"/>
  <c r="A102" i="1"/>
  <c r="B186" i="19"/>
  <c r="A100" i="1"/>
  <c r="B184" i="19"/>
  <c r="A98" i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71" i="3"/>
  <c r="F159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F30" i="1" l="1"/>
  <c r="F56" i="1" s="1"/>
  <c r="A187" i="19"/>
  <c r="A184" i="19"/>
  <c r="A190" i="19"/>
  <c r="A189" i="19"/>
  <c r="A186" i="19"/>
  <c r="A183" i="19"/>
  <c r="A191" i="19"/>
  <c r="A188" i="19"/>
  <c r="A182" i="19"/>
  <c r="A185" i="19"/>
  <c r="G185" i="19"/>
  <c r="G169" i="19"/>
  <c r="G173" i="19"/>
  <c r="G181" i="19"/>
  <c r="A171" i="3"/>
  <c r="A101" i="2"/>
  <c r="G175" i="19"/>
  <c r="G191" i="19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F82" i="1" l="1"/>
  <c r="A10" i="19"/>
  <c r="J56" i="1"/>
  <c r="J57" i="1" s="1"/>
  <c r="H56" i="1"/>
  <c r="H57" i="1" s="1"/>
  <c r="A18" i="3"/>
  <c r="A9" i="1"/>
  <c r="A7" i="2"/>
  <c r="E32" i="19"/>
  <c r="K32" i="19" s="1"/>
  <c r="E139" i="19"/>
  <c r="E192" i="19"/>
  <c r="E85" i="19"/>
  <c r="A11" i="1"/>
  <c r="J82" i="1" l="1"/>
  <c r="H82" i="1"/>
  <c r="A13" i="19"/>
  <c r="A11" i="19"/>
  <c r="A8" i="2"/>
  <c r="A19" i="3"/>
  <c r="K139" i="19"/>
  <c r="K85" i="19"/>
  <c r="K192" i="19"/>
  <c r="K39" i="19"/>
  <c r="K46" i="19"/>
  <c r="K41" i="19"/>
  <c r="A12" i="1"/>
  <c r="A21" i="3"/>
  <c r="A10" i="2"/>
  <c r="A20" i="3"/>
  <c r="A9" i="2"/>
  <c r="A14" i="19" l="1"/>
  <c r="K201" i="19"/>
  <c r="K199" i="19"/>
  <c r="K200" i="19" s="1"/>
  <c r="K206" i="19"/>
  <c r="K100" i="19"/>
  <c r="K92" i="19"/>
  <c r="K153" i="19"/>
  <c r="K146" i="19"/>
  <c r="K148" i="19"/>
  <c r="A22" i="3"/>
  <c r="A11" i="2"/>
  <c r="A13" i="1"/>
  <c r="A15" i="19" l="1"/>
  <c r="K202" i="19"/>
  <c r="K207" i="19" s="1"/>
  <c r="A14" i="1"/>
  <c r="A23" i="3"/>
  <c r="A12" i="2"/>
  <c r="A16" i="19" l="1"/>
  <c r="A24" i="3"/>
  <c r="A13" i="2"/>
  <c r="A15" i="1"/>
  <c r="A17" i="19" l="1"/>
  <c r="A16" i="1"/>
  <c r="A25" i="3"/>
  <c r="A14" i="2"/>
  <c r="A18" i="19" l="1"/>
  <c r="A17" i="1"/>
  <c r="A26" i="3"/>
  <c r="A15" i="2"/>
  <c r="A18" i="1" l="1"/>
  <c r="A19" i="19"/>
  <c r="A16" i="2"/>
  <c r="A27" i="3"/>
  <c r="A28" i="3" l="1"/>
  <c r="A17" i="2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l="1"/>
  <c r="A29" i="19"/>
  <c r="A26" i="2"/>
  <c r="A37" i="3"/>
  <c r="A28" i="1"/>
  <c r="A118" i="3"/>
  <c r="A71" i="1"/>
  <c r="A69" i="2"/>
  <c r="A128" i="19" l="1"/>
  <c r="A30" i="19"/>
  <c r="A38" i="3"/>
  <c r="A27" i="2"/>
  <c r="A29" i="1"/>
  <c r="A119" i="3"/>
  <c r="A72" i="1"/>
  <c r="A70" i="2"/>
  <c r="A129" i="19" l="1"/>
  <c r="A31" i="19"/>
  <c r="A39" i="3"/>
  <c r="A28" i="2"/>
  <c r="A32" i="1"/>
  <c r="A73" i="1"/>
  <c r="A71" i="2"/>
  <c r="A120" i="3"/>
  <c r="A130" i="19" l="1"/>
  <c r="A61" i="19"/>
  <c r="C31" i="1"/>
  <c r="C30" i="1"/>
  <c r="A61" i="3"/>
  <c r="E40" i="3" s="1"/>
  <c r="A31" i="2"/>
  <c r="A33" i="1"/>
  <c r="A74" i="1"/>
  <c r="A72" i="2"/>
  <c r="A121" i="3"/>
  <c r="A131" i="19" l="1"/>
  <c r="A62" i="19"/>
  <c r="A32" i="2"/>
  <c r="A34" i="1"/>
  <c r="A62" i="3"/>
  <c r="C30" i="2"/>
  <c r="C29" i="2"/>
  <c r="A32" i="19"/>
  <c r="K40" i="19" s="1"/>
  <c r="K42" i="19" s="1"/>
  <c r="K47" i="19" s="1"/>
  <c r="A122" i="3"/>
  <c r="A75" i="1"/>
  <c r="A73" i="2"/>
  <c r="A132" i="19" l="1"/>
  <c r="A63" i="19"/>
  <c r="A63" i="3"/>
  <c r="A33" i="2"/>
  <c r="A35" i="1"/>
  <c r="A123" i="3"/>
  <c r="A74" i="2"/>
  <c r="A76" i="1"/>
  <c r="A133" i="19" l="1"/>
  <c r="A64" i="19"/>
  <c r="A34" i="2"/>
  <c r="A36" i="1"/>
  <c r="A64" i="3"/>
  <c r="A77" i="1"/>
  <c r="A75" i="2"/>
  <c r="A124" i="3"/>
  <c r="A134" i="19" l="1"/>
  <c r="A37" i="1"/>
  <c r="A65" i="19"/>
  <c r="A65" i="3"/>
  <c r="A35" i="2"/>
  <c r="A78" i="1"/>
  <c r="A76" i="2"/>
  <c r="A125" i="3"/>
  <c r="A135" i="19" l="1"/>
  <c r="A66" i="19"/>
  <c r="A36" i="2"/>
  <c r="A38" i="1"/>
  <c r="A66" i="3"/>
  <c r="A126" i="3"/>
  <c r="A79" i="1"/>
  <c r="A77" i="2"/>
  <c r="A136" i="19" l="1"/>
  <c r="A67" i="19"/>
  <c r="A37" i="2"/>
  <c r="A39" i="1"/>
  <c r="A67" i="3"/>
  <c r="A127" i="3"/>
  <c r="A80" i="1"/>
  <c r="A78" i="2"/>
  <c r="A137" i="19" l="1"/>
  <c r="A68" i="19"/>
  <c r="A40" i="1"/>
  <c r="A38" i="2"/>
  <c r="A68" i="3"/>
  <c r="A81" i="1"/>
  <c r="A79" i="2"/>
  <c r="A128" i="3"/>
  <c r="A138" i="19" l="1"/>
  <c r="A69" i="19"/>
  <c r="A69" i="3"/>
  <c r="A39" i="2"/>
  <c r="A41" i="1"/>
  <c r="A80" i="2"/>
  <c r="A84" i="1"/>
  <c r="A129" i="3"/>
  <c r="A168" i="19" l="1"/>
  <c r="A109" i="19" s="1"/>
  <c r="A42" i="1"/>
  <c r="A70" i="19"/>
  <c r="A70" i="3"/>
  <c r="A40" i="2"/>
  <c r="A151" i="3"/>
  <c r="E130" i="3" s="1"/>
  <c r="C82" i="1"/>
  <c r="A83" i="2"/>
  <c r="C83" i="1"/>
  <c r="A85" i="1"/>
  <c r="A139" i="19" l="1"/>
  <c r="K147" i="19" s="1"/>
  <c r="K149" i="19" s="1"/>
  <c r="K154" i="19" s="1"/>
  <c r="A43" i="1"/>
  <c r="A42" i="2" s="1"/>
  <c r="A169" i="19"/>
  <c r="K159" i="19"/>
  <c r="G134" i="19" s="1"/>
  <c r="A71" i="19"/>
  <c r="A41" i="2"/>
  <c r="A71" i="3"/>
  <c r="A86" i="1"/>
  <c r="A152" i="3"/>
  <c r="A84" i="2"/>
  <c r="C82" i="2"/>
  <c r="C81" i="2"/>
  <c r="A44" i="1" l="1"/>
  <c r="A73" i="19" s="1"/>
  <c r="A72" i="3"/>
  <c r="A170" i="19"/>
  <c r="A72" i="19"/>
  <c r="G120" i="19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85" i="2"/>
  <c r="A87" i="1"/>
  <c r="A153" i="3"/>
  <c r="A43" i="2" l="1"/>
  <c r="A45" i="1"/>
  <c r="A74" i="3" s="1"/>
  <c r="A73" i="3"/>
  <c r="A171" i="19"/>
  <c r="A88" i="1"/>
  <c r="A154" i="3"/>
  <c r="A86" i="2"/>
  <c r="A46" i="1" l="1"/>
  <c r="A45" i="2" s="1"/>
  <c r="A44" i="2"/>
  <c r="A74" i="19"/>
  <c r="A172" i="19"/>
  <c r="A155" i="3"/>
  <c r="A89" i="1"/>
  <c r="A87" i="2"/>
  <c r="A47" i="1" l="1"/>
  <c r="A76" i="3" s="1"/>
  <c r="A75" i="3"/>
  <c r="A75" i="19"/>
  <c r="A173" i="19"/>
  <c r="A90" i="1"/>
  <c r="A88" i="2"/>
  <c r="A156" i="3"/>
  <c r="A48" i="1" l="1"/>
  <c r="A77" i="19" s="1"/>
  <c r="A46" i="2"/>
  <c r="A76" i="19"/>
  <c r="A174" i="19"/>
  <c r="A157" i="3"/>
  <c r="A91" i="1"/>
  <c r="A89" i="2"/>
  <c r="A49" i="1" l="1"/>
  <c r="A47" i="2"/>
  <c r="A77" i="3"/>
  <c r="A50" i="1"/>
  <c r="A78" i="19"/>
  <c r="A48" i="2"/>
  <c r="A78" i="3"/>
  <c r="A175" i="19"/>
  <c r="A92" i="1"/>
  <c r="A90" i="2"/>
  <c r="A158" i="3"/>
  <c r="A49" i="2" l="1"/>
  <c r="A51" i="1"/>
  <c r="A79" i="19"/>
  <c r="A79" i="3"/>
  <c r="A176" i="19"/>
  <c r="A91" i="2"/>
  <c r="A93" i="1"/>
  <c r="A159" i="3"/>
  <c r="A80" i="19" l="1"/>
  <c r="A80" i="3"/>
  <c r="A50" i="2"/>
  <c r="A52" i="1"/>
  <c r="A94" i="1"/>
  <c r="A177" i="19"/>
  <c r="A95" i="1"/>
  <c r="A160" i="3"/>
  <c r="A92" i="2"/>
  <c r="A53" i="1" l="1"/>
  <c r="A81" i="19"/>
  <c r="A81" i="3"/>
  <c r="A51" i="2"/>
  <c r="A178" i="19"/>
  <c r="A179" i="19"/>
  <c r="A61" i="1"/>
  <c r="A161" i="3"/>
  <c r="A93" i="2"/>
  <c r="A96" i="1"/>
  <c r="A162" i="3"/>
  <c r="A94" i="2"/>
  <c r="A180" i="19" l="1"/>
  <c r="A62" i="1"/>
  <c r="A119" i="19" s="1"/>
  <c r="A54" i="1"/>
  <c r="A52" i="2"/>
  <c r="A82" i="3"/>
  <c r="A82" i="19"/>
  <c r="A63" i="1"/>
  <c r="A118" i="19"/>
  <c r="A60" i="2"/>
  <c r="A109" i="3"/>
  <c r="A163" i="3"/>
  <c r="A97" i="1"/>
  <c r="A95" i="2"/>
  <c r="A61" i="2" l="1"/>
  <c r="A83" i="19"/>
  <c r="A83" i="3"/>
  <c r="A53" i="2"/>
  <c r="A55" i="1"/>
  <c r="A58" i="1" s="1"/>
  <c r="A110" i="3"/>
  <c r="A181" i="19"/>
  <c r="A120" i="19"/>
  <c r="A111" i="3"/>
  <c r="A64" i="1"/>
  <c r="A62" i="2"/>
  <c r="A96" i="2"/>
  <c r="A164" i="3"/>
  <c r="A57" i="2" l="1"/>
  <c r="A106" i="3"/>
  <c r="E85" i="3" s="1"/>
  <c r="A59" i="1"/>
  <c r="A60" i="1" s="1"/>
  <c r="C56" i="1"/>
  <c r="A115" i="19"/>
  <c r="C57" i="1"/>
  <c r="A84" i="3"/>
  <c r="A54" i="2"/>
  <c r="A84" i="19"/>
  <c r="A121" i="19"/>
  <c r="A65" i="1"/>
  <c r="A112" i="3"/>
  <c r="A63" i="2"/>
  <c r="A108" i="3" l="1"/>
  <c r="A59" i="2"/>
  <c r="A117" i="19"/>
  <c r="A85" i="19"/>
  <c r="K93" i="19" s="1"/>
  <c r="K94" i="19" s="1"/>
  <c r="K95" i="19" s="1"/>
  <c r="K101" i="19" s="1"/>
  <c r="A55" i="19"/>
  <c r="A58" i="2"/>
  <c r="A107" i="3"/>
  <c r="A116" i="19"/>
  <c r="C55" i="2"/>
  <c r="C56" i="2"/>
  <c r="A122" i="19"/>
  <c r="A66" i="1"/>
  <c r="A113" i="3"/>
  <c r="A64" i="2"/>
  <c r="K106" i="19" l="1"/>
  <c r="A2" i="19"/>
  <c r="K52" i="19" s="1"/>
  <c r="A123" i="19"/>
  <c r="A114" i="3"/>
  <c r="A67" i="1"/>
  <c r="A65" i="2"/>
  <c r="G24" i="19" l="1"/>
  <c r="G9" i="19"/>
  <c r="G13" i="19"/>
  <c r="G19" i="19"/>
  <c r="G25" i="19"/>
  <c r="G31" i="19"/>
  <c r="G21" i="19"/>
  <c r="G14" i="19"/>
  <c r="G18" i="19"/>
  <c r="G11" i="19"/>
  <c r="G26" i="19"/>
  <c r="G8" i="19"/>
  <c r="G17" i="19"/>
  <c r="G23" i="19"/>
  <c r="G22" i="19"/>
  <c r="G16" i="19"/>
  <c r="G12" i="19"/>
  <c r="G10" i="19"/>
  <c r="G30" i="19"/>
  <c r="G27" i="19"/>
  <c r="G29" i="19"/>
  <c r="G28" i="19"/>
  <c r="G20" i="19"/>
  <c r="G15" i="19"/>
  <c r="G61" i="19"/>
  <c r="G65" i="19"/>
  <c r="G81" i="19"/>
  <c r="G62" i="19"/>
  <c r="G68" i="19"/>
  <c r="G76" i="19"/>
  <c r="G78" i="19"/>
  <c r="G77" i="19"/>
  <c r="G79" i="19"/>
  <c r="G71" i="19"/>
  <c r="G66" i="19"/>
  <c r="G72" i="19"/>
  <c r="G70" i="19"/>
  <c r="G80" i="19"/>
  <c r="G67" i="19"/>
  <c r="G75" i="19"/>
  <c r="G69" i="19"/>
  <c r="G64" i="19"/>
  <c r="G84" i="19"/>
  <c r="G82" i="19"/>
  <c r="G74" i="19"/>
  <c r="G63" i="19"/>
  <c r="G73" i="19"/>
  <c r="G83" i="19"/>
  <c r="A124" i="19"/>
  <c r="A115" i="3"/>
  <c r="A68" i="1"/>
  <c r="A66" i="2"/>
  <c r="A69" i="1" l="1"/>
  <c r="A126" i="19" s="1"/>
  <c r="A125" i="19"/>
  <c r="A67" i="2"/>
  <c r="A116" i="3"/>
  <c r="A117" i="3" l="1"/>
  <c r="A68" i="2"/>
</calcChain>
</file>

<file path=xl/sharedStrings.xml><?xml version="1.0" encoding="utf-8"?>
<sst xmlns="http://schemas.openxmlformats.org/spreadsheetml/2006/main" count="606" uniqueCount="226">
  <si>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</si>
  <si>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</si>
  <si>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</si>
  <si>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</si>
  <si>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</si>
  <si>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</si>
  <si>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</si>
  <si>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</si>
  <si>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</si>
  <si>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</si>
  <si>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</si>
  <si>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</si>
  <si>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</si>
  <si>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</si>
  <si>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</si>
  <si>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</si>
  <si>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</si>
  <si>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</si>
  <si>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</si>
  <si>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</si>
  <si>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</si>
  <si>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</si>
  <si>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</si>
  <si>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</si>
  <si>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</si>
  <si>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</si>
  <si>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</si>
  <si>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</si>
  <si>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</si>
  <si>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</si>
  <si>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</si>
  <si>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</si>
  <si>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</si>
  <si>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</si>
  <si>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</si>
  <si>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</si>
  <si>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</si>
  <si>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</si>
  <si>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</si>
  <si>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</si>
  <si>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</si>
  <si>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</si>
  <si>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</si>
  <si>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</si>
  <si>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</si>
  <si>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</si>
  <si>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</si>
  <si>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</si>
  <si>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</si>
  <si>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</si>
  <si>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</si>
  <si>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</si>
  <si>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</si>
  <si>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</si>
  <si>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</si>
  <si>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</si>
  <si>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</si>
  <si>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</si>
  <si>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</si>
  <si>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</si>
  <si>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</si>
  <si>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</si>
  <si>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</si>
  <si>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</si>
  <si>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</si>
  <si>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</si>
  <si>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</si>
  <si>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</si>
  <si>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</si>
  <si>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</si>
  <si>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</si>
  <si>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</si>
  <si>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</si>
  <si>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</si>
  <si>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</si>
  <si>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</si>
  <si>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</si>
  <si>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</si>
  <si>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</si>
  <si>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</si>
  <si>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</si>
  <si>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</si>
  <si>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</si>
  <si>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</si>
  <si>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</si>
  <si>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</si>
  <si>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</si>
  <si>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</si>
  <si>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</si>
  <si>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</si>
  <si>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</si>
  <si>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</si>
  <si>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</si>
  <si>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</si>
  <si>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</si>
  <si>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</si>
  <si>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</si>
  <si>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</si>
  <si>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</si>
  <si>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</si>
  <si>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</si>
  <si>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</si>
  <si>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</si>
  <si>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</si>
  <si>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</si>
  <si>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</si>
  <si>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</si>
  <si>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</si>
  <si>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</si>
  <si>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</si>
  <si>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</si>
  <si>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</si>
  <si>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</si>
  <si>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</si>
  <si>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</si>
  <si>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</si>
  <si>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</si>
  <si>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</si>
  <si>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Manholes to be Adjusted with New Frame and Lid</t>
  </si>
  <si>
    <t>Manholes to be Reconstructed with New Frame and Lid</t>
  </si>
  <si>
    <t>Inlets to be Adjusted with New Frame and Grate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</si>
  <si>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</si>
  <si>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</si>
  <si>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</si>
  <si>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</si>
  <si>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</si>
  <si>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</si>
  <si>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</si>
  <si>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</si>
  <si>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Detectable Warnings, ADA Ramps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</si>
  <si>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</si>
  <si>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</si>
  <si>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</si>
  <si>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</si>
  <si>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</si>
  <si>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</si>
  <si>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</si>
  <si>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Parkway Restoration</t>
  </si>
  <si>
    <t>Traffic Control and Protection</t>
  </si>
  <si>
    <t>Hot-Mix Asphalt Surface Course, Mix "D", N50, 2"</t>
  </si>
  <si>
    <t>Manholes to be Adjusted</t>
  </si>
  <si>
    <t>Manholes to be Reconstructed</t>
  </si>
  <si>
    <t>Inlet Special to be Repaired</t>
  </si>
  <si>
    <t>Thermoplastic Pavement Markings, 4"</t>
  </si>
  <si>
    <t>Thermoplastic Pavement Markings, 6"</t>
  </si>
  <si>
    <t>Thermoplastic Pavement Markings, 24"</t>
  </si>
  <si>
    <t>Contingency</t>
  </si>
  <si>
    <t>Inlets to be Adjusted</t>
  </si>
  <si>
    <t>Lsum</t>
  </si>
  <si>
    <t>Subgrade Undercutting</t>
  </si>
  <si>
    <t>Hot-Mix Asphalt Binder Course, IL-9.5, N50, 1.25"</t>
  </si>
  <si>
    <t>Estimate No. 1 from June 20, 2022 to July 7, 2022</t>
  </si>
  <si>
    <t>P.O. # 22305291</t>
  </si>
  <si>
    <t>, 2022  BY:</t>
  </si>
  <si>
    <t>, 2022. BY:</t>
  </si>
  <si>
    <t>1700/2400       Mulberry Street</t>
  </si>
  <si>
    <t>1500 South 4th Street</t>
  </si>
  <si>
    <t>2800/2900 Brendenwood Road</t>
  </si>
  <si>
    <t>1716 2nd Avenue Sidewalk</t>
  </si>
  <si>
    <t>1012-1016 18th Street Sidewalk</t>
  </si>
  <si>
    <t>1316 18th Street Sidewalk</t>
  </si>
  <si>
    <t>1104-1126 Arden Avenue Sidewalk</t>
  </si>
  <si>
    <t>7th Avenue Sidewalk/Approach</t>
  </si>
  <si>
    <t>1537 Crosby Street Curb and Gutte</t>
  </si>
  <si>
    <t>314 Paris Avenue Sidewalk</t>
  </si>
  <si>
    <t>116 Robert Avenue Sidewalk</t>
  </si>
  <si>
    <t>2111 Hutchins Avenue Curb and Gutter</t>
  </si>
  <si>
    <t>615 Rome Avenue Sidewalk</t>
  </si>
  <si>
    <t>3008 Barrington Place Sidewalk/Approach</t>
  </si>
  <si>
    <t>2651 Bordeaux Drive Curb and Gutter</t>
  </si>
  <si>
    <t>3424 Packard Parkway Approach</t>
  </si>
  <si>
    <t>1500/1600 Burton Street</t>
  </si>
  <si>
    <t>0300 Bremer Street</t>
  </si>
  <si>
    <t>0400 Catlin Street</t>
  </si>
  <si>
    <t>1437-1443 7th Avenue Sidewalk</t>
  </si>
  <si>
    <t>1522 7th Street Sidewalks</t>
  </si>
  <si>
    <t>2334 7th Street Sidewalks</t>
  </si>
  <si>
    <t>1411 9th Street Sidewalks</t>
  </si>
  <si>
    <t>1409 11th Avenue Sidewalk</t>
  </si>
  <si>
    <t>1911-1925 15th Street Sidewalk</t>
  </si>
  <si>
    <t>1820 16th Street Sidewalk</t>
  </si>
  <si>
    <t>1908 16th Avenue Sidewalk</t>
  </si>
  <si>
    <t>1715 17th Street Sidewalk</t>
  </si>
  <si>
    <t>1100 21st Avenue</t>
  </si>
  <si>
    <t>Concrete Surface Removal, 1.5"</t>
  </si>
  <si>
    <t>Surface Removal, Butt Joints</t>
  </si>
  <si>
    <t>Polymerized Leveling Binder, IL-4.75, N50, 1"</t>
  </si>
  <si>
    <t>1616 Columbia Avenue Sidewalk</t>
  </si>
  <si>
    <t>2200 South               4th Street</t>
  </si>
  <si>
    <t>5110-5114 Carter Court Approaches</t>
  </si>
  <si>
    <t>1710 Rural Street Approach</t>
  </si>
  <si>
    <t>0400 Cedar Street Sidewalk</t>
  </si>
  <si>
    <t>0400 Chestnut Street Sidewalk</t>
  </si>
  <si>
    <t>0300/0400 South Church Street Sidewalk</t>
  </si>
  <si>
    <t>Spring Creek Road/ Mulford Road    Median Repairs</t>
  </si>
  <si>
    <t>Harrison Avenue Median Repairs</t>
  </si>
  <si>
    <t>Class B Patch, Type IV, 10"</t>
  </si>
  <si>
    <t>Dowel Bars</t>
  </si>
  <si>
    <t>Median Removal</t>
  </si>
  <si>
    <t>Welded Wire Reinforcement</t>
  </si>
  <si>
    <t>No. 6 Transverse Tie Bars</t>
  </si>
  <si>
    <t>Inlets to be Reconstructed</t>
  </si>
  <si>
    <t>Concrete Corrugated Median, 10"</t>
  </si>
  <si>
    <t>Traffic Safety</t>
  </si>
  <si>
    <t>City Wide Sidewalk</t>
  </si>
  <si>
    <t>Winter Repair</t>
  </si>
  <si>
    <t>Neighborhood Allocation</t>
  </si>
  <si>
    <t>14th Ward</t>
  </si>
  <si>
    <t>11th Ward</t>
  </si>
  <si>
    <t>9th Ward</t>
  </si>
  <si>
    <t>5th Ward</t>
  </si>
  <si>
    <t>4th Ward</t>
  </si>
  <si>
    <t>3rd Ward</t>
  </si>
  <si>
    <t>2nd Ward</t>
  </si>
  <si>
    <t>City -Wide Street Repairs Group No. 3 - 2022 (Concrete)</t>
  </si>
  <si>
    <t>Hot-Mix Asphalt Surface Course, Mix "D", N50, 1.5"</t>
  </si>
  <si>
    <t>Concrete Median, 4"</t>
  </si>
  <si>
    <t>Bid On: City-Wide Street Repairs Group No. 3 - 2023 (Concrete)</t>
  </si>
  <si>
    <t>Bid No.:  423-PW-043</t>
  </si>
  <si>
    <t>Neighborhood</t>
  </si>
  <si>
    <t>1025 12th Street Sidewalk</t>
  </si>
  <si>
    <t>TCI CONCRETE</t>
  </si>
  <si>
    <t>ROCKFORD,IL</t>
  </si>
  <si>
    <t>BID BOND</t>
  </si>
  <si>
    <t>STENSTROM EXCAVATION</t>
  </si>
  <si>
    <t>ROCKFORD,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</si>
</sst>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38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0" fontId="0" fillId="0" borderId="48" xfId="0" applyBorder="1" applyAlignment="1" applyProtection="1">
      <alignment horizontal="left"/>
      <protection locked="0"/>
    </xf>
    <xf numFmtId="3" fontId="3" fillId="0" borderId="15" xfId="0" applyNumberFormat="1" applyFont="1" applyBorder="1" applyProtection="1"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47" xfId="0" applyNumberFormat="1" applyBorder="1" applyAlignment="1" applyProtection="1">
      <alignment horizontal="right"/>
      <protection locked="0"/>
    </xf>
    <xf numFmtId="0" fontId="6" fillId="0" borderId="41" xfId="0" applyFont="1" applyBorder="1" applyAlignment="1">
      <alignment horizontal="right" wrapText="1"/>
    </xf>
    <xf numFmtId="0" fontId="16" fillId="0" borderId="39" xfId="0" applyFont="1" applyFill="1" applyBorder="1" applyAlignment="1">
      <alignment horizontal="center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0" fontId="3" fillId="0" borderId="79" xfId="0" applyFont="1" applyBorder="1" applyAlignment="1" applyProtection="1">
      <alignment wrapText="1"/>
      <protection locked="0"/>
    </xf>
    <xf numFmtId="2" fontId="4" fillId="2" borderId="17" xfId="2" applyNumberFormat="1" applyFont="1" applyFill="1" applyBorder="1" applyAlignment="1" applyProtection="1">
      <alignment horizontal="center" vertical="center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0" fontId="0" fillId="0" borderId="44" xfId="0" applyBorder="1"/>
    <xf numFmtId="3" fontId="3" fillId="0" borderId="24" xfId="0" applyNumberFormat="1" applyFont="1" applyFill="1" applyBorder="1" applyProtection="1">
      <protection locked="0"/>
    </xf>
    <xf numFmtId="3" fontId="3" fillId="0" borderId="82" xfId="0" applyNumberFormat="1" applyFont="1" applyFill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3" fontId="3" fillId="0" borderId="83" xfId="0" applyNumberFormat="1" applyFont="1" applyBorder="1" applyProtection="1">
      <protection locked="0"/>
    </xf>
    <xf numFmtId="0" fontId="0" fillId="0" borderId="41" xfId="0" applyBorder="1" applyAlignment="1">
      <alignment horizontal="center"/>
    </xf>
    <xf numFmtId="0" fontId="3" fillId="0" borderId="81" xfId="0" applyFont="1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3" fillId="0" borderId="76" xfId="0" applyFont="1" applyBorder="1" applyAlignment="1" applyProtection="1">
      <alignment wrapText="1"/>
      <protection locked="0"/>
    </xf>
    <xf numFmtId="0" fontId="0" fillId="0" borderId="41" xfId="0" applyBorder="1" applyAlignment="1">
      <alignment horizontal="left"/>
    </xf>
    <xf numFmtId="0" fontId="0" fillId="0" borderId="75" xfId="0" applyBorder="1" applyAlignment="1" applyProtection="1">
      <alignment horizontal="left"/>
      <protection locked="0"/>
    </xf>
    <xf numFmtId="0" fontId="0" fillId="0" borderId="76" xfId="0" applyBorder="1" applyAlignment="1" applyProtection="1">
      <alignment horizontal="lef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3" fontId="0" fillId="0" borderId="56" xfId="0" applyNumberFormat="1" applyFill="1" applyBorder="1" applyAlignment="1" applyProtection="1">
      <alignment horizontal="right"/>
      <protection locked="0"/>
    </xf>
    <xf numFmtId="0" fontId="3" fillId="0" borderId="59" xfId="0" applyFont="1" applyFill="1" applyBorder="1" applyAlignment="1">
      <alignment horizontal="right" wrapText="1"/>
    </xf>
    <xf numFmtId="0" fontId="0" fillId="0" borderId="0" xfId="0" applyNumberFormat="1" applyFill="1" applyAlignment="1">
      <alignment horizontal="left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0" fontId="3" fillId="0" borderId="84" xfId="0" applyFont="1" applyFill="1" applyBorder="1" applyAlignment="1">
      <alignment horizontal="right" wrapText="1"/>
    </xf>
    <xf numFmtId="0" fontId="0" fillId="0" borderId="80" xfId="0" applyBorder="1" applyAlignment="1" applyProtection="1">
      <alignment horizontal="left"/>
      <protection locked="0"/>
    </xf>
    <xf numFmtId="0" fontId="3" fillId="0" borderId="80" xfId="0" applyFont="1" applyBorder="1" applyAlignment="1" applyProtection="1">
      <alignment wrapText="1"/>
      <protection locked="0"/>
    </xf>
    <xf numFmtId="3" fontId="3" fillId="0" borderId="85" xfId="0" applyNumberFormat="1" applyFont="1" applyBorder="1" applyProtection="1">
      <protection locked="0"/>
    </xf>
    <xf numFmtId="3" fontId="3" fillId="0" borderId="23" xfId="0" applyNumberFormat="1" applyFont="1" applyFill="1" applyBorder="1" applyAlignment="1" applyProtection="1">
      <alignment horizontal="right"/>
      <protection locked="0"/>
    </xf>
    <xf numFmtId="4" fontId="0" fillId="0" borderId="77" xfId="0" applyNumberFormat="1" applyFill="1" applyBorder="1" applyAlignment="1" applyProtection="1">
      <alignment horizontal="right"/>
      <protection locked="0"/>
    </xf>
    <xf numFmtId="3" fontId="3" fillId="0" borderId="77" xfId="0" applyNumberFormat="1" applyFont="1" applyFill="1" applyBorder="1" applyAlignment="1" applyProtection="1">
      <alignment horizontal="right"/>
      <protection locked="0"/>
    </xf>
    <xf numFmtId="3" fontId="0" fillId="0" borderId="1" xfId="0" applyNumberFormat="1" applyFill="1" applyBorder="1" applyAlignment="1" applyProtection="1">
      <alignment horizontal="right"/>
      <protection locked="0"/>
    </xf>
    <xf numFmtId="4" fontId="0" fillId="0" borderId="11" xfId="0" applyNumberFormat="1" applyFill="1" applyBorder="1" applyAlignment="1" applyProtection="1">
      <alignment horizontal="right"/>
      <protection locked="0"/>
    </xf>
    <xf numFmtId="3" fontId="0" fillId="0" borderId="11" xfId="0" applyNumberFormat="1" applyFill="1" applyBorder="1" applyAlignment="1" applyProtection="1">
      <alignment horizontal="right"/>
      <protection locked="0"/>
    </xf>
    <xf numFmtId="3" fontId="3" fillId="0" borderId="11" xfId="0" applyNumberFormat="1" applyFont="1" applyFill="1" applyBorder="1" applyAlignment="1" applyProtection="1">
      <alignment horizontal="right"/>
      <protection locked="0"/>
    </xf>
    <xf numFmtId="3" fontId="0" fillId="0" borderId="54" xfId="0" applyNumberFormat="1" applyFill="1" applyBorder="1" applyAlignment="1" applyProtection="1">
      <alignment horizontal="right"/>
      <protection locked="0"/>
    </xf>
    <xf numFmtId="0" fontId="3" fillId="0" borderId="41" xfId="0" applyFont="1" applyFill="1" applyBorder="1" applyAlignment="1">
      <alignment horizontal="right" wrapText="1"/>
    </xf>
    <xf numFmtId="0" fontId="3" fillId="0" borderId="86" xfId="0" applyFont="1" applyFill="1" applyBorder="1" applyAlignment="1">
      <alignment horizontal="right" wrapText="1"/>
    </xf>
    <xf numFmtId="0" fontId="16" fillId="0" borderId="39" xfId="0" applyFont="1" applyFill="1" applyBorder="1" applyAlignment="1"/>
    <xf numFmtId="0" fontId="3" fillId="0" borderId="4" xfId="0" applyFont="1" applyFill="1" applyBorder="1" applyAlignment="1">
      <alignment horizontal="right" wrapText="1"/>
    </xf>
    <xf numFmtId="3" fontId="3" fillId="0" borderId="8" xfId="0" applyNumberFormat="1" applyFont="1" applyFill="1" applyBorder="1" applyAlignment="1" applyProtection="1">
      <alignment horizontal="right"/>
      <protection locked="0"/>
    </xf>
    <xf numFmtId="3" fontId="3" fillId="0" borderId="76" xfId="0" applyNumberFormat="1" applyFon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0" fillId="0" borderId="0" xfId="0" applyNumberFormat="1" applyFill="1"/>
    <xf numFmtId="0" fontId="3" fillId="0" borderId="52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21" fillId="0" borderId="39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3" fontId="0" fillId="0" borderId="24" xfId="0" applyNumberFormat="1" applyFill="1" applyBorder="1" applyAlignment="1" applyProtection="1">
      <alignment horizontal="right"/>
      <protection locked="0"/>
    </xf>
    <xf numFmtId="4" fontId="0" fillId="0" borderId="82" xfId="0" applyNumberFormat="1" applyFill="1" applyBorder="1" applyAlignment="1" applyProtection="1">
      <alignment horizontal="right"/>
      <protection locked="0"/>
    </xf>
    <xf numFmtId="3" fontId="0" fillId="0" borderId="82" xfId="0" applyNumberFormat="1" applyFill="1" applyBorder="1" applyAlignment="1" applyProtection="1">
      <alignment horizontal="right"/>
      <protection locked="0"/>
    </xf>
    <xf numFmtId="3" fontId="3" fillId="0" borderId="82" xfId="0" applyNumberFormat="1" applyFont="1" applyFill="1" applyBorder="1" applyAlignment="1" applyProtection="1">
      <alignment horizontal="right"/>
      <protection locked="0"/>
    </xf>
    <xf numFmtId="4" fontId="3" fillId="0" borderId="82" xfId="0" applyNumberFormat="1" applyFont="1" applyFill="1" applyBorder="1" applyAlignment="1" applyProtection="1">
      <alignment horizontal="right"/>
      <protection locked="0"/>
    </xf>
    <xf numFmtId="3" fontId="0" fillId="0" borderId="83" xfId="0" applyNumberFormat="1" applyFill="1" applyBorder="1" applyAlignment="1" applyProtection="1">
      <alignment horizontal="right"/>
      <protection locked="0"/>
    </xf>
    <xf numFmtId="3" fontId="0" fillId="0" borderId="55" xfId="0" applyNumberFormat="1" applyFill="1" applyBorder="1" applyAlignment="1" applyProtection="1">
      <alignment horizontal="right"/>
      <protection locked="0"/>
    </xf>
    <xf numFmtId="0" fontId="3" fillId="0" borderId="20" xfId="0" applyFont="1" applyFill="1" applyBorder="1" applyAlignment="1">
      <alignment horizontal="right" wrapText="1"/>
    </xf>
    <xf numFmtId="0" fontId="3" fillId="0" borderId="39" xfId="0" applyFont="1" applyFill="1" applyBorder="1" applyAlignment="1">
      <alignment horizontal="right" wrapText="1"/>
    </xf>
    <xf numFmtId="0" fontId="16" fillId="0" borderId="0" xfId="0" applyFont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1"/>
  <sheetViews>
    <sheetView view="pageBreakPreview" zoomScaleNormal="85" zoomScaleSheetLayoutView="100" workbookViewId="0">
      <pane xSplit="2" topLeftCell="AR1" activePane="topRight" state="frozen"/>
      <selection pane="topRight" activeCell="G7" sqref="G7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43" width="18.7109375" style="369" customWidth="1"/>
    <col min="44" max="44" width="13.140625" style="215" customWidth="1"/>
    <col min="45" max="45" width="13.5703125" style="215" customWidth="1"/>
    <col min="46" max="46" width="11" bestFit="1" customWidth="1"/>
    <col min="47" max="47" width="16.85546875" customWidth="1"/>
    <col min="50" max="50" width="12" bestFit="1" customWidth="1"/>
    <col min="57" max="57" width="9.140625" customWidth="1"/>
  </cols>
  <sheetData>
    <row r="1" spans="1:50" ht="21" customHeight="1" thickBot="1" x14ac:dyDescent="0.25">
      <c r="B1" s="280" t="s">
        <v>214</v>
      </c>
      <c r="AR1" s="369"/>
      <c r="AT1" s="278"/>
      <c r="AU1" s="370">
        <f>SUM(AU4:AU93)</f>
        <v>1871039.5</v>
      </c>
    </row>
    <row r="2" spans="1:50" s="214" customFormat="1" ht="18.75" thickBot="1" x14ac:dyDescent="0.3">
      <c r="A2" s="493" t="s">
        <v>93</v>
      </c>
      <c r="B2" s="493"/>
      <c r="C2" s="493"/>
      <c r="D2" s="494" t="s">
        <v>213</v>
      </c>
      <c r="E2" s="496"/>
      <c r="F2" s="496"/>
      <c r="G2" s="496"/>
      <c r="H2" s="495"/>
      <c r="I2" s="494" t="s">
        <v>213</v>
      </c>
      <c r="J2" s="496"/>
      <c r="K2" s="496"/>
      <c r="L2" s="495"/>
      <c r="M2" s="494" t="s">
        <v>213</v>
      </c>
      <c r="N2" s="495"/>
      <c r="O2" s="421" t="s">
        <v>212</v>
      </c>
      <c r="P2" s="421" t="s">
        <v>211</v>
      </c>
      <c r="Q2" s="494" t="s">
        <v>210</v>
      </c>
      <c r="R2" s="495"/>
      <c r="S2" s="497" t="s">
        <v>209</v>
      </c>
      <c r="T2" s="499"/>
      <c r="U2" s="494" t="s">
        <v>208</v>
      </c>
      <c r="V2" s="496"/>
      <c r="W2" s="496"/>
      <c r="X2" s="495"/>
      <c r="Y2" s="497" t="s">
        <v>208</v>
      </c>
      <c r="Z2" s="498"/>
      <c r="AA2" s="498"/>
      <c r="AB2" s="499"/>
      <c r="AC2" s="494" t="s">
        <v>208</v>
      </c>
      <c r="AD2" s="496"/>
      <c r="AE2" s="496"/>
      <c r="AF2" s="495"/>
      <c r="AG2" s="421" t="s">
        <v>208</v>
      </c>
      <c r="AH2" s="421" t="s">
        <v>207</v>
      </c>
      <c r="AI2" s="494" t="s">
        <v>206</v>
      </c>
      <c r="AJ2" s="495"/>
      <c r="AK2" s="481" t="s">
        <v>219</v>
      </c>
      <c r="AL2" s="471" t="s">
        <v>205</v>
      </c>
      <c r="AM2" s="494" t="s">
        <v>204</v>
      </c>
      <c r="AN2" s="495"/>
      <c r="AO2" s="494" t="s">
        <v>204</v>
      </c>
      <c r="AP2" s="495"/>
      <c r="AQ2" s="421" t="s">
        <v>203</v>
      </c>
      <c r="AR2" s="404"/>
      <c r="AS2" s="340"/>
      <c r="AT2" s="279"/>
      <c r="AU2" s="401"/>
    </row>
    <row r="3" spans="1:50" ht="47.25" customHeight="1" thickBot="1" x14ac:dyDescent="0.25">
      <c r="A3" s="447" t="s">
        <v>94</v>
      </c>
      <c r="B3" s="440" t="s">
        <v>95</v>
      </c>
      <c r="C3" s="435" t="s">
        <v>4</v>
      </c>
      <c r="D3" s="470" t="s">
        <v>158</v>
      </c>
      <c r="E3" s="457" t="s">
        <v>162</v>
      </c>
      <c r="F3" s="457" t="s">
        <v>220</v>
      </c>
      <c r="G3" s="457" t="s">
        <v>159</v>
      </c>
      <c r="H3" s="452" t="s">
        <v>160</v>
      </c>
      <c r="I3" s="479" t="s">
        <v>161</v>
      </c>
      <c r="J3" s="483" t="s">
        <v>163</v>
      </c>
      <c r="K3" s="483" t="s">
        <v>166</v>
      </c>
      <c r="L3" s="480" t="s">
        <v>164</v>
      </c>
      <c r="M3" s="491" t="s">
        <v>165</v>
      </c>
      <c r="N3" s="480" t="s">
        <v>167</v>
      </c>
      <c r="O3" s="492" t="s">
        <v>168</v>
      </c>
      <c r="P3" s="492" t="s">
        <v>169</v>
      </c>
      <c r="Q3" s="470" t="s">
        <v>172</v>
      </c>
      <c r="R3" s="452" t="s">
        <v>173</v>
      </c>
      <c r="S3" s="470" t="s">
        <v>171</v>
      </c>
      <c r="T3" s="452" t="s">
        <v>170</v>
      </c>
      <c r="U3" s="491" t="s">
        <v>174</v>
      </c>
      <c r="V3" s="483" t="s">
        <v>175</v>
      </c>
      <c r="W3" s="483" t="s">
        <v>176</v>
      </c>
      <c r="X3" s="480" t="s">
        <v>177</v>
      </c>
      <c r="Y3" s="472" t="s">
        <v>178</v>
      </c>
      <c r="Z3" s="457" t="s">
        <v>179</v>
      </c>
      <c r="AA3" s="457" t="s">
        <v>180</v>
      </c>
      <c r="AB3" s="452" t="s">
        <v>181</v>
      </c>
      <c r="AC3" s="472" t="s">
        <v>182</v>
      </c>
      <c r="AD3" s="457" t="s">
        <v>183</v>
      </c>
      <c r="AE3" s="457" t="s">
        <v>187</v>
      </c>
      <c r="AF3" s="452" t="s">
        <v>188</v>
      </c>
      <c r="AG3" s="482" t="s">
        <v>188</v>
      </c>
      <c r="AH3" s="469" t="s">
        <v>189</v>
      </c>
      <c r="AI3" s="479" t="s">
        <v>157</v>
      </c>
      <c r="AJ3" s="480" t="s">
        <v>155</v>
      </c>
      <c r="AK3" s="469" t="s">
        <v>156</v>
      </c>
      <c r="AL3" s="469" t="s">
        <v>194</v>
      </c>
      <c r="AM3" s="479" t="s">
        <v>191</v>
      </c>
      <c r="AN3" s="480" t="s">
        <v>192</v>
      </c>
      <c r="AO3" s="479" t="s">
        <v>193</v>
      </c>
      <c r="AP3" s="480" t="s">
        <v>190</v>
      </c>
      <c r="AQ3" s="469" t="s">
        <v>195</v>
      </c>
      <c r="AR3" s="469" t="s">
        <v>146</v>
      </c>
      <c r="AS3" s="420" t="s">
        <v>108</v>
      </c>
      <c r="AT3" s="352" t="s">
        <v>6</v>
      </c>
      <c r="AU3" s="402" t="s">
        <v>7</v>
      </c>
    </row>
    <row r="4" spans="1:50" s="368" customFormat="1" x14ac:dyDescent="0.2">
      <c r="A4" s="475">
        <v>1</v>
      </c>
      <c r="B4" s="441" t="s">
        <v>126</v>
      </c>
      <c r="C4" s="436" t="s">
        <v>127</v>
      </c>
      <c r="D4" s="422"/>
      <c r="E4" s="423"/>
      <c r="F4" s="423"/>
      <c r="G4" s="423"/>
      <c r="H4" s="424"/>
      <c r="I4" s="415"/>
      <c r="J4" s="454"/>
      <c r="K4" s="454"/>
      <c r="L4" s="455"/>
      <c r="M4" s="490"/>
      <c r="N4" s="424"/>
      <c r="O4" s="399"/>
      <c r="P4" s="399"/>
      <c r="Q4" s="422"/>
      <c r="R4" s="424"/>
      <c r="S4" s="422"/>
      <c r="T4" s="424"/>
      <c r="U4" s="418"/>
      <c r="V4" s="454"/>
      <c r="W4" s="454"/>
      <c r="X4" s="455"/>
      <c r="Y4" s="490"/>
      <c r="Z4" s="423"/>
      <c r="AA4" s="423"/>
      <c r="AB4" s="424"/>
      <c r="AC4" s="490"/>
      <c r="AD4" s="423"/>
      <c r="AE4" s="423"/>
      <c r="AF4" s="424"/>
      <c r="AG4" s="484"/>
      <c r="AH4" s="399"/>
      <c r="AI4" s="422"/>
      <c r="AJ4" s="424"/>
      <c r="AK4" s="399"/>
      <c r="AL4" s="399"/>
      <c r="AM4" s="422"/>
      <c r="AN4" s="424"/>
      <c r="AO4" s="422"/>
      <c r="AP4" s="424"/>
      <c r="AQ4" s="399"/>
      <c r="AR4" s="399">
        <v>50</v>
      </c>
      <c r="AS4" s="399">
        <f t="shared" ref="AS4:AS35" si="0">IF(SUM(D4:AR4)&lt;&gt;0,SUM(D4:AR4),"")</f>
        <v>50</v>
      </c>
      <c r="AT4" s="367">
        <v>30</v>
      </c>
      <c r="AU4" s="403">
        <f>IF(AND(ISNUMBER(AS4),ISNUMBER(AT4)),AS4*AT4,"")</f>
        <v>1500</v>
      </c>
      <c r="AW4" s="478"/>
    </row>
    <row r="5" spans="1:50" s="368" customFormat="1" x14ac:dyDescent="0.2">
      <c r="A5" s="476">
        <v>2</v>
      </c>
      <c r="B5" s="442" t="s">
        <v>137</v>
      </c>
      <c r="C5" s="437" t="s">
        <v>148</v>
      </c>
      <c r="D5" s="388">
        <v>0</v>
      </c>
      <c r="E5" s="416">
        <v>0.01</v>
      </c>
      <c r="F5" s="416">
        <v>0.01</v>
      </c>
      <c r="G5" s="416">
        <v>0.01</v>
      </c>
      <c r="H5" s="425">
        <v>0.01</v>
      </c>
      <c r="I5" s="388">
        <v>0.01</v>
      </c>
      <c r="J5" s="416">
        <v>0</v>
      </c>
      <c r="K5" s="416">
        <v>0.01</v>
      </c>
      <c r="L5" s="425">
        <v>0</v>
      </c>
      <c r="M5" s="389">
        <v>0</v>
      </c>
      <c r="N5" s="425">
        <v>0</v>
      </c>
      <c r="O5" s="417">
        <v>0</v>
      </c>
      <c r="P5" s="417">
        <v>0.01</v>
      </c>
      <c r="Q5" s="388">
        <v>0.08</v>
      </c>
      <c r="R5" s="425">
        <v>0.04</v>
      </c>
      <c r="S5" s="388">
        <v>0.09</v>
      </c>
      <c r="T5" s="425">
        <v>0.01</v>
      </c>
      <c r="U5" s="389">
        <v>0.01</v>
      </c>
      <c r="V5" s="416">
        <v>0.01</v>
      </c>
      <c r="W5" s="416">
        <v>0</v>
      </c>
      <c r="X5" s="425">
        <v>0.01</v>
      </c>
      <c r="Y5" s="389">
        <v>0</v>
      </c>
      <c r="Z5" s="416">
        <v>0.01</v>
      </c>
      <c r="AA5" s="416">
        <v>0.01</v>
      </c>
      <c r="AB5" s="425">
        <v>0</v>
      </c>
      <c r="AC5" s="389">
        <v>0.01</v>
      </c>
      <c r="AD5" s="416">
        <v>7.0000000000000007E-2</v>
      </c>
      <c r="AE5" s="416">
        <v>0</v>
      </c>
      <c r="AF5" s="425">
        <v>0.01</v>
      </c>
      <c r="AG5" s="485">
        <v>0.04</v>
      </c>
      <c r="AH5" s="417">
        <v>0.01</v>
      </c>
      <c r="AI5" s="388">
        <v>0.09</v>
      </c>
      <c r="AJ5" s="425">
        <v>0.3</v>
      </c>
      <c r="AK5" s="417">
        <v>0.08</v>
      </c>
      <c r="AL5" s="417">
        <v>0.01</v>
      </c>
      <c r="AM5" s="388">
        <v>0.01</v>
      </c>
      <c r="AN5" s="425">
        <v>0.01</v>
      </c>
      <c r="AO5" s="388">
        <v>0</v>
      </c>
      <c r="AP5" s="425">
        <v>0.01</v>
      </c>
      <c r="AQ5" s="417">
        <v>0.01</v>
      </c>
      <c r="AR5" s="417"/>
      <c r="AS5" s="417">
        <f t="shared" si="0"/>
        <v>1</v>
      </c>
      <c r="AT5" s="367">
        <v>100000</v>
      </c>
      <c r="AU5" s="403">
        <f>IF(AND(ISNUMBER(AS5),ISNUMBER(AT5)),AS5*AT5,"")</f>
        <v>100000</v>
      </c>
      <c r="AW5" s="478"/>
    </row>
    <row r="6" spans="1:50" s="368" customFormat="1" x14ac:dyDescent="0.2">
      <c r="A6" s="476">
        <v>3</v>
      </c>
      <c r="B6" s="442" t="s">
        <v>115</v>
      </c>
      <c r="C6" s="437" t="s">
        <v>111</v>
      </c>
      <c r="D6" s="387"/>
      <c r="E6" s="412"/>
      <c r="F6" s="412"/>
      <c r="G6" s="412"/>
      <c r="H6" s="426"/>
      <c r="I6" s="387"/>
      <c r="J6" s="412"/>
      <c r="K6" s="412"/>
      <c r="L6" s="426"/>
      <c r="M6" s="386"/>
      <c r="N6" s="426"/>
      <c r="O6" s="398"/>
      <c r="P6" s="398"/>
      <c r="Q6" s="387">
        <v>3</v>
      </c>
      <c r="R6" s="426">
        <v>2</v>
      </c>
      <c r="S6" s="387">
        <v>9</v>
      </c>
      <c r="T6" s="426"/>
      <c r="U6" s="386"/>
      <c r="V6" s="412"/>
      <c r="W6" s="412"/>
      <c r="X6" s="426"/>
      <c r="Y6" s="386"/>
      <c r="Z6" s="412"/>
      <c r="AA6" s="412"/>
      <c r="AB6" s="426"/>
      <c r="AC6" s="386"/>
      <c r="AD6" s="412">
        <v>3</v>
      </c>
      <c r="AE6" s="412"/>
      <c r="AF6" s="426"/>
      <c r="AG6" s="486">
        <v>2</v>
      </c>
      <c r="AH6" s="398"/>
      <c r="AI6" s="387">
        <v>4</v>
      </c>
      <c r="AJ6" s="426">
        <v>25</v>
      </c>
      <c r="AK6" s="398">
        <v>3</v>
      </c>
      <c r="AL6" s="398"/>
      <c r="AM6" s="387"/>
      <c r="AN6" s="426"/>
      <c r="AO6" s="387"/>
      <c r="AP6" s="426"/>
      <c r="AQ6" s="398"/>
      <c r="AR6" s="398"/>
      <c r="AS6" s="398">
        <f t="shared" si="0"/>
        <v>51</v>
      </c>
      <c r="AT6" s="367">
        <v>60</v>
      </c>
      <c r="AU6" s="403">
        <f t="shared" ref="AU6:AU16" si="1">IF(AND(ISNUMBER(AS6),ISNUMBER(AT6)),AS6*AT6,"")</f>
        <v>3060</v>
      </c>
      <c r="AW6" s="478"/>
    </row>
    <row r="7" spans="1:50" s="368" customFormat="1" x14ac:dyDescent="0.2">
      <c r="A7" s="476">
        <v>4</v>
      </c>
      <c r="B7" s="442" t="s">
        <v>112</v>
      </c>
      <c r="C7" s="437" t="s">
        <v>123</v>
      </c>
      <c r="D7" s="387"/>
      <c r="E7" s="412"/>
      <c r="F7" s="412"/>
      <c r="G7" s="412"/>
      <c r="H7" s="426"/>
      <c r="I7" s="387"/>
      <c r="J7" s="412"/>
      <c r="K7" s="412"/>
      <c r="L7" s="426"/>
      <c r="M7" s="386"/>
      <c r="N7" s="426"/>
      <c r="O7" s="398"/>
      <c r="P7" s="398"/>
      <c r="Q7" s="387">
        <v>13</v>
      </c>
      <c r="R7" s="426">
        <v>9</v>
      </c>
      <c r="S7" s="387">
        <v>22</v>
      </c>
      <c r="T7" s="426"/>
      <c r="U7" s="386"/>
      <c r="V7" s="412"/>
      <c r="W7" s="412"/>
      <c r="X7" s="426"/>
      <c r="Y7" s="386"/>
      <c r="Z7" s="412"/>
      <c r="AA7" s="412"/>
      <c r="AB7" s="426"/>
      <c r="AC7" s="386"/>
      <c r="AD7" s="412">
        <v>16</v>
      </c>
      <c r="AE7" s="412"/>
      <c r="AF7" s="426"/>
      <c r="AG7" s="486">
        <v>12</v>
      </c>
      <c r="AH7" s="398"/>
      <c r="AI7" s="387">
        <v>27</v>
      </c>
      <c r="AJ7" s="426">
        <v>78</v>
      </c>
      <c r="AK7" s="398">
        <v>13</v>
      </c>
      <c r="AL7" s="398"/>
      <c r="AM7" s="387"/>
      <c r="AN7" s="426"/>
      <c r="AO7" s="387"/>
      <c r="AP7" s="426"/>
      <c r="AQ7" s="398"/>
      <c r="AR7" s="398"/>
      <c r="AS7" s="398">
        <f t="shared" si="0"/>
        <v>190</v>
      </c>
      <c r="AT7" s="367">
        <v>20</v>
      </c>
      <c r="AU7" s="403">
        <f t="shared" si="1"/>
        <v>3800</v>
      </c>
      <c r="AW7" s="478"/>
    </row>
    <row r="8" spans="1:50" s="368" customFormat="1" x14ac:dyDescent="0.2">
      <c r="A8" s="476">
        <v>5</v>
      </c>
      <c r="B8" s="442" t="s">
        <v>109</v>
      </c>
      <c r="C8" s="437" t="s">
        <v>110</v>
      </c>
      <c r="D8" s="387"/>
      <c r="E8" s="412"/>
      <c r="F8" s="412"/>
      <c r="G8" s="412"/>
      <c r="H8" s="426"/>
      <c r="I8" s="387"/>
      <c r="J8" s="412"/>
      <c r="K8" s="412"/>
      <c r="L8" s="426"/>
      <c r="M8" s="386"/>
      <c r="N8" s="426"/>
      <c r="O8" s="398"/>
      <c r="P8" s="398"/>
      <c r="Q8" s="387">
        <v>135</v>
      </c>
      <c r="R8" s="426">
        <v>95</v>
      </c>
      <c r="S8" s="387">
        <v>220</v>
      </c>
      <c r="T8" s="426"/>
      <c r="U8" s="386"/>
      <c r="V8" s="412"/>
      <c r="W8" s="412"/>
      <c r="X8" s="426"/>
      <c r="Y8" s="386"/>
      <c r="Z8" s="412"/>
      <c r="AA8" s="412"/>
      <c r="AB8" s="426"/>
      <c r="AC8" s="386"/>
      <c r="AD8" s="412">
        <v>165</v>
      </c>
      <c r="AE8" s="412"/>
      <c r="AF8" s="426"/>
      <c r="AG8" s="486">
        <v>125</v>
      </c>
      <c r="AH8" s="398"/>
      <c r="AI8" s="387">
        <v>270</v>
      </c>
      <c r="AJ8" s="426">
        <v>780</v>
      </c>
      <c r="AK8" s="398">
        <v>135</v>
      </c>
      <c r="AL8" s="398"/>
      <c r="AM8" s="387"/>
      <c r="AN8" s="426"/>
      <c r="AO8" s="387"/>
      <c r="AP8" s="426"/>
      <c r="AQ8" s="398"/>
      <c r="AR8" s="398"/>
      <c r="AS8" s="398">
        <f t="shared" si="0"/>
        <v>1925</v>
      </c>
      <c r="AT8" s="367">
        <v>3</v>
      </c>
      <c r="AU8" s="403">
        <f t="shared" si="1"/>
        <v>5775</v>
      </c>
      <c r="AW8" s="478"/>
    </row>
    <row r="9" spans="1:50" s="368" customFormat="1" x14ac:dyDescent="0.2">
      <c r="A9" s="476">
        <v>6</v>
      </c>
      <c r="B9" s="442" t="s">
        <v>116</v>
      </c>
      <c r="C9" s="437" t="s">
        <v>107</v>
      </c>
      <c r="D9" s="387"/>
      <c r="E9" s="412"/>
      <c r="F9" s="412"/>
      <c r="G9" s="412"/>
      <c r="H9" s="426"/>
      <c r="I9" s="387"/>
      <c r="J9" s="412"/>
      <c r="K9" s="412"/>
      <c r="L9" s="426"/>
      <c r="M9" s="386"/>
      <c r="N9" s="426"/>
      <c r="O9" s="398"/>
      <c r="P9" s="398"/>
      <c r="Q9" s="387">
        <v>13</v>
      </c>
      <c r="R9" s="426">
        <v>9</v>
      </c>
      <c r="S9" s="387">
        <v>22</v>
      </c>
      <c r="T9" s="426"/>
      <c r="U9" s="386"/>
      <c r="V9" s="412"/>
      <c r="W9" s="412"/>
      <c r="X9" s="426"/>
      <c r="Y9" s="386"/>
      <c r="Z9" s="412"/>
      <c r="AA9" s="412"/>
      <c r="AB9" s="426"/>
      <c r="AC9" s="386"/>
      <c r="AD9" s="412">
        <v>16</v>
      </c>
      <c r="AE9" s="412"/>
      <c r="AF9" s="426"/>
      <c r="AG9" s="486">
        <v>12</v>
      </c>
      <c r="AH9" s="398"/>
      <c r="AI9" s="387">
        <v>27</v>
      </c>
      <c r="AJ9" s="426">
        <v>78</v>
      </c>
      <c r="AK9" s="398">
        <v>13</v>
      </c>
      <c r="AL9" s="398"/>
      <c r="AM9" s="387"/>
      <c r="AN9" s="426"/>
      <c r="AO9" s="387"/>
      <c r="AP9" s="426"/>
      <c r="AQ9" s="398"/>
      <c r="AR9" s="398"/>
      <c r="AS9" s="398">
        <f t="shared" si="0"/>
        <v>190</v>
      </c>
      <c r="AT9" s="367">
        <v>10</v>
      </c>
      <c r="AU9" s="403">
        <f t="shared" si="1"/>
        <v>1900</v>
      </c>
      <c r="AW9" s="478"/>
    </row>
    <row r="10" spans="1:50" s="368" customFormat="1" x14ac:dyDescent="0.2">
      <c r="A10" s="476">
        <v>7</v>
      </c>
      <c r="B10" s="443" t="s">
        <v>186</v>
      </c>
      <c r="C10" s="437" t="s">
        <v>107</v>
      </c>
      <c r="D10" s="387"/>
      <c r="E10" s="412"/>
      <c r="F10" s="412"/>
      <c r="G10" s="412"/>
      <c r="H10" s="426"/>
      <c r="I10" s="387"/>
      <c r="J10" s="412"/>
      <c r="K10" s="412"/>
      <c r="L10" s="426"/>
      <c r="M10" s="386"/>
      <c r="N10" s="426"/>
      <c r="O10" s="398"/>
      <c r="P10" s="398"/>
      <c r="Q10" s="387"/>
      <c r="R10" s="426"/>
      <c r="S10" s="387"/>
      <c r="T10" s="426"/>
      <c r="U10" s="386"/>
      <c r="V10" s="412"/>
      <c r="W10" s="412"/>
      <c r="X10" s="426"/>
      <c r="Y10" s="386"/>
      <c r="Z10" s="412"/>
      <c r="AA10" s="412"/>
      <c r="AB10" s="426"/>
      <c r="AC10" s="386"/>
      <c r="AD10" s="412">
        <v>100</v>
      </c>
      <c r="AE10" s="412"/>
      <c r="AF10" s="426"/>
      <c r="AG10" s="486"/>
      <c r="AH10" s="398"/>
      <c r="AI10" s="387"/>
      <c r="AJ10" s="426"/>
      <c r="AK10" s="398"/>
      <c r="AL10" s="398"/>
      <c r="AM10" s="387"/>
      <c r="AN10" s="426"/>
      <c r="AO10" s="387"/>
      <c r="AP10" s="426"/>
      <c r="AQ10" s="398"/>
      <c r="AR10" s="398"/>
      <c r="AS10" s="398">
        <f t="shared" si="0"/>
        <v>100</v>
      </c>
      <c r="AT10" s="367">
        <v>115</v>
      </c>
      <c r="AU10" s="403">
        <f t="shared" si="1"/>
        <v>11500</v>
      </c>
      <c r="AW10" s="478"/>
    </row>
    <row r="11" spans="1:50" s="368" customFormat="1" x14ac:dyDescent="0.2">
      <c r="A11" s="476">
        <v>8</v>
      </c>
      <c r="B11" s="442" t="s">
        <v>150</v>
      </c>
      <c r="C11" s="437" t="s">
        <v>107</v>
      </c>
      <c r="D11" s="387"/>
      <c r="E11" s="412"/>
      <c r="F11" s="412"/>
      <c r="G11" s="412"/>
      <c r="H11" s="426"/>
      <c r="I11" s="387"/>
      <c r="J11" s="412"/>
      <c r="K11" s="412"/>
      <c r="L11" s="426"/>
      <c r="M11" s="386"/>
      <c r="N11" s="426"/>
      <c r="O11" s="398"/>
      <c r="P11" s="398"/>
      <c r="Q11" s="387">
        <v>100</v>
      </c>
      <c r="R11" s="426">
        <v>50</v>
      </c>
      <c r="S11" s="387"/>
      <c r="T11" s="426"/>
      <c r="U11" s="386"/>
      <c r="V11" s="412"/>
      <c r="W11" s="412"/>
      <c r="X11" s="426"/>
      <c r="Y11" s="386"/>
      <c r="Z11" s="412"/>
      <c r="AA11" s="412"/>
      <c r="AB11" s="426"/>
      <c r="AC11" s="386"/>
      <c r="AD11" s="412"/>
      <c r="AE11" s="412"/>
      <c r="AF11" s="426"/>
      <c r="AG11" s="486"/>
      <c r="AH11" s="398"/>
      <c r="AI11" s="387"/>
      <c r="AJ11" s="426">
        <v>450</v>
      </c>
      <c r="AK11" s="398"/>
      <c r="AL11" s="398"/>
      <c r="AM11" s="387"/>
      <c r="AN11" s="426"/>
      <c r="AO11" s="387"/>
      <c r="AP11" s="426"/>
      <c r="AQ11" s="398"/>
      <c r="AR11" s="398"/>
      <c r="AS11" s="398">
        <f t="shared" si="0"/>
        <v>600</v>
      </c>
      <c r="AT11" s="367">
        <v>80</v>
      </c>
      <c r="AU11" s="403">
        <f t="shared" si="1"/>
        <v>48000</v>
      </c>
      <c r="AW11" s="478"/>
    </row>
    <row r="12" spans="1:50" s="368" customFormat="1" x14ac:dyDescent="0.2">
      <c r="A12" s="476">
        <v>9</v>
      </c>
      <c r="B12" s="442" t="s">
        <v>215</v>
      </c>
      <c r="C12" s="437" t="s">
        <v>107</v>
      </c>
      <c r="D12" s="387"/>
      <c r="E12" s="412"/>
      <c r="F12" s="412"/>
      <c r="G12" s="412"/>
      <c r="H12" s="426"/>
      <c r="I12" s="387"/>
      <c r="J12" s="412"/>
      <c r="K12" s="412"/>
      <c r="L12" s="426"/>
      <c r="M12" s="386"/>
      <c r="N12" s="426"/>
      <c r="O12" s="398"/>
      <c r="P12" s="398"/>
      <c r="Q12" s="387"/>
      <c r="R12" s="426"/>
      <c r="S12" s="387"/>
      <c r="T12" s="426"/>
      <c r="U12" s="386"/>
      <c r="V12" s="412"/>
      <c r="W12" s="412"/>
      <c r="X12" s="426"/>
      <c r="Y12" s="386"/>
      <c r="Z12" s="412"/>
      <c r="AA12" s="412"/>
      <c r="AB12" s="426"/>
      <c r="AC12" s="386"/>
      <c r="AD12" s="412">
        <v>150</v>
      </c>
      <c r="AE12" s="412"/>
      <c r="AF12" s="426"/>
      <c r="AG12" s="486"/>
      <c r="AH12" s="398"/>
      <c r="AI12" s="387"/>
      <c r="AJ12" s="426"/>
      <c r="AK12" s="398"/>
      <c r="AL12" s="398"/>
      <c r="AM12" s="387"/>
      <c r="AN12" s="426"/>
      <c r="AO12" s="387"/>
      <c r="AP12" s="426"/>
      <c r="AQ12" s="398"/>
      <c r="AR12" s="398"/>
      <c r="AS12" s="398">
        <f t="shared" si="0"/>
        <v>150</v>
      </c>
      <c r="AT12" s="367">
        <v>80</v>
      </c>
      <c r="AU12" s="403">
        <f t="shared" si="1"/>
        <v>12000</v>
      </c>
      <c r="AW12" s="478"/>
      <c r="AX12" s="371"/>
    </row>
    <row r="13" spans="1:50" s="368" customFormat="1" x14ac:dyDescent="0.2">
      <c r="A13" s="476">
        <v>10</v>
      </c>
      <c r="B13" s="442" t="s">
        <v>139</v>
      </c>
      <c r="C13" s="437" t="s">
        <v>107</v>
      </c>
      <c r="D13" s="387"/>
      <c r="E13" s="412"/>
      <c r="F13" s="412"/>
      <c r="G13" s="412"/>
      <c r="H13" s="426"/>
      <c r="I13" s="387"/>
      <c r="J13" s="412"/>
      <c r="K13" s="412"/>
      <c r="L13" s="426"/>
      <c r="M13" s="386"/>
      <c r="N13" s="426"/>
      <c r="O13" s="398"/>
      <c r="P13" s="398"/>
      <c r="Q13" s="387">
        <v>175</v>
      </c>
      <c r="R13" s="426">
        <v>125</v>
      </c>
      <c r="S13" s="387">
        <v>275</v>
      </c>
      <c r="T13" s="426"/>
      <c r="U13" s="386"/>
      <c r="V13" s="412"/>
      <c r="W13" s="412"/>
      <c r="X13" s="426"/>
      <c r="Y13" s="386"/>
      <c r="Z13" s="412"/>
      <c r="AA13" s="412"/>
      <c r="AB13" s="426"/>
      <c r="AC13" s="386"/>
      <c r="AD13" s="412"/>
      <c r="AE13" s="412"/>
      <c r="AF13" s="426"/>
      <c r="AG13" s="486">
        <v>150</v>
      </c>
      <c r="AH13" s="398"/>
      <c r="AI13" s="387">
        <v>325</v>
      </c>
      <c r="AJ13" s="426">
        <v>1000</v>
      </c>
      <c r="AK13" s="398">
        <v>175</v>
      </c>
      <c r="AL13" s="398"/>
      <c r="AM13" s="387"/>
      <c r="AN13" s="426"/>
      <c r="AO13" s="387"/>
      <c r="AP13" s="426"/>
      <c r="AQ13" s="398"/>
      <c r="AR13" s="398">
        <v>500</v>
      </c>
      <c r="AS13" s="398">
        <f t="shared" si="0"/>
        <v>2725</v>
      </c>
      <c r="AT13" s="367">
        <v>80</v>
      </c>
      <c r="AU13" s="403">
        <f t="shared" si="1"/>
        <v>218000</v>
      </c>
      <c r="AW13" s="478"/>
    </row>
    <row r="14" spans="1:50" s="368" customFormat="1" x14ac:dyDescent="0.2">
      <c r="A14" s="476">
        <v>11</v>
      </c>
      <c r="B14" s="442" t="s">
        <v>128</v>
      </c>
      <c r="C14" s="437" t="s">
        <v>107</v>
      </c>
      <c r="D14" s="387"/>
      <c r="E14" s="412">
        <v>5</v>
      </c>
      <c r="F14" s="412">
        <v>2</v>
      </c>
      <c r="G14" s="412"/>
      <c r="H14" s="426"/>
      <c r="I14" s="387"/>
      <c r="J14" s="412">
        <v>2</v>
      </c>
      <c r="K14" s="412">
        <v>10</v>
      </c>
      <c r="L14" s="426"/>
      <c r="M14" s="386"/>
      <c r="N14" s="426"/>
      <c r="O14" s="398"/>
      <c r="P14" s="398"/>
      <c r="Q14" s="387"/>
      <c r="R14" s="426"/>
      <c r="S14" s="387"/>
      <c r="T14" s="426"/>
      <c r="U14" s="386"/>
      <c r="V14" s="412"/>
      <c r="W14" s="412"/>
      <c r="X14" s="426"/>
      <c r="Y14" s="386"/>
      <c r="Z14" s="412"/>
      <c r="AA14" s="412"/>
      <c r="AB14" s="426"/>
      <c r="AC14" s="386"/>
      <c r="AD14" s="412"/>
      <c r="AE14" s="412"/>
      <c r="AF14" s="426"/>
      <c r="AG14" s="486"/>
      <c r="AH14" s="398"/>
      <c r="AI14" s="387"/>
      <c r="AJ14" s="426">
        <v>5</v>
      </c>
      <c r="AK14" s="398"/>
      <c r="AL14" s="398"/>
      <c r="AM14" s="387"/>
      <c r="AN14" s="426"/>
      <c r="AO14" s="387"/>
      <c r="AP14" s="426">
        <v>2</v>
      </c>
      <c r="AQ14" s="398"/>
      <c r="AR14" s="398"/>
      <c r="AS14" s="398">
        <f t="shared" si="0"/>
        <v>26</v>
      </c>
      <c r="AT14" s="367">
        <v>300</v>
      </c>
      <c r="AU14" s="403">
        <f t="shared" si="1"/>
        <v>7800</v>
      </c>
      <c r="AW14" s="478"/>
    </row>
    <row r="15" spans="1:50" s="368" customFormat="1" x14ac:dyDescent="0.2">
      <c r="A15" s="476">
        <v>12</v>
      </c>
      <c r="B15" s="442" t="s">
        <v>132</v>
      </c>
      <c r="C15" s="437" t="s">
        <v>123</v>
      </c>
      <c r="D15" s="387"/>
      <c r="E15" s="412">
        <v>66</v>
      </c>
      <c r="F15" s="412">
        <v>27</v>
      </c>
      <c r="G15" s="412"/>
      <c r="H15" s="426"/>
      <c r="I15" s="387"/>
      <c r="J15" s="412"/>
      <c r="K15" s="412">
        <v>12</v>
      </c>
      <c r="L15" s="426"/>
      <c r="M15" s="386"/>
      <c r="N15" s="426"/>
      <c r="O15" s="398">
        <v>11</v>
      </c>
      <c r="P15" s="398">
        <v>18</v>
      </c>
      <c r="Q15" s="387">
        <v>150</v>
      </c>
      <c r="R15" s="426">
        <v>42</v>
      </c>
      <c r="S15" s="387">
        <v>88</v>
      </c>
      <c r="T15" s="426">
        <v>16</v>
      </c>
      <c r="U15" s="386"/>
      <c r="V15" s="412"/>
      <c r="W15" s="412"/>
      <c r="X15" s="426">
        <v>13</v>
      </c>
      <c r="Y15" s="386"/>
      <c r="Z15" s="412"/>
      <c r="AA15" s="412"/>
      <c r="AB15" s="426"/>
      <c r="AC15" s="386"/>
      <c r="AD15" s="412">
        <v>241</v>
      </c>
      <c r="AE15" s="412"/>
      <c r="AF15" s="426"/>
      <c r="AG15" s="486">
        <v>91</v>
      </c>
      <c r="AH15" s="398">
        <v>40</v>
      </c>
      <c r="AI15" s="387">
        <v>46</v>
      </c>
      <c r="AJ15" s="426">
        <v>526</v>
      </c>
      <c r="AK15" s="398">
        <v>222</v>
      </c>
      <c r="AL15" s="398"/>
      <c r="AM15" s="387"/>
      <c r="AN15" s="426"/>
      <c r="AO15" s="387"/>
      <c r="AP15" s="426"/>
      <c r="AQ15" s="398"/>
      <c r="AR15" s="398">
        <v>50</v>
      </c>
      <c r="AS15" s="398">
        <f t="shared" si="0"/>
        <v>1659</v>
      </c>
      <c r="AT15" s="367">
        <v>65</v>
      </c>
      <c r="AU15" s="403">
        <f t="shared" si="1"/>
        <v>107835</v>
      </c>
      <c r="AW15" s="478"/>
    </row>
    <row r="16" spans="1:50" s="368" customFormat="1" x14ac:dyDescent="0.2">
      <c r="A16" s="476">
        <v>13</v>
      </c>
      <c r="B16" s="442" t="s">
        <v>134</v>
      </c>
      <c r="C16" s="437" t="s">
        <v>123</v>
      </c>
      <c r="D16" s="387"/>
      <c r="E16" s="412"/>
      <c r="F16" s="412"/>
      <c r="G16" s="412"/>
      <c r="H16" s="426"/>
      <c r="I16" s="387"/>
      <c r="J16" s="412"/>
      <c r="K16" s="412"/>
      <c r="L16" s="426"/>
      <c r="M16" s="386"/>
      <c r="N16" s="426"/>
      <c r="O16" s="398"/>
      <c r="P16" s="398"/>
      <c r="Q16" s="387"/>
      <c r="R16" s="426"/>
      <c r="S16" s="387">
        <v>19</v>
      </c>
      <c r="T16" s="426"/>
      <c r="U16" s="386"/>
      <c r="V16" s="412">
        <v>20</v>
      </c>
      <c r="W16" s="412"/>
      <c r="X16" s="426"/>
      <c r="Y16" s="386"/>
      <c r="Z16" s="412"/>
      <c r="AA16" s="412"/>
      <c r="AB16" s="426"/>
      <c r="AC16" s="386"/>
      <c r="AD16" s="412"/>
      <c r="AE16" s="412"/>
      <c r="AF16" s="426"/>
      <c r="AG16" s="486"/>
      <c r="AH16" s="398"/>
      <c r="AI16" s="387"/>
      <c r="AJ16" s="426"/>
      <c r="AK16" s="398"/>
      <c r="AL16" s="398"/>
      <c r="AM16" s="387"/>
      <c r="AN16" s="426"/>
      <c r="AO16" s="387"/>
      <c r="AP16" s="426">
        <v>42</v>
      </c>
      <c r="AQ16" s="398"/>
      <c r="AR16" s="398">
        <v>50</v>
      </c>
      <c r="AS16" s="398">
        <f t="shared" si="0"/>
        <v>131</v>
      </c>
      <c r="AT16" s="367">
        <v>80</v>
      </c>
      <c r="AU16" s="403">
        <f t="shared" si="1"/>
        <v>10480</v>
      </c>
      <c r="AW16" s="478"/>
    </row>
    <row r="17" spans="1:58" s="368" customFormat="1" x14ac:dyDescent="0.2">
      <c r="A17" s="476">
        <v>14</v>
      </c>
      <c r="B17" s="442" t="s">
        <v>122</v>
      </c>
      <c r="C17" s="437" t="s">
        <v>125</v>
      </c>
      <c r="D17" s="387">
        <v>150</v>
      </c>
      <c r="E17" s="412">
        <v>625</v>
      </c>
      <c r="F17" s="412">
        <v>700</v>
      </c>
      <c r="G17" s="412">
        <v>650</v>
      </c>
      <c r="H17" s="426">
        <v>1150</v>
      </c>
      <c r="I17" s="387">
        <v>575</v>
      </c>
      <c r="J17" s="412"/>
      <c r="K17" s="412">
        <v>400</v>
      </c>
      <c r="L17" s="426">
        <v>250</v>
      </c>
      <c r="M17" s="386">
        <v>475</v>
      </c>
      <c r="N17" s="426">
        <v>250</v>
      </c>
      <c r="O17" s="398">
        <v>225</v>
      </c>
      <c r="P17" s="398">
        <v>100</v>
      </c>
      <c r="Q17" s="387">
        <v>4300</v>
      </c>
      <c r="R17" s="426">
        <v>2700</v>
      </c>
      <c r="S17" s="387">
        <v>2950</v>
      </c>
      <c r="T17" s="426">
        <v>425</v>
      </c>
      <c r="U17" s="386">
        <v>700</v>
      </c>
      <c r="V17" s="412">
        <v>475</v>
      </c>
      <c r="W17" s="412">
        <v>275</v>
      </c>
      <c r="X17" s="426">
        <v>425</v>
      </c>
      <c r="Y17" s="386">
        <v>200</v>
      </c>
      <c r="Z17" s="412">
        <v>600</v>
      </c>
      <c r="AA17" s="412">
        <v>1400</v>
      </c>
      <c r="AB17" s="426">
        <v>325</v>
      </c>
      <c r="AC17" s="386">
        <v>475</v>
      </c>
      <c r="AD17" s="412">
        <v>3275</v>
      </c>
      <c r="AE17" s="412">
        <v>325</v>
      </c>
      <c r="AF17" s="426">
        <v>675</v>
      </c>
      <c r="AG17" s="486">
        <v>1675</v>
      </c>
      <c r="AH17" s="398">
        <v>250</v>
      </c>
      <c r="AI17" s="387">
        <v>3075</v>
      </c>
      <c r="AJ17" s="426">
        <v>14150</v>
      </c>
      <c r="AK17" s="398">
        <v>3325</v>
      </c>
      <c r="AL17" s="398"/>
      <c r="AM17" s="387">
        <v>350</v>
      </c>
      <c r="AN17" s="426">
        <v>120</v>
      </c>
      <c r="AO17" s="387">
        <v>180</v>
      </c>
      <c r="AP17" s="426">
        <v>150</v>
      </c>
      <c r="AQ17" s="398"/>
      <c r="AR17" s="398">
        <v>5000</v>
      </c>
      <c r="AS17" s="398">
        <f t="shared" si="0"/>
        <v>53350</v>
      </c>
      <c r="AT17" s="367">
        <v>6</v>
      </c>
      <c r="AU17" s="403">
        <f t="shared" ref="AU17:AU62" si="2">IF(AND(ISNUMBER(AS17),ISNUMBER(AT17)),AS17*AT17,"")</f>
        <v>320100</v>
      </c>
      <c r="AW17" s="478"/>
      <c r="BD17" s="400"/>
      <c r="BF17" s="400"/>
    </row>
    <row r="18" spans="1:58" s="368" customFormat="1" x14ac:dyDescent="0.2">
      <c r="A18" s="476">
        <v>15</v>
      </c>
      <c r="B18" s="442" t="s">
        <v>129</v>
      </c>
      <c r="C18" s="437" t="s">
        <v>125</v>
      </c>
      <c r="D18" s="387"/>
      <c r="E18" s="412"/>
      <c r="F18" s="412">
        <v>10</v>
      </c>
      <c r="G18" s="412"/>
      <c r="H18" s="426"/>
      <c r="I18" s="387"/>
      <c r="J18" s="412"/>
      <c r="K18" s="412"/>
      <c r="L18" s="426"/>
      <c r="M18" s="386"/>
      <c r="N18" s="426"/>
      <c r="O18" s="398"/>
      <c r="P18" s="398"/>
      <c r="Q18" s="387"/>
      <c r="R18" s="426"/>
      <c r="S18" s="387">
        <v>160</v>
      </c>
      <c r="T18" s="426"/>
      <c r="U18" s="386"/>
      <c r="V18" s="412"/>
      <c r="W18" s="412"/>
      <c r="X18" s="426"/>
      <c r="Y18" s="386"/>
      <c r="Z18" s="412"/>
      <c r="AA18" s="412"/>
      <c r="AB18" s="426"/>
      <c r="AC18" s="386"/>
      <c r="AD18" s="412">
        <v>40</v>
      </c>
      <c r="AE18" s="412"/>
      <c r="AF18" s="426"/>
      <c r="AG18" s="486"/>
      <c r="AH18" s="398"/>
      <c r="AI18" s="387">
        <v>160</v>
      </c>
      <c r="AJ18" s="426">
        <v>160</v>
      </c>
      <c r="AK18" s="398">
        <v>40</v>
      </c>
      <c r="AL18" s="398"/>
      <c r="AM18" s="387"/>
      <c r="AN18" s="426"/>
      <c r="AO18" s="387"/>
      <c r="AP18" s="426"/>
      <c r="AQ18" s="398"/>
      <c r="AR18" s="398"/>
      <c r="AS18" s="398">
        <f t="shared" si="0"/>
        <v>570</v>
      </c>
      <c r="AT18" s="367">
        <v>30</v>
      </c>
      <c r="AU18" s="403">
        <f t="shared" si="2"/>
        <v>17100</v>
      </c>
      <c r="AW18" s="478"/>
      <c r="BD18" s="400"/>
      <c r="BF18" s="400"/>
    </row>
    <row r="19" spans="1:58" s="409" customFormat="1" x14ac:dyDescent="0.2">
      <c r="A19" s="477">
        <v>16</v>
      </c>
      <c r="B19" s="442" t="s">
        <v>196</v>
      </c>
      <c r="C19" s="437" t="s">
        <v>123</v>
      </c>
      <c r="D19" s="390"/>
      <c r="E19" s="413"/>
      <c r="F19" s="413"/>
      <c r="G19" s="413"/>
      <c r="H19" s="427"/>
      <c r="I19" s="390"/>
      <c r="J19" s="413"/>
      <c r="K19" s="413"/>
      <c r="L19" s="427"/>
      <c r="M19" s="450"/>
      <c r="N19" s="427"/>
      <c r="O19" s="407"/>
      <c r="P19" s="407"/>
      <c r="Q19" s="390"/>
      <c r="R19" s="427"/>
      <c r="S19" s="390"/>
      <c r="T19" s="427"/>
      <c r="U19" s="450"/>
      <c r="V19" s="413"/>
      <c r="W19" s="413"/>
      <c r="X19" s="427"/>
      <c r="Y19" s="450"/>
      <c r="Z19" s="413"/>
      <c r="AA19" s="413"/>
      <c r="AB19" s="427"/>
      <c r="AC19" s="450"/>
      <c r="AD19" s="413"/>
      <c r="AE19" s="413"/>
      <c r="AF19" s="427"/>
      <c r="AG19" s="487"/>
      <c r="AH19" s="407"/>
      <c r="AI19" s="390"/>
      <c r="AJ19" s="427"/>
      <c r="AK19" s="407"/>
      <c r="AL19" s="407">
        <v>120</v>
      </c>
      <c r="AM19" s="390"/>
      <c r="AN19" s="427"/>
      <c r="AO19" s="390"/>
      <c r="AP19" s="427"/>
      <c r="AQ19" s="407"/>
      <c r="AR19" s="407"/>
      <c r="AS19" s="407">
        <f t="shared" si="0"/>
        <v>120</v>
      </c>
      <c r="AT19" s="408">
        <v>150</v>
      </c>
      <c r="AU19" s="410">
        <f t="shared" si="2"/>
        <v>18000</v>
      </c>
      <c r="AW19" s="478"/>
    </row>
    <row r="20" spans="1:58" s="409" customFormat="1" x14ac:dyDescent="0.2">
      <c r="A20" s="477">
        <v>17</v>
      </c>
      <c r="B20" s="442" t="s">
        <v>197</v>
      </c>
      <c r="C20" s="437" t="s">
        <v>111</v>
      </c>
      <c r="D20" s="390"/>
      <c r="E20" s="413"/>
      <c r="F20" s="413"/>
      <c r="G20" s="413"/>
      <c r="H20" s="427"/>
      <c r="I20" s="390"/>
      <c r="J20" s="413"/>
      <c r="K20" s="413"/>
      <c r="L20" s="427"/>
      <c r="M20" s="450"/>
      <c r="N20" s="427"/>
      <c r="O20" s="407"/>
      <c r="P20" s="407"/>
      <c r="Q20" s="390"/>
      <c r="R20" s="427"/>
      <c r="S20" s="390"/>
      <c r="T20" s="427"/>
      <c r="U20" s="450"/>
      <c r="V20" s="413"/>
      <c r="W20" s="413"/>
      <c r="X20" s="427"/>
      <c r="Y20" s="450"/>
      <c r="Z20" s="413"/>
      <c r="AA20" s="413"/>
      <c r="AB20" s="427"/>
      <c r="AC20" s="450"/>
      <c r="AD20" s="413"/>
      <c r="AE20" s="413"/>
      <c r="AF20" s="427"/>
      <c r="AG20" s="487"/>
      <c r="AH20" s="407"/>
      <c r="AI20" s="390"/>
      <c r="AJ20" s="427"/>
      <c r="AK20" s="407"/>
      <c r="AL20" s="407">
        <v>30</v>
      </c>
      <c r="AM20" s="390"/>
      <c r="AN20" s="427"/>
      <c r="AO20" s="390"/>
      <c r="AP20" s="427"/>
      <c r="AQ20" s="407"/>
      <c r="AR20" s="407"/>
      <c r="AS20" s="407">
        <f t="shared" si="0"/>
        <v>30</v>
      </c>
      <c r="AT20" s="408">
        <v>20</v>
      </c>
      <c r="AU20" s="410">
        <f t="shared" si="2"/>
        <v>600</v>
      </c>
      <c r="AW20" s="478"/>
    </row>
    <row r="21" spans="1:58" s="409" customFormat="1" x14ac:dyDescent="0.2">
      <c r="A21" s="477">
        <v>18</v>
      </c>
      <c r="B21" s="442" t="s">
        <v>200</v>
      </c>
      <c r="C21" s="437" t="s">
        <v>111</v>
      </c>
      <c r="D21" s="390"/>
      <c r="E21" s="413"/>
      <c r="F21" s="413"/>
      <c r="G21" s="413"/>
      <c r="H21" s="427"/>
      <c r="I21" s="390"/>
      <c r="J21" s="413"/>
      <c r="K21" s="413"/>
      <c r="L21" s="427"/>
      <c r="M21" s="450"/>
      <c r="N21" s="427"/>
      <c r="O21" s="407"/>
      <c r="P21" s="407"/>
      <c r="Q21" s="390"/>
      <c r="R21" s="427"/>
      <c r="S21" s="390"/>
      <c r="T21" s="427"/>
      <c r="U21" s="450"/>
      <c r="V21" s="413"/>
      <c r="W21" s="413"/>
      <c r="X21" s="427"/>
      <c r="Y21" s="450"/>
      <c r="Z21" s="413"/>
      <c r="AA21" s="413"/>
      <c r="AB21" s="427"/>
      <c r="AC21" s="450"/>
      <c r="AD21" s="413"/>
      <c r="AE21" s="413"/>
      <c r="AF21" s="427"/>
      <c r="AG21" s="487"/>
      <c r="AH21" s="407"/>
      <c r="AI21" s="390"/>
      <c r="AJ21" s="427"/>
      <c r="AK21" s="407"/>
      <c r="AL21" s="407">
        <v>30</v>
      </c>
      <c r="AM21" s="390"/>
      <c r="AN21" s="427"/>
      <c r="AO21" s="390"/>
      <c r="AP21" s="427"/>
      <c r="AQ21" s="407"/>
      <c r="AR21" s="407"/>
      <c r="AS21" s="407">
        <f t="shared" si="0"/>
        <v>30</v>
      </c>
      <c r="AT21" s="408">
        <v>15</v>
      </c>
      <c r="AU21" s="410">
        <f t="shared" si="2"/>
        <v>450</v>
      </c>
      <c r="AW21" s="478"/>
    </row>
    <row r="22" spans="1:58" s="409" customFormat="1" x14ac:dyDescent="0.2">
      <c r="A22" s="477">
        <v>19</v>
      </c>
      <c r="B22" s="442" t="s">
        <v>199</v>
      </c>
      <c r="C22" s="437" t="s">
        <v>123</v>
      </c>
      <c r="D22" s="390"/>
      <c r="E22" s="413"/>
      <c r="F22" s="413"/>
      <c r="G22" s="413"/>
      <c r="H22" s="427"/>
      <c r="I22" s="390"/>
      <c r="J22" s="413"/>
      <c r="K22" s="413"/>
      <c r="L22" s="427"/>
      <c r="M22" s="450"/>
      <c r="N22" s="427"/>
      <c r="O22" s="407"/>
      <c r="P22" s="407"/>
      <c r="Q22" s="390"/>
      <c r="R22" s="427"/>
      <c r="S22" s="390"/>
      <c r="T22" s="427"/>
      <c r="U22" s="450"/>
      <c r="V22" s="413"/>
      <c r="W22" s="413"/>
      <c r="X22" s="427"/>
      <c r="Y22" s="450"/>
      <c r="Z22" s="413"/>
      <c r="AA22" s="413"/>
      <c r="AB22" s="427"/>
      <c r="AC22" s="450"/>
      <c r="AD22" s="413"/>
      <c r="AE22" s="413"/>
      <c r="AF22" s="427"/>
      <c r="AG22" s="487"/>
      <c r="AH22" s="407"/>
      <c r="AI22" s="390"/>
      <c r="AJ22" s="427"/>
      <c r="AK22" s="407"/>
      <c r="AL22" s="407">
        <v>120</v>
      </c>
      <c r="AM22" s="390"/>
      <c r="AN22" s="427"/>
      <c r="AO22" s="390"/>
      <c r="AP22" s="427"/>
      <c r="AQ22" s="407"/>
      <c r="AR22" s="407"/>
      <c r="AS22" s="407">
        <f t="shared" si="0"/>
        <v>120</v>
      </c>
      <c r="AT22" s="408">
        <v>10</v>
      </c>
      <c r="AU22" s="410">
        <f t="shared" si="2"/>
        <v>1200</v>
      </c>
      <c r="AW22" s="478"/>
    </row>
    <row r="23" spans="1:58" s="409" customFormat="1" x14ac:dyDescent="0.2">
      <c r="A23" s="477">
        <v>20</v>
      </c>
      <c r="B23" s="442" t="s">
        <v>113</v>
      </c>
      <c r="C23" s="437" t="s">
        <v>124</v>
      </c>
      <c r="D23" s="390"/>
      <c r="E23" s="413">
        <v>140</v>
      </c>
      <c r="F23" s="413">
        <v>100</v>
      </c>
      <c r="G23" s="413"/>
      <c r="H23" s="427"/>
      <c r="I23" s="390"/>
      <c r="J23" s="413">
        <v>30</v>
      </c>
      <c r="K23" s="413">
        <v>125</v>
      </c>
      <c r="L23" s="427"/>
      <c r="M23" s="450"/>
      <c r="N23" s="427"/>
      <c r="O23" s="407">
        <v>30</v>
      </c>
      <c r="P23" s="407">
        <v>40</v>
      </c>
      <c r="Q23" s="390">
        <v>1205</v>
      </c>
      <c r="R23" s="427">
        <v>520</v>
      </c>
      <c r="S23" s="390">
        <v>1520</v>
      </c>
      <c r="T23" s="427">
        <v>25</v>
      </c>
      <c r="U23" s="450"/>
      <c r="V23" s="413">
        <v>55</v>
      </c>
      <c r="W23" s="413"/>
      <c r="X23" s="427"/>
      <c r="Y23" s="450"/>
      <c r="Z23" s="413"/>
      <c r="AA23" s="413"/>
      <c r="AB23" s="427"/>
      <c r="AC23" s="450"/>
      <c r="AD23" s="413">
        <v>1000</v>
      </c>
      <c r="AE23" s="413"/>
      <c r="AF23" s="427"/>
      <c r="AG23" s="487">
        <v>860</v>
      </c>
      <c r="AH23" s="407">
        <v>50</v>
      </c>
      <c r="AI23" s="390">
        <v>1525</v>
      </c>
      <c r="AJ23" s="427">
        <v>3585</v>
      </c>
      <c r="AK23" s="407">
        <v>915</v>
      </c>
      <c r="AL23" s="407">
        <v>220</v>
      </c>
      <c r="AM23" s="390"/>
      <c r="AN23" s="427"/>
      <c r="AO23" s="390"/>
      <c r="AP23" s="427">
        <v>50</v>
      </c>
      <c r="AQ23" s="407"/>
      <c r="AR23" s="407">
        <v>1000</v>
      </c>
      <c r="AS23" s="407">
        <f t="shared" si="0"/>
        <v>12995</v>
      </c>
      <c r="AT23" s="408">
        <v>15</v>
      </c>
      <c r="AU23" s="410">
        <f t="shared" si="2"/>
        <v>194925</v>
      </c>
      <c r="AW23" s="478"/>
    </row>
    <row r="24" spans="1:58" s="409" customFormat="1" x14ac:dyDescent="0.2">
      <c r="A24" s="477">
        <v>21</v>
      </c>
      <c r="B24" s="442" t="s">
        <v>114</v>
      </c>
      <c r="C24" s="437" t="s">
        <v>125</v>
      </c>
      <c r="D24" s="390">
        <v>150</v>
      </c>
      <c r="E24" s="413">
        <v>625</v>
      </c>
      <c r="F24" s="413">
        <v>900</v>
      </c>
      <c r="G24" s="413">
        <v>650</v>
      </c>
      <c r="H24" s="427">
        <v>1150</v>
      </c>
      <c r="I24" s="390">
        <v>575</v>
      </c>
      <c r="J24" s="413"/>
      <c r="K24" s="413">
        <v>400</v>
      </c>
      <c r="L24" s="427">
        <v>250</v>
      </c>
      <c r="M24" s="450">
        <v>475</v>
      </c>
      <c r="N24" s="427">
        <v>250</v>
      </c>
      <c r="O24" s="407">
        <v>225</v>
      </c>
      <c r="P24" s="407">
        <v>100</v>
      </c>
      <c r="Q24" s="390">
        <v>4800</v>
      </c>
      <c r="R24" s="427">
        <v>2700</v>
      </c>
      <c r="S24" s="390">
        <v>2950</v>
      </c>
      <c r="T24" s="427">
        <v>425</v>
      </c>
      <c r="U24" s="450">
        <v>700</v>
      </c>
      <c r="V24" s="413">
        <v>550</v>
      </c>
      <c r="W24" s="413">
        <v>275</v>
      </c>
      <c r="X24" s="427">
        <v>425</v>
      </c>
      <c r="Y24" s="450">
        <v>200</v>
      </c>
      <c r="Z24" s="413">
        <v>600</v>
      </c>
      <c r="AA24" s="413">
        <v>1400</v>
      </c>
      <c r="AB24" s="427">
        <v>325</v>
      </c>
      <c r="AC24" s="450">
        <v>475</v>
      </c>
      <c r="AD24" s="413">
        <v>3275</v>
      </c>
      <c r="AE24" s="413">
        <v>325</v>
      </c>
      <c r="AF24" s="427">
        <v>675</v>
      </c>
      <c r="AG24" s="487">
        <v>1675</v>
      </c>
      <c r="AH24" s="407">
        <v>250</v>
      </c>
      <c r="AI24" s="390">
        <v>3100</v>
      </c>
      <c r="AJ24" s="427">
        <v>14275</v>
      </c>
      <c r="AK24" s="407">
        <v>3375</v>
      </c>
      <c r="AL24" s="407"/>
      <c r="AM24" s="390">
        <v>350</v>
      </c>
      <c r="AN24" s="427">
        <v>120</v>
      </c>
      <c r="AO24" s="390">
        <v>180</v>
      </c>
      <c r="AP24" s="427">
        <v>150</v>
      </c>
      <c r="AQ24" s="407"/>
      <c r="AR24" s="407">
        <v>5000</v>
      </c>
      <c r="AS24" s="407">
        <f t="shared" si="0"/>
        <v>54325</v>
      </c>
      <c r="AT24" s="408">
        <v>2.5</v>
      </c>
      <c r="AU24" s="410">
        <f t="shared" si="2"/>
        <v>135812.5</v>
      </c>
      <c r="AW24" s="478"/>
    </row>
    <row r="25" spans="1:58" s="409" customFormat="1" x14ac:dyDescent="0.2">
      <c r="A25" s="477">
        <v>22</v>
      </c>
      <c r="B25" s="442" t="s">
        <v>131</v>
      </c>
      <c r="C25" s="437" t="s">
        <v>123</v>
      </c>
      <c r="D25" s="390"/>
      <c r="E25" s="413">
        <v>66</v>
      </c>
      <c r="F25" s="413">
        <v>27</v>
      </c>
      <c r="G25" s="413"/>
      <c r="H25" s="427"/>
      <c r="I25" s="390"/>
      <c r="J25" s="413"/>
      <c r="K25" s="413">
        <v>12</v>
      </c>
      <c r="L25" s="427"/>
      <c r="M25" s="450"/>
      <c r="N25" s="427"/>
      <c r="O25" s="407"/>
      <c r="P25" s="407">
        <v>18</v>
      </c>
      <c r="Q25" s="390">
        <v>150</v>
      </c>
      <c r="R25" s="427">
        <v>76</v>
      </c>
      <c r="S25" s="390">
        <v>107</v>
      </c>
      <c r="T25" s="427">
        <v>16</v>
      </c>
      <c r="U25" s="450"/>
      <c r="V25" s="413">
        <v>20</v>
      </c>
      <c r="W25" s="413"/>
      <c r="X25" s="427">
        <v>30</v>
      </c>
      <c r="Y25" s="450"/>
      <c r="Z25" s="413"/>
      <c r="AA25" s="413"/>
      <c r="AB25" s="427"/>
      <c r="AC25" s="450"/>
      <c r="AD25" s="413">
        <v>241</v>
      </c>
      <c r="AE25" s="413"/>
      <c r="AF25" s="427"/>
      <c r="AG25" s="487">
        <v>91</v>
      </c>
      <c r="AH25" s="407">
        <v>40</v>
      </c>
      <c r="AI25" s="390">
        <v>46</v>
      </c>
      <c r="AJ25" s="427">
        <v>526</v>
      </c>
      <c r="AK25" s="407">
        <v>222</v>
      </c>
      <c r="AL25" s="407"/>
      <c r="AM25" s="390"/>
      <c r="AN25" s="427"/>
      <c r="AO25" s="390"/>
      <c r="AP25" s="427">
        <v>42</v>
      </c>
      <c r="AQ25" s="407"/>
      <c r="AR25" s="407">
        <v>100</v>
      </c>
      <c r="AS25" s="407">
        <f t="shared" si="0"/>
        <v>1830</v>
      </c>
      <c r="AT25" s="408">
        <v>25</v>
      </c>
      <c r="AU25" s="410">
        <f t="shared" si="2"/>
        <v>45750</v>
      </c>
      <c r="AW25" s="478"/>
    </row>
    <row r="26" spans="1:58" s="409" customFormat="1" x14ac:dyDescent="0.2">
      <c r="A26" s="477">
        <v>23</v>
      </c>
      <c r="B26" s="442" t="s">
        <v>198</v>
      </c>
      <c r="C26" s="437" t="s">
        <v>123</v>
      </c>
      <c r="D26" s="390"/>
      <c r="E26" s="413"/>
      <c r="F26" s="413"/>
      <c r="G26" s="413"/>
      <c r="H26" s="427"/>
      <c r="I26" s="390"/>
      <c r="J26" s="413"/>
      <c r="K26" s="413"/>
      <c r="L26" s="427"/>
      <c r="M26" s="450"/>
      <c r="N26" s="427"/>
      <c r="O26" s="407"/>
      <c r="P26" s="407"/>
      <c r="Q26" s="390"/>
      <c r="R26" s="427"/>
      <c r="S26" s="390"/>
      <c r="T26" s="427"/>
      <c r="U26" s="450"/>
      <c r="V26" s="413"/>
      <c r="W26" s="413"/>
      <c r="X26" s="427"/>
      <c r="Y26" s="450"/>
      <c r="Z26" s="413"/>
      <c r="AA26" s="413"/>
      <c r="AB26" s="427"/>
      <c r="AC26" s="450"/>
      <c r="AD26" s="413"/>
      <c r="AE26" s="413"/>
      <c r="AF26" s="427"/>
      <c r="AG26" s="487"/>
      <c r="AH26" s="407"/>
      <c r="AI26" s="390"/>
      <c r="AJ26" s="427"/>
      <c r="AK26" s="407"/>
      <c r="AL26" s="407">
        <v>650</v>
      </c>
      <c r="AM26" s="390"/>
      <c r="AN26" s="427"/>
      <c r="AO26" s="390"/>
      <c r="AP26" s="427"/>
      <c r="AQ26" s="407">
        <v>370</v>
      </c>
      <c r="AR26" s="407"/>
      <c r="AS26" s="407">
        <f t="shared" si="0"/>
        <v>1020</v>
      </c>
      <c r="AT26" s="408">
        <v>5</v>
      </c>
      <c r="AU26" s="410">
        <f t="shared" si="2"/>
        <v>5100</v>
      </c>
      <c r="AW26" s="478"/>
    </row>
    <row r="27" spans="1:58" s="409" customFormat="1" x14ac:dyDescent="0.2">
      <c r="A27" s="477">
        <v>24</v>
      </c>
      <c r="B27" s="442" t="s">
        <v>136</v>
      </c>
      <c r="C27" s="437" t="s">
        <v>123</v>
      </c>
      <c r="D27" s="390"/>
      <c r="E27" s="413"/>
      <c r="F27" s="413"/>
      <c r="G27" s="413"/>
      <c r="H27" s="427"/>
      <c r="I27" s="390"/>
      <c r="J27" s="413"/>
      <c r="K27" s="413"/>
      <c r="L27" s="427"/>
      <c r="M27" s="450"/>
      <c r="N27" s="427"/>
      <c r="O27" s="407"/>
      <c r="P27" s="407"/>
      <c r="Q27" s="390">
        <v>1350</v>
      </c>
      <c r="R27" s="427">
        <v>950</v>
      </c>
      <c r="S27" s="390">
        <v>2200</v>
      </c>
      <c r="T27" s="427"/>
      <c r="U27" s="450"/>
      <c r="V27" s="413"/>
      <c r="W27" s="413"/>
      <c r="X27" s="427"/>
      <c r="Y27" s="450"/>
      <c r="Z27" s="413"/>
      <c r="AA27" s="413"/>
      <c r="AB27" s="427"/>
      <c r="AC27" s="450"/>
      <c r="AD27" s="413"/>
      <c r="AE27" s="413"/>
      <c r="AF27" s="427"/>
      <c r="AG27" s="487">
        <v>1250</v>
      </c>
      <c r="AH27" s="407"/>
      <c r="AI27" s="390">
        <v>2700</v>
      </c>
      <c r="AJ27" s="427">
        <v>7800</v>
      </c>
      <c r="AK27" s="407">
        <v>1350</v>
      </c>
      <c r="AL27" s="407"/>
      <c r="AM27" s="390"/>
      <c r="AN27" s="427"/>
      <c r="AO27" s="390"/>
      <c r="AP27" s="427"/>
      <c r="AQ27" s="407"/>
      <c r="AR27" s="407">
        <v>1000</v>
      </c>
      <c r="AS27" s="407">
        <f t="shared" si="0"/>
        <v>18600</v>
      </c>
      <c r="AT27" s="408">
        <v>3</v>
      </c>
      <c r="AU27" s="410">
        <f t="shared" si="2"/>
        <v>55800</v>
      </c>
      <c r="AW27" s="478"/>
    </row>
    <row r="28" spans="1:58" s="409" customFormat="1" x14ac:dyDescent="0.2">
      <c r="A28" s="477">
        <v>25</v>
      </c>
      <c r="B28" s="442" t="s">
        <v>185</v>
      </c>
      <c r="C28" s="437" t="s">
        <v>123</v>
      </c>
      <c r="D28" s="390"/>
      <c r="E28" s="413"/>
      <c r="F28" s="413"/>
      <c r="G28" s="413"/>
      <c r="H28" s="427"/>
      <c r="I28" s="390"/>
      <c r="J28" s="413"/>
      <c r="K28" s="413"/>
      <c r="L28" s="427"/>
      <c r="M28" s="450"/>
      <c r="N28" s="427"/>
      <c r="O28" s="407"/>
      <c r="P28" s="407"/>
      <c r="Q28" s="390"/>
      <c r="R28" s="427"/>
      <c r="S28" s="390"/>
      <c r="T28" s="427"/>
      <c r="U28" s="450"/>
      <c r="V28" s="413"/>
      <c r="W28" s="413"/>
      <c r="X28" s="427"/>
      <c r="Y28" s="450"/>
      <c r="Z28" s="413"/>
      <c r="AA28" s="413"/>
      <c r="AB28" s="427"/>
      <c r="AC28" s="450"/>
      <c r="AD28" s="413">
        <v>160</v>
      </c>
      <c r="AE28" s="413"/>
      <c r="AF28" s="427"/>
      <c r="AG28" s="487"/>
      <c r="AH28" s="407"/>
      <c r="AI28" s="390"/>
      <c r="AJ28" s="427"/>
      <c r="AK28" s="407"/>
      <c r="AL28" s="407"/>
      <c r="AM28" s="390"/>
      <c r="AN28" s="427"/>
      <c r="AO28" s="390"/>
      <c r="AP28" s="427"/>
      <c r="AQ28" s="407"/>
      <c r="AR28" s="407"/>
      <c r="AS28" s="407">
        <f t="shared" si="0"/>
        <v>160</v>
      </c>
      <c r="AT28" s="408">
        <v>7</v>
      </c>
      <c r="AU28" s="410">
        <f t="shared" si="2"/>
        <v>1120</v>
      </c>
      <c r="AW28" s="478"/>
    </row>
    <row r="29" spans="1:58" s="409" customFormat="1" x14ac:dyDescent="0.2">
      <c r="A29" s="477">
        <v>26</v>
      </c>
      <c r="B29" s="444" t="s">
        <v>184</v>
      </c>
      <c r="C29" s="437" t="s">
        <v>123</v>
      </c>
      <c r="D29" s="390"/>
      <c r="E29" s="413"/>
      <c r="F29" s="413"/>
      <c r="G29" s="413"/>
      <c r="H29" s="427"/>
      <c r="I29" s="390"/>
      <c r="J29" s="413"/>
      <c r="K29" s="413"/>
      <c r="L29" s="427"/>
      <c r="M29" s="450"/>
      <c r="N29" s="427"/>
      <c r="O29" s="407"/>
      <c r="P29" s="407"/>
      <c r="Q29" s="390"/>
      <c r="R29" s="427"/>
      <c r="S29" s="390"/>
      <c r="T29" s="427"/>
      <c r="U29" s="450"/>
      <c r="V29" s="413"/>
      <c r="W29" s="413"/>
      <c r="X29" s="427"/>
      <c r="Y29" s="450"/>
      <c r="Z29" s="413"/>
      <c r="AA29" s="413"/>
      <c r="AB29" s="427"/>
      <c r="AC29" s="450"/>
      <c r="AD29" s="413">
        <v>1300</v>
      </c>
      <c r="AE29" s="413"/>
      <c r="AF29" s="427"/>
      <c r="AG29" s="487"/>
      <c r="AH29" s="407"/>
      <c r="AI29" s="390"/>
      <c r="AJ29" s="427"/>
      <c r="AK29" s="407"/>
      <c r="AL29" s="407"/>
      <c r="AM29" s="390"/>
      <c r="AN29" s="427"/>
      <c r="AO29" s="390"/>
      <c r="AP29" s="427"/>
      <c r="AQ29" s="407"/>
      <c r="AR29" s="407"/>
      <c r="AS29" s="407">
        <f t="shared" si="0"/>
        <v>1300</v>
      </c>
      <c r="AT29" s="408">
        <v>7</v>
      </c>
      <c r="AU29" s="410">
        <f t="shared" si="2"/>
        <v>9100</v>
      </c>
      <c r="AW29" s="478"/>
    </row>
    <row r="30" spans="1:58" s="409" customFormat="1" x14ac:dyDescent="0.2">
      <c r="A30" s="477">
        <v>27</v>
      </c>
      <c r="B30" s="444" t="s">
        <v>117</v>
      </c>
      <c r="C30" s="437" t="s">
        <v>111</v>
      </c>
      <c r="D30" s="390"/>
      <c r="E30" s="413"/>
      <c r="F30" s="413"/>
      <c r="G30" s="413"/>
      <c r="H30" s="427"/>
      <c r="I30" s="390"/>
      <c r="J30" s="413"/>
      <c r="K30" s="413"/>
      <c r="L30" s="427"/>
      <c r="M30" s="450"/>
      <c r="N30" s="427"/>
      <c r="O30" s="407"/>
      <c r="P30" s="407"/>
      <c r="Q30" s="390"/>
      <c r="R30" s="427"/>
      <c r="S30" s="390">
        <v>3</v>
      </c>
      <c r="T30" s="427"/>
      <c r="U30" s="450"/>
      <c r="V30" s="413"/>
      <c r="W30" s="413"/>
      <c r="X30" s="427"/>
      <c r="Y30" s="450"/>
      <c r="Z30" s="413"/>
      <c r="AA30" s="413"/>
      <c r="AB30" s="427"/>
      <c r="AC30" s="450"/>
      <c r="AD30" s="413"/>
      <c r="AE30" s="413"/>
      <c r="AF30" s="427"/>
      <c r="AG30" s="487"/>
      <c r="AH30" s="407"/>
      <c r="AI30" s="390">
        <v>1</v>
      </c>
      <c r="AJ30" s="427">
        <v>2</v>
      </c>
      <c r="AK30" s="407"/>
      <c r="AL30" s="407"/>
      <c r="AM30" s="390"/>
      <c r="AN30" s="427"/>
      <c r="AO30" s="390"/>
      <c r="AP30" s="427"/>
      <c r="AQ30" s="407"/>
      <c r="AR30" s="407"/>
      <c r="AS30" s="407">
        <f t="shared" si="0"/>
        <v>6</v>
      </c>
      <c r="AT30" s="408">
        <v>500</v>
      </c>
      <c r="AU30" s="410">
        <f t="shared" si="2"/>
        <v>3000</v>
      </c>
      <c r="AW30" s="478"/>
    </row>
    <row r="31" spans="1:58" s="409" customFormat="1" x14ac:dyDescent="0.2">
      <c r="A31" s="477">
        <v>28</v>
      </c>
      <c r="B31" s="444" t="s">
        <v>140</v>
      </c>
      <c r="C31" s="437" t="s">
        <v>111</v>
      </c>
      <c r="D31" s="390"/>
      <c r="E31" s="413"/>
      <c r="F31" s="413"/>
      <c r="G31" s="413"/>
      <c r="H31" s="427"/>
      <c r="I31" s="390"/>
      <c r="J31" s="413"/>
      <c r="K31" s="413"/>
      <c r="L31" s="427"/>
      <c r="M31" s="450"/>
      <c r="N31" s="427"/>
      <c r="O31" s="407"/>
      <c r="P31" s="407"/>
      <c r="Q31" s="390">
        <v>3</v>
      </c>
      <c r="R31" s="427"/>
      <c r="S31" s="390">
        <v>1</v>
      </c>
      <c r="T31" s="427"/>
      <c r="U31" s="450"/>
      <c r="V31" s="413"/>
      <c r="W31" s="413"/>
      <c r="X31" s="427"/>
      <c r="Y31" s="450"/>
      <c r="Z31" s="413"/>
      <c r="AA31" s="413"/>
      <c r="AB31" s="427"/>
      <c r="AC31" s="450"/>
      <c r="AD31" s="413">
        <v>2</v>
      </c>
      <c r="AE31" s="413"/>
      <c r="AF31" s="427"/>
      <c r="AG31" s="487">
        <v>1</v>
      </c>
      <c r="AH31" s="407"/>
      <c r="AI31" s="390">
        <v>3</v>
      </c>
      <c r="AJ31" s="427">
        <v>7</v>
      </c>
      <c r="AK31" s="407">
        <v>1</v>
      </c>
      <c r="AL31" s="407"/>
      <c r="AM31" s="390"/>
      <c r="AN31" s="427"/>
      <c r="AO31" s="390"/>
      <c r="AP31" s="427"/>
      <c r="AQ31" s="407"/>
      <c r="AR31" s="407"/>
      <c r="AS31" s="407">
        <f t="shared" si="0"/>
        <v>18</v>
      </c>
      <c r="AT31" s="408">
        <v>650</v>
      </c>
      <c r="AU31" s="410">
        <f t="shared" si="2"/>
        <v>11700</v>
      </c>
      <c r="AW31" s="478"/>
    </row>
    <row r="32" spans="1:58" s="409" customFormat="1" x14ac:dyDescent="0.2">
      <c r="A32" s="477">
        <v>29</v>
      </c>
      <c r="B32" s="444" t="s">
        <v>118</v>
      </c>
      <c r="C32" s="437" t="s">
        <v>111</v>
      </c>
      <c r="D32" s="390"/>
      <c r="E32" s="413"/>
      <c r="F32" s="413"/>
      <c r="G32" s="413"/>
      <c r="H32" s="427"/>
      <c r="I32" s="390"/>
      <c r="J32" s="413"/>
      <c r="K32" s="413"/>
      <c r="L32" s="427"/>
      <c r="M32" s="450"/>
      <c r="N32" s="427"/>
      <c r="O32" s="407"/>
      <c r="P32" s="407"/>
      <c r="Q32" s="390"/>
      <c r="R32" s="427"/>
      <c r="S32" s="390"/>
      <c r="T32" s="427"/>
      <c r="U32" s="450"/>
      <c r="V32" s="413"/>
      <c r="W32" s="413"/>
      <c r="X32" s="427"/>
      <c r="Y32" s="450"/>
      <c r="Z32" s="413"/>
      <c r="AA32" s="413"/>
      <c r="AB32" s="427"/>
      <c r="AC32" s="450"/>
      <c r="AD32" s="413"/>
      <c r="AE32" s="413"/>
      <c r="AF32" s="427"/>
      <c r="AG32" s="487"/>
      <c r="AH32" s="407"/>
      <c r="AI32" s="390">
        <v>1</v>
      </c>
      <c r="AJ32" s="427">
        <v>2</v>
      </c>
      <c r="AK32" s="407"/>
      <c r="AL32" s="407"/>
      <c r="AM32" s="390"/>
      <c r="AN32" s="427"/>
      <c r="AO32" s="390"/>
      <c r="AP32" s="427"/>
      <c r="AQ32" s="407"/>
      <c r="AR32" s="407"/>
      <c r="AS32" s="407">
        <f t="shared" si="0"/>
        <v>3</v>
      </c>
      <c r="AT32" s="408">
        <v>1000</v>
      </c>
      <c r="AU32" s="410">
        <f t="shared" si="2"/>
        <v>3000</v>
      </c>
      <c r="AW32" s="478"/>
    </row>
    <row r="33" spans="1:49" s="368" customFormat="1" x14ac:dyDescent="0.2">
      <c r="A33" s="476">
        <v>30</v>
      </c>
      <c r="B33" s="444" t="s">
        <v>141</v>
      </c>
      <c r="C33" s="437" t="s">
        <v>111</v>
      </c>
      <c r="D33" s="387"/>
      <c r="E33" s="412"/>
      <c r="F33" s="412"/>
      <c r="G33" s="412"/>
      <c r="H33" s="426"/>
      <c r="I33" s="387"/>
      <c r="J33" s="412"/>
      <c r="K33" s="412"/>
      <c r="L33" s="426"/>
      <c r="M33" s="386"/>
      <c r="N33" s="426"/>
      <c r="O33" s="398"/>
      <c r="P33" s="398"/>
      <c r="Q33" s="387"/>
      <c r="R33" s="426"/>
      <c r="S33" s="387"/>
      <c r="T33" s="426"/>
      <c r="U33" s="386"/>
      <c r="V33" s="412"/>
      <c r="W33" s="412"/>
      <c r="X33" s="426"/>
      <c r="Y33" s="386"/>
      <c r="Z33" s="412"/>
      <c r="AA33" s="412"/>
      <c r="AB33" s="426"/>
      <c r="AC33" s="386"/>
      <c r="AD33" s="412"/>
      <c r="AE33" s="412"/>
      <c r="AF33" s="426"/>
      <c r="AG33" s="486"/>
      <c r="AH33" s="398"/>
      <c r="AI33" s="387"/>
      <c r="AJ33" s="426"/>
      <c r="AK33" s="398"/>
      <c r="AL33" s="398"/>
      <c r="AM33" s="387"/>
      <c r="AN33" s="426"/>
      <c r="AO33" s="387"/>
      <c r="AP33" s="426"/>
      <c r="AQ33" s="398"/>
      <c r="AR33" s="398">
        <v>1</v>
      </c>
      <c r="AS33" s="398">
        <f t="shared" si="0"/>
        <v>1</v>
      </c>
      <c r="AT33" s="367">
        <v>1000</v>
      </c>
      <c r="AU33" s="411">
        <f t="shared" si="2"/>
        <v>1000</v>
      </c>
      <c r="AW33" s="478"/>
    </row>
    <row r="34" spans="1:49" s="368" customFormat="1" x14ac:dyDescent="0.2">
      <c r="A34" s="476">
        <v>31</v>
      </c>
      <c r="B34" s="444" t="s">
        <v>119</v>
      </c>
      <c r="C34" s="437" t="s">
        <v>111</v>
      </c>
      <c r="D34" s="387"/>
      <c r="E34" s="412"/>
      <c r="F34" s="412"/>
      <c r="G34" s="412"/>
      <c r="H34" s="426"/>
      <c r="I34" s="387"/>
      <c r="J34" s="412"/>
      <c r="K34" s="412"/>
      <c r="L34" s="426"/>
      <c r="M34" s="386"/>
      <c r="N34" s="426"/>
      <c r="O34" s="398"/>
      <c r="P34" s="398"/>
      <c r="Q34" s="387"/>
      <c r="R34" s="426"/>
      <c r="S34" s="387"/>
      <c r="T34" s="426"/>
      <c r="U34" s="386"/>
      <c r="V34" s="412"/>
      <c r="W34" s="412"/>
      <c r="X34" s="426"/>
      <c r="Y34" s="386"/>
      <c r="Z34" s="412"/>
      <c r="AA34" s="412"/>
      <c r="AB34" s="426"/>
      <c r="AC34" s="386"/>
      <c r="AD34" s="412"/>
      <c r="AE34" s="412"/>
      <c r="AF34" s="426"/>
      <c r="AG34" s="486"/>
      <c r="AH34" s="398"/>
      <c r="AI34" s="387"/>
      <c r="AJ34" s="426"/>
      <c r="AK34" s="398"/>
      <c r="AL34" s="398"/>
      <c r="AM34" s="387"/>
      <c r="AN34" s="426"/>
      <c r="AO34" s="387"/>
      <c r="AP34" s="426"/>
      <c r="AQ34" s="398"/>
      <c r="AR34" s="398">
        <v>1</v>
      </c>
      <c r="AS34" s="398">
        <f t="shared" si="0"/>
        <v>1</v>
      </c>
      <c r="AT34" s="367">
        <v>1600</v>
      </c>
      <c r="AU34" s="411">
        <f t="shared" si="2"/>
        <v>1600</v>
      </c>
      <c r="AW34" s="478"/>
    </row>
    <row r="35" spans="1:49" s="368" customFormat="1" x14ac:dyDescent="0.2">
      <c r="A35" s="476">
        <v>32</v>
      </c>
      <c r="B35" s="444" t="s">
        <v>147</v>
      </c>
      <c r="C35" s="437" t="s">
        <v>111</v>
      </c>
      <c r="D35" s="387"/>
      <c r="E35" s="412"/>
      <c r="F35" s="412"/>
      <c r="G35" s="412"/>
      <c r="H35" s="426"/>
      <c r="I35" s="387"/>
      <c r="J35" s="412"/>
      <c r="K35" s="412"/>
      <c r="L35" s="426"/>
      <c r="M35" s="386"/>
      <c r="N35" s="426"/>
      <c r="O35" s="398"/>
      <c r="P35" s="398"/>
      <c r="Q35" s="387"/>
      <c r="R35" s="426"/>
      <c r="S35" s="387">
        <v>5</v>
      </c>
      <c r="T35" s="426"/>
      <c r="U35" s="386"/>
      <c r="V35" s="412"/>
      <c r="W35" s="412"/>
      <c r="X35" s="426"/>
      <c r="Y35" s="386"/>
      <c r="Z35" s="412"/>
      <c r="AA35" s="412"/>
      <c r="AB35" s="426"/>
      <c r="AC35" s="386"/>
      <c r="AD35" s="412">
        <v>2</v>
      </c>
      <c r="AE35" s="412"/>
      <c r="AF35" s="426"/>
      <c r="AG35" s="486"/>
      <c r="AH35" s="398"/>
      <c r="AI35" s="387">
        <v>4</v>
      </c>
      <c r="AJ35" s="426">
        <v>10</v>
      </c>
      <c r="AK35" s="398">
        <v>2</v>
      </c>
      <c r="AL35" s="398"/>
      <c r="AM35" s="387"/>
      <c r="AN35" s="426"/>
      <c r="AO35" s="387"/>
      <c r="AP35" s="426"/>
      <c r="AQ35" s="398"/>
      <c r="AR35" s="398"/>
      <c r="AS35" s="398">
        <f t="shared" si="0"/>
        <v>23</v>
      </c>
      <c r="AT35" s="367">
        <v>1100</v>
      </c>
      <c r="AU35" s="411">
        <f t="shared" si="2"/>
        <v>25300</v>
      </c>
      <c r="AW35" s="478"/>
    </row>
    <row r="36" spans="1:49" s="368" customFormat="1" x14ac:dyDescent="0.2">
      <c r="A36" s="476">
        <v>33</v>
      </c>
      <c r="B36" s="444" t="s">
        <v>120</v>
      </c>
      <c r="C36" s="437" t="s">
        <v>111</v>
      </c>
      <c r="D36" s="387"/>
      <c r="E36" s="412"/>
      <c r="F36" s="412">
        <v>1</v>
      </c>
      <c r="G36" s="412"/>
      <c r="H36" s="426"/>
      <c r="I36" s="387"/>
      <c r="J36" s="412"/>
      <c r="K36" s="412"/>
      <c r="L36" s="426"/>
      <c r="M36" s="386"/>
      <c r="N36" s="426"/>
      <c r="O36" s="398"/>
      <c r="P36" s="398"/>
      <c r="Q36" s="387">
        <v>1</v>
      </c>
      <c r="R36" s="426"/>
      <c r="S36" s="387"/>
      <c r="T36" s="426"/>
      <c r="U36" s="386"/>
      <c r="V36" s="412"/>
      <c r="W36" s="412"/>
      <c r="X36" s="426"/>
      <c r="Y36" s="386"/>
      <c r="Z36" s="412"/>
      <c r="AA36" s="412"/>
      <c r="AB36" s="426"/>
      <c r="AC36" s="386"/>
      <c r="AD36" s="412"/>
      <c r="AE36" s="412"/>
      <c r="AF36" s="426"/>
      <c r="AG36" s="486"/>
      <c r="AH36" s="398"/>
      <c r="AI36" s="387"/>
      <c r="AJ36" s="426">
        <v>2</v>
      </c>
      <c r="AK36" s="398"/>
      <c r="AL36" s="398"/>
      <c r="AM36" s="387"/>
      <c r="AN36" s="426"/>
      <c r="AO36" s="387"/>
      <c r="AP36" s="426"/>
      <c r="AQ36" s="398"/>
      <c r="AR36" s="398"/>
      <c r="AS36" s="398">
        <f t="shared" ref="AS36:AS63" si="3">IF(SUM(D36:AR36)&lt;&gt;0,SUM(D36:AR36),"")</f>
        <v>4</v>
      </c>
      <c r="AT36" s="367">
        <v>1600</v>
      </c>
      <c r="AU36" s="411">
        <f t="shared" si="2"/>
        <v>6400</v>
      </c>
      <c r="AW36" s="478"/>
    </row>
    <row r="37" spans="1:49" s="368" customFormat="1" x14ac:dyDescent="0.2">
      <c r="A37" s="476">
        <v>34</v>
      </c>
      <c r="B37" s="444" t="s">
        <v>201</v>
      </c>
      <c r="C37" s="437" t="s">
        <v>111</v>
      </c>
      <c r="D37" s="387"/>
      <c r="E37" s="412"/>
      <c r="F37" s="412"/>
      <c r="G37" s="412"/>
      <c r="H37" s="426"/>
      <c r="I37" s="387"/>
      <c r="J37" s="412"/>
      <c r="K37" s="412"/>
      <c r="L37" s="426"/>
      <c r="M37" s="386"/>
      <c r="N37" s="426"/>
      <c r="O37" s="398"/>
      <c r="P37" s="398"/>
      <c r="Q37" s="387"/>
      <c r="R37" s="426"/>
      <c r="S37" s="387"/>
      <c r="T37" s="426"/>
      <c r="U37" s="386"/>
      <c r="V37" s="412"/>
      <c r="W37" s="412"/>
      <c r="X37" s="426"/>
      <c r="Y37" s="386"/>
      <c r="Z37" s="412"/>
      <c r="AA37" s="412"/>
      <c r="AB37" s="426"/>
      <c r="AC37" s="386"/>
      <c r="AD37" s="412"/>
      <c r="AE37" s="412"/>
      <c r="AF37" s="426"/>
      <c r="AG37" s="486"/>
      <c r="AH37" s="398"/>
      <c r="AI37" s="387"/>
      <c r="AJ37" s="426"/>
      <c r="AK37" s="398"/>
      <c r="AL37" s="398"/>
      <c r="AM37" s="387"/>
      <c r="AN37" s="426"/>
      <c r="AO37" s="387"/>
      <c r="AP37" s="426"/>
      <c r="AQ37" s="398"/>
      <c r="AR37" s="398">
        <v>1</v>
      </c>
      <c r="AS37" s="398">
        <f t="shared" si="3"/>
        <v>1</v>
      </c>
      <c r="AT37" s="367">
        <v>1500</v>
      </c>
      <c r="AU37" s="411">
        <f t="shared" si="2"/>
        <v>1500</v>
      </c>
      <c r="AW37" s="478"/>
    </row>
    <row r="38" spans="1:49" s="368" customFormat="1" x14ac:dyDescent="0.2">
      <c r="A38" s="476">
        <v>35</v>
      </c>
      <c r="B38" s="444" t="s">
        <v>121</v>
      </c>
      <c r="C38" s="437" t="s">
        <v>111</v>
      </c>
      <c r="D38" s="387"/>
      <c r="E38" s="412"/>
      <c r="F38" s="412">
        <v>1</v>
      </c>
      <c r="G38" s="412"/>
      <c r="H38" s="426"/>
      <c r="I38" s="387"/>
      <c r="J38" s="412"/>
      <c r="K38" s="412"/>
      <c r="L38" s="426"/>
      <c r="M38" s="386"/>
      <c r="N38" s="426"/>
      <c r="O38" s="398"/>
      <c r="P38" s="398"/>
      <c r="Q38" s="387"/>
      <c r="R38" s="426"/>
      <c r="S38" s="387">
        <v>3</v>
      </c>
      <c r="T38" s="426"/>
      <c r="U38" s="386"/>
      <c r="V38" s="412"/>
      <c r="W38" s="412"/>
      <c r="X38" s="426"/>
      <c r="Y38" s="386"/>
      <c r="Z38" s="412"/>
      <c r="AA38" s="412"/>
      <c r="AB38" s="426"/>
      <c r="AC38" s="386"/>
      <c r="AD38" s="412"/>
      <c r="AE38" s="412"/>
      <c r="AF38" s="426"/>
      <c r="AG38" s="486"/>
      <c r="AH38" s="398"/>
      <c r="AI38" s="387"/>
      <c r="AJ38" s="426"/>
      <c r="AK38" s="398"/>
      <c r="AL38" s="398"/>
      <c r="AM38" s="387"/>
      <c r="AN38" s="426"/>
      <c r="AO38" s="387"/>
      <c r="AP38" s="426"/>
      <c r="AQ38" s="398"/>
      <c r="AR38" s="414"/>
      <c r="AS38" s="414">
        <f t="shared" si="3"/>
        <v>4</v>
      </c>
      <c r="AT38" s="367">
        <v>1800</v>
      </c>
      <c r="AU38" s="411">
        <f t="shared" si="2"/>
        <v>7200</v>
      </c>
      <c r="AW38" s="478"/>
    </row>
    <row r="39" spans="1:49" s="368" customFormat="1" ht="13.5" customHeight="1" x14ac:dyDescent="0.2">
      <c r="A39" s="476">
        <v>36</v>
      </c>
      <c r="B39" s="442" t="s">
        <v>142</v>
      </c>
      <c r="C39" s="437" t="s">
        <v>111</v>
      </c>
      <c r="D39" s="387"/>
      <c r="E39" s="412"/>
      <c r="F39" s="412"/>
      <c r="G39" s="412"/>
      <c r="H39" s="426"/>
      <c r="I39" s="387"/>
      <c r="J39" s="412"/>
      <c r="K39" s="412"/>
      <c r="L39" s="426"/>
      <c r="M39" s="386"/>
      <c r="N39" s="426"/>
      <c r="O39" s="398"/>
      <c r="P39" s="398"/>
      <c r="Q39" s="387"/>
      <c r="R39" s="426"/>
      <c r="S39" s="387"/>
      <c r="T39" s="426"/>
      <c r="U39" s="386"/>
      <c r="V39" s="412"/>
      <c r="W39" s="412"/>
      <c r="X39" s="426"/>
      <c r="Y39" s="386"/>
      <c r="Z39" s="412"/>
      <c r="AA39" s="412"/>
      <c r="AB39" s="426"/>
      <c r="AC39" s="386"/>
      <c r="AD39" s="412"/>
      <c r="AE39" s="412"/>
      <c r="AF39" s="426"/>
      <c r="AG39" s="486"/>
      <c r="AH39" s="398"/>
      <c r="AI39" s="387"/>
      <c r="AJ39" s="426"/>
      <c r="AK39" s="398"/>
      <c r="AL39" s="398"/>
      <c r="AM39" s="387"/>
      <c r="AN39" s="426"/>
      <c r="AO39" s="387"/>
      <c r="AP39" s="426"/>
      <c r="AQ39" s="398"/>
      <c r="AR39" s="398">
        <v>1</v>
      </c>
      <c r="AS39" s="398">
        <f t="shared" si="3"/>
        <v>1</v>
      </c>
      <c r="AT39" s="367">
        <v>2200</v>
      </c>
      <c r="AU39" s="411">
        <f t="shared" si="2"/>
        <v>2200</v>
      </c>
      <c r="AW39" s="478"/>
    </row>
    <row r="40" spans="1:49" s="368" customFormat="1" x14ac:dyDescent="0.2">
      <c r="A40" s="476">
        <v>37</v>
      </c>
      <c r="B40" s="442" t="s">
        <v>130</v>
      </c>
      <c r="C40" s="437" t="s">
        <v>124</v>
      </c>
      <c r="D40" s="387"/>
      <c r="E40" s="412">
        <v>140</v>
      </c>
      <c r="F40" s="412">
        <v>100</v>
      </c>
      <c r="G40" s="412"/>
      <c r="H40" s="426"/>
      <c r="I40" s="387"/>
      <c r="J40" s="412">
        <v>30</v>
      </c>
      <c r="K40" s="412">
        <v>125</v>
      </c>
      <c r="L40" s="426"/>
      <c r="M40" s="386"/>
      <c r="N40" s="426"/>
      <c r="O40" s="398">
        <v>30</v>
      </c>
      <c r="P40" s="398">
        <v>40</v>
      </c>
      <c r="Q40" s="387">
        <v>1205</v>
      </c>
      <c r="R40" s="426">
        <v>520</v>
      </c>
      <c r="S40" s="387">
        <v>1520</v>
      </c>
      <c r="T40" s="426">
        <v>25</v>
      </c>
      <c r="U40" s="386"/>
      <c r="V40" s="412">
        <v>55</v>
      </c>
      <c r="W40" s="412"/>
      <c r="X40" s="426"/>
      <c r="Y40" s="386"/>
      <c r="Z40" s="412"/>
      <c r="AA40" s="412"/>
      <c r="AB40" s="426"/>
      <c r="AC40" s="386"/>
      <c r="AD40" s="412">
        <v>1000</v>
      </c>
      <c r="AE40" s="412"/>
      <c r="AF40" s="426"/>
      <c r="AG40" s="486">
        <v>860</v>
      </c>
      <c r="AH40" s="398">
        <v>50</v>
      </c>
      <c r="AI40" s="387">
        <v>1525</v>
      </c>
      <c r="AJ40" s="426">
        <v>3585</v>
      </c>
      <c r="AK40" s="398">
        <v>915</v>
      </c>
      <c r="AL40" s="398">
        <v>220</v>
      </c>
      <c r="AM40" s="387"/>
      <c r="AN40" s="426"/>
      <c r="AO40" s="387"/>
      <c r="AP40" s="426">
        <v>50</v>
      </c>
      <c r="AQ40" s="398"/>
      <c r="AR40" s="398">
        <v>1000</v>
      </c>
      <c r="AS40" s="398">
        <f t="shared" si="3"/>
        <v>12995</v>
      </c>
      <c r="AT40" s="367">
        <v>30</v>
      </c>
      <c r="AU40" s="411">
        <f t="shared" si="2"/>
        <v>389850</v>
      </c>
      <c r="AW40" s="478"/>
    </row>
    <row r="41" spans="1:49" s="368" customFormat="1" x14ac:dyDescent="0.2">
      <c r="A41" s="476">
        <v>38</v>
      </c>
      <c r="B41" s="442" t="s">
        <v>216</v>
      </c>
      <c r="C41" s="437" t="s">
        <v>125</v>
      </c>
      <c r="D41" s="387"/>
      <c r="E41" s="412"/>
      <c r="F41" s="412"/>
      <c r="G41" s="412"/>
      <c r="H41" s="426"/>
      <c r="I41" s="387"/>
      <c r="J41" s="412"/>
      <c r="K41" s="412"/>
      <c r="L41" s="426"/>
      <c r="M41" s="386"/>
      <c r="N41" s="426"/>
      <c r="O41" s="398"/>
      <c r="P41" s="398"/>
      <c r="Q41" s="387"/>
      <c r="R41" s="426"/>
      <c r="S41" s="387"/>
      <c r="T41" s="426"/>
      <c r="U41" s="386"/>
      <c r="V41" s="412"/>
      <c r="W41" s="412"/>
      <c r="X41" s="426"/>
      <c r="Y41" s="386"/>
      <c r="Z41" s="412"/>
      <c r="AA41" s="412"/>
      <c r="AB41" s="426"/>
      <c r="AC41" s="386"/>
      <c r="AD41" s="412"/>
      <c r="AE41" s="412"/>
      <c r="AF41" s="426"/>
      <c r="AG41" s="486"/>
      <c r="AH41" s="398"/>
      <c r="AI41" s="387"/>
      <c r="AJ41" s="426"/>
      <c r="AK41" s="398"/>
      <c r="AL41" s="398">
        <v>650</v>
      </c>
      <c r="AM41" s="387"/>
      <c r="AN41" s="426"/>
      <c r="AO41" s="387"/>
      <c r="AP41" s="426"/>
      <c r="AQ41" s="398"/>
      <c r="AR41" s="398"/>
      <c r="AS41" s="398">
        <f t="shared" si="3"/>
        <v>650</v>
      </c>
      <c r="AT41" s="367">
        <v>30</v>
      </c>
      <c r="AU41" s="411">
        <f t="shared" si="2"/>
        <v>19500</v>
      </c>
      <c r="AW41" s="478"/>
    </row>
    <row r="42" spans="1:49" s="368" customFormat="1" x14ac:dyDescent="0.2">
      <c r="A42" s="476">
        <v>39</v>
      </c>
      <c r="B42" s="442" t="s">
        <v>202</v>
      </c>
      <c r="C42" s="437" t="s">
        <v>125</v>
      </c>
      <c r="D42" s="387"/>
      <c r="E42" s="412"/>
      <c r="F42" s="412"/>
      <c r="G42" s="412"/>
      <c r="H42" s="426"/>
      <c r="I42" s="387"/>
      <c r="J42" s="412"/>
      <c r="K42" s="412"/>
      <c r="L42" s="426"/>
      <c r="M42" s="386"/>
      <c r="N42" s="426"/>
      <c r="O42" s="398"/>
      <c r="P42" s="398"/>
      <c r="Q42" s="387"/>
      <c r="R42" s="426"/>
      <c r="S42" s="387"/>
      <c r="T42" s="426"/>
      <c r="U42" s="386"/>
      <c r="V42" s="412"/>
      <c r="W42" s="412"/>
      <c r="X42" s="426"/>
      <c r="Y42" s="386"/>
      <c r="Z42" s="412"/>
      <c r="AA42" s="412"/>
      <c r="AB42" s="426"/>
      <c r="AC42" s="386"/>
      <c r="AD42" s="412"/>
      <c r="AE42" s="412"/>
      <c r="AF42" s="426"/>
      <c r="AG42" s="486"/>
      <c r="AH42" s="398"/>
      <c r="AI42" s="387"/>
      <c r="AJ42" s="426"/>
      <c r="AK42" s="398"/>
      <c r="AL42" s="398"/>
      <c r="AM42" s="387"/>
      <c r="AN42" s="426"/>
      <c r="AO42" s="387"/>
      <c r="AP42" s="426"/>
      <c r="AQ42" s="398">
        <v>370</v>
      </c>
      <c r="AR42" s="398"/>
      <c r="AS42" s="398">
        <f t="shared" si="3"/>
        <v>370</v>
      </c>
      <c r="AT42" s="367">
        <v>30</v>
      </c>
      <c r="AU42" s="411">
        <f t="shared" si="2"/>
        <v>11100</v>
      </c>
      <c r="AW42" s="478"/>
    </row>
    <row r="43" spans="1:49" s="368" customFormat="1" x14ac:dyDescent="0.2">
      <c r="A43" s="476">
        <v>40</v>
      </c>
      <c r="B43" s="442" t="s">
        <v>138</v>
      </c>
      <c r="C43" s="437" t="s">
        <v>148</v>
      </c>
      <c r="D43" s="388">
        <v>0</v>
      </c>
      <c r="E43" s="416">
        <v>0.01</v>
      </c>
      <c r="F43" s="416">
        <v>0.01</v>
      </c>
      <c r="G43" s="416">
        <v>0.01</v>
      </c>
      <c r="H43" s="425">
        <v>0.01</v>
      </c>
      <c r="I43" s="388">
        <v>0.01</v>
      </c>
      <c r="J43" s="416">
        <v>0</v>
      </c>
      <c r="K43" s="416">
        <v>0.01</v>
      </c>
      <c r="L43" s="425">
        <v>0</v>
      </c>
      <c r="M43" s="389">
        <v>0</v>
      </c>
      <c r="N43" s="425">
        <v>0</v>
      </c>
      <c r="O43" s="417">
        <v>0</v>
      </c>
      <c r="P43" s="417">
        <v>0.01</v>
      </c>
      <c r="Q43" s="388">
        <v>0.08</v>
      </c>
      <c r="R43" s="425">
        <v>0.04</v>
      </c>
      <c r="S43" s="388">
        <v>0.09</v>
      </c>
      <c r="T43" s="425">
        <v>0.01</v>
      </c>
      <c r="U43" s="389">
        <v>0.01</v>
      </c>
      <c r="V43" s="416">
        <v>0.01</v>
      </c>
      <c r="W43" s="416">
        <v>0</v>
      </c>
      <c r="X43" s="425">
        <v>0.01</v>
      </c>
      <c r="Y43" s="389">
        <v>0</v>
      </c>
      <c r="Z43" s="416">
        <v>0.01</v>
      </c>
      <c r="AA43" s="416">
        <v>0.01</v>
      </c>
      <c r="AB43" s="425">
        <v>0</v>
      </c>
      <c r="AC43" s="389">
        <v>0.01</v>
      </c>
      <c r="AD43" s="416">
        <v>7.0000000000000007E-2</v>
      </c>
      <c r="AE43" s="416">
        <v>0</v>
      </c>
      <c r="AF43" s="425">
        <v>0.01</v>
      </c>
      <c r="AG43" s="488">
        <v>0.04</v>
      </c>
      <c r="AH43" s="417">
        <v>0.01</v>
      </c>
      <c r="AI43" s="388">
        <v>0.09</v>
      </c>
      <c r="AJ43" s="425">
        <v>0.3</v>
      </c>
      <c r="AK43" s="417">
        <v>0.08</v>
      </c>
      <c r="AL43" s="417">
        <v>0.01</v>
      </c>
      <c r="AM43" s="388">
        <v>0.01</v>
      </c>
      <c r="AN43" s="425">
        <v>0.01</v>
      </c>
      <c r="AO43" s="388">
        <v>0</v>
      </c>
      <c r="AP43" s="425">
        <v>0.01</v>
      </c>
      <c r="AQ43" s="417">
        <v>0.01</v>
      </c>
      <c r="AR43" s="417"/>
      <c r="AS43" s="417">
        <f t="shared" si="3"/>
        <v>1</v>
      </c>
      <c r="AT43" s="367">
        <v>30000</v>
      </c>
      <c r="AU43" s="411">
        <f t="shared" si="2"/>
        <v>30000</v>
      </c>
      <c r="AW43" s="478"/>
    </row>
    <row r="44" spans="1:49" s="368" customFormat="1" x14ac:dyDescent="0.2">
      <c r="A44" s="476">
        <v>41</v>
      </c>
      <c r="B44" s="442" t="s">
        <v>143</v>
      </c>
      <c r="C44" s="437" t="s">
        <v>124</v>
      </c>
      <c r="D44" s="387"/>
      <c r="E44" s="412"/>
      <c r="F44" s="412"/>
      <c r="G44" s="412"/>
      <c r="H44" s="426"/>
      <c r="I44" s="387"/>
      <c r="J44" s="412"/>
      <c r="K44" s="412"/>
      <c r="L44" s="426"/>
      <c r="M44" s="386"/>
      <c r="N44" s="426"/>
      <c r="O44" s="398"/>
      <c r="P44" s="398"/>
      <c r="Q44" s="387"/>
      <c r="R44" s="426"/>
      <c r="S44" s="387"/>
      <c r="T44" s="426"/>
      <c r="U44" s="386"/>
      <c r="V44" s="412"/>
      <c r="W44" s="412"/>
      <c r="X44" s="426"/>
      <c r="Y44" s="386"/>
      <c r="Z44" s="412"/>
      <c r="AA44" s="412"/>
      <c r="AB44" s="426"/>
      <c r="AC44" s="386"/>
      <c r="AD44" s="412"/>
      <c r="AE44" s="412"/>
      <c r="AF44" s="426"/>
      <c r="AG44" s="486"/>
      <c r="AH44" s="398"/>
      <c r="AI44" s="387"/>
      <c r="AJ44" s="426"/>
      <c r="AK44" s="398"/>
      <c r="AL44" s="398"/>
      <c r="AM44" s="387"/>
      <c r="AN44" s="426"/>
      <c r="AO44" s="387"/>
      <c r="AP44" s="426"/>
      <c r="AQ44" s="398"/>
      <c r="AR44" s="398">
        <v>500</v>
      </c>
      <c r="AS44" s="398">
        <f t="shared" si="3"/>
        <v>500</v>
      </c>
      <c r="AT44" s="367">
        <v>2.5</v>
      </c>
      <c r="AU44" s="411">
        <f t="shared" si="2"/>
        <v>1250</v>
      </c>
      <c r="AW44" s="478"/>
    </row>
    <row r="45" spans="1:49" s="368" customFormat="1" x14ac:dyDescent="0.2">
      <c r="A45" s="476">
        <v>42</v>
      </c>
      <c r="B45" s="442" t="s">
        <v>144</v>
      </c>
      <c r="C45" s="437" t="s">
        <v>124</v>
      </c>
      <c r="D45" s="387"/>
      <c r="E45" s="412"/>
      <c r="F45" s="412"/>
      <c r="G45" s="412"/>
      <c r="H45" s="426"/>
      <c r="I45" s="387"/>
      <c r="J45" s="412"/>
      <c r="K45" s="412"/>
      <c r="L45" s="426"/>
      <c r="M45" s="386"/>
      <c r="N45" s="426"/>
      <c r="O45" s="398"/>
      <c r="P45" s="398"/>
      <c r="Q45" s="387"/>
      <c r="R45" s="426"/>
      <c r="S45" s="387"/>
      <c r="T45" s="426"/>
      <c r="U45" s="386"/>
      <c r="V45" s="412"/>
      <c r="W45" s="412"/>
      <c r="X45" s="426"/>
      <c r="Y45" s="386"/>
      <c r="Z45" s="412"/>
      <c r="AA45" s="412"/>
      <c r="AB45" s="426"/>
      <c r="AC45" s="386"/>
      <c r="AD45" s="412"/>
      <c r="AE45" s="412"/>
      <c r="AF45" s="426"/>
      <c r="AG45" s="486"/>
      <c r="AH45" s="398"/>
      <c r="AI45" s="387">
        <v>435</v>
      </c>
      <c r="AJ45" s="426">
        <v>391</v>
      </c>
      <c r="AK45" s="398"/>
      <c r="AL45" s="398"/>
      <c r="AM45" s="387"/>
      <c r="AN45" s="426"/>
      <c r="AO45" s="387"/>
      <c r="AP45" s="426"/>
      <c r="AQ45" s="398"/>
      <c r="AR45" s="398"/>
      <c r="AS45" s="398">
        <f t="shared" si="3"/>
        <v>826</v>
      </c>
      <c r="AT45" s="367">
        <v>4</v>
      </c>
      <c r="AU45" s="411">
        <f t="shared" si="2"/>
        <v>3304</v>
      </c>
      <c r="AW45" s="478"/>
    </row>
    <row r="46" spans="1:49" x14ac:dyDescent="0.2">
      <c r="A46" s="380">
        <v>43</v>
      </c>
      <c r="B46" s="445" t="s">
        <v>145</v>
      </c>
      <c r="C46" s="438" t="s">
        <v>124</v>
      </c>
      <c r="D46" s="387"/>
      <c r="E46" s="412"/>
      <c r="F46" s="412"/>
      <c r="G46" s="412"/>
      <c r="H46" s="426"/>
      <c r="I46" s="387"/>
      <c r="J46" s="412"/>
      <c r="K46" s="412"/>
      <c r="L46" s="426"/>
      <c r="M46" s="386"/>
      <c r="N46" s="426"/>
      <c r="O46" s="398"/>
      <c r="P46" s="398"/>
      <c r="Q46" s="387"/>
      <c r="R46" s="426"/>
      <c r="S46" s="387"/>
      <c r="T46" s="426"/>
      <c r="U46" s="386"/>
      <c r="V46" s="412"/>
      <c r="W46" s="412"/>
      <c r="X46" s="426"/>
      <c r="Y46" s="386"/>
      <c r="Z46" s="412"/>
      <c r="AA46" s="412"/>
      <c r="AB46" s="426"/>
      <c r="AC46" s="386"/>
      <c r="AD46" s="412"/>
      <c r="AE46" s="412"/>
      <c r="AF46" s="426"/>
      <c r="AG46" s="486"/>
      <c r="AH46" s="398"/>
      <c r="AI46" s="387">
        <v>52</v>
      </c>
      <c r="AJ46" s="426">
        <v>67</v>
      </c>
      <c r="AK46" s="398"/>
      <c r="AL46" s="398"/>
      <c r="AM46" s="387"/>
      <c r="AN46" s="426"/>
      <c r="AO46" s="387"/>
      <c r="AP46" s="426"/>
      <c r="AQ46" s="398"/>
      <c r="AR46" s="347"/>
      <c r="AS46" s="398">
        <f t="shared" si="3"/>
        <v>119</v>
      </c>
      <c r="AT46" s="353">
        <v>12</v>
      </c>
      <c r="AU46" s="403">
        <f t="shared" si="2"/>
        <v>1428</v>
      </c>
      <c r="AW46" s="478"/>
    </row>
    <row r="47" spans="1:49" ht="13.5" thickBot="1" x14ac:dyDescent="0.25">
      <c r="A47" s="381">
        <v>44</v>
      </c>
      <c r="B47" s="446" t="s">
        <v>149</v>
      </c>
      <c r="C47" s="439" t="s">
        <v>127</v>
      </c>
      <c r="D47" s="432"/>
      <c r="E47" s="430"/>
      <c r="F47" s="430"/>
      <c r="G47" s="430"/>
      <c r="H47" s="431"/>
      <c r="I47" s="432"/>
      <c r="J47" s="430"/>
      <c r="K47" s="430"/>
      <c r="L47" s="431"/>
      <c r="M47" s="451"/>
      <c r="N47" s="431"/>
      <c r="O47" s="433"/>
      <c r="P47" s="433"/>
      <c r="Q47" s="432"/>
      <c r="R47" s="431"/>
      <c r="S47" s="432"/>
      <c r="T47" s="431"/>
      <c r="U47" s="451"/>
      <c r="V47" s="430"/>
      <c r="W47" s="430"/>
      <c r="X47" s="431"/>
      <c r="Y47" s="451"/>
      <c r="Z47" s="430"/>
      <c r="AA47" s="430"/>
      <c r="AB47" s="431"/>
      <c r="AC47" s="451"/>
      <c r="AD47" s="430"/>
      <c r="AE47" s="430"/>
      <c r="AF47" s="431"/>
      <c r="AG47" s="489"/>
      <c r="AH47" s="433"/>
      <c r="AI47" s="432"/>
      <c r="AJ47" s="431"/>
      <c r="AK47" s="474"/>
      <c r="AL47" s="474"/>
      <c r="AM47" s="461"/>
      <c r="AN47" s="473"/>
      <c r="AO47" s="461"/>
      <c r="AP47" s="473"/>
      <c r="AQ47" s="433"/>
      <c r="AR47" s="348">
        <v>50</v>
      </c>
      <c r="AS47" s="348">
        <f t="shared" si="3"/>
        <v>50</v>
      </c>
      <c r="AT47" s="353">
        <v>300</v>
      </c>
      <c r="AU47" s="403">
        <f t="shared" si="2"/>
        <v>15000</v>
      </c>
      <c r="AW47" s="478"/>
    </row>
    <row r="48" spans="1:49" x14ac:dyDescent="0.2">
      <c r="A48" s="458">
        <v>45</v>
      </c>
      <c r="B48" s="459"/>
      <c r="C48" s="460"/>
      <c r="D48" s="456"/>
      <c r="E48" s="393"/>
      <c r="F48" s="393"/>
      <c r="G48" s="415"/>
      <c r="H48" s="454"/>
      <c r="I48" s="454"/>
      <c r="J48" s="455"/>
      <c r="K48" s="464"/>
      <c r="L48" s="415"/>
      <c r="M48" s="454"/>
      <c r="N48" s="454"/>
      <c r="O48" s="454"/>
      <c r="P48" s="455"/>
      <c r="Q48" s="456"/>
      <c r="R48" s="415"/>
      <c r="S48" s="456"/>
      <c r="T48" s="456"/>
      <c r="U48" s="415"/>
      <c r="V48" s="455"/>
      <c r="W48" s="415"/>
      <c r="X48" s="455"/>
      <c r="Y48" s="415"/>
      <c r="Z48" s="418"/>
      <c r="AA48" s="418"/>
      <c r="AB48" s="418"/>
      <c r="AC48" s="418"/>
      <c r="AD48" s="418"/>
      <c r="AE48" s="418"/>
      <c r="AF48" s="418"/>
      <c r="AG48" s="418"/>
      <c r="AH48" s="418"/>
      <c r="AI48" s="418"/>
      <c r="AJ48" s="454"/>
      <c r="AK48" s="455"/>
      <c r="AL48" s="464"/>
      <c r="AM48" s="464"/>
      <c r="AN48" s="464"/>
      <c r="AO48" s="464"/>
      <c r="AP48" s="464"/>
      <c r="AQ48" s="415"/>
      <c r="AR48" s="378"/>
      <c r="AS48" s="378" t="str">
        <f t="shared" si="3"/>
        <v/>
      </c>
      <c r="AT48" s="353"/>
      <c r="AU48" s="403" t="str">
        <f t="shared" si="2"/>
        <v/>
      </c>
    </row>
    <row r="49" spans="1:47" hidden="1" x14ac:dyDescent="0.2">
      <c r="A49" s="448">
        <v>46</v>
      </c>
      <c r="B49" s="445"/>
      <c r="C49" s="438"/>
      <c r="D49" s="417"/>
      <c r="E49" s="462"/>
      <c r="F49" s="462"/>
      <c r="G49" s="388"/>
      <c r="H49" s="416"/>
      <c r="I49" s="416"/>
      <c r="J49" s="425"/>
      <c r="K49" s="465"/>
      <c r="L49" s="388"/>
      <c r="M49" s="416"/>
      <c r="N49" s="416"/>
      <c r="O49" s="416"/>
      <c r="P49" s="425"/>
      <c r="Q49" s="417"/>
      <c r="R49" s="388"/>
      <c r="S49" s="417"/>
      <c r="T49" s="417"/>
      <c r="U49" s="388"/>
      <c r="V49" s="425"/>
      <c r="W49" s="388"/>
      <c r="X49" s="425"/>
      <c r="Y49" s="388"/>
      <c r="Z49" s="389"/>
      <c r="AA49" s="389"/>
      <c r="AB49" s="389"/>
      <c r="AC49" s="389"/>
      <c r="AD49" s="389"/>
      <c r="AE49" s="389"/>
      <c r="AF49" s="389"/>
      <c r="AG49" s="389"/>
      <c r="AH49" s="389"/>
      <c r="AI49" s="389"/>
      <c r="AJ49" s="416"/>
      <c r="AK49" s="425"/>
      <c r="AL49" s="465"/>
      <c r="AM49" s="465"/>
      <c r="AN49" s="465"/>
      <c r="AO49" s="465"/>
      <c r="AP49" s="465"/>
      <c r="AQ49" s="388"/>
      <c r="AR49" s="373"/>
      <c r="AS49" s="373" t="str">
        <f t="shared" si="3"/>
        <v/>
      </c>
      <c r="AT49" s="353"/>
      <c r="AU49" s="403" t="str">
        <f t="shared" si="2"/>
        <v/>
      </c>
    </row>
    <row r="50" spans="1:47" hidden="1" x14ac:dyDescent="0.2">
      <c r="A50" s="448">
        <v>47</v>
      </c>
      <c r="B50" s="445"/>
      <c r="C50" s="438"/>
      <c r="D50" s="398"/>
      <c r="E50" s="394"/>
      <c r="F50" s="394"/>
      <c r="G50" s="387"/>
      <c r="H50" s="412"/>
      <c r="I50" s="412"/>
      <c r="J50" s="426"/>
      <c r="K50" s="466"/>
      <c r="L50" s="387"/>
      <c r="M50" s="412"/>
      <c r="N50" s="412"/>
      <c r="O50" s="412"/>
      <c r="P50" s="426"/>
      <c r="Q50" s="398"/>
      <c r="R50" s="387"/>
      <c r="S50" s="398"/>
      <c r="T50" s="398"/>
      <c r="U50" s="387"/>
      <c r="V50" s="426"/>
      <c r="W50" s="387"/>
      <c r="X50" s="426"/>
      <c r="Y50" s="387"/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412"/>
      <c r="AK50" s="426"/>
      <c r="AL50" s="466"/>
      <c r="AM50" s="466"/>
      <c r="AN50" s="466"/>
      <c r="AO50" s="466"/>
      <c r="AP50" s="466"/>
      <c r="AQ50" s="387"/>
      <c r="AR50" s="347"/>
      <c r="AS50" s="347" t="str">
        <f t="shared" si="3"/>
        <v/>
      </c>
      <c r="AT50" s="353"/>
      <c r="AU50" s="403" t="str">
        <f t="shared" si="2"/>
        <v/>
      </c>
    </row>
    <row r="51" spans="1:47" hidden="1" x14ac:dyDescent="0.2">
      <c r="A51" s="448">
        <v>48</v>
      </c>
      <c r="B51" s="445"/>
      <c r="C51" s="438"/>
      <c r="D51" s="398"/>
      <c r="E51" s="394"/>
      <c r="F51" s="394"/>
      <c r="G51" s="387"/>
      <c r="H51" s="412"/>
      <c r="I51" s="412"/>
      <c r="J51" s="426"/>
      <c r="K51" s="466"/>
      <c r="L51" s="387"/>
      <c r="M51" s="412"/>
      <c r="N51" s="412"/>
      <c r="O51" s="412"/>
      <c r="P51" s="426"/>
      <c r="Q51" s="398"/>
      <c r="R51" s="387"/>
      <c r="S51" s="398"/>
      <c r="T51" s="398"/>
      <c r="U51" s="387"/>
      <c r="V51" s="426"/>
      <c r="W51" s="387"/>
      <c r="X51" s="426"/>
      <c r="Y51" s="387"/>
      <c r="Z51" s="386"/>
      <c r="AA51" s="386"/>
      <c r="AB51" s="386"/>
      <c r="AC51" s="386"/>
      <c r="AD51" s="386"/>
      <c r="AE51" s="386"/>
      <c r="AF51" s="386"/>
      <c r="AG51" s="386"/>
      <c r="AH51" s="386"/>
      <c r="AI51" s="386"/>
      <c r="AJ51" s="412"/>
      <c r="AK51" s="426"/>
      <c r="AL51" s="466"/>
      <c r="AM51" s="466"/>
      <c r="AN51" s="466"/>
      <c r="AO51" s="466"/>
      <c r="AP51" s="466"/>
      <c r="AQ51" s="387"/>
      <c r="AR51" s="347"/>
      <c r="AS51" s="347" t="str">
        <f t="shared" si="3"/>
        <v/>
      </c>
      <c r="AT51" s="353"/>
      <c r="AU51" s="403" t="str">
        <f t="shared" si="2"/>
        <v/>
      </c>
    </row>
    <row r="52" spans="1:47" hidden="1" x14ac:dyDescent="0.2">
      <c r="A52" s="448">
        <v>49</v>
      </c>
      <c r="B52" s="445"/>
      <c r="C52" s="438"/>
      <c r="D52" s="407"/>
      <c r="E52" s="463"/>
      <c r="F52" s="463"/>
      <c r="G52" s="390"/>
      <c r="H52" s="413"/>
      <c r="I52" s="413"/>
      <c r="J52" s="427"/>
      <c r="K52" s="467"/>
      <c r="L52" s="390"/>
      <c r="M52" s="413"/>
      <c r="N52" s="413"/>
      <c r="O52" s="413"/>
      <c r="P52" s="427"/>
      <c r="Q52" s="407"/>
      <c r="R52" s="390"/>
      <c r="S52" s="407"/>
      <c r="T52" s="407"/>
      <c r="U52" s="390"/>
      <c r="V52" s="427"/>
      <c r="W52" s="390"/>
      <c r="X52" s="427"/>
      <c r="Y52" s="390"/>
      <c r="Z52" s="450"/>
      <c r="AA52" s="450"/>
      <c r="AB52" s="450"/>
      <c r="AC52" s="450"/>
      <c r="AD52" s="450"/>
      <c r="AE52" s="450"/>
      <c r="AF52" s="450"/>
      <c r="AG52" s="450"/>
      <c r="AH52" s="450"/>
      <c r="AI52" s="450"/>
      <c r="AJ52" s="413"/>
      <c r="AK52" s="427"/>
      <c r="AL52" s="467"/>
      <c r="AM52" s="467"/>
      <c r="AN52" s="467"/>
      <c r="AO52" s="467"/>
      <c r="AP52" s="467"/>
      <c r="AQ52" s="390"/>
      <c r="AR52" s="347"/>
      <c r="AS52" s="347" t="str">
        <f t="shared" si="3"/>
        <v/>
      </c>
      <c r="AT52" s="353"/>
      <c r="AU52" s="403" t="str">
        <f t="shared" si="2"/>
        <v/>
      </c>
    </row>
    <row r="53" spans="1:47" hidden="1" x14ac:dyDescent="0.2">
      <c r="A53" s="448">
        <v>50</v>
      </c>
      <c r="B53" s="445"/>
      <c r="C53" s="438"/>
      <c r="D53" s="398"/>
      <c r="E53" s="394"/>
      <c r="F53" s="394"/>
      <c r="G53" s="387"/>
      <c r="H53" s="412"/>
      <c r="I53" s="412"/>
      <c r="J53" s="426"/>
      <c r="K53" s="466"/>
      <c r="L53" s="387"/>
      <c r="M53" s="412"/>
      <c r="N53" s="412"/>
      <c r="O53" s="412"/>
      <c r="P53" s="426"/>
      <c r="Q53" s="398"/>
      <c r="R53" s="387"/>
      <c r="S53" s="398"/>
      <c r="T53" s="398"/>
      <c r="U53" s="387"/>
      <c r="V53" s="426"/>
      <c r="W53" s="387"/>
      <c r="X53" s="426"/>
      <c r="Y53" s="387"/>
      <c r="Z53" s="386"/>
      <c r="AA53" s="386"/>
      <c r="AB53" s="386"/>
      <c r="AC53" s="386"/>
      <c r="AD53" s="386"/>
      <c r="AE53" s="386"/>
      <c r="AF53" s="386"/>
      <c r="AG53" s="386"/>
      <c r="AH53" s="386"/>
      <c r="AI53" s="386"/>
      <c r="AJ53" s="412"/>
      <c r="AK53" s="426"/>
      <c r="AL53" s="466"/>
      <c r="AM53" s="466"/>
      <c r="AN53" s="466"/>
      <c r="AO53" s="466"/>
      <c r="AP53" s="466"/>
      <c r="AQ53" s="387"/>
      <c r="AR53" s="347"/>
      <c r="AS53" s="347" t="str">
        <f t="shared" si="3"/>
        <v/>
      </c>
      <c r="AT53" s="353"/>
      <c r="AU53" s="403" t="str">
        <f t="shared" si="2"/>
        <v/>
      </c>
    </row>
    <row r="54" spans="1:47" ht="13.5" hidden="1" thickBot="1" x14ac:dyDescent="0.25">
      <c r="A54" s="449">
        <v>51</v>
      </c>
      <c r="B54" s="446"/>
      <c r="C54" s="439"/>
      <c r="D54" s="433"/>
      <c r="E54" s="395"/>
      <c r="F54" s="395"/>
      <c r="G54" s="432"/>
      <c r="H54" s="430"/>
      <c r="I54" s="430"/>
      <c r="J54" s="431"/>
      <c r="K54" s="468"/>
      <c r="L54" s="432"/>
      <c r="M54" s="430"/>
      <c r="N54" s="430"/>
      <c r="O54" s="430"/>
      <c r="P54" s="431"/>
      <c r="Q54" s="433"/>
      <c r="R54" s="432"/>
      <c r="S54" s="433"/>
      <c r="T54" s="433"/>
      <c r="U54" s="432"/>
      <c r="V54" s="431"/>
      <c r="W54" s="432"/>
      <c r="X54" s="431"/>
      <c r="Y54" s="432"/>
      <c r="Z54" s="451"/>
      <c r="AA54" s="451"/>
      <c r="AB54" s="451"/>
      <c r="AC54" s="451"/>
      <c r="AD54" s="451"/>
      <c r="AE54" s="451"/>
      <c r="AF54" s="451"/>
      <c r="AG54" s="451"/>
      <c r="AH54" s="451"/>
      <c r="AI54" s="451"/>
      <c r="AJ54" s="430"/>
      <c r="AK54" s="431"/>
      <c r="AL54" s="468"/>
      <c r="AM54" s="468"/>
      <c r="AN54" s="468"/>
      <c r="AO54" s="468"/>
      <c r="AP54" s="468"/>
      <c r="AQ54" s="432"/>
      <c r="AR54" s="348"/>
      <c r="AS54" s="348" t="str">
        <f t="shared" si="3"/>
        <v/>
      </c>
      <c r="AT54" s="353"/>
      <c r="AU54" s="403" t="str">
        <f t="shared" si="2"/>
        <v/>
      </c>
    </row>
    <row r="55" spans="1:47" hidden="1" x14ac:dyDescent="0.2">
      <c r="A55" s="405">
        <v>52</v>
      </c>
      <c r="B55" s="428"/>
      <c r="C55" s="406"/>
      <c r="D55" s="415"/>
      <c r="E55" s="418"/>
      <c r="F55" s="418"/>
      <c r="G55" s="418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  <c r="T55" s="418"/>
      <c r="U55" s="418"/>
      <c r="V55" s="418"/>
      <c r="W55" s="418"/>
      <c r="X55" s="418"/>
      <c r="Y55" s="418"/>
      <c r="Z55" s="418"/>
      <c r="AA55" s="418"/>
      <c r="AB55" s="418"/>
      <c r="AC55" s="418"/>
      <c r="AD55" s="418"/>
      <c r="AE55" s="418"/>
      <c r="AF55" s="418"/>
      <c r="AG55" s="418"/>
      <c r="AH55" s="418"/>
      <c r="AI55" s="418"/>
      <c r="AJ55" s="418"/>
      <c r="AK55" s="418"/>
      <c r="AL55" s="418"/>
      <c r="AM55" s="418"/>
      <c r="AN55" s="418"/>
      <c r="AO55" s="418"/>
      <c r="AP55" s="418"/>
      <c r="AQ55" s="418"/>
      <c r="AR55" s="419"/>
      <c r="AS55" s="378" t="str">
        <f t="shared" si="3"/>
        <v/>
      </c>
      <c r="AT55" s="353"/>
      <c r="AU55" s="403" t="str">
        <f t="shared" si="2"/>
        <v/>
      </c>
    </row>
    <row r="56" spans="1:47" hidden="1" x14ac:dyDescent="0.2">
      <c r="A56" s="380">
        <v>53</v>
      </c>
      <c r="B56" s="383"/>
      <c r="C56" s="364"/>
      <c r="D56" s="387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386"/>
      <c r="AA56" s="386"/>
      <c r="AB56" s="386"/>
      <c r="AC56" s="386"/>
      <c r="AD56" s="386"/>
      <c r="AE56" s="386"/>
      <c r="AF56" s="386"/>
      <c r="AG56" s="386"/>
      <c r="AH56" s="386"/>
      <c r="AI56" s="386"/>
      <c r="AJ56" s="386"/>
      <c r="AK56" s="386"/>
      <c r="AL56" s="386"/>
      <c r="AM56" s="386"/>
      <c r="AN56" s="386"/>
      <c r="AO56" s="386"/>
      <c r="AP56" s="386"/>
      <c r="AQ56" s="386"/>
      <c r="AR56" s="372"/>
      <c r="AS56" s="347" t="str">
        <f t="shared" si="3"/>
        <v/>
      </c>
      <c r="AT56" s="353"/>
      <c r="AU56" s="403" t="str">
        <f t="shared" si="2"/>
        <v/>
      </c>
    </row>
    <row r="57" spans="1:47" hidden="1" x14ac:dyDescent="0.2">
      <c r="A57" s="380">
        <v>54</v>
      </c>
      <c r="B57" s="383"/>
      <c r="C57" s="364"/>
      <c r="D57" s="387"/>
      <c r="E57" s="386"/>
      <c r="F57" s="386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6"/>
      <c r="AA57" s="386"/>
      <c r="AB57" s="386"/>
      <c r="AC57" s="386"/>
      <c r="AD57" s="386"/>
      <c r="AE57" s="386"/>
      <c r="AF57" s="386"/>
      <c r="AG57" s="386"/>
      <c r="AH57" s="386"/>
      <c r="AI57" s="386"/>
      <c r="AJ57" s="386"/>
      <c r="AK57" s="386"/>
      <c r="AL57" s="386"/>
      <c r="AM57" s="386"/>
      <c r="AN57" s="386"/>
      <c r="AO57" s="386"/>
      <c r="AP57" s="386"/>
      <c r="AQ57" s="386"/>
      <c r="AR57" s="372"/>
      <c r="AS57" s="347" t="str">
        <f t="shared" si="3"/>
        <v/>
      </c>
      <c r="AT57" s="353"/>
      <c r="AU57" s="403" t="str">
        <f t="shared" si="2"/>
        <v/>
      </c>
    </row>
    <row r="58" spans="1:47" hidden="1" x14ac:dyDescent="0.2">
      <c r="A58" s="380">
        <v>55</v>
      </c>
      <c r="B58" s="383"/>
      <c r="C58" s="364"/>
      <c r="D58" s="387"/>
      <c r="E58" s="386"/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6"/>
      <c r="AA58" s="386"/>
      <c r="AB58" s="386"/>
      <c r="AC58" s="386"/>
      <c r="AD58" s="386"/>
      <c r="AE58" s="386"/>
      <c r="AF58" s="386"/>
      <c r="AG58" s="386"/>
      <c r="AH58" s="386"/>
      <c r="AI58" s="386"/>
      <c r="AJ58" s="386"/>
      <c r="AK58" s="386"/>
      <c r="AL58" s="386"/>
      <c r="AM58" s="386"/>
      <c r="AN58" s="386"/>
      <c r="AO58" s="386"/>
      <c r="AP58" s="386"/>
      <c r="AQ58" s="386"/>
      <c r="AR58" s="372"/>
      <c r="AS58" s="347" t="str">
        <f t="shared" si="3"/>
        <v/>
      </c>
      <c r="AT58" s="353"/>
      <c r="AU58" s="403" t="str">
        <f t="shared" si="2"/>
        <v/>
      </c>
    </row>
    <row r="59" spans="1:47" hidden="1" x14ac:dyDescent="0.2">
      <c r="A59" s="380">
        <v>56</v>
      </c>
      <c r="B59" s="383"/>
      <c r="C59" s="364"/>
      <c r="D59" s="387"/>
      <c r="E59" s="386"/>
      <c r="F59" s="386"/>
      <c r="G59" s="386"/>
      <c r="H59" s="386"/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  <c r="AA59" s="386"/>
      <c r="AB59" s="386"/>
      <c r="AC59" s="386"/>
      <c r="AD59" s="386"/>
      <c r="AE59" s="386"/>
      <c r="AF59" s="386"/>
      <c r="AG59" s="386"/>
      <c r="AH59" s="386"/>
      <c r="AI59" s="386"/>
      <c r="AJ59" s="386"/>
      <c r="AK59" s="386"/>
      <c r="AL59" s="386"/>
      <c r="AM59" s="386"/>
      <c r="AN59" s="386"/>
      <c r="AO59" s="386"/>
      <c r="AP59" s="386"/>
      <c r="AQ59" s="386"/>
      <c r="AR59" s="372"/>
      <c r="AS59" s="347" t="str">
        <f t="shared" si="3"/>
        <v/>
      </c>
      <c r="AT59" s="353"/>
      <c r="AU59" s="403" t="str">
        <f t="shared" si="2"/>
        <v/>
      </c>
    </row>
    <row r="60" spans="1:47" hidden="1" x14ac:dyDescent="0.2">
      <c r="A60" s="380">
        <v>57</v>
      </c>
      <c r="B60" s="383"/>
      <c r="C60" s="364"/>
      <c r="D60" s="387"/>
      <c r="E60" s="386"/>
      <c r="F60" s="386"/>
      <c r="G60" s="386"/>
      <c r="H60" s="386"/>
      <c r="I60" s="386"/>
      <c r="J60" s="386"/>
      <c r="K60" s="386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6"/>
      <c r="AA60" s="386"/>
      <c r="AB60" s="386"/>
      <c r="AC60" s="386"/>
      <c r="AD60" s="386"/>
      <c r="AE60" s="386"/>
      <c r="AF60" s="386"/>
      <c r="AG60" s="386"/>
      <c r="AH60" s="386"/>
      <c r="AI60" s="386"/>
      <c r="AJ60" s="386"/>
      <c r="AK60" s="386"/>
      <c r="AL60" s="386"/>
      <c r="AM60" s="386"/>
      <c r="AN60" s="386"/>
      <c r="AO60" s="386"/>
      <c r="AP60" s="386"/>
      <c r="AQ60" s="386"/>
      <c r="AR60" s="372"/>
      <c r="AS60" s="347" t="str">
        <f t="shared" si="3"/>
        <v/>
      </c>
      <c r="AT60" s="353"/>
      <c r="AU60" s="403" t="str">
        <f t="shared" si="2"/>
        <v/>
      </c>
    </row>
    <row r="61" spans="1:47" hidden="1" x14ac:dyDescent="0.2">
      <c r="A61" s="380">
        <v>58</v>
      </c>
      <c r="B61" s="383"/>
      <c r="C61" s="364"/>
      <c r="D61" s="387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386"/>
      <c r="AA61" s="386"/>
      <c r="AB61" s="386"/>
      <c r="AC61" s="386"/>
      <c r="AD61" s="386"/>
      <c r="AE61" s="386"/>
      <c r="AF61" s="386"/>
      <c r="AG61" s="386"/>
      <c r="AH61" s="386"/>
      <c r="AI61" s="386"/>
      <c r="AJ61" s="386"/>
      <c r="AK61" s="386"/>
      <c r="AL61" s="386"/>
      <c r="AM61" s="386"/>
      <c r="AN61" s="386"/>
      <c r="AO61" s="386"/>
      <c r="AP61" s="386"/>
      <c r="AQ61" s="386"/>
      <c r="AR61" s="372"/>
      <c r="AS61" s="347" t="str">
        <f t="shared" si="3"/>
        <v/>
      </c>
      <c r="AT61" s="353"/>
      <c r="AU61" s="403" t="str">
        <f t="shared" si="2"/>
        <v/>
      </c>
    </row>
    <row r="62" spans="1:47" ht="13.5" hidden="1" thickBot="1" x14ac:dyDescent="0.25">
      <c r="A62" s="381">
        <v>59</v>
      </c>
      <c r="B62" s="383"/>
      <c r="C62" s="364"/>
      <c r="D62" s="388"/>
      <c r="E62" s="389"/>
      <c r="F62" s="389"/>
      <c r="G62" s="389"/>
      <c r="H62" s="389"/>
      <c r="I62" s="389"/>
      <c r="J62" s="389"/>
      <c r="K62" s="389"/>
      <c r="L62" s="389"/>
      <c r="M62" s="389"/>
      <c r="N62" s="389"/>
      <c r="O62" s="389"/>
      <c r="P62" s="389"/>
      <c r="Q62" s="389"/>
      <c r="R62" s="389"/>
      <c r="S62" s="389"/>
      <c r="T62" s="389"/>
      <c r="U62" s="389"/>
      <c r="V62" s="389"/>
      <c r="W62" s="389"/>
      <c r="X62" s="389"/>
      <c r="Y62" s="389"/>
      <c r="Z62" s="389"/>
      <c r="AA62" s="389"/>
      <c r="AB62" s="389"/>
      <c r="AC62" s="389"/>
      <c r="AD62" s="389"/>
      <c r="AE62" s="389"/>
      <c r="AF62" s="389"/>
      <c r="AG62" s="389"/>
      <c r="AH62" s="389"/>
      <c r="AI62" s="389"/>
      <c r="AJ62" s="389"/>
      <c r="AK62" s="389"/>
      <c r="AL62" s="389"/>
      <c r="AM62" s="389"/>
      <c r="AN62" s="389"/>
      <c r="AO62" s="389"/>
      <c r="AP62" s="389"/>
      <c r="AQ62" s="389"/>
      <c r="AR62" s="376"/>
      <c r="AS62" s="373" t="str">
        <f t="shared" si="3"/>
        <v/>
      </c>
      <c r="AT62" s="353"/>
      <c r="AU62" s="403" t="str">
        <f t="shared" si="2"/>
        <v/>
      </c>
    </row>
    <row r="63" spans="1:47" ht="13.5" hidden="1" thickBot="1" x14ac:dyDescent="0.25">
      <c r="A63" s="382">
        <v>60</v>
      </c>
      <c r="B63" s="384"/>
      <c r="C63" s="365"/>
      <c r="D63" s="391"/>
      <c r="E63" s="392"/>
      <c r="F63" s="39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2"/>
      <c r="V63" s="392"/>
      <c r="W63" s="392"/>
      <c r="X63" s="392"/>
      <c r="Y63" s="392"/>
      <c r="Z63" s="392"/>
      <c r="AA63" s="392"/>
      <c r="AB63" s="392"/>
      <c r="AC63" s="392"/>
      <c r="AD63" s="392"/>
      <c r="AE63" s="392"/>
      <c r="AF63" s="392"/>
      <c r="AG63" s="392"/>
      <c r="AH63" s="392"/>
      <c r="AI63" s="392"/>
      <c r="AJ63" s="392"/>
      <c r="AK63" s="392"/>
      <c r="AL63" s="392"/>
      <c r="AM63" s="392"/>
      <c r="AN63" s="392"/>
      <c r="AO63" s="392"/>
      <c r="AP63" s="392"/>
      <c r="AQ63" s="392"/>
      <c r="AR63" s="377"/>
      <c r="AS63" s="379" t="str">
        <f t="shared" si="3"/>
        <v/>
      </c>
      <c r="AT63" s="353"/>
      <c r="AU63" s="403" t="str">
        <f t="shared" ref="AU63:AU93" si="4">IF(AND(ISNUMBER(AS63),ISNUMBER(AT63)),AS63*AT63,"")</f>
        <v/>
      </c>
    </row>
    <row r="64" spans="1:47" hidden="1" x14ac:dyDescent="0.2">
      <c r="A64" s="291">
        <v>61</v>
      </c>
      <c r="B64" s="374"/>
      <c r="C64" s="375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393"/>
      <c r="AC64" s="393"/>
      <c r="AD64" s="393"/>
      <c r="AE64" s="393"/>
      <c r="AF64" s="393"/>
      <c r="AG64" s="393"/>
      <c r="AH64" s="393"/>
      <c r="AI64" s="393"/>
      <c r="AJ64" s="393"/>
      <c r="AK64" s="393"/>
      <c r="AL64" s="393"/>
      <c r="AM64" s="393"/>
      <c r="AN64" s="393"/>
      <c r="AO64" s="393"/>
      <c r="AP64" s="393"/>
      <c r="AQ64" s="393"/>
      <c r="AR64" s="354"/>
      <c r="AS64" s="378"/>
      <c r="AT64" s="353"/>
      <c r="AU64" s="403" t="str">
        <f t="shared" si="4"/>
        <v/>
      </c>
    </row>
    <row r="65" spans="1:47" hidden="1" x14ac:dyDescent="0.2">
      <c r="A65" s="291">
        <v>62</v>
      </c>
      <c r="B65" s="341"/>
      <c r="C65" s="350"/>
      <c r="D65" s="394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45"/>
      <c r="AS65" s="347"/>
      <c r="AT65" s="353"/>
      <c r="AU65" s="403" t="str">
        <f t="shared" si="4"/>
        <v/>
      </c>
    </row>
    <row r="66" spans="1:47" hidden="1" x14ac:dyDescent="0.2">
      <c r="A66" s="291">
        <v>69</v>
      </c>
      <c r="B66" s="342"/>
      <c r="C66" s="350"/>
      <c r="D66" s="394"/>
      <c r="E66" s="394"/>
      <c r="F66" s="394"/>
      <c r="G66" s="394"/>
      <c r="H66" s="394"/>
      <c r="I66" s="394"/>
      <c r="J66" s="394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4"/>
      <c r="X66" s="394"/>
      <c r="Y66" s="394"/>
      <c r="Z66" s="394"/>
      <c r="AA66" s="394"/>
      <c r="AB66" s="394"/>
      <c r="AC66" s="394"/>
      <c r="AD66" s="394"/>
      <c r="AE66" s="394"/>
      <c r="AF66" s="394"/>
      <c r="AG66" s="394"/>
      <c r="AH66" s="394"/>
      <c r="AI66" s="394"/>
      <c r="AJ66" s="394"/>
      <c r="AK66" s="394"/>
      <c r="AL66" s="394"/>
      <c r="AM66" s="394"/>
      <c r="AN66" s="394"/>
      <c r="AO66" s="394"/>
      <c r="AP66" s="394"/>
      <c r="AQ66" s="394"/>
      <c r="AR66" s="345"/>
      <c r="AS66" s="347"/>
      <c r="AT66" s="353"/>
      <c r="AU66" s="403" t="str">
        <f t="shared" si="4"/>
        <v/>
      </c>
    </row>
    <row r="67" spans="1:47" hidden="1" x14ac:dyDescent="0.2">
      <c r="A67" s="291">
        <v>70</v>
      </c>
      <c r="B67" s="341"/>
      <c r="C67" s="350"/>
      <c r="D67" s="394"/>
      <c r="E67" s="394"/>
      <c r="F67" s="394"/>
      <c r="G67" s="394"/>
      <c r="H67" s="394"/>
      <c r="I67" s="394"/>
      <c r="J67" s="394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394"/>
      <c r="AK67" s="394"/>
      <c r="AL67" s="394"/>
      <c r="AM67" s="394"/>
      <c r="AN67" s="394"/>
      <c r="AO67" s="394"/>
      <c r="AP67" s="394"/>
      <c r="AQ67" s="394"/>
      <c r="AR67" s="345"/>
      <c r="AS67" s="347"/>
      <c r="AT67" s="353"/>
      <c r="AU67" s="403" t="str">
        <f t="shared" si="4"/>
        <v/>
      </c>
    </row>
    <row r="68" spans="1:47" hidden="1" x14ac:dyDescent="0.2">
      <c r="A68" s="291">
        <v>71</v>
      </c>
      <c r="B68" s="342"/>
      <c r="C68" s="350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45"/>
      <c r="AS68" s="347"/>
      <c r="AT68" s="353"/>
      <c r="AU68" s="403" t="str">
        <f t="shared" si="4"/>
        <v/>
      </c>
    </row>
    <row r="69" spans="1:47" hidden="1" x14ac:dyDescent="0.2">
      <c r="A69" s="291">
        <v>72</v>
      </c>
      <c r="B69" s="342"/>
      <c r="C69" s="350"/>
      <c r="D69" s="394"/>
      <c r="E69" s="394"/>
      <c r="F69" s="394"/>
      <c r="G69" s="394"/>
      <c r="H69" s="394"/>
      <c r="I69" s="394"/>
      <c r="J69" s="394"/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94"/>
      <c r="AF69" s="394"/>
      <c r="AG69" s="394"/>
      <c r="AH69" s="394"/>
      <c r="AI69" s="394"/>
      <c r="AJ69" s="394"/>
      <c r="AK69" s="394"/>
      <c r="AL69" s="394"/>
      <c r="AM69" s="394"/>
      <c r="AN69" s="394"/>
      <c r="AO69" s="394"/>
      <c r="AP69" s="394"/>
      <c r="AQ69" s="394"/>
      <c r="AR69" s="345"/>
      <c r="AS69" s="347"/>
      <c r="AT69" s="353"/>
      <c r="AU69" s="403" t="str">
        <f t="shared" si="4"/>
        <v/>
      </c>
    </row>
    <row r="70" spans="1:47" hidden="1" x14ac:dyDescent="0.2">
      <c r="A70" s="291">
        <v>73</v>
      </c>
      <c r="B70" s="342"/>
      <c r="C70" s="350"/>
      <c r="D70" s="394"/>
      <c r="E70" s="394"/>
      <c r="F70" s="394"/>
      <c r="G70" s="394"/>
      <c r="H70" s="394"/>
      <c r="I70" s="394"/>
      <c r="J70" s="394"/>
      <c r="K70" s="394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94"/>
      <c r="AA70" s="394"/>
      <c r="AB70" s="394"/>
      <c r="AC70" s="394"/>
      <c r="AD70" s="394"/>
      <c r="AE70" s="394"/>
      <c r="AF70" s="394"/>
      <c r="AG70" s="394"/>
      <c r="AH70" s="394"/>
      <c r="AI70" s="394"/>
      <c r="AJ70" s="394"/>
      <c r="AK70" s="394"/>
      <c r="AL70" s="394"/>
      <c r="AM70" s="394"/>
      <c r="AN70" s="394"/>
      <c r="AO70" s="394"/>
      <c r="AP70" s="394"/>
      <c r="AQ70" s="394"/>
      <c r="AR70" s="345"/>
      <c r="AS70" s="347"/>
      <c r="AT70" s="353"/>
      <c r="AU70" s="403" t="str">
        <f t="shared" si="4"/>
        <v/>
      </c>
    </row>
    <row r="71" spans="1:47" hidden="1" x14ac:dyDescent="0.2">
      <c r="A71" s="291">
        <v>74</v>
      </c>
      <c r="B71" s="342"/>
      <c r="C71" s="350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  <c r="AB71" s="394"/>
      <c r="AC71" s="394"/>
      <c r="AD71" s="394"/>
      <c r="AE71" s="394"/>
      <c r="AF71" s="394"/>
      <c r="AG71" s="394"/>
      <c r="AH71" s="394"/>
      <c r="AI71" s="394"/>
      <c r="AJ71" s="394"/>
      <c r="AK71" s="394"/>
      <c r="AL71" s="394"/>
      <c r="AM71" s="394"/>
      <c r="AN71" s="394"/>
      <c r="AO71" s="394"/>
      <c r="AP71" s="394"/>
      <c r="AQ71" s="394"/>
      <c r="AR71" s="345"/>
      <c r="AS71" s="347"/>
      <c r="AT71" s="353"/>
      <c r="AU71" s="403" t="str">
        <f t="shared" si="4"/>
        <v/>
      </c>
    </row>
    <row r="72" spans="1:47" hidden="1" x14ac:dyDescent="0.2">
      <c r="A72" s="291">
        <v>75</v>
      </c>
      <c r="B72" s="342"/>
      <c r="C72" s="350"/>
      <c r="D72" s="394"/>
      <c r="E72" s="394"/>
      <c r="F72" s="394"/>
      <c r="G72" s="394"/>
      <c r="H72" s="394"/>
      <c r="I72" s="394"/>
      <c r="J72" s="394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94"/>
      <c r="AF72" s="394"/>
      <c r="AG72" s="394"/>
      <c r="AH72" s="394"/>
      <c r="AI72" s="394"/>
      <c r="AJ72" s="394"/>
      <c r="AK72" s="394"/>
      <c r="AL72" s="394"/>
      <c r="AM72" s="394"/>
      <c r="AN72" s="394"/>
      <c r="AO72" s="394"/>
      <c r="AP72" s="394"/>
      <c r="AQ72" s="394"/>
      <c r="AR72" s="345"/>
      <c r="AS72" s="347"/>
      <c r="AT72" s="353"/>
      <c r="AU72" s="403" t="str">
        <f t="shared" si="4"/>
        <v/>
      </c>
    </row>
    <row r="73" spans="1:47" hidden="1" x14ac:dyDescent="0.2">
      <c r="A73" s="291">
        <v>76</v>
      </c>
      <c r="B73" s="342"/>
      <c r="C73" s="350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  <c r="AM73" s="394"/>
      <c r="AN73" s="394"/>
      <c r="AO73" s="394"/>
      <c r="AP73" s="394"/>
      <c r="AQ73" s="394"/>
      <c r="AR73" s="345"/>
      <c r="AS73" s="347"/>
      <c r="AT73" s="353"/>
      <c r="AU73" s="403" t="str">
        <f t="shared" si="4"/>
        <v/>
      </c>
    </row>
    <row r="74" spans="1:47" hidden="1" x14ac:dyDescent="0.2">
      <c r="A74" s="291">
        <v>77</v>
      </c>
      <c r="B74" s="342"/>
      <c r="C74" s="350"/>
      <c r="D74" s="394"/>
      <c r="E74" s="394"/>
      <c r="F74" s="394"/>
      <c r="G74" s="394"/>
      <c r="H74" s="394"/>
      <c r="I74" s="394"/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9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45"/>
      <c r="AS74" s="347"/>
      <c r="AT74" s="353"/>
      <c r="AU74" s="403" t="str">
        <f t="shared" si="4"/>
        <v/>
      </c>
    </row>
    <row r="75" spans="1:47" hidden="1" x14ac:dyDescent="0.2">
      <c r="A75" s="291">
        <v>78</v>
      </c>
      <c r="B75" s="342"/>
      <c r="C75" s="350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45"/>
      <c r="AS75" s="347"/>
      <c r="AT75" s="353"/>
      <c r="AU75" s="403" t="str">
        <f t="shared" si="4"/>
        <v/>
      </c>
    </row>
    <row r="76" spans="1:47" hidden="1" x14ac:dyDescent="0.2">
      <c r="A76" s="291">
        <v>79</v>
      </c>
      <c r="B76" s="342"/>
      <c r="C76" s="350"/>
      <c r="D76" s="394"/>
      <c r="E76" s="394"/>
      <c r="F76" s="394"/>
      <c r="G76" s="394"/>
      <c r="H76" s="394"/>
      <c r="I76" s="394"/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45"/>
      <c r="AS76" s="347"/>
      <c r="AT76" s="353"/>
      <c r="AU76" s="403" t="str">
        <f t="shared" si="4"/>
        <v/>
      </c>
    </row>
    <row r="77" spans="1:47" hidden="1" x14ac:dyDescent="0.2">
      <c r="A77" s="291">
        <v>80</v>
      </c>
      <c r="B77" s="342"/>
      <c r="C77" s="350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45"/>
      <c r="AS77" s="347"/>
      <c r="AT77" s="353"/>
      <c r="AU77" s="403" t="str">
        <f t="shared" si="4"/>
        <v/>
      </c>
    </row>
    <row r="78" spans="1:47" hidden="1" x14ac:dyDescent="0.2">
      <c r="A78" s="291">
        <v>81</v>
      </c>
      <c r="B78" s="342"/>
      <c r="C78" s="350"/>
      <c r="D78" s="394"/>
      <c r="E78" s="394"/>
      <c r="F78" s="394"/>
      <c r="G78" s="394"/>
      <c r="H78" s="394"/>
      <c r="I78" s="394"/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45"/>
      <c r="AS78" s="347"/>
      <c r="AT78" s="353"/>
      <c r="AU78" s="403" t="str">
        <f t="shared" si="4"/>
        <v/>
      </c>
    </row>
    <row r="79" spans="1:47" hidden="1" x14ac:dyDescent="0.2">
      <c r="A79" s="291">
        <v>82</v>
      </c>
      <c r="B79" s="342"/>
      <c r="C79" s="350"/>
      <c r="D79" s="394"/>
      <c r="E79" s="394"/>
      <c r="F79" s="394"/>
      <c r="G79" s="394"/>
      <c r="H79" s="394"/>
      <c r="I79" s="394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45"/>
      <c r="AS79" s="347"/>
      <c r="AT79" s="353"/>
      <c r="AU79" s="403" t="str">
        <f t="shared" si="4"/>
        <v/>
      </c>
    </row>
    <row r="80" spans="1:47" hidden="1" x14ac:dyDescent="0.2">
      <c r="A80" s="291">
        <v>83</v>
      </c>
      <c r="B80" s="342"/>
      <c r="C80" s="350"/>
      <c r="D80" s="394"/>
      <c r="E80" s="394"/>
      <c r="F80" s="394"/>
      <c r="G80" s="394"/>
      <c r="H80" s="394"/>
      <c r="I80" s="394"/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45"/>
      <c r="AS80" s="347"/>
      <c r="AT80" s="353"/>
      <c r="AU80" s="403" t="str">
        <f t="shared" si="4"/>
        <v/>
      </c>
    </row>
    <row r="81" spans="1:47" hidden="1" x14ac:dyDescent="0.2">
      <c r="A81" s="291">
        <v>84</v>
      </c>
      <c r="B81" s="341"/>
      <c r="C81" s="350"/>
      <c r="D81" s="394"/>
      <c r="E81" s="394"/>
      <c r="F81" s="394"/>
      <c r="G81" s="394"/>
      <c r="H81" s="394"/>
      <c r="I81" s="394"/>
      <c r="J81" s="394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4"/>
      <c r="AO81" s="394"/>
      <c r="AP81" s="394"/>
      <c r="AQ81" s="394"/>
      <c r="AR81" s="345"/>
      <c r="AS81" s="347"/>
      <c r="AT81" s="353"/>
      <c r="AU81" s="403" t="str">
        <f t="shared" si="4"/>
        <v/>
      </c>
    </row>
    <row r="82" spans="1:47" hidden="1" x14ac:dyDescent="0.2">
      <c r="A82" s="291">
        <v>85</v>
      </c>
      <c r="B82" s="341"/>
      <c r="C82" s="350"/>
      <c r="D82" s="394"/>
      <c r="E82" s="394"/>
      <c r="F82" s="394"/>
      <c r="G82" s="394"/>
      <c r="H82" s="394"/>
      <c r="I82" s="394"/>
      <c r="J82" s="394"/>
      <c r="K82" s="394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94"/>
      <c r="AA82" s="394"/>
      <c r="AB82" s="394"/>
      <c r="AC82" s="394"/>
      <c r="AD82" s="394"/>
      <c r="AE82" s="394"/>
      <c r="AF82" s="394"/>
      <c r="AG82" s="394"/>
      <c r="AH82" s="394"/>
      <c r="AI82" s="394"/>
      <c r="AJ82" s="394"/>
      <c r="AK82" s="394"/>
      <c r="AL82" s="394"/>
      <c r="AM82" s="394"/>
      <c r="AN82" s="394"/>
      <c r="AO82" s="394"/>
      <c r="AP82" s="394"/>
      <c r="AQ82" s="394"/>
      <c r="AR82" s="345"/>
      <c r="AS82" s="347"/>
      <c r="AT82" s="353"/>
      <c r="AU82" s="403" t="str">
        <f t="shared" si="4"/>
        <v/>
      </c>
    </row>
    <row r="83" spans="1:47" hidden="1" x14ac:dyDescent="0.2">
      <c r="A83" s="291">
        <v>86</v>
      </c>
      <c r="B83" s="341"/>
      <c r="C83" s="350"/>
      <c r="D83" s="394"/>
      <c r="E83" s="394"/>
      <c r="F83" s="394"/>
      <c r="G83" s="394"/>
      <c r="H83" s="394"/>
      <c r="I83" s="394"/>
      <c r="J83" s="394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4"/>
      <c r="Y83" s="394"/>
      <c r="Z83" s="394"/>
      <c r="AA83" s="394"/>
      <c r="AB83" s="394"/>
      <c r="AC83" s="394"/>
      <c r="AD83" s="394"/>
      <c r="AE83" s="394"/>
      <c r="AF83" s="394"/>
      <c r="AG83" s="394"/>
      <c r="AH83" s="394"/>
      <c r="AI83" s="394"/>
      <c r="AJ83" s="394"/>
      <c r="AK83" s="394"/>
      <c r="AL83" s="394"/>
      <c r="AM83" s="394"/>
      <c r="AN83" s="394"/>
      <c r="AO83" s="394"/>
      <c r="AP83" s="394"/>
      <c r="AQ83" s="394"/>
      <c r="AR83" s="345"/>
      <c r="AS83" s="347"/>
      <c r="AT83" s="353"/>
      <c r="AU83" s="403" t="str">
        <f t="shared" si="4"/>
        <v/>
      </c>
    </row>
    <row r="84" spans="1:47" hidden="1" x14ac:dyDescent="0.2">
      <c r="A84" s="291">
        <v>87</v>
      </c>
      <c r="B84" s="292"/>
      <c r="C84" s="349"/>
      <c r="D84" s="394"/>
      <c r="E84" s="394"/>
      <c r="F84" s="394"/>
      <c r="G84" s="394"/>
      <c r="H84" s="394"/>
      <c r="I84" s="394"/>
      <c r="J84" s="394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94"/>
      <c r="AA84" s="394"/>
      <c r="AB84" s="394"/>
      <c r="AC84" s="394"/>
      <c r="AD84" s="394"/>
      <c r="AE84" s="394"/>
      <c r="AF84" s="394"/>
      <c r="AG84" s="394"/>
      <c r="AH84" s="394"/>
      <c r="AI84" s="394"/>
      <c r="AJ84" s="394"/>
      <c r="AK84" s="394"/>
      <c r="AL84" s="394"/>
      <c r="AM84" s="394"/>
      <c r="AN84" s="394"/>
      <c r="AO84" s="394"/>
      <c r="AP84" s="394"/>
      <c r="AQ84" s="394"/>
      <c r="AR84" s="345"/>
      <c r="AS84" s="347"/>
      <c r="AT84" s="353"/>
      <c r="AU84" s="403" t="str">
        <f t="shared" si="4"/>
        <v/>
      </c>
    </row>
    <row r="85" spans="1:47" hidden="1" x14ac:dyDescent="0.2">
      <c r="A85" s="291">
        <v>88</v>
      </c>
      <c r="B85" s="292"/>
      <c r="C85" s="349"/>
      <c r="D85" s="394"/>
      <c r="E85" s="394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45"/>
      <c r="AS85" s="347"/>
      <c r="AT85" s="353"/>
      <c r="AU85" s="403" t="str">
        <f t="shared" si="4"/>
        <v/>
      </c>
    </row>
    <row r="86" spans="1:47" hidden="1" x14ac:dyDescent="0.2">
      <c r="A86" s="291">
        <v>89</v>
      </c>
      <c r="B86" s="292"/>
      <c r="C86" s="349"/>
      <c r="D86" s="394"/>
      <c r="E86" s="394"/>
      <c r="F86" s="394"/>
      <c r="G86" s="394"/>
      <c r="H86" s="394"/>
      <c r="I86" s="394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45"/>
      <c r="AS86" s="347"/>
      <c r="AT86" s="353"/>
      <c r="AU86" s="403" t="str">
        <f t="shared" si="4"/>
        <v/>
      </c>
    </row>
    <row r="87" spans="1:47" hidden="1" x14ac:dyDescent="0.2">
      <c r="A87" s="291">
        <v>90</v>
      </c>
      <c r="B87" s="292"/>
      <c r="C87" s="349"/>
      <c r="D87" s="394"/>
      <c r="E87" s="394"/>
      <c r="F87" s="394"/>
      <c r="G87" s="394"/>
      <c r="H87" s="394"/>
      <c r="I87" s="394"/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45"/>
      <c r="AS87" s="347"/>
      <c r="AT87" s="353"/>
      <c r="AU87" s="403" t="str">
        <f t="shared" si="4"/>
        <v/>
      </c>
    </row>
    <row r="88" spans="1:47" hidden="1" x14ac:dyDescent="0.2">
      <c r="A88" s="291">
        <v>91</v>
      </c>
      <c r="B88" s="292"/>
      <c r="C88" s="349"/>
      <c r="D88" s="394"/>
      <c r="E88" s="394"/>
      <c r="F88" s="394"/>
      <c r="G88" s="394"/>
      <c r="H88" s="394"/>
      <c r="I88" s="394"/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45"/>
      <c r="AS88" s="347"/>
      <c r="AT88" s="353"/>
      <c r="AU88" s="403" t="str">
        <f t="shared" si="4"/>
        <v/>
      </c>
    </row>
    <row r="89" spans="1:47" hidden="1" x14ac:dyDescent="0.2">
      <c r="A89" s="291">
        <v>92</v>
      </c>
      <c r="B89" s="292"/>
      <c r="C89" s="349"/>
      <c r="D89" s="394"/>
      <c r="E89" s="394"/>
      <c r="F89" s="394"/>
      <c r="G89" s="394"/>
      <c r="H89" s="394"/>
      <c r="I89" s="394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45"/>
      <c r="AS89" s="347"/>
      <c r="AT89" s="353"/>
      <c r="AU89" s="403" t="str">
        <f t="shared" si="4"/>
        <v/>
      </c>
    </row>
    <row r="90" spans="1:47" hidden="1" x14ac:dyDescent="0.2">
      <c r="A90" s="291">
        <v>93</v>
      </c>
      <c r="B90" s="292"/>
      <c r="C90" s="349"/>
      <c r="D90" s="394"/>
      <c r="E90" s="394"/>
      <c r="F90" s="394"/>
      <c r="G90" s="394"/>
      <c r="H90" s="394"/>
      <c r="I90" s="394"/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45"/>
      <c r="AS90" s="347"/>
      <c r="AT90" s="353"/>
      <c r="AU90" s="403" t="str">
        <f t="shared" si="4"/>
        <v/>
      </c>
    </row>
    <row r="91" spans="1:47" hidden="1" x14ac:dyDescent="0.2">
      <c r="A91" s="291">
        <v>94</v>
      </c>
      <c r="B91" s="292"/>
      <c r="C91" s="349"/>
      <c r="D91" s="394"/>
      <c r="E91" s="394"/>
      <c r="F91" s="394"/>
      <c r="G91" s="394"/>
      <c r="H91" s="394"/>
      <c r="I91" s="394"/>
      <c r="J91" s="394"/>
      <c r="K91" s="394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4"/>
      <c r="AE91" s="394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45"/>
      <c r="AS91" s="347"/>
      <c r="AT91" s="353"/>
      <c r="AU91" s="403" t="str">
        <f t="shared" si="4"/>
        <v/>
      </c>
    </row>
    <row r="92" spans="1:47" hidden="1" x14ac:dyDescent="0.2">
      <c r="A92" s="291">
        <v>95</v>
      </c>
      <c r="B92" s="292"/>
      <c r="C92" s="349"/>
      <c r="D92" s="394"/>
      <c r="E92" s="394"/>
      <c r="F92" s="394"/>
      <c r="G92" s="394"/>
      <c r="H92" s="394"/>
      <c r="I92" s="394"/>
      <c r="J92" s="394"/>
      <c r="K92" s="394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4"/>
      <c r="AD92" s="394"/>
      <c r="AE92" s="394"/>
      <c r="AF92" s="394"/>
      <c r="AG92" s="394"/>
      <c r="AH92" s="394"/>
      <c r="AI92" s="394"/>
      <c r="AJ92" s="394"/>
      <c r="AK92" s="394"/>
      <c r="AL92" s="394"/>
      <c r="AM92" s="394"/>
      <c r="AN92" s="394"/>
      <c r="AO92" s="394"/>
      <c r="AP92" s="394"/>
      <c r="AQ92" s="394"/>
      <c r="AR92" s="345"/>
      <c r="AS92" s="347"/>
      <c r="AT92" s="353"/>
      <c r="AU92" s="403" t="str">
        <f t="shared" si="4"/>
        <v/>
      </c>
    </row>
    <row r="93" spans="1:47" ht="13.5" thickBot="1" x14ac:dyDescent="0.25">
      <c r="A93" s="291">
        <v>96</v>
      </c>
      <c r="B93" s="292"/>
      <c r="C93" s="349"/>
      <c r="D93" s="395"/>
      <c r="E93" s="395"/>
      <c r="F93" s="395"/>
      <c r="G93" s="395"/>
      <c r="H93" s="395"/>
      <c r="I93" s="395"/>
      <c r="J93" s="395"/>
      <c r="K93" s="395"/>
      <c r="L93" s="395"/>
      <c r="M93" s="395"/>
      <c r="N93" s="395"/>
      <c r="O93" s="395"/>
      <c r="P93" s="395"/>
      <c r="Q93" s="395"/>
      <c r="R93" s="395"/>
      <c r="S93" s="395"/>
      <c r="T93" s="395"/>
      <c r="U93" s="395"/>
      <c r="V93" s="395"/>
      <c r="W93" s="395"/>
      <c r="X93" s="395"/>
      <c r="Y93" s="395"/>
      <c r="Z93" s="395"/>
      <c r="AA93" s="395"/>
      <c r="AB93" s="395"/>
      <c r="AC93" s="395"/>
      <c r="AD93" s="395"/>
      <c r="AE93" s="395"/>
      <c r="AF93" s="395"/>
      <c r="AG93" s="395"/>
      <c r="AH93" s="395"/>
      <c r="AI93" s="395"/>
      <c r="AJ93" s="395"/>
      <c r="AK93" s="395"/>
      <c r="AL93" s="395"/>
      <c r="AM93" s="395"/>
      <c r="AN93" s="395"/>
      <c r="AO93" s="395"/>
      <c r="AP93" s="395"/>
      <c r="AQ93" s="395"/>
      <c r="AR93" s="346"/>
      <c r="AS93" s="348"/>
      <c r="AT93" s="353"/>
      <c r="AU93" s="403" t="str">
        <f t="shared" si="4"/>
        <v/>
      </c>
    </row>
    <row r="94" spans="1:47" x14ac:dyDescent="0.2">
      <c r="D94" s="396">
        <f t="shared" ref="D94:AS94" si="5">SUM(D4*$AT$4+D5*$AT$5+D6*$AT$6+D7*$AT$7+D8*$AT$8+D9*$AT$9+D10*$AT$10+D11*$AT$11+D12*$AT$12+D13*$AT$13+D14*$AT$14+D15*$AT$15+D16*$AT$16+D17*$AT$17+D18*$AT$18+D19*$AT$19+D20*$AT$20+D21*$AT$21+D22*$AT$22+D23*$AT$23+D24*$AT$24+D25*$AT$25+D26*$AT$26+D27*$AT$27+D28*$AT$28+D29*$AT$29+D30*$AT$30+D31*$AT$31+D32*$AT$32+D33*$AT$33+D34*$AT$34+D35*$AT$35+D36*$AT$36+D37*$AT$37+D38*$AT$38+D39*$AT$39+D40*$AT$40+D41*$AT$41+D42*$AT$42+D43*$AT$43+D44*$AT$44+D45*$AT$45+D46*$AT$46+D47*$AT$47+D48*$AT$48+D49*$AT$49+D50*$AT$50+D51*$AT$51+D52*$AT$52+D53*$AT$53+D54*$AT$54+D55*$AT$55+D56*$AT$56+D57*$AT$57+D58*$AT$58+D59*$AT$59+D60*$AT$60+D61*$AT$61+D62*$AT$62+D63*$AT$63+D64*$AT$64+D65*$AT$65+D66*$AT$66+D67*$AT$67+D68*$AT$68+D69*$AT$69+D70*$AT$70+D71*$AT$71+D72*$AT$72+D73*$AT$73+D74*$AT$74+D75*$AT$75+D76*$AT$76+D77*$AT$77+D78*$AT$78+D79*$AT$79+D80*$AT$80+D81*$AT$81+D82*$AT$82+D83*$AT$83+D84*$AT$84+D85*$AT$85+D86*$AT$86+D87*$AT$87+D88*$AT$88+D89*$AT$89+D90*$AT$90+D91*$AT$91+D92*$AT$92+D93*$AT$93)</f>
        <v>1275</v>
      </c>
      <c r="E94" s="396">
        <f t="shared" si="5"/>
        <v>20352.5</v>
      </c>
      <c r="F94" s="396">
        <f t="shared" si="5"/>
        <v>18980</v>
      </c>
      <c r="G94" s="396">
        <f t="shared" si="5"/>
        <v>6825</v>
      </c>
      <c r="H94" s="396">
        <f t="shared" si="5"/>
        <v>11075</v>
      </c>
      <c r="I94" s="396">
        <f t="shared" si="5"/>
        <v>6187.5</v>
      </c>
      <c r="J94" s="396">
        <f t="shared" si="5"/>
        <v>1950</v>
      </c>
      <c r="K94" s="396">
        <f t="shared" si="5"/>
        <v>14405</v>
      </c>
      <c r="L94" s="396">
        <f t="shared" si="5"/>
        <v>2125</v>
      </c>
      <c r="M94" s="396">
        <f t="shared" si="5"/>
        <v>4037.5</v>
      </c>
      <c r="N94" s="396">
        <f t="shared" si="5"/>
        <v>2125</v>
      </c>
      <c r="O94" s="396">
        <f t="shared" si="5"/>
        <v>3977.5</v>
      </c>
      <c r="P94" s="396">
        <f t="shared" si="5"/>
        <v>5570</v>
      </c>
      <c r="Q94" s="396">
        <f t="shared" si="5"/>
        <v>146500</v>
      </c>
      <c r="R94" s="396">
        <f t="shared" si="5"/>
        <v>73705</v>
      </c>
      <c r="S94" s="396">
        <f t="shared" si="5"/>
        <v>163400</v>
      </c>
      <c r="T94" s="396">
        <f t="shared" si="5"/>
        <v>7477.5</v>
      </c>
      <c r="U94" s="396">
        <f t="shared" si="5"/>
        <v>7250</v>
      </c>
      <c r="V94" s="396">
        <f t="shared" si="5"/>
        <v>10100</v>
      </c>
      <c r="W94" s="396">
        <f t="shared" si="5"/>
        <v>2337.5</v>
      </c>
      <c r="X94" s="396">
        <f t="shared" si="5"/>
        <v>6507.5</v>
      </c>
      <c r="Y94" s="396">
        <f t="shared" si="5"/>
        <v>1700</v>
      </c>
      <c r="Z94" s="396">
        <f t="shared" si="5"/>
        <v>6400</v>
      </c>
      <c r="AA94" s="396">
        <f t="shared" si="5"/>
        <v>13200</v>
      </c>
      <c r="AB94" s="396">
        <f t="shared" si="5"/>
        <v>2762.5</v>
      </c>
      <c r="AC94" s="396">
        <f t="shared" si="5"/>
        <v>5337.5</v>
      </c>
      <c r="AD94" s="396">
        <f t="shared" si="5"/>
        <v>143202.5</v>
      </c>
      <c r="AE94" s="396">
        <f t="shared" si="5"/>
        <v>2762.5</v>
      </c>
      <c r="AF94" s="396">
        <f t="shared" si="5"/>
        <v>7037.5</v>
      </c>
      <c r="AG94" s="396">
        <f t="shared" si="5"/>
        <v>83582.5</v>
      </c>
      <c r="AH94" s="396">
        <f t="shared" si="5"/>
        <v>9275</v>
      </c>
      <c r="AI94" s="396">
        <f t="shared" si="5"/>
        <v>161639</v>
      </c>
      <c r="AJ94" s="396">
        <f t="shared" si="5"/>
        <v>544250.5</v>
      </c>
      <c r="AK94" s="396">
        <f t="shared" si="5"/>
        <v>123017.5</v>
      </c>
      <c r="AL94" s="396">
        <f t="shared" si="5"/>
        <v>54200</v>
      </c>
      <c r="AM94" s="396">
        <f t="shared" si="5"/>
        <v>4275</v>
      </c>
      <c r="AN94" s="396">
        <f t="shared" si="5"/>
        <v>2320</v>
      </c>
      <c r="AO94" s="396">
        <f t="shared" si="5"/>
        <v>1530</v>
      </c>
      <c r="AP94" s="396">
        <f t="shared" si="5"/>
        <v>9835</v>
      </c>
      <c r="AQ94" s="396">
        <f t="shared" si="5"/>
        <v>14250</v>
      </c>
      <c r="AR94" s="396">
        <f t="shared" si="5"/>
        <v>164300</v>
      </c>
      <c r="AS94" s="343" t="e">
        <f t="shared" si="5"/>
        <v>#VALUE!</v>
      </c>
    </row>
    <row r="95" spans="1:47" x14ac:dyDescent="0.2">
      <c r="D95" s="453">
        <f t="shared" ref="D95:AL95" si="6">D99*$AR94</f>
        <v>340.68560339212843</v>
      </c>
      <c r="E95" s="453">
        <f t="shared" si="6"/>
        <v>1926.1839884093415</v>
      </c>
      <c r="F95" s="453">
        <f t="shared" si="6"/>
        <v>1834.4609413422302</v>
      </c>
      <c r="G95" s="453">
        <f t="shared" si="6"/>
        <v>598.38368800925127</v>
      </c>
      <c r="H95" s="453">
        <f t="shared" si="6"/>
        <v>980.56305078888249</v>
      </c>
      <c r="I95" s="453">
        <f t="shared" si="6"/>
        <v>543.78663618358962</v>
      </c>
      <c r="J95" s="453">
        <f t="shared" si="6"/>
        <v>388.73100899871065</v>
      </c>
      <c r="K95" s="453">
        <f t="shared" si="6"/>
        <v>2177.3304268073848</v>
      </c>
      <c r="L95" s="453">
        <f t="shared" si="6"/>
        <v>292.64019778554626</v>
      </c>
      <c r="M95" s="453">
        <f t="shared" si="6"/>
        <v>480.45405606582216</v>
      </c>
      <c r="N95" s="453">
        <f t="shared" si="6"/>
        <v>0</v>
      </c>
      <c r="O95" s="453">
        <f t="shared" si="6"/>
        <v>670.45179641912455</v>
      </c>
      <c r="P95" s="453">
        <f t="shared" si="6"/>
        <v>388.73100899871065</v>
      </c>
      <c r="Q95" s="453">
        <f t="shared" si="6"/>
        <v>13572.827083859476</v>
      </c>
      <c r="R95" s="453">
        <f t="shared" si="6"/>
        <v>6632.4498557813731</v>
      </c>
      <c r="S95" s="453">
        <f t="shared" si="6"/>
        <v>15245.680751797749</v>
      </c>
      <c r="T95" s="453">
        <f t="shared" si="6"/>
        <v>583.09651349806597</v>
      </c>
      <c r="U95" s="453">
        <f t="shared" si="6"/>
        <v>659.53238605399224</v>
      </c>
      <c r="V95" s="453">
        <f t="shared" si="6"/>
        <v>1177.1124373612645</v>
      </c>
      <c r="W95" s="453">
        <f t="shared" si="6"/>
        <v>312.29513644278438</v>
      </c>
      <c r="X95" s="453">
        <f t="shared" si="6"/>
        <v>814.58801323887121</v>
      </c>
      <c r="Y95" s="453">
        <f t="shared" si="6"/>
        <v>218.38820730264646</v>
      </c>
      <c r="Z95" s="453">
        <f t="shared" si="6"/>
        <v>569.99322105990723</v>
      </c>
      <c r="AA95" s="453">
        <f t="shared" si="6"/>
        <v>1207.6867863836349</v>
      </c>
      <c r="AB95" s="453">
        <f t="shared" si="6"/>
        <v>331.95007510002256</v>
      </c>
      <c r="AC95" s="453">
        <f t="shared" si="6"/>
        <v>412.75371180200176</v>
      </c>
      <c r="AD95" s="453">
        <f t="shared" si="6"/>
        <v>12461.231108689006</v>
      </c>
      <c r="AE95" s="453">
        <f t="shared" si="6"/>
        <v>674.81956056517754</v>
      </c>
      <c r="AF95" s="453">
        <f t="shared" si="6"/>
        <v>650.79685776188637</v>
      </c>
      <c r="AG95" s="453">
        <f t="shared" si="6"/>
        <v>7934.0435713051447</v>
      </c>
      <c r="AH95" s="453">
        <f t="shared" si="6"/>
        <v>1159.6413807770527</v>
      </c>
      <c r="AI95" s="453">
        <f t="shared" si="6"/>
        <v>15287.174511185251</v>
      </c>
      <c r="AJ95" s="453">
        <f t="shared" si="6"/>
        <v>52413.169752635142</v>
      </c>
      <c r="AK95" s="453">
        <f t="shared" si="6"/>
        <v>13103.292438158785</v>
      </c>
      <c r="AL95" s="453">
        <f t="shared" si="6"/>
        <v>5241.316975263514</v>
      </c>
      <c r="AM95" s="453">
        <f t="shared" ref="AM95:AP95" si="7">AM99*$AR94</f>
        <v>305.74349022370501</v>
      </c>
      <c r="AN95" s="453">
        <f t="shared" si="7"/>
        <v>131.03292438158786</v>
      </c>
      <c r="AO95" s="453">
        <f t="shared" si="7"/>
        <v>174.71056584211715</v>
      </c>
      <c r="AP95" s="453">
        <f t="shared" si="7"/>
        <v>1091.9410365132321</v>
      </c>
      <c r="AQ95" s="453">
        <f>AQ99*$AR94</f>
        <v>1310.3292438158785</v>
      </c>
      <c r="AS95" s="344">
        <f>AU1</f>
        <v>1871039.5</v>
      </c>
    </row>
    <row r="96" spans="1:47" ht="18" x14ac:dyDescent="0.25">
      <c r="D96" s="434">
        <f>D94+D95</f>
        <v>1615.6856033921285</v>
      </c>
      <c r="E96" s="434">
        <f>E94+E95</f>
        <v>22278.683988409342</v>
      </c>
      <c r="F96" s="434">
        <f>F94+F95</f>
        <v>20814.460941342229</v>
      </c>
      <c r="G96" s="434">
        <f t="shared" ref="G96:AQ96" si="8">G94+G95</f>
        <v>7423.3836880092513</v>
      </c>
      <c r="H96" s="434">
        <f t="shared" si="8"/>
        <v>12055.563050788882</v>
      </c>
      <c r="I96" s="434">
        <f t="shared" si="8"/>
        <v>6731.2866361835895</v>
      </c>
      <c r="J96" s="434">
        <f t="shared" si="8"/>
        <v>2338.7310089987104</v>
      </c>
      <c r="K96" s="434">
        <f t="shared" si="8"/>
        <v>16582.330426807384</v>
      </c>
      <c r="L96" s="434">
        <f t="shared" si="8"/>
        <v>2417.6401977855462</v>
      </c>
      <c r="M96" s="434">
        <f t="shared" si="8"/>
        <v>4517.9540560658224</v>
      </c>
      <c r="N96" s="434">
        <f t="shared" si="8"/>
        <v>2125</v>
      </c>
      <c r="O96" s="434">
        <f t="shared" si="8"/>
        <v>4647.9517964191245</v>
      </c>
      <c r="P96" s="434">
        <f t="shared" si="8"/>
        <v>5958.7310089987104</v>
      </c>
      <c r="Q96" s="434">
        <f t="shared" si="8"/>
        <v>160072.82708385948</v>
      </c>
      <c r="R96" s="434">
        <f t="shared" si="8"/>
        <v>80337.449855781379</v>
      </c>
      <c r="S96" s="434">
        <f t="shared" si="8"/>
        <v>178645.68075179774</v>
      </c>
      <c r="T96" s="434">
        <f t="shared" si="8"/>
        <v>8060.5965134980661</v>
      </c>
      <c r="U96" s="434">
        <f t="shared" si="8"/>
        <v>7909.532386053992</v>
      </c>
      <c r="V96" s="434">
        <f t="shared" si="8"/>
        <v>11277.112437361264</v>
      </c>
      <c r="W96" s="434">
        <f t="shared" si="8"/>
        <v>2649.7951364427845</v>
      </c>
      <c r="X96" s="434">
        <f t="shared" si="8"/>
        <v>7322.0880132388711</v>
      </c>
      <c r="Y96" s="434">
        <f t="shared" si="8"/>
        <v>1918.3882073026464</v>
      </c>
      <c r="Z96" s="434">
        <f t="shared" si="8"/>
        <v>6969.9932210599072</v>
      </c>
      <c r="AA96" s="434">
        <f t="shared" si="8"/>
        <v>14407.686786383634</v>
      </c>
      <c r="AB96" s="434">
        <f t="shared" si="8"/>
        <v>3094.4500751000223</v>
      </c>
      <c r="AC96" s="434">
        <f t="shared" si="8"/>
        <v>5750.2537118020018</v>
      </c>
      <c r="AD96" s="434">
        <f t="shared" si="8"/>
        <v>155663.73110868901</v>
      </c>
      <c r="AE96" s="434">
        <f t="shared" si="8"/>
        <v>3437.3195605651777</v>
      </c>
      <c r="AF96" s="434">
        <f t="shared" si="8"/>
        <v>7688.2968577618867</v>
      </c>
      <c r="AG96" s="434">
        <f t="shared" si="8"/>
        <v>91516.543571305141</v>
      </c>
      <c r="AH96" s="434">
        <f t="shared" si="8"/>
        <v>10434.641380777053</v>
      </c>
      <c r="AI96" s="434">
        <f t="shared" si="8"/>
        <v>176926.17451118527</v>
      </c>
      <c r="AJ96" s="434">
        <f t="shared" si="8"/>
        <v>596663.66975263518</v>
      </c>
      <c r="AK96" s="434">
        <f t="shared" si="8"/>
        <v>136120.79243815879</v>
      </c>
      <c r="AL96" s="434">
        <f t="shared" si="8"/>
        <v>59441.316975263515</v>
      </c>
      <c r="AM96" s="434">
        <f t="shared" si="8"/>
        <v>4580.7434902237046</v>
      </c>
      <c r="AN96" s="434">
        <f t="shared" si="8"/>
        <v>2451.0329243815877</v>
      </c>
      <c r="AO96" s="434">
        <f t="shared" si="8"/>
        <v>1704.7105658421171</v>
      </c>
      <c r="AP96" s="434">
        <f t="shared" si="8"/>
        <v>10926.941036513232</v>
      </c>
      <c r="AQ96" s="434">
        <f t="shared" si="8"/>
        <v>15560.329243815879</v>
      </c>
      <c r="AS96" s="344">
        <f>SUM(D94:AR94)</f>
        <v>1871039.5</v>
      </c>
    </row>
    <row r="97" spans="4:47" x14ac:dyDescent="0.2">
      <c r="D97" s="397">
        <v>3900</v>
      </c>
      <c r="E97" s="397">
        <v>22050</v>
      </c>
      <c r="F97" s="397">
        <v>21000</v>
      </c>
      <c r="G97" s="397">
        <v>6850</v>
      </c>
      <c r="H97" s="397">
        <v>11225</v>
      </c>
      <c r="I97" s="397">
        <v>6225</v>
      </c>
      <c r="J97" s="397">
        <v>4450</v>
      </c>
      <c r="K97" s="397">
        <v>24925</v>
      </c>
      <c r="L97" s="397">
        <v>3350</v>
      </c>
      <c r="M97" s="397">
        <v>5500</v>
      </c>
      <c r="N97" s="397">
        <v>0</v>
      </c>
      <c r="O97" s="397">
        <v>7675</v>
      </c>
      <c r="P97" s="397">
        <v>4450</v>
      </c>
      <c r="Q97" s="397">
        <v>155375</v>
      </c>
      <c r="R97" s="397">
        <v>75925</v>
      </c>
      <c r="S97" s="397">
        <v>174525</v>
      </c>
      <c r="T97" s="397">
        <v>6675</v>
      </c>
      <c r="U97" s="397">
        <v>7550</v>
      </c>
      <c r="V97" s="397">
        <v>13475</v>
      </c>
      <c r="W97" s="397">
        <v>3575</v>
      </c>
      <c r="X97" s="397">
        <v>9325</v>
      </c>
      <c r="Y97" s="397">
        <v>2500</v>
      </c>
      <c r="Z97" s="397">
        <v>6525</v>
      </c>
      <c r="AA97" s="397">
        <v>13825</v>
      </c>
      <c r="AB97" s="397">
        <v>3800</v>
      </c>
      <c r="AC97" s="397">
        <v>4725</v>
      </c>
      <c r="AD97" s="397">
        <v>142650</v>
      </c>
      <c r="AE97" s="397">
        <v>7725</v>
      </c>
      <c r="AF97" s="397">
        <v>7450</v>
      </c>
      <c r="AG97" s="397">
        <v>90825</v>
      </c>
      <c r="AH97" s="397">
        <v>13275</v>
      </c>
      <c r="AI97" s="397">
        <v>175000</v>
      </c>
      <c r="AJ97" s="397">
        <v>600000</v>
      </c>
      <c r="AK97" s="397">
        <v>150000</v>
      </c>
      <c r="AL97" s="397">
        <v>60000</v>
      </c>
      <c r="AM97" s="397">
        <v>3500</v>
      </c>
      <c r="AN97" s="397">
        <v>1500</v>
      </c>
      <c r="AO97" s="397">
        <v>2000</v>
      </c>
      <c r="AP97" s="397">
        <v>12500</v>
      </c>
      <c r="AQ97" s="397">
        <v>15000</v>
      </c>
      <c r="AR97" s="351">
        <v>0</v>
      </c>
      <c r="AS97" s="351">
        <f>SUM(D97:AR97)</f>
        <v>1880825</v>
      </c>
      <c r="AU97" s="278"/>
    </row>
    <row r="98" spans="4:47" x14ac:dyDescent="0.2">
      <c r="AS98" s="343" t="e">
        <f>SUM(D94,AR94,#REF!)</f>
        <v>#REF!</v>
      </c>
    </row>
    <row r="99" spans="4:47" x14ac:dyDescent="0.2">
      <c r="D99" s="369">
        <f t="shared" ref="D99:AR99" si="9">D97/$AS97</f>
        <v>2.0735581460263447E-3</v>
      </c>
      <c r="E99" s="369">
        <f t="shared" si="9"/>
        <v>1.1723578748687411E-2</v>
      </c>
      <c r="F99" s="369">
        <f t="shared" si="9"/>
        <v>1.1165313093988011E-2</v>
      </c>
      <c r="G99" s="369">
        <f t="shared" si="9"/>
        <v>3.6420187949437084E-3</v>
      </c>
      <c r="H99" s="369">
        <f t="shared" si="9"/>
        <v>5.9681256895245437E-3</v>
      </c>
      <c r="I99" s="369">
        <f t="shared" si="9"/>
        <v>3.3097178100035887E-3</v>
      </c>
      <c r="J99" s="369">
        <f t="shared" si="9"/>
        <v>2.3659830127736496E-3</v>
      </c>
      <c r="K99" s="369">
        <f t="shared" si="9"/>
        <v>1.325216327941196E-2</v>
      </c>
      <c r="L99" s="369">
        <f t="shared" si="9"/>
        <v>1.7811332792790398E-3</v>
      </c>
      <c r="M99" s="369">
        <f t="shared" si="9"/>
        <v>2.9242486674730503E-3</v>
      </c>
      <c r="N99" s="369">
        <f t="shared" si="9"/>
        <v>0</v>
      </c>
      <c r="O99" s="369">
        <f t="shared" si="9"/>
        <v>4.0806560950646656E-3</v>
      </c>
      <c r="P99" s="369">
        <f t="shared" si="9"/>
        <v>2.3659830127736496E-3</v>
      </c>
      <c r="Q99" s="369">
        <f t="shared" si="9"/>
        <v>8.261002485611367E-2</v>
      </c>
      <c r="R99" s="369">
        <f t="shared" si="9"/>
        <v>4.0367923650525703E-2</v>
      </c>
      <c r="S99" s="369">
        <f t="shared" si="9"/>
        <v>9.2791727034678931E-2</v>
      </c>
      <c r="T99" s="369">
        <f t="shared" si="9"/>
        <v>3.5489745191604749E-3</v>
      </c>
      <c r="U99" s="369">
        <f t="shared" si="9"/>
        <v>4.0141958980766416E-3</v>
      </c>
      <c r="V99" s="369">
        <f t="shared" si="9"/>
        <v>7.1644092353089738E-3</v>
      </c>
      <c r="W99" s="369">
        <f t="shared" si="9"/>
        <v>1.9007616338574827E-3</v>
      </c>
      <c r="X99" s="369">
        <f t="shared" si="9"/>
        <v>4.9579306953065807E-3</v>
      </c>
      <c r="Y99" s="369">
        <f t="shared" si="9"/>
        <v>1.3292039397604775E-3</v>
      </c>
      <c r="Z99" s="369">
        <f t="shared" si="9"/>
        <v>3.4692222827748462E-3</v>
      </c>
      <c r="AA99" s="369">
        <f t="shared" si="9"/>
        <v>7.3504977868754399E-3</v>
      </c>
      <c r="AB99" s="369">
        <f t="shared" si="9"/>
        <v>2.0203899884359256E-3</v>
      </c>
      <c r="AC99" s="369">
        <f t="shared" si="9"/>
        <v>2.5121954461473023E-3</v>
      </c>
      <c r="AD99" s="369">
        <f t="shared" si="9"/>
        <v>7.5844376802732844E-2</v>
      </c>
      <c r="AE99" s="369">
        <f t="shared" si="9"/>
        <v>4.1072401738598751E-3</v>
      </c>
      <c r="AF99" s="369">
        <f t="shared" si="9"/>
        <v>3.9610277404862225E-3</v>
      </c>
      <c r="AG99" s="369">
        <f t="shared" si="9"/>
        <v>4.8289979131498142E-2</v>
      </c>
      <c r="AH99" s="369">
        <f t="shared" si="9"/>
        <v>7.0580729201281354E-3</v>
      </c>
      <c r="AI99" s="369">
        <f t="shared" si="9"/>
        <v>9.3044275783233418E-2</v>
      </c>
      <c r="AJ99" s="369">
        <f t="shared" si="9"/>
        <v>0.31900894554251458</v>
      </c>
      <c r="AK99" s="369">
        <f t="shared" si="9"/>
        <v>7.9752236385628644E-2</v>
      </c>
      <c r="AL99" s="369">
        <f t="shared" si="9"/>
        <v>3.1900894554251456E-2</v>
      </c>
      <c r="AM99" s="369">
        <f t="shared" si="9"/>
        <v>1.8608855156646684E-3</v>
      </c>
      <c r="AN99" s="369">
        <f t="shared" si="9"/>
        <v>7.9752236385628652E-4</v>
      </c>
      <c r="AO99" s="369">
        <f t="shared" si="9"/>
        <v>1.0633631518083819E-3</v>
      </c>
      <c r="AP99" s="369">
        <f t="shared" si="9"/>
        <v>6.646019698802387E-3</v>
      </c>
      <c r="AQ99" s="369">
        <f t="shared" si="9"/>
        <v>7.9752236385628641E-3</v>
      </c>
      <c r="AR99" s="369">
        <f t="shared" si="9"/>
        <v>0</v>
      </c>
    </row>
    <row r="101" spans="4:47" x14ac:dyDescent="0.2">
      <c r="D101" s="397"/>
      <c r="E101" s="397"/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  <c r="W101" s="397"/>
      <c r="X101" s="397"/>
      <c r="Y101" s="397"/>
      <c r="Z101" s="397"/>
      <c r="AA101" s="397"/>
      <c r="AB101" s="397"/>
      <c r="AC101" s="397"/>
      <c r="AD101" s="397"/>
      <c r="AE101" s="397"/>
      <c r="AF101" s="397"/>
      <c r="AG101" s="397"/>
      <c r="AH101" s="397"/>
      <c r="AI101" s="397"/>
      <c r="AJ101" s="397"/>
      <c r="AK101" s="397"/>
      <c r="AL101" s="397"/>
      <c r="AM101" s="397"/>
      <c r="AN101" s="397"/>
      <c r="AO101" s="397"/>
      <c r="AP101" s="397"/>
      <c r="AQ101" s="397"/>
    </row>
  </sheetData>
  <mergeCells count="12">
    <mergeCell ref="A2:C2"/>
    <mergeCell ref="Q2:R2"/>
    <mergeCell ref="AO2:AP2"/>
    <mergeCell ref="AM2:AN2"/>
    <mergeCell ref="AI2:AJ2"/>
    <mergeCell ref="AC2:AF2"/>
    <mergeCell ref="Y2:AB2"/>
    <mergeCell ref="U2:X2"/>
    <mergeCell ref="S2:T2"/>
    <mergeCell ref="M2:N2"/>
    <mergeCell ref="I2:L2"/>
    <mergeCell ref="D2:H2"/>
  </mergeCells>
  <phoneticPr fontId="7" type="noConversion"/>
  <printOptions horizontalCentered="1"/>
  <pageMargins left="0.25" right="0.25" top="0.75" bottom="0.75" header="0.3" footer="0.3"/>
  <pageSetup scale="75" fitToWidth="0" orientation="landscape" r:id="rId1"/>
  <headerFooter alignWithMargins="0"/>
  <rowBreaks count="1" manualBreakCount="1">
    <brk id="47" max="45" man="1"/>
  </rowBreaks>
  <colBreaks count="9" manualBreakCount="9">
    <brk id="8" max="46" man="1"/>
    <brk id="12" max="46" man="1"/>
    <brk id="16" max="46" man="1"/>
    <brk id="20" max="46" man="1"/>
    <brk id="24" max="46" man="1"/>
    <brk id="28" max="46" man="1"/>
    <brk id="32" max="46" man="1"/>
    <brk id="36" max="46" man="1"/>
    <brk id="40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I52" sqref="I52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5" t="s">
        <v>0</v>
      </c>
      <c r="B1" s="281"/>
      <c r="C1" s="281"/>
      <c r="D1" s="282"/>
      <c r="E1" s="500" t="s">
        <v>98</v>
      </c>
      <c r="F1" s="501"/>
      <c r="G1" s="512" t="s">
        <v>221</v>
      </c>
      <c r="H1" s="513"/>
      <c r="I1" s="508" t="s">
        <v>224</v>
      </c>
      <c r="J1" s="509"/>
      <c r="K1" s="508"/>
      <c r="L1" s="509"/>
      <c r="M1" s="333"/>
      <c r="N1" s="334"/>
      <c r="O1" s="333"/>
      <c r="P1" s="334"/>
      <c r="Q1" s="355" t="s">
        <v>0</v>
      </c>
      <c r="R1" s="281"/>
      <c r="S1" s="281"/>
      <c r="T1" s="282"/>
      <c r="U1" s="500" t="s">
        <v>98</v>
      </c>
      <c r="V1" s="501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500" t="s">
        <v>98</v>
      </c>
      <c r="AJ1" s="501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502"/>
      <c r="F2" s="503"/>
      <c r="G2" s="514" t="s">
        <v>222</v>
      </c>
      <c r="H2" s="515"/>
      <c r="I2" s="510" t="s">
        <v>225</v>
      </c>
      <c r="J2" s="511"/>
      <c r="K2" s="510"/>
      <c r="L2" s="517"/>
      <c r="M2" s="366"/>
      <c r="N2" s="336"/>
      <c r="O2" s="366"/>
      <c r="P2" s="336"/>
      <c r="Q2" s="192" t="s">
        <v>12</v>
      </c>
      <c r="R2" s="283"/>
      <c r="S2" s="283"/>
      <c r="T2" s="284"/>
      <c r="U2" s="502"/>
      <c r="V2" s="503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502"/>
      <c r="AJ2" s="503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217</v>
      </c>
      <c r="B3" s="283"/>
      <c r="C3" s="283"/>
      <c r="D3" s="284"/>
      <c r="E3" s="502"/>
      <c r="F3" s="503"/>
      <c r="G3" s="514" t="s">
        <v>223</v>
      </c>
      <c r="H3" s="516"/>
      <c r="I3" s="510" t="s">
        <v>223</v>
      </c>
      <c r="J3" s="511"/>
      <c r="K3" s="510"/>
      <c r="L3" s="511"/>
      <c r="M3" s="366"/>
      <c r="N3" s="336"/>
      <c r="O3" s="366"/>
      <c r="P3" s="336"/>
      <c r="Q3" s="192" t="s">
        <v>133</v>
      </c>
      <c r="R3" s="283"/>
      <c r="S3" s="283"/>
      <c r="T3" s="284"/>
      <c r="U3" s="502"/>
      <c r="V3" s="503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502"/>
      <c r="AJ3" s="503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218</v>
      </c>
      <c r="B4" s="283"/>
      <c r="C4" s="283"/>
      <c r="D4" s="284"/>
      <c r="E4" s="285"/>
      <c r="F4" s="286"/>
      <c r="G4" s="506"/>
      <c r="H4" s="507"/>
      <c r="I4" s="504"/>
      <c r="J4" s="505"/>
      <c r="K4" s="504"/>
      <c r="L4" s="518"/>
      <c r="M4" s="366"/>
      <c r="N4" s="336"/>
      <c r="O4" s="366"/>
      <c r="P4" s="336"/>
      <c r="Q4" s="192" t="s">
        <v>135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List'!AS4),0,'Item List'!AS4)</f>
        <v>50</v>
      </c>
      <c r="E6" s="145">
        <f>IF(ISBLANK('Item List'!AT4),0,'Item List'!AT4)</f>
        <v>30</v>
      </c>
      <c r="F6" s="145">
        <f>IF(AND(ISNUMBER($D6),ISNUMBER(E6)),$D6*E6,0)</f>
        <v>1500</v>
      </c>
      <c r="G6" s="167">
        <v>320</v>
      </c>
      <c r="H6" s="102">
        <f>IF(AND(ISNUMBER($D6),ISNUMBER(G6)),$D6*G6,0)</f>
        <v>16000</v>
      </c>
      <c r="I6" s="168">
        <v>150</v>
      </c>
      <c r="J6" s="102">
        <f t="shared" ref="J6:J29" si="0">IF(AND(ISNUMBER($D6),ISNUMBER(I6)),$D6*I6,0)</f>
        <v>7500</v>
      </c>
      <c r="K6" s="168"/>
      <c r="L6" s="102">
        <f t="shared" ref="L6:L29" si="1">IF(AND(ISNUMBER($D6),ISNUMBER(K6)),$D6*K6,0)</f>
        <v>0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List'!AS4),0,'Item List'!AS4)</f>
        <v>50</v>
      </c>
      <c r="U6" s="145">
        <f>IF(ISBLANK('Item List'!AT4),0,'Item List'!AT4)</f>
        <v>30</v>
      </c>
      <c r="V6" s="145">
        <f t="shared" ref="V6:V29" si="4">IF(AND(ISNUMBER($D6),ISNUMBER(U6)),$D6*U6,0)</f>
        <v>1500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List'!AS4),0,'Item List'!AS4)</f>
        <v>50</v>
      </c>
      <c r="AI6" s="145">
        <f>IF(ISBLANK('Item List'!AT4),0,'Item List'!AT4)</f>
        <v>30</v>
      </c>
      <c r="AJ6" s="145">
        <f>IF(AND(ISNUMBER($D6),ISNUMBER(AI6)),$D6*AI6,0)</f>
        <v>1500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List'!AS5),0,'Item List'!AS5)</f>
        <v>1</v>
      </c>
      <c r="E7" s="145">
        <f>IF(ISBLANK('Item List'!AT5),0,'Item List'!AT5)</f>
        <v>100000</v>
      </c>
      <c r="F7" s="145">
        <f t="shared" ref="F7:F29" si="14">IF(AND(ISNUMBER($D7),ISNUMBER(E7)),$D7*E7,0)</f>
        <v>100000</v>
      </c>
      <c r="G7" s="167">
        <v>10000</v>
      </c>
      <c r="H7" s="102">
        <f t="shared" ref="H7:H29" si="15">IF(AND(ISNUMBER($D7),ISNUMBER(G7)),$D7*G7,0)</f>
        <v>10000</v>
      </c>
      <c r="I7" s="168">
        <v>82500</v>
      </c>
      <c r="J7" s="102">
        <f t="shared" si="0"/>
        <v>82500</v>
      </c>
      <c r="K7" s="168"/>
      <c r="L7" s="102">
        <f t="shared" si="1"/>
        <v>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List'!AS5),0,'Item List'!AS5)</f>
        <v>1</v>
      </c>
      <c r="U7" s="145">
        <f>IF(ISBLANK('Item List'!AT5),0,'Item List'!AT5)</f>
        <v>100000</v>
      </c>
      <c r="V7" s="145">
        <f t="shared" si="4"/>
        <v>100000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List'!AS5),0,'Item List'!AS5)</f>
        <v>1</v>
      </c>
      <c r="AI7" s="145">
        <f>IF(ISBLANK('Item List'!AT5),0,'Item List'!AT5)</f>
        <v>100000</v>
      </c>
      <c r="AJ7" s="145">
        <f t="shared" ref="AJ7:AJ29" si="16">IF(AND(ISNUMBER($D7),ISNUMBER(AI7)),$D7*AI7,0)</f>
        <v>100000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List'!AS6),0,'Item List'!AS6)</f>
        <v>51</v>
      </c>
      <c r="E8" s="145">
        <f>IF(ISBLANK('Item List'!AT6),0,'Item List'!AT6)</f>
        <v>60</v>
      </c>
      <c r="F8" s="145">
        <f t="shared" si="14"/>
        <v>3060</v>
      </c>
      <c r="G8" s="167">
        <v>0.01</v>
      </c>
      <c r="H8" s="102">
        <f t="shared" si="15"/>
        <v>0.51</v>
      </c>
      <c r="I8" s="168">
        <v>110</v>
      </c>
      <c r="J8" s="102">
        <f t="shared" si="0"/>
        <v>5610</v>
      </c>
      <c r="K8" s="168"/>
      <c r="L8" s="102">
        <f t="shared" si="1"/>
        <v>0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List'!AS6),0,'Item List'!AS6)</f>
        <v>51</v>
      </c>
      <c r="U8" s="145">
        <f>IF(ISBLANK('Item List'!AT6),0,'Item List'!AT6)</f>
        <v>60</v>
      </c>
      <c r="V8" s="145">
        <f t="shared" si="4"/>
        <v>3060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List'!AS6),0,'Item List'!AS6)</f>
        <v>51</v>
      </c>
      <c r="AI8" s="145">
        <f>IF(ISBLANK('Item List'!AT6),0,'Item List'!AT6)</f>
        <v>60</v>
      </c>
      <c r="AJ8" s="145">
        <f t="shared" si="16"/>
        <v>3060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Aggregate Base Repair, 10"</v>
      </c>
      <c r="C9" s="287" t="str">
        <f>IF(ISBLANK('Item List'!C7),"",'Item List'!C7)</f>
        <v>S.Y.</v>
      </c>
      <c r="D9" s="288">
        <f>IF(ISBLANK('Item List'!AS7),0,'Item List'!AS7)</f>
        <v>190</v>
      </c>
      <c r="E9" s="145">
        <f>IF(ISBLANK('Item List'!AT7),0,'Item List'!AT7)</f>
        <v>20</v>
      </c>
      <c r="F9" s="145">
        <f t="shared" si="14"/>
        <v>3800</v>
      </c>
      <c r="G9" s="167">
        <v>20</v>
      </c>
      <c r="H9" s="102">
        <f t="shared" si="15"/>
        <v>3800</v>
      </c>
      <c r="I9" s="168">
        <v>56.5</v>
      </c>
      <c r="J9" s="102">
        <f t="shared" si="0"/>
        <v>10735</v>
      </c>
      <c r="K9" s="168"/>
      <c r="L9" s="102">
        <f t="shared" si="1"/>
        <v>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Aggregate Base Repair, 10"</v>
      </c>
      <c r="S9" s="287" t="str">
        <f>IF(ISBLANK('Item List'!C7),"",'Item List'!C7)</f>
        <v>S.Y.</v>
      </c>
      <c r="T9" s="288">
        <f>IF(ISBLANK('Item List'!AS7),0,'Item List'!AS7)</f>
        <v>190</v>
      </c>
      <c r="U9" s="145">
        <f>IF(ISBLANK('Item List'!AT7),0,'Item List'!AT7)</f>
        <v>20</v>
      </c>
      <c r="V9" s="145">
        <f t="shared" si="4"/>
        <v>3800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Aggregate Base Repair, 10"</v>
      </c>
      <c r="AG9" s="287" t="str">
        <f>IF(ISBLANK('Item List'!C7),"",'Item List'!C7)</f>
        <v>S.Y.</v>
      </c>
      <c r="AH9" s="288">
        <f>IF(ISBLANK('Item List'!AS7),0,'Item List'!AS7)</f>
        <v>190</v>
      </c>
      <c r="AI9" s="145">
        <f>IF(ISBLANK('Item List'!AT7),0,'Item List'!AT7)</f>
        <v>20</v>
      </c>
      <c r="AJ9" s="145">
        <f t="shared" si="16"/>
        <v>3800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Bituminous Materials (Prime Coat)</v>
      </c>
      <c r="C10" s="287" t="str">
        <f>IF(ISBLANK('Item List'!C8),"",'Item List'!C8)</f>
        <v>Gal</v>
      </c>
      <c r="D10" s="288">
        <f>IF(ISBLANK('Item List'!AS8),0,'Item List'!AS8)</f>
        <v>1925</v>
      </c>
      <c r="E10" s="145">
        <f>IF(ISBLANK('Item List'!AT8),0,'Item List'!AT8)</f>
        <v>3</v>
      </c>
      <c r="F10" s="145">
        <f t="shared" si="14"/>
        <v>5775</v>
      </c>
      <c r="G10" s="167">
        <v>2.93</v>
      </c>
      <c r="H10" s="102">
        <f t="shared" si="15"/>
        <v>5640.25</v>
      </c>
      <c r="I10" s="168">
        <v>3</v>
      </c>
      <c r="J10" s="102">
        <f t="shared" si="0"/>
        <v>5775</v>
      </c>
      <c r="K10" s="168"/>
      <c r="L10" s="102">
        <f t="shared" si="1"/>
        <v>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Bituminous Materials (Prime Coat)</v>
      </c>
      <c r="S10" s="287" t="str">
        <f>IF(ISBLANK('Item List'!C8),"",'Item List'!C8)</f>
        <v>Gal</v>
      </c>
      <c r="T10" s="288">
        <f>IF(ISBLANK('Item List'!AS8),0,'Item List'!AS8)</f>
        <v>1925</v>
      </c>
      <c r="U10" s="145">
        <f>IF(ISBLANK('Item List'!AT8),0,'Item List'!AT8)</f>
        <v>3</v>
      </c>
      <c r="V10" s="145">
        <f t="shared" si="4"/>
        <v>5775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Bituminous Materials (Prime Coat)</v>
      </c>
      <c r="AG10" s="287" t="str">
        <f>IF(ISBLANK('Item List'!C8),"",'Item List'!C8)</f>
        <v>Gal</v>
      </c>
      <c r="AH10" s="288">
        <f>IF(ISBLANK('Item List'!AS8),0,'Item List'!AS8)</f>
        <v>1925</v>
      </c>
      <c r="AI10" s="145">
        <f>IF(ISBLANK('Item List'!AT8),0,'Item List'!AT8)</f>
        <v>3</v>
      </c>
      <c r="AJ10" s="145">
        <f t="shared" si="16"/>
        <v>5775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Aggregate (Prime Coat)</v>
      </c>
      <c r="C11" s="287" t="str">
        <f>IF(ISBLANK('Item List'!C9),"",'Item List'!C9)</f>
        <v>Tons</v>
      </c>
      <c r="D11" s="288">
        <f>IF(ISBLANK('Item List'!AS9),0,'Item List'!AS9)</f>
        <v>190</v>
      </c>
      <c r="E11" s="145">
        <f>IF(ISBLANK('Item List'!AT9),0,'Item List'!AT9)</f>
        <v>10</v>
      </c>
      <c r="F11" s="145">
        <f t="shared" si="14"/>
        <v>1900</v>
      </c>
      <c r="G11" s="167">
        <v>0.01</v>
      </c>
      <c r="H11" s="102">
        <f t="shared" si="15"/>
        <v>1.9000000000000001</v>
      </c>
      <c r="I11" s="168">
        <v>0.01</v>
      </c>
      <c r="J11" s="102">
        <f t="shared" si="0"/>
        <v>1.9000000000000001</v>
      </c>
      <c r="K11" s="168"/>
      <c r="L11" s="102">
        <f t="shared" si="1"/>
        <v>0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Aggregate (Prime Coat)</v>
      </c>
      <c r="S11" s="287" t="str">
        <f>IF(ISBLANK('Item List'!C9),"",'Item List'!C9)</f>
        <v>Tons</v>
      </c>
      <c r="T11" s="288">
        <f>IF(ISBLANK('Item List'!AS9),0,'Item List'!AS9)</f>
        <v>190</v>
      </c>
      <c r="U11" s="145">
        <f>IF(ISBLANK('Item List'!AT9),0,'Item List'!AT9)</f>
        <v>10</v>
      </c>
      <c r="V11" s="145">
        <f t="shared" si="4"/>
        <v>1900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Aggregate (Prime Coat)</v>
      </c>
      <c r="AG11" s="287" t="str">
        <f>IF(ISBLANK('Item List'!C9),"",'Item List'!C9)</f>
        <v>Tons</v>
      </c>
      <c r="AH11" s="288">
        <f>IF(ISBLANK('Item List'!AS9),0,'Item List'!AS9)</f>
        <v>190</v>
      </c>
      <c r="AI11" s="145">
        <f>IF(ISBLANK('Item List'!AT9),0,'Item List'!AT9)</f>
        <v>10</v>
      </c>
      <c r="AJ11" s="145">
        <f t="shared" si="16"/>
        <v>1900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Polymerized Leveling Binder, IL-4.75, N50, 1"</v>
      </c>
      <c r="C12" s="287" t="str">
        <f>IF(ISBLANK('Item List'!C10),"",'Item List'!C10)</f>
        <v>Tons</v>
      </c>
      <c r="D12" s="288">
        <f>IF(ISBLANK('Item List'!AS10),0,'Item List'!AS10)</f>
        <v>100</v>
      </c>
      <c r="E12" s="145">
        <f>IF(ISBLANK('Item List'!AT10),0,'Item List'!AT10)</f>
        <v>115</v>
      </c>
      <c r="F12" s="145">
        <f t="shared" si="14"/>
        <v>11500</v>
      </c>
      <c r="G12" s="167">
        <v>99.51</v>
      </c>
      <c r="H12" s="102">
        <f t="shared" si="15"/>
        <v>9951</v>
      </c>
      <c r="I12" s="168">
        <v>104.5</v>
      </c>
      <c r="J12" s="102">
        <f t="shared" si="0"/>
        <v>10450</v>
      </c>
      <c r="K12" s="168"/>
      <c r="L12" s="102">
        <f t="shared" si="1"/>
        <v>0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Polymerized Leveling Binder, IL-4.75, N50, 1"</v>
      </c>
      <c r="S12" s="287" t="str">
        <f>IF(ISBLANK('Item List'!C10),"",'Item List'!C10)</f>
        <v>Tons</v>
      </c>
      <c r="T12" s="288">
        <f>IF(ISBLANK('Item List'!AS10),0,'Item List'!AS10)</f>
        <v>100</v>
      </c>
      <c r="U12" s="145">
        <f>IF(ISBLANK('Item List'!AT10),0,'Item List'!AT10)</f>
        <v>115</v>
      </c>
      <c r="V12" s="145">
        <f t="shared" si="4"/>
        <v>11500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Polymerized Leveling Binder, IL-4.75, N50, 1"</v>
      </c>
      <c r="AG12" s="287" t="str">
        <f>IF(ISBLANK('Item List'!C10),"",'Item List'!C10)</f>
        <v>Tons</v>
      </c>
      <c r="AH12" s="288">
        <f>IF(ISBLANK('Item List'!AS10),0,'Item List'!AS10)</f>
        <v>100</v>
      </c>
      <c r="AI12" s="145">
        <f>IF(ISBLANK('Item List'!AT10),0,'Item List'!AT10)</f>
        <v>115</v>
      </c>
      <c r="AJ12" s="145">
        <f t="shared" si="16"/>
        <v>11500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Hot-Mix Asphalt Binder Course, IL-9.5, N50, 1.25"</v>
      </c>
      <c r="C13" s="287" t="str">
        <f>IF(ISBLANK('Item List'!C11),"",'Item List'!C11)</f>
        <v>Tons</v>
      </c>
      <c r="D13" s="288">
        <f>IF(ISBLANK('Item List'!AS11),0,'Item List'!AS11)</f>
        <v>600</v>
      </c>
      <c r="E13" s="145">
        <f>IF(ISBLANK('Item List'!AT11),0,'Item List'!AT11)</f>
        <v>80</v>
      </c>
      <c r="F13" s="145">
        <f t="shared" si="14"/>
        <v>48000</v>
      </c>
      <c r="G13" s="167">
        <v>75.36</v>
      </c>
      <c r="H13" s="102">
        <f t="shared" si="15"/>
        <v>45216</v>
      </c>
      <c r="I13" s="168">
        <v>80</v>
      </c>
      <c r="J13" s="102">
        <f t="shared" si="0"/>
        <v>48000</v>
      </c>
      <c r="K13" s="168"/>
      <c r="L13" s="102">
        <f t="shared" si="1"/>
        <v>0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Hot-Mix Asphalt Binder Course, IL-9.5, N50, 1.25"</v>
      </c>
      <c r="S13" s="287" t="str">
        <f>IF(ISBLANK('Item List'!C11),"",'Item List'!C11)</f>
        <v>Tons</v>
      </c>
      <c r="T13" s="288">
        <f>IF(ISBLANK('Item List'!AS11),0,'Item List'!AS11)</f>
        <v>600</v>
      </c>
      <c r="U13" s="145">
        <f>IF(ISBLANK('Item List'!AT11),0,'Item List'!AT11)</f>
        <v>80</v>
      </c>
      <c r="V13" s="145">
        <f t="shared" si="4"/>
        <v>48000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Hot-Mix Asphalt Binder Course, IL-9.5, N50, 1.25"</v>
      </c>
      <c r="AG13" s="287" t="str">
        <f>IF(ISBLANK('Item List'!C11),"",'Item List'!C11)</f>
        <v>Tons</v>
      </c>
      <c r="AH13" s="288">
        <f>IF(ISBLANK('Item List'!AS11),0,'Item List'!AS11)</f>
        <v>600</v>
      </c>
      <c r="AI13" s="145">
        <f>IF(ISBLANK('Item List'!AT11),0,'Item List'!AT11)</f>
        <v>80</v>
      </c>
      <c r="AJ13" s="145">
        <f t="shared" si="16"/>
        <v>48000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Hot-Mix Asphalt Surface Course, Mix "D", N50, 1.5"</v>
      </c>
      <c r="C14" s="287" t="str">
        <f>IF(ISBLANK('Item List'!C12),"",'Item List'!C12)</f>
        <v>Tons</v>
      </c>
      <c r="D14" s="288">
        <f>IF(ISBLANK('Item List'!AS12),0,'Item List'!AS12)</f>
        <v>150</v>
      </c>
      <c r="E14" s="145">
        <f>IF(ISBLANK('Item List'!AT12),0,'Item List'!AT12)</f>
        <v>80</v>
      </c>
      <c r="F14" s="145">
        <f t="shared" si="14"/>
        <v>12000</v>
      </c>
      <c r="G14" s="167">
        <v>86.48</v>
      </c>
      <c r="H14" s="102">
        <f t="shared" si="15"/>
        <v>12972</v>
      </c>
      <c r="I14" s="168">
        <v>91</v>
      </c>
      <c r="J14" s="102">
        <f t="shared" si="0"/>
        <v>13650</v>
      </c>
      <c r="K14" s="168"/>
      <c r="L14" s="102">
        <f t="shared" si="1"/>
        <v>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Hot-Mix Asphalt Surface Course, Mix "D", N50, 1.5"</v>
      </c>
      <c r="S14" s="287" t="str">
        <f>IF(ISBLANK('Item List'!C12),"",'Item List'!C12)</f>
        <v>Tons</v>
      </c>
      <c r="T14" s="288">
        <f>IF(ISBLANK('Item List'!AS12),0,'Item List'!AS12)</f>
        <v>150</v>
      </c>
      <c r="U14" s="145">
        <f>IF(ISBLANK('Item List'!AT12),0,'Item List'!AT12)</f>
        <v>80</v>
      </c>
      <c r="V14" s="145">
        <f t="shared" si="4"/>
        <v>12000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Hot-Mix Asphalt Surface Course, Mix "D", N50, 1.5"</v>
      </c>
      <c r="AG14" s="287" t="str">
        <f>IF(ISBLANK('Item List'!C12),"",'Item List'!C12)</f>
        <v>Tons</v>
      </c>
      <c r="AH14" s="288">
        <f>IF(ISBLANK('Item List'!AS12),0,'Item List'!AS12)</f>
        <v>150</v>
      </c>
      <c r="AI14" s="145">
        <f>IF(ISBLANK('Item List'!AT12),0,'Item List'!AT12)</f>
        <v>80</v>
      </c>
      <c r="AJ14" s="145">
        <f t="shared" si="16"/>
        <v>12000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Hot-Mix Asphalt Surface Course, Mix "D", N50, 2"</v>
      </c>
      <c r="C15" s="287" t="str">
        <f>IF(ISBLANK('Item List'!C13),"",'Item List'!C13)</f>
        <v>Tons</v>
      </c>
      <c r="D15" s="288">
        <f>IF(ISBLANK('Item List'!AS13),0,'Item List'!AS13)</f>
        <v>2725</v>
      </c>
      <c r="E15" s="145">
        <f>IF(ISBLANK('Item List'!AT13),0,'Item List'!AT13)</f>
        <v>80</v>
      </c>
      <c r="F15" s="145">
        <f t="shared" si="14"/>
        <v>218000</v>
      </c>
      <c r="G15" s="167">
        <v>78.53</v>
      </c>
      <c r="H15" s="102">
        <f t="shared" si="15"/>
        <v>213994.25</v>
      </c>
      <c r="I15" s="168">
        <v>82</v>
      </c>
      <c r="J15" s="102">
        <f t="shared" si="0"/>
        <v>223450</v>
      </c>
      <c r="K15" s="168"/>
      <c r="L15" s="102">
        <f t="shared" si="1"/>
        <v>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 Surface Course, Mix "D", N50, 2"</v>
      </c>
      <c r="S15" s="287" t="str">
        <f>IF(ISBLANK('Item List'!C13),"",'Item List'!C13)</f>
        <v>Tons</v>
      </c>
      <c r="T15" s="288">
        <f>IF(ISBLANK('Item List'!AS13),0,'Item List'!AS13)</f>
        <v>2725</v>
      </c>
      <c r="U15" s="145">
        <f>IF(ISBLANK('Item List'!AT13),0,'Item List'!AT13)</f>
        <v>80</v>
      </c>
      <c r="V15" s="145">
        <f t="shared" si="4"/>
        <v>218000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 Surface Course, Mix "D", N50, 2"</v>
      </c>
      <c r="AG15" s="287" t="str">
        <f>IF(ISBLANK('Item List'!C13),"",'Item List'!C13)</f>
        <v>Tons</v>
      </c>
      <c r="AH15" s="288">
        <f>IF(ISBLANK('Item List'!AS13),0,'Item List'!AS13)</f>
        <v>2725</v>
      </c>
      <c r="AI15" s="145">
        <f>IF(ISBLANK('Item List'!AT13),0,'Item List'!AT13)</f>
        <v>80</v>
      </c>
      <c r="AJ15" s="145">
        <f t="shared" si="16"/>
        <v>218000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Hot-Mix Asphalt, Hand Method</v>
      </c>
      <c r="C16" s="287" t="str">
        <f>IF(ISBLANK('Item List'!C14),"",'Item List'!C14)</f>
        <v>Tons</v>
      </c>
      <c r="D16" s="288">
        <f>IF(ISBLANK('Item List'!AS14),0,'Item List'!AS14)</f>
        <v>26</v>
      </c>
      <c r="E16" s="145">
        <f>IF(ISBLANK('Item List'!AT14),0,'Item List'!AT14)</f>
        <v>300</v>
      </c>
      <c r="F16" s="145">
        <f t="shared" si="14"/>
        <v>7800</v>
      </c>
      <c r="G16" s="167">
        <v>600</v>
      </c>
      <c r="H16" s="102">
        <f t="shared" si="15"/>
        <v>15600</v>
      </c>
      <c r="I16" s="169">
        <v>250</v>
      </c>
      <c r="J16" s="102">
        <f t="shared" si="0"/>
        <v>6500</v>
      </c>
      <c r="K16" s="169"/>
      <c r="L16" s="102">
        <f t="shared" si="1"/>
        <v>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Hot-Mix Asphalt, Hand Method</v>
      </c>
      <c r="S16" s="287" t="str">
        <f>IF(ISBLANK('Item List'!C14),"",'Item List'!C14)</f>
        <v>Tons</v>
      </c>
      <c r="T16" s="288">
        <f>IF(ISBLANK('Item List'!AS14),0,'Item List'!AS14)</f>
        <v>26</v>
      </c>
      <c r="U16" s="145">
        <f>IF(ISBLANK('Item List'!AT14),0,'Item List'!AT14)</f>
        <v>300</v>
      </c>
      <c r="V16" s="145">
        <f t="shared" si="4"/>
        <v>7800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Hot-Mix Asphalt, Hand Method</v>
      </c>
      <c r="AG16" s="287" t="str">
        <f>IF(ISBLANK('Item List'!C14),"",'Item List'!C14)</f>
        <v>Tons</v>
      </c>
      <c r="AH16" s="288">
        <f>IF(ISBLANK('Item List'!AS14),0,'Item List'!AS14)</f>
        <v>26</v>
      </c>
      <c r="AI16" s="145">
        <f>IF(ISBLANK('Item List'!AT14),0,'Item List'!AT14)</f>
        <v>300</v>
      </c>
      <c r="AJ16" s="145">
        <f t="shared" si="16"/>
        <v>7800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P.C.C. Approach Pavement, 6"</v>
      </c>
      <c r="C17" s="287" t="str">
        <f>IF(ISBLANK('Item List'!C15),"",'Item List'!C15)</f>
        <v>S.Y.</v>
      </c>
      <c r="D17" s="288">
        <f>IF(ISBLANK('Item List'!AS15),0,'Item List'!AS15)</f>
        <v>1659</v>
      </c>
      <c r="E17" s="145">
        <f>IF(ISBLANK('Item List'!AT15),0,'Item List'!AT15)</f>
        <v>65</v>
      </c>
      <c r="F17" s="145">
        <f t="shared" si="14"/>
        <v>107835</v>
      </c>
      <c r="G17" s="167">
        <v>45</v>
      </c>
      <c r="H17" s="102">
        <f t="shared" si="15"/>
        <v>74655</v>
      </c>
      <c r="I17" s="169">
        <v>69.75</v>
      </c>
      <c r="J17" s="102">
        <f t="shared" si="0"/>
        <v>115715.25</v>
      </c>
      <c r="K17" s="169"/>
      <c r="L17" s="102">
        <f t="shared" si="1"/>
        <v>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P.C.C. Approach Pavement, 6"</v>
      </c>
      <c r="S17" s="287" t="str">
        <f>IF(ISBLANK('Item List'!C15),"",'Item List'!C15)</f>
        <v>S.Y.</v>
      </c>
      <c r="T17" s="288">
        <f>IF(ISBLANK('Item List'!AS15),0,'Item List'!AS15)</f>
        <v>1659</v>
      </c>
      <c r="U17" s="145">
        <f>IF(ISBLANK('Item List'!AT15),0,'Item List'!AT15)</f>
        <v>65</v>
      </c>
      <c r="V17" s="145">
        <f t="shared" si="4"/>
        <v>107835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P.C.C. Approach Pavement, 6"</v>
      </c>
      <c r="AG17" s="287" t="str">
        <f>IF(ISBLANK('Item List'!C15),"",'Item List'!C15)</f>
        <v>S.Y.</v>
      </c>
      <c r="AH17" s="288">
        <f>IF(ISBLANK('Item List'!AS15),0,'Item List'!AS15)</f>
        <v>1659</v>
      </c>
      <c r="AI17" s="145">
        <f>IF(ISBLANK('Item List'!AT15),0,'Item List'!AT15)</f>
        <v>65</v>
      </c>
      <c r="AJ17" s="145">
        <f t="shared" si="16"/>
        <v>107835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P.C.C. Approach Pavement, 8"</v>
      </c>
      <c r="C18" s="287" t="str">
        <f>IF(ISBLANK('Item List'!C16),"",'Item List'!C16)</f>
        <v>S.Y.</v>
      </c>
      <c r="D18" s="288">
        <f>IF(ISBLANK('Item List'!AS16),0,'Item List'!AS16)</f>
        <v>131</v>
      </c>
      <c r="E18" s="145">
        <f>IF(ISBLANK('Item List'!AT16),0,'Item List'!AT16)</f>
        <v>80</v>
      </c>
      <c r="F18" s="145">
        <f t="shared" si="14"/>
        <v>10480</v>
      </c>
      <c r="G18" s="167">
        <v>50</v>
      </c>
      <c r="H18" s="102">
        <f t="shared" si="15"/>
        <v>6550</v>
      </c>
      <c r="I18" s="169">
        <v>84.25</v>
      </c>
      <c r="J18" s="102">
        <f t="shared" si="0"/>
        <v>11036.75</v>
      </c>
      <c r="K18" s="169"/>
      <c r="L18" s="102">
        <f t="shared" si="1"/>
        <v>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P.C.C. Approach Pavement, 8"</v>
      </c>
      <c r="S18" s="287" t="str">
        <f>IF(ISBLANK('Item List'!C16),"",'Item List'!C16)</f>
        <v>S.Y.</v>
      </c>
      <c r="T18" s="288">
        <f>IF(ISBLANK('Item List'!AS16),0,'Item List'!AS16)</f>
        <v>131</v>
      </c>
      <c r="U18" s="145">
        <f>IF(ISBLANK('Item List'!AT16),0,'Item List'!AT16)</f>
        <v>80</v>
      </c>
      <c r="V18" s="145">
        <f t="shared" si="4"/>
        <v>10480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P.C.C. Approach Pavement, 8"</v>
      </c>
      <c r="AG18" s="287" t="str">
        <f>IF(ISBLANK('Item List'!C16),"",'Item List'!C16)</f>
        <v>S.Y.</v>
      </c>
      <c r="AH18" s="288">
        <f>IF(ISBLANK('Item List'!AS16),0,'Item List'!AS16)</f>
        <v>131</v>
      </c>
      <c r="AI18" s="145">
        <f>IF(ISBLANK('Item List'!AT16),0,'Item List'!AT16)</f>
        <v>80</v>
      </c>
      <c r="AJ18" s="145">
        <f t="shared" si="16"/>
        <v>10480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P.C.C. Sidewalk, 4"</v>
      </c>
      <c r="C19" s="287" t="str">
        <f>IF(ISBLANK('Item List'!C17),"",'Item List'!C17)</f>
        <v>S.F.</v>
      </c>
      <c r="D19" s="288">
        <f>IF(ISBLANK('Item List'!AS17),0,'Item List'!AS17)</f>
        <v>53350</v>
      </c>
      <c r="E19" s="145">
        <f>IF(ISBLANK('Item List'!AT17),0,'Item List'!AT17)</f>
        <v>6</v>
      </c>
      <c r="F19" s="145">
        <f t="shared" si="14"/>
        <v>320100</v>
      </c>
      <c r="G19" s="167">
        <v>9.5</v>
      </c>
      <c r="H19" s="102">
        <f t="shared" si="15"/>
        <v>506825</v>
      </c>
      <c r="I19" s="169">
        <v>7.55</v>
      </c>
      <c r="J19" s="102">
        <f t="shared" si="0"/>
        <v>402792.5</v>
      </c>
      <c r="K19" s="169"/>
      <c r="L19" s="102">
        <f t="shared" si="1"/>
        <v>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P.C.C. Sidewalk, 4"</v>
      </c>
      <c r="S19" s="287" t="str">
        <f>IF(ISBLANK('Item List'!C17),"",'Item List'!C17)</f>
        <v>S.F.</v>
      </c>
      <c r="T19" s="288">
        <f>IF(ISBLANK('Item List'!AS17),0,'Item List'!AS17)</f>
        <v>53350</v>
      </c>
      <c r="U19" s="145">
        <f>IF(ISBLANK('Item List'!AT17),0,'Item List'!AT17)</f>
        <v>6</v>
      </c>
      <c r="V19" s="145">
        <f t="shared" si="4"/>
        <v>320100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P.C.C. Sidewalk, 4"</v>
      </c>
      <c r="AG19" s="287" t="str">
        <f>IF(ISBLANK('Item List'!C17),"",'Item List'!C17)</f>
        <v>S.F.</v>
      </c>
      <c r="AH19" s="288">
        <f>IF(ISBLANK('Item List'!AS17),0,'Item List'!AS17)</f>
        <v>53350</v>
      </c>
      <c r="AI19" s="145">
        <f>IF(ISBLANK('Item List'!AT17),0,'Item List'!AT17)</f>
        <v>6</v>
      </c>
      <c r="AJ19" s="145">
        <f t="shared" si="16"/>
        <v>320100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Detectable Warnings, ADA Ramps</v>
      </c>
      <c r="C20" s="287" t="str">
        <f>IF(ISBLANK('Item List'!C18),"",'Item List'!C18)</f>
        <v>S.F.</v>
      </c>
      <c r="D20" s="288">
        <f>IF(ISBLANK('Item List'!AS18),0,'Item List'!AS18)</f>
        <v>570</v>
      </c>
      <c r="E20" s="145">
        <f>IF(ISBLANK('Item List'!AT18),0,'Item List'!AT18)</f>
        <v>30</v>
      </c>
      <c r="F20" s="145">
        <f t="shared" si="14"/>
        <v>17100</v>
      </c>
      <c r="G20" s="167">
        <v>10</v>
      </c>
      <c r="H20" s="102">
        <f t="shared" si="15"/>
        <v>5700</v>
      </c>
      <c r="I20" s="169">
        <v>35</v>
      </c>
      <c r="J20" s="102">
        <f t="shared" si="0"/>
        <v>19950</v>
      </c>
      <c r="K20" s="169"/>
      <c r="L20" s="102">
        <f t="shared" si="1"/>
        <v>0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Detectable Warnings, ADA Ramps</v>
      </c>
      <c r="S20" s="287" t="str">
        <f>IF(ISBLANK('Item List'!C18),"",'Item List'!C18)</f>
        <v>S.F.</v>
      </c>
      <c r="T20" s="288">
        <f>IF(ISBLANK('Item List'!AS18),0,'Item List'!AS18)</f>
        <v>570</v>
      </c>
      <c r="U20" s="145">
        <f>IF(ISBLANK('Item List'!AT18),0,'Item List'!AT18)</f>
        <v>30</v>
      </c>
      <c r="V20" s="145">
        <f t="shared" si="4"/>
        <v>17100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Detectable Warnings, ADA Ramps</v>
      </c>
      <c r="AG20" s="287" t="str">
        <f>IF(ISBLANK('Item List'!C18),"",'Item List'!C18)</f>
        <v>S.F.</v>
      </c>
      <c r="AH20" s="288">
        <f>IF(ISBLANK('Item List'!AS18),0,'Item List'!AS18)</f>
        <v>570</v>
      </c>
      <c r="AI20" s="145">
        <f>IF(ISBLANK('Item List'!AT18),0,'Item List'!AT18)</f>
        <v>30</v>
      </c>
      <c r="AJ20" s="145">
        <f t="shared" si="16"/>
        <v>17100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Class B Patch, Type IV, 10"</v>
      </c>
      <c r="C21" s="287" t="str">
        <f>IF(ISBLANK('Item List'!C19),"",'Item List'!C19)</f>
        <v>S.Y.</v>
      </c>
      <c r="D21" s="288">
        <f>IF(ISBLANK('Item List'!AS19),0,'Item List'!AS19)</f>
        <v>120</v>
      </c>
      <c r="E21" s="145">
        <f>IF(ISBLANK('Item List'!AT19),0,'Item List'!AT19)</f>
        <v>150</v>
      </c>
      <c r="F21" s="145">
        <f t="shared" si="14"/>
        <v>18000</v>
      </c>
      <c r="G21" s="167">
        <v>110</v>
      </c>
      <c r="H21" s="102">
        <f t="shared" si="15"/>
        <v>13200</v>
      </c>
      <c r="I21" s="169">
        <v>111</v>
      </c>
      <c r="J21" s="102">
        <f t="shared" si="0"/>
        <v>13320</v>
      </c>
      <c r="K21" s="169"/>
      <c r="L21" s="102">
        <f t="shared" si="1"/>
        <v>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Class B Patch, Type IV, 10"</v>
      </c>
      <c r="S21" s="287" t="str">
        <f>IF(ISBLANK('Item List'!C19),"",'Item List'!C19)</f>
        <v>S.Y.</v>
      </c>
      <c r="T21" s="288">
        <f>IF(ISBLANK('Item List'!AS19),0,'Item List'!AS19)</f>
        <v>120</v>
      </c>
      <c r="U21" s="145">
        <f>IF(ISBLANK('Item List'!AT19),0,'Item List'!AT19)</f>
        <v>150</v>
      </c>
      <c r="V21" s="145">
        <f t="shared" si="4"/>
        <v>18000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Class B Patch, Type IV, 10"</v>
      </c>
      <c r="AG21" s="287" t="str">
        <f>IF(ISBLANK('Item List'!C19),"",'Item List'!C19)</f>
        <v>S.Y.</v>
      </c>
      <c r="AH21" s="288">
        <f>IF(ISBLANK('Item List'!AS19),0,'Item List'!AS19)</f>
        <v>120</v>
      </c>
      <c r="AI21" s="145">
        <f>IF(ISBLANK('Item List'!AT19),0,'Item List'!AT19)</f>
        <v>150</v>
      </c>
      <c r="AJ21" s="145">
        <f t="shared" si="16"/>
        <v>18000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Dowel Bars</v>
      </c>
      <c r="C22" s="287" t="str">
        <f>IF(ISBLANK('Item List'!C20),"",'Item List'!C20)</f>
        <v>Each</v>
      </c>
      <c r="D22" s="288">
        <f>IF(ISBLANK('Item List'!AS20),0,'Item List'!AS20)</f>
        <v>30</v>
      </c>
      <c r="E22" s="145">
        <f>IF(ISBLANK('Item List'!AT20),0,'Item List'!AT20)</f>
        <v>20</v>
      </c>
      <c r="F22" s="145">
        <f t="shared" si="14"/>
        <v>600</v>
      </c>
      <c r="G22" s="167">
        <v>10</v>
      </c>
      <c r="H22" s="102">
        <f t="shared" si="15"/>
        <v>300</v>
      </c>
      <c r="I22" s="169">
        <v>12</v>
      </c>
      <c r="J22" s="102">
        <f t="shared" si="0"/>
        <v>360</v>
      </c>
      <c r="K22" s="169"/>
      <c r="L22" s="102">
        <f t="shared" si="1"/>
        <v>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Dowel Bars</v>
      </c>
      <c r="S22" s="287" t="str">
        <f>IF(ISBLANK('Item List'!C20),"",'Item List'!C20)</f>
        <v>Each</v>
      </c>
      <c r="T22" s="288">
        <f>IF(ISBLANK('Item List'!AS20),0,'Item List'!AS20)</f>
        <v>30</v>
      </c>
      <c r="U22" s="145">
        <f>IF(ISBLANK('Item List'!AT20),0,'Item List'!AT20)</f>
        <v>20</v>
      </c>
      <c r="V22" s="145">
        <f t="shared" si="4"/>
        <v>600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Dowel Bars</v>
      </c>
      <c r="AG22" s="287" t="str">
        <f>IF(ISBLANK('Item List'!C20),"",'Item List'!C20)</f>
        <v>Each</v>
      </c>
      <c r="AH22" s="288">
        <f>IF(ISBLANK('Item List'!AS20),0,'Item List'!AS20)</f>
        <v>30</v>
      </c>
      <c r="AI22" s="145">
        <f>IF(ISBLANK('Item List'!AT20),0,'Item List'!AT20)</f>
        <v>20</v>
      </c>
      <c r="AJ22" s="145">
        <f t="shared" si="16"/>
        <v>600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No. 6 Transverse Tie Bars</v>
      </c>
      <c r="C23" s="287" t="str">
        <f>IF(ISBLANK('Item List'!C21),"",'Item List'!C21)</f>
        <v>Each</v>
      </c>
      <c r="D23" s="288">
        <f>IF(ISBLANK('Item List'!AS21),0,'Item List'!AS21)</f>
        <v>30</v>
      </c>
      <c r="E23" s="145">
        <f>IF(ISBLANK('Item List'!AT21),0,'Item List'!AT21)</f>
        <v>15</v>
      </c>
      <c r="F23" s="145">
        <f t="shared" si="14"/>
        <v>450</v>
      </c>
      <c r="G23" s="167">
        <v>3</v>
      </c>
      <c r="H23" s="102">
        <f t="shared" si="15"/>
        <v>90</v>
      </c>
      <c r="I23" s="169">
        <v>18.75</v>
      </c>
      <c r="J23" s="102">
        <f t="shared" si="0"/>
        <v>562.5</v>
      </c>
      <c r="K23" s="168"/>
      <c r="L23" s="102">
        <f t="shared" si="1"/>
        <v>0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No. 6 Transverse Tie Bars</v>
      </c>
      <c r="S23" s="287" t="str">
        <f>IF(ISBLANK('Item List'!C21),"",'Item List'!C21)</f>
        <v>Each</v>
      </c>
      <c r="T23" s="288">
        <f>IF(ISBLANK('Item List'!AS21),0,'Item List'!AS21)</f>
        <v>30</v>
      </c>
      <c r="U23" s="145">
        <f>IF(ISBLANK('Item List'!AT21),0,'Item List'!AT21)</f>
        <v>15</v>
      </c>
      <c r="V23" s="145">
        <f t="shared" si="4"/>
        <v>450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No. 6 Transverse Tie Bars</v>
      </c>
      <c r="AG23" s="287" t="str">
        <f>IF(ISBLANK('Item List'!C21),"",'Item List'!C21)</f>
        <v>Each</v>
      </c>
      <c r="AH23" s="288">
        <f>IF(ISBLANK('Item List'!AS21),0,'Item List'!AS21)</f>
        <v>30</v>
      </c>
      <c r="AI23" s="145">
        <f>IF(ISBLANK('Item List'!AT21),0,'Item List'!AT21)</f>
        <v>15</v>
      </c>
      <c r="AJ23" s="145">
        <f t="shared" si="16"/>
        <v>450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Welded Wire Reinforcement</v>
      </c>
      <c r="C24" s="287" t="str">
        <f>IF(ISBLANK('Item List'!C22),"",'Item List'!C22)</f>
        <v>S.Y.</v>
      </c>
      <c r="D24" s="288">
        <f>IF(ISBLANK('Item List'!AS22),0,'Item List'!AS22)</f>
        <v>120</v>
      </c>
      <c r="E24" s="145">
        <f>IF(ISBLANK('Item List'!AT22),0,'Item List'!AT22)</f>
        <v>10</v>
      </c>
      <c r="F24" s="145">
        <f t="shared" si="14"/>
        <v>1200</v>
      </c>
      <c r="G24" s="167">
        <v>43</v>
      </c>
      <c r="H24" s="102">
        <f t="shared" si="15"/>
        <v>5160</v>
      </c>
      <c r="I24" s="169">
        <v>5.15</v>
      </c>
      <c r="J24" s="102">
        <f t="shared" si="0"/>
        <v>618</v>
      </c>
      <c r="K24" s="169"/>
      <c r="L24" s="102">
        <f t="shared" si="1"/>
        <v>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Welded Wire Reinforcement</v>
      </c>
      <c r="S24" s="287" t="str">
        <f>IF(ISBLANK('Item List'!C22),"",'Item List'!C22)</f>
        <v>S.Y.</v>
      </c>
      <c r="T24" s="288">
        <f>IF(ISBLANK('Item List'!AS22),0,'Item List'!AS22)</f>
        <v>120</v>
      </c>
      <c r="U24" s="145">
        <f>IF(ISBLANK('Item List'!AT22),0,'Item List'!AT22)</f>
        <v>10</v>
      </c>
      <c r="V24" s="145">
        <f t="shared" si="4"/>
        <v>1200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Welded Wire Reinforcement</v>
      </c>
      <c r="AG24" s="287" t="str">
        <f>IF(ISBLANK('Item List'!C22),"",'Item List'!C22)</f>
        <v>S.Y.</v>
      </c>
      <c r="AH24" s="288">
        <f>IF(ISBLANK('Item List'!AS22),0,'Item List'!AS22)</f>
        <v>120</v>
      </c>
      <c r="AI24" s="145">
        <f>IF(ISBLANK('Item List'!AT22),0,'Item List'!AT22)</f>
        <v>10</v>
      </c>
      <c r="AJ24" s="145">
        <f t="shared" si="16"/>
        <v>1200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Combination Curb and Gutter Removal</v>
      </c>
      <c r="C25" s="287" t="str">
        <f>IF(ISBLANK('Item List'!C23),"",'Item List'!C23)</f>
        <v>L.F.</v>
      </c>
      <c r="D25" s="288">
        <f>IF(ISBLANK('Item List'!AS23),0,'Item List'!AS23)</f>
        <v>12995</v>
      </c>
      <c r="E25" s="145">
        <f>IF(ISBLANK('Item List'!AT23),0,'Item List'!AT23)</f>
        <v>15</v>
      </c>
      <c r="F25" s="145">
        <f t="shared" si="14"/>
        <v>194925</v>
      </c>
      <c r="G25" s="167">
        <v>7</v>
      </c>
      <c r="H25" s="102">
        <f t="shared" si="15"/>
        <v>90965</v>
      </c>
      <c r="I25" s="169">
        <v>22.5</v>
      </c>
      <c r="J25" s="102">
        <f t="shared" si="0"/>
        <v>292387.5</v>
      </c>
      <c r="K25" s="169"/>
      <c r="L25" s="102">
        <f t="shared" si="1"/>
        <v>0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Combination Curb and Gutter Removal</v>
      </c>
      <c r="S25" s="287" t="str">
        <f>IF(ISBLANK('Item List'!C23),"",'Item List'!C23)</f>
        <v>L.F.</v>
      </c>
      <c r="T25" s="288">
        <f>IF(ISBLANK('Item List'!AS23),0,'Item List'!AS23)</f>
        <v>12995</v>
      </c>
      <c r="U25" s="145">
        <f>IF(ISBLANK('Item List'!AT23),0,'Item List'!AT23)</f>
        <v>15</v>
      </c>
      <c r="V25" s="145">
        <f t="shared" si="4"/>
        <v>194925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Combination Curb and Gutter Removal</v>
      </c>
      <c r="AG25" s="287" t="str">
        <f>IF(ISBLANK('Item List'!C23),"",'Item List'!C23)</f>
        <v>L.F.</v>
      </c>
      <c r="AH25" s="288">
        <f>IF(ISBLANK('Item List'!AS23),0,'Item List'!AS23)</f>
        <v>12995</v>
      </c>
      <c r="AI25" s="145">
        <f>IF(ISBLANK('Item List'!AT23),0,'Item List'!AT23)</f>
        <v>15</v>
      </c>
      <c r="AJ25" s="145">
        <f t="shared" si="16"/>
        <v>194925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Sidewalk Removal</v>
      </c>
      <c r="C26" s="287" t="str">
        <f>IF(ISBLANK('Item List'!C24),"",'Item List'!C24)</f>
        <v>S.F.</v>
      </c>
      <c r="D26" s="288">
        <f>IF(ISBLANK('Item List'!AS24),0,'Item List'!AS24)</f>
        <v>54325</v>
      </c>
      <c r="E26" s="145">
        <f>IF(ISBLANK('Item List'!AT24),0,'Item List'!AT24)</f>
        <v>2.5</v>
      </c>
      <c r="F26" s="145">
        <f t="shared" si="14"/>
        <v>135812.5</v>
      </c>
      <c r="G26" s="167">
        <v>2.75</v>
      </c>
      <c r="H26" s="102">
        <f t="shared" si="15"/>
        <v>149393.75</v>
      </c>
      <c r="I26" s="169">
        <v>2.2000000000000002</v>
      </c>
      <c r="J26" s="102">
        <f t="shared" si="0"/>
        <v>119515.00000000001</v>
      </c>
      <c r="K26" s="169"/>
      <c r="L26" s="102">
        <f t="shared" si="1"/>
        <v>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Sidewalk Removal</v>
      </c>
      <c r="S26" s="287" t="str">
        <f>IF(ISBLANK('Item List'!C24),"",'Item List'!C24)</f>
        <v>S.F.</v>
      </c>
      <c r="T26" s="288">
        <f>IF(ISBLANK('Item List'!AS24),0,'Item List'!AS24)</f>
        <v>54325</v>
      </c>
      <c r="U26" s="145">
        <f>IF(ISBLANK('Item List'!AT24),0,'Item List'!AT24)</f>
        <v>2.5</v>
      </c>
      <c r="V26" s="145">
        <f t="shared" si="4"/>
        <v>135812.5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Sidewalk Removal</v>
      </c>
      <c r="AG26" s="287" t="str">
        <f>IF(ISBLANK('Item List'!C24),"",'Item List'!C24)</f>
        <v>S.F.</v>
      </c>
      <c r="AH26" s="288">
        <f>IF(ISBLANK('Item List'!AS24),0,'Item List'!AS24)</f>
        <v>54325</v>
      </c>
      <c r="AI26" s="145">
        <f>IF(ISBLANK('Item List'!AT24),0,'Item List'!AT24)</f>
        <v>2.5</v>
      </c>
      <c r="AJ26" s="145">
        <f t="shared" si="16"/>
        <v>135812.5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Approach Pavement Removal</v>
      </c>
      <c r="C27" s="287" t="str">
        <f>IF(ISBLANK('Item List'!C25),"",'Item List'!C25)</f>
        <v>S.Y.</v>
      </c>
      <c r="D27" s="288">
        <f>IF(ISBLANK('Item List'!AS25),0,'Item List'!AS25)</f>
        <v>1830</v>
      </c>
      <c r="E27" s="145">
        <f>IF(ISBLANK('Item List'!AT25),0,'Item List'!AT25)</f>
        <v>25</v>
      </c>
      <c r="F27" s="145">
        <f t="shared" si="14"/>
        <v>45750</v>
      </c>
      <c r="G27" s="167">
        <v>18</v>
      </c>
      <c r="H27" s="102">
        <f t="shared" si="15"/>
        <v>32940</v>
      </c>
      <c r="I27" s="169">
        <v>25</v>
      </c>
      <c r="J27" s="102">
        <f t="shared" si="0"/>
        <v>45750</v>
      </c>
      <c r="K27" s="169"/>
      <c r="L27" s="102">
        <f t="shared" si="1"/>
        <v>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Approach Pavement Removal</v>
      </c>
      <c r="S27" s="287" t="str">
        <f>IF(ISBLANK('Item List'!C25),"",'Item List'!C25)</f>
        <v>S.Y.</v>
      </c>
      <c r="T27" s="288">
        <f>IF(ISBLANK('Item List'!AS25),0,'Item List'!AS25)</f>
        <v>1830</v>
      </c>
      <c r="U27" s="145">
        <f>IF(ISBLANK('Item List'!AT25),0,'Item List'!AT25)</f>
        <v>25</v>
      </c>
      <c r="V27" s="145">
        <f t="shared" si="4"/>
        <v>45750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Approach Pavement Removal</v>
      </c>
      <c r="AG27" s="287" t="str">
        <f>IF(ISBLANK('Item List'!C25),"",'Item List'!C25)</f>
        <v>S.Y.</v>
      </c>
      <c r="AH27" s="288">
        <f>IF(ISBLANK('Item List'!AS25),0,'Item List'!AS25)</f>
        <v>1830</v>
      </c>
      <c r="AI27" s="145">
        <f>IF(ISBLANK('Item List'!AT25),0,'Item List'!AT25)</f>
        <v>25</v>
      </c>
      <c r="AJ27" s="145">
        <f t="shared" si="16"/>
        <v>45750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Median Removal</v>
      </c>
      <c r="C28" s="287" t="str">
        <f>IF(ISBLANK('Item List'!C26),"",'Item List'!C26)</f>
        <v>S.Y.</v>
      </c>
      <c r="D28" s="288">
        <f>IF(ISBLANK('Item List'!AS26),0,'Item List'!AS26)</f>
        <v>1020</v>
      </c>
      <c r="E28" s="145">
        <f>IF(ISBLANK('Item List'!AT26),0,'Item List'!AT26)</f>
        <v>5</v>
      </c>
      <c r="F28" s="145">
        <f t="shared" si="14"/>
        <v>5100</v>
      </c>
      <c r="G28" s="167">
        <v>10</v>
      </c>
      <c r="H28" s="102">
        <f t="shared" si="15"/>
        <v>10200</v>
      </c>
      <c r="I28" s="168">
        <v>25</v>
      </c>
      <c r="J28" s="102">
        <f t="shared" si="0"/>
        <v>25500</v>
      </c>
      <c r="K28" s="169"/>
      <c r="L28" s="102">
        <f t="shared" si="1"/>
        <v>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Median Removal</v>
      </c>
      <c r="S28" s="287" t="str">
        <f>IF(ISBLANK('Item List'!C26),"",'Item List'!C26)</f>
        <v>S.Y.</v>
      </c>
      <c r="T28" s="288">
        <f>IF(ISBLANK('Item List'!AS26),0,'Item List'!AS26)</f>
        <v>1020</v>
      </c>
      <c r="U28" s="145">
        <f>IF(ISBLANK('Item List'!AT26),0,'Item List'!AT26)</f>
        <v>5</v>
      </c>
      <c r="V28" s="145">
        <f t="shared" si="4"/>
        <v>5100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Median Removal</v>
      </c>
      <c r="AG28" s="287" t="str">
        <f>IF(ISBLANK('Item List'!C26),"",'Item List'!C26)</f>
        <v>S.Y.</v>
      </c>
      <c r="AH28" s="288">
        <f>IF(ISBLANK('Item List'!AS26),0,'Item List'!AS26)</f>
        <v>1020</v>
      </c>
      <c r="AI28" s="145">
        <f>IF(ISBLANK('Item List'!AT26),0,'Item List'!AT26)</f>
        <v>5</v>
      </c>
      <c r="AJ28" s="145">
        <f t="shared" si="16"/>
        <v>5100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Surface Removal, 2"</v>
      </c>
      <c r="C29" s="287" t="str">
        <f>IF(ISBLANK('Item List'!C27),"",'Item List'!C27)</f>
        <v>S.Y.</v>
      </c>
      <c r="D29" s="288">
        <f>IF(ISBLANK('Item List'!AS27),0,'Item List'!AS27)</f>
        <v>18600</v>
      </c>
      <c r="E29" s="145">
        <f>IF(ISBLANK('Item List'!AT27),0,'Item List'!AT27)</f>
        <v>3</v>
      </c>
      <c r="F29" s="145">
        <f t="shared" si="14"/>
        <v>55800</v>
      </c>
      <c r="G29" s="167">
        <v>2.35</v>
      </c>
      <c r="H29" s="102">
        <f t="shared" si="15"/>
        <v>43710</v>
      </c>
      <c r="I29" s="169">
        <v>3.45</v>
      </c>
      <c r="J29" s="102">
        <f t="shared" si="0"/>
        <v>64170</v>
      </c>
      <c r="K29" s="169"/>
      <c r="L29" s="102">
        <f t="shared" si="1"/>
        <v>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Surface Removal, 2"</v>
      </c>
      <c r="S29" s="287" t="str">
        <f>IF(ISBLANK('Item List'!C27),"",'Item List'!C27)</f>
        <v>S.Y.</v>
      </c>
      <c r="T29" s="288">
        <f>IF(ISBLANK('Item List'!AS27),0,'Item List'!AS27)</f>
        <v>18600</v>
      </c>
      <c r="U29" s="145">
        <f>IF(ISBLANK('Item List'!AT27),0,'Item List'!AT27)</f>
        <v>3</v>
      </c>
      <c r="V29" s="145">
        <f t="shared" si="4"/>
        <v>55800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Surface Removal, 2"</v>
      </c>
      <c r="AG29" s="287" t="str">
        <f>IF(ISBLANK('Item List'!C27),"",'Item List'!C27)</f>
        <v>S.Y.</v>
      </c>
      <c r="AH29" s="288">
        <f>IF(ISBLANK('Item List'!AS27),0,'Item List'!AS27)</f>
        <v>18600</v>
      </c>
      <c r="AI29" s="145">
        <f>IF(ISBLANK('Item List'!AT27),0,'Item List'!AT27)</f>
        <v>3</v>
      </c>
      <c r="AJ29" s="145">
        <f t="shared" si="16"/>
        <v>55800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1326487.5</v>
      </c>
      <c r="G30" s="109"/>
      <c r="H30" s="103">
        <f>IF(SUM(H6:H29)=0,"",SUM(H6:H29))</f>
        <v>1272864.6600000001</v>
      </c>
      <c r="I30" s="109"/>
      <c r="J30" s="103">
        <f>IF(SUM(J6:J29)=0,"",SUM(J6:J29))</f>
        <v>1525849.4</v>
      </c>
      <c r="K30" s="109"/>
      <c r="L30" s="103" t="str">
        <f>IF(SUM(L6:L29)=0,"",SUM(L6:L29))</f>
        <v/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6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1326487.5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1326487.5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TCI CONCRETE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1326487.5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1272864.6600000001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1525849.4</v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TCI CONCRETE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1326487.5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TCI CONCRETE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1326487.5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Surface Removal, Butt Joints</v>
      </c>
      <c r="C32" s="287" t="str">
        <f>IF(ISBLANK('Item List'!C28),"",'Item List'!C28)</f>
        <v>S.Y.</v>
      </c>
      <c r="D32" s="288">
        <f>IF(ISBLANK('Item List'!AS28),0,'Item List'!AS28)</f>
        <v>160</v>
      </c>
      <c r="E32" s="145">
        <f>IF(ISBLANK('Item List'!AT28),0,'Item List'!AT28)</f>
        <v>7</v>
      </c>
      <c r="F32" s="145">
        <f t="shared" ref="F32:F55" si="20">IF(AND(ISNUMBER($D32),ISNUMBER(E32)),$D32*E32,0)</f>
        <v>1120</v>
      </c>
      <c r="G32" s="167">
        <v>5.3</v>
      </c>
      <c r="H32" s="102">
        <f t="shared" ref="H32:H55" si="21">IF(AND(ISNUMBER($D32),ISNUMBER(G32)),$D32*G32,0)</f>
        <v>848</v>
      </c>
      <c r="I32" s="168">
        <v>11.5</v>
      </c>
      <c r="J32" s="102">
        <f>IF(AND(ISNUMBER($D32),ISNUMBER(I32)),$D32*I32,0)</f>
        <v>1840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Surface Removal, Butt Joints</v>
      </c>
      <c r="S32" s="287" t="str">
        <f>IF(ISBLANK('Item List'!C28),"",'Item List'!C28)</f>
        <v>S.Y.</v>
      </c>
      <c r="T32" s="288">
        <f>IF(ISBLANK('Item List'!AS28),0,'Item List'!AS28)</f>
        <v>160</v>
      </c>
      <c r="U32" s="145">
        <f>IF(ISBLANK('Item List'!AT28),0,'Item List'!AT28)</f>
        <v>7</v>
      </c>
      <c r="V32" s="145">
        <f>IF(AND(ISNUMBER($D32),ISNUMBER(U32)),$D32*U32,0)</f>
        <v>1120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Surface Removal, Butt Joints</v>
      </c>
      <c r="AG32" s="287" t="str">
        <f>IF(ISBLANK('Item List'!C28),"",'Item List'!C28)</f>
        <v>S.Y.</v>
      </c>
      <c r="AH32" s="288">
        <f>IF(ISBLANK('Item List'!AS28),0,'Item List'!AS28)</f>
        <v>160</v>
      </c>
      <c r="AI32" s="145">
        <f>IF(ISBLANK('Item List'!AT28),0,'Item List'!AT28)</f>
        <v>7</v>
      </c>
      <c r="AJ32" s="145">
        <f t="shared" ref="AJ32:AJ55" si="24">IF(AND(ISNUMBER($D32),ISNUMBER(AI32)),$D32*AI32,0)</f>
        <v>1120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Concrete Surface Removal, 1.5"</v>
      </c>
      <c r="C33" s="287" t="str">
        <f>IF(ISBLANK('Item List'!C29),"",'Item List'!C29)</f>
        <v>S.Y.</v>
      </c>
      <c r="D33" s="288">
        <f>IF(ISBLANK('Item List'!AS29),0,'Item List'!AS29)</f>
        <v>1300</v>
      </c>
      <c r="E33" s="145">
        <f>IF(ISBLANK('Item List'!AT29),0,'Item List'!AT29)</f>
        <v>7</v>
      </c>
      <c r="F33" s="145">
        <f t="shared" si="20"/>
        <v>9100</v>
      </c>
      <c r="G33" s="167">
        <v>5.3</v>
      </c>
      <c r="H33" s="102">
        <f t="shared" si="21"/>
        <v>6890</v>
      </c>
      <c r="I33" s="168">
        <v>7</v>
      </c>
      <c r="J33" s="102">
        <f t="shared" ref="J33:J55" si="31">IF(AND(ISNUMBER($D33),ISNUMBER(I33)),$D33*I33,0)</f>
        <v>9100</v>
      </c>
      <c r="K33" s="168"/>
      <c r="L33" s="102">
        <f t="shared" ref="L33:L55" si="32">IF(AND(ISNUMBER($D33),ISNUMBER(K33)),$D33*K33,0)</f>
        <v>0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Concrete Surface Removal, 1.5"</v>
      </c>
      <c r="S33" s="287" t="str">
        <f>IF(ISBLANK('Item List'!C29),"",'Item List'!C29)</f>
        <v>S.Y.</v>
      </c>
      <c r="T33" s="288">
        <f>IF(ISBLANK('Item List'!AS29),0,'Item List'!AS29)</f>
        <v>1300</v>
      </c>
      <c r="U33" s="145">
        <f>IF(ISBLANK('Item List'!AT29),0,'Item List'!AT29)</f>
        <v>7</v>
      </c>
      <c r="V33" s="145">
        <f t="shared" ref="V33:V55" si="35">IF(AND(ISNUMBER($D33),ISNUMBER(U33)),$D33*U33,0)</f>
        <v>9100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Concrete Surface Removal, 1.5"</v>
      </c>
      <c r="AG33" s="287" t="str">
        <f>IF(ISBLANK('Item List'!C29),"",'Item List'!C29)</f>
        <v>S.Y.</v>
      </c>
      <c r="AH33" s="288">
        <f>IF(ISBLANK('Item List'!AS29),0,'Item List'!AS29)</f>
        <v>1300</v>
      </c>
      <c r="AI33" s="145">
        <f>IF(ISBLANK('Item List'!AT29),0,'Item List'!AT29)</f>
        <v>7</v>
      </c>
      <c r="AJ33" s="145">
        <f t="shared" si="24"/>
        <v>9100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Sanitary Riser/Valve Boxes to be Adjusted</v>
      </c>
      <c r="C34" s="287" t="str">
        <f>IF(ISBLANK('Item List'!C30),"",'Item List'!C30)</f>
        <v>Each</v>
      </c>
      <c r="D34" s="288">
        <f>IF(ISBLANK('Item List'!AS30),0,'Item List'!AS30)</f>
        <v>6</v>
      </c>
      <c r="E34" s="145">
        <f>IF(ISBLANK('Item List'!AT30),0,'Item List'!AT30)</f>
        <v>500</v>
      </c>
      <c r="F34" s="145">
        <f t="shared" si="20"/>
        <v>3000</v>
      </c>
      <c r="G34" s="167">
        <v>250</v>
      </c>
      <c r="H34" s="102">
        <f t="shared" si="21"/>
        <v>1500</v>
      </c>
      <c r="I34" s="168">
        <v>425</v>
      </c>
      <c r="J34" s="102">
        <f t="shared" si="31"/>
        <v>2550</v>
      </c>
      <c r="K34" s="168"/>
      <c r="L34" s="102">
        <f t="shared" si="32"/>
        <v>0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Sanitary Riser/Valve Boxes to be Adjusted</v>
      </c>
      <c r="S34" s="287" t="str">
        <f>IF(ISBLANK('Item List'!C30),"",'Item List'!C30)</f>
        <v>Each</v>
      </c>
      <c r="T34" s="288">
        <f>IF(ISBLANK('Item List'!AS30),0,'Item List'!AS30)</f>
        <v>6</v>
      </c>
      <c r="U34" s="145">
        <f>IF(ISBLANK('Item List'!AT30),0,'Item List'!AT30)</f>
        <v>500</v>
      </c>
      <c r="V34" s="145">
        <f t="shared" si="35"/>
        <v>3000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Sanitary Riser/Valve Boxes to be Adjusted</v>
      </c>
      <c r="AG34" s="287" t="str">
        <f>IF(ISBLANK('Item List'!C30),"",'Item List'!C30)</f>
        <v>Each</v>
      </c>
      <c r="AH34" s="288">
        <f>IF(ISBLANK('Item List'!AS30),0,'Item List'!AS30)</f>
        <v>6</v>
      </c>
      <c r="AI34" s="145">
        <f>IF(ISBLANK('Item List'!AT30),0,'Item List'!AT30)</f>
        <v>500</v>
      </c>
      <c r="AJ34" s="145">
        <f t="shared" si="24"/>
        <v>3000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>Manholes to be Adjusted</v>
      </c>
      <c r="C35" s="287" t="str">
        <f>IF(ISBLANK('Item List'!C31),"",'Item List'!C31)</f>
        <v>Each</v>
      </c>
      <c r="D35" s="288">
        <f>IF(ISBLANK('Item List'!AS31),0,'Item List'!AS31)</f>
        <v>18</v>
      </c>
      <c r="E35" s="145">
        <f>IF(ISBLANK('Item List'!AT31),0,'Item List'!AT31)</f>
        <v>650</v>
      </c>
      <c r="F35" s="145">
        <f t="shared" si="20"/>
        <v>11700</v>
      </c>
      <c r="G35" s="167">
        <v>350</v>
      </c>
      <c r="H35" s="102">
        <f t="shared" si="21"/>
        <v>6300</v>
      </c>
      <c r="I35" s="168">
        <v>610</v>
      </c>
      <c r="J35" s="102">
        <f t="shared" si="31"/>
        <v>10980</v>
      </c>
      <c r="K35" s="168"/>
      <c r="L35" s="102">
        <f t="shared" si="32"/>
        <v>0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>Manholes to be Adjusted</v>
      </c>
      <c r="S35" s="287" t="str">
        <f>IF(ISBLANK('Item List'!C31),"",'Item List'!C31)</f>
        <v>Each</v>
      </c>
      <c r="T35" s="288">
        <f>IF(ISBLANK('Item List'!AS31),0,'Item List'!AS31)</f>
        <v>18</v>
      </c>
      <c r="U35" s="145">
        <f>IF(ISBLANK('Item List'!AT31),0,'Item List'!AT31)</f>
        <v>650</v>
      </c>
      <c r="V35" s="145">
        <f t="shared" si="35"/>
        <v>11700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>Manholes to be Adjusted</v>
      </c>
      <c r="AG35" s="287" t="str">
        <f>IF(ISBLANK('Item List'!C31),"",'Item List'!C31)</f>
        <v>Each</v>
      </c>
      <c r="AH35" s="288">
        <f>IF(ISBLANK('Item List'!AS31),0,'Item List'!AS31)</f>
        <v>18</v>
      </c>
      <c r="AI35" s="145">
        <f>IF(ISBLANK('Item List'!AT31),0,'Item List'!AT31)</f>
        <v>650</v>
      </c>
      <c r="AJ35" s="145">
        <f t="shared" si="24"/>
        <v>11700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>
        <f t="shared" si="37"/>
        <v>29</v>
      </c>
      <c r="B36" s="287" t="str">
        <f>IF(ISBLANK('Item List'!B32),"",'Item List'!B32)</f>
        <v>Manholes to be Adjusted with New Frame and Lid</v>
      </c>
      <c r="C36" s="287" t="str">
        <f>IF(ISBLANK('Item List'!C32),"",'Item List'!C32)</f>
        <v>Each</v>
      </c>
      <c r="D36" s="288">
        <f>IF(ISBLANK('Item List'!AS32),0,'Item List'!AS32)</f>
        <v>3</v>
      </c>
      <c r="E36" s="145">
        <f>IF(ISBLANK('Item List'!AT32),0,'Item List'!AT32)</f>
        <v>1000</v>
      </c>
      <c r="F36" s="145">
        <f t="shared" si="20"/>
        <v>3000</v>
      </c>
      <c r="G36" s="167">
        <v>1400</v>
      </c>
      <c r="H36" s="102">
        <f t="shared" si="21"/>
        <v>4200</v>
      </c>
      <c r="I36" s="168">
        <v>1046</v>
      </c>
      <c r="J36" s="102">
        <f t="shared" si="31"/>
        <v>3138</v>
      </c>
      <c r="K36" s="168"/>
      <c r="L36" s="102">
        <f t="shared" si="32"/>
        <v>0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7" t="str">
        <f>IF(ISBLANK('Item List'!B32),"",'Item List'!B32)</f>
        <v>Manholes to be Adjusted with New Frame and Lid</v>
      </c>
      <c r="S36" s="287" t="str">
        <f>IF(ISBLANK('Item List'!C32),"",'Item List'!C32)</f>
        <v>Each</v>
      </c>
      <c r="T36" s="288">
        <f>IF(ISBLANK('Item List'!AS32),0,'Item List'!AS32)</f>
        <v>3</v>
      </c>
      <c r="U36" s="145">
        <f>IF(ISBLANK('Item List'!AT32),0,'Item List'!AT32)</f>
        <v>1000</v>
      </c>
      <c r="V36" s="145">
        <f t="shared" si="35"/>
        <v>3000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7" t="str">
        <f>IF(ISBLANK('Item List'!B32),"",'Item List'!B32)</f>
        <v>Manholes to be Adjusted with New Frame and Lid</v>
      </c>
      <c r="AG36" s="287" t="str">
        <f>IF(ISBLANK('Item List'!C32),"",'Item List'!C32)</f>
        <v>Each</v>
      </c>
      <c r="AH36" s="288">
        <f>IF(ISBLANK('Item List'!AS32),0,'Item List'!AS32)</f>
        <v>3</v>
      </c>
      <c r="AI36" s="145">
        <f>IF(ISBLANK('Item List'!AT32),0,'Item List'!AT32)</f>
        <v>1000</v>
      </c>
      <c r="AJ36" s="145">
        <f t="shared" si="24"/>
        <v>3000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>
        <f t="shared" si="37"/>
        <v>30</v>
      </c>
      <c r="B37" s="287" t="str">
        <f>IF(ISBLANK('Item List'!B33),"",'Item List'!B33)</f>
        <v>Manholes to be Reconstructed</v>
      </c>
      <c r="C37" s="287" t="str">
        <f>IF(ISBLANK('Item List'!C33),"",'Item List'!C33)</f>
        <v>Each</v>
      </c>
      <c r="D37" s="288">
        <f>IF(ISBLANK('Item List'!AS33),0,'Item List'!AS33)</f>
        <v>1</v>
      </c>
      <c r="E37" s="145">
        <f>IF(ISBLANK('Item List'!AT33),0,'Item List'!AT33)</f>
        <v>1000</v>
      </c>
      <c r="F37" s="145">
        <f t="shared" si="20"/>
        <v>1000</v>
      </c>
      <c r="G37" s="167">
        <v>500</v>
      </c>
      <c r="H37" s="102">
        <f t="shared" si="21"/>
        <v>500</v>
      </c>
      <c r="I37" s="168">
        <v>1426</v>
      </c>
      <c r="J37" s="102">
        <f t="shared" si="31"/>
        <v>1426</v>
      </c>
      <c r="K37" s="168"/>
      <c r="L37" s="102">
        <f t="shared" si="32"/>
        <v>0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7" t="str">
        <f>IF(ISBLANK('Item List'!B33),"",'Item List'!B33)</f>
        <v>Manholes to be Reconstructed</v>
      </c>
      <c r="S37" s="287" t="str">
        <f>IF(ISBLANK('Item List'!C33),"",'Item List'!C33)</f>
        <v>Each</v>
      </c>
      <c r="T37" s="288">
        <f>IF(ISBLANK('Item List'!AS33),0,'Item List'!AS33)</f>
        <v>1</v>
      </c>
      <c r="U37" s="145">
        <f>IF(ISBLANK('Item List'!AT33),0,'Item List'!AT33)</f>
        <v>1000</v>
      </c>
      <c r="V37" s="145">
        <f t="shared" si="35"/>
        <v>1000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7" t="str">
        <f>IF(ISBLANK('Item List'!B33),"",'Item List'!B33)</f>
        <v>Manholes to be Reconstructed</v>
      </c>
      <c r="AG37" s="287" t="str">
        <f>IF(ISBLANK('Item List'!C33),"",'Item List'!C33)</f>
        <v>Each</v>
      </c>
      <c r="AH37" s="288">
        <f>IF(ISBLANK('Item List'!AS33),0,'Item List'!AS33)</f>
        <v>1</v>
      </c>
      <c r="AI37" s="145">
        <f>IF(ISBLANK('Item List'!AT33),0,'Item List'!AT33)</f>
        <v>1000</v>
      </c>
      <c r="AJ37" s="145">
        <f t="shared" si="24"/>
        <v>1000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>
        <f t="shared" si="37"/>
        <v>31</v>
      </c>
      <c r="B38" s="287" t="str">
        <f>IF(ISBLANK('Item List'!B34),"",'Item List'!B34)</f>
        <v>Manholes to be Reconstructed with New Frame and Lid</v>
      </c>
      <c r="C38" s="287" t="str">
        <f>IF(ISBLANK('Item List'!C34),"",'Item List'!C34)</f>
        <v>Each</v>
      </c>
      <c r="D38" s="288">
        <f>IF(ISBLANK('Item List'!AS34),0,'Item List'!AS34)</f>
        <v>1</v>
      </c>
      <c r="E38" s="145">
        <f>IF(ISBLANK('Item List'!AT34),0,'Item List'!AT34)</f>
        <v>1600</v>
      </c>
      <c r="F38" s="145">
        <f t="shared" si="20"/>
        <v>1600</v>
      </c>
      <c r="G38" s="167">
        <v>1900</v>
      </c>
      <c r="H38" s="102">
        <f t="shared" si="21"/>
        <v>1900</v>
      </c>
      <c r="I38" s="168">
        <v>1822</v>
      </c>
      <c r="J38" s="102">
        <f t="shared" si="31"/>
        <v>1822</v>
      </c>
      <c r="K38" s="168"/>
      <c r="L38" s="102">
        <f t="shared" si="32"/>
        <v>0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7" t="str">
        <f>IF(ISBLANK('Item List'!B34),"",'Item List'!B34)</f>
        <v>Manholes to be Reconstructed with New Frame and Lid</v>
      </c>
      <c r="S38" s="287" t="str">
        <f>IF(ISBLANK('Item List'!C34),"",'Item List'!C34)</f>
        <v>Each</v>
      </c>
      <c r="T38" s="288">
        <f>IF(ISBLANK('Item List'!AS34),0,'Item List'!AS34)</f>
        <v>1</v>
      </c>
      <c r="U38" s="145">
        <f>IF(ISBLANK('Item List'!AT34),0,'Item List'!AT34)</f>
        <v>1600</v>
      </c>
      <c r="V38" s="145">
        <f t="shared" si="35"/>
        <v>1600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7" t="str">
        <f>IF(ISBLANK('Item List'!B34),"",'Item List'!B34)</f>
        <v>Manholes to be Reconstructed with New Frame and Lid</v>
      </c>
      <c r="AG38" s="287" t="str">
        <f>IF(ISBLANK('Item List'!C34),"",'Item List'!C34)</f>
        <v>Each</v>
      </c>
      <c r="AH38" s="288">
        <f>IF(ISBLANK('Item List'!AS34),0,'Item List'!AS34)</f>
        <v>1</v>
      </c>
      <c r="AI38" s="145">
        <f>IF(ISBLANK('Item List'!AT34),0,'Item List'!AT34)</f>
        <v>1600</v>
      </c>
      <c r="AJ38" s="145">
        <f t="shared" si="24"/>
        <v>1600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>
        <f t="shared" si="37"/>
        <v>32</v>
      </c>
      <c r="B39" s="287" t="str">
        <f>IF(ISBLANK('Item List'!B35),"",'Item List'!B35)</f>
        <v>Inlets to be Adjusted</v>
      </c>
      <c r="C39" s="287" t="str">
        <f>IF(ISBLANK('Item List'!C35),"",'Item List'!C35)</f>
        <v>Each</v>
      </c>
      <c r="D39" s="288">
        <f>IF(ISBLANK('Item List'!AS35),0,'Item List'!AS35)</f>
        <v>23</v>
      </c>
      <c r="E39" s="145">
        <f>IF(ISBLANK('Item List'!AT35),0,'Item List'!AT35)</f>
        <v>1100</v>
      </c>
      <c r="F39" s="145">
        <f t="shared" si="20"/>
        <v>25300</v>
      </c>
      <c r="G39" s="167">
        <v>550</v>
      </c>
      <c r="H39" s="102">
        <f t="shared" si="21"/>
        <v>12650</v>
      </c>
      <c r="I39" s="168">
        <v>993</v>
      </c>
      <c r="J39" s="102">
        <f t="shared" si="31"/>
        <v>22839</v>
      </c>
      <c r="K39" s="168"/>
      <c r="L39" s="102">
        <f t="shared" si="32"/>
        <v>0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7" t="str">
        <f>IF(ISBLANK('Item List'!B35),"",'Item List'!B35)</f>
        <v>Inlets to be Adjusted</v>
      </c>
      <c r="S39" s="287" t="str">
        <f>IF(ISBLANK('Item List'!C35),"",'Item List'!C35)</f>
        <v>Each</v>
      </c>
      <c r="T39" s="288">
        <f>IF(ISBLANK('Item List'!AS35),0,'Item List'!AS35)</f>
        <v>23</v>
      </c>
      <c r="U39" s="145">
        <f>IF(ISBLANK('Item List'!AT35),0,'Item List'!AT35)</f>
        <v>1100</v>
      </c>
      <c r="V39" s="145">
        <f t="shared" si="35"/>
        <v>25300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7" t="str">
        <f>IF(ISBLANK('Item List'!B35),"",'Item List'!B35)</f>
        <v>Inlets to be Adjusted</v>
      </c>
      <c r="AG39" s="287" t="str">
        <f>IF(ISBLANK('Item List'!C35),"",'Item List'!C35)</f>
        <v>Each</v>
      </c>
      <c r="AH39" s="288">
        <f>IF(ISBLANK('Item List'!AS35),0,'Item List'!AS35)</f>
        <v>23</v>
      </c>
      <c r="AI39" s="145">
        <f>IF(ISBLANK('Item List'!AT35),0,'Item List'!AT35)</f>
        <v>1100</v>
      </c>
      <c r="AJ39" s="145">
        <f t="shared" si="24"/>
        <v>25300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>
        <f t="shared" si="37"/>
        <v>33</v>
      </c>
      <c r="B40" s="287" t="str">
        <f>IF(ISBLANK('Item List'!B36),"",'Item List'!B36)</f>
        <v>Inlets to be Adjusted with New Frame and Grate</v>
      </c>
      <c r="C40" s="287" t="str">
        <f>IF(ISBLANK('Item List'!C36),"",'Item List'!C36)</f>
        <v>Each</v>
      </c>
      <c r="D40" s="288">
        <f>IF(ISBLANK('Item List'!AS36),0,'Item List'!AS36)</f>
        <v>4</v>
      </c>
      <c r="E40" s="145">
        <f>IF(ISBLANK('Item List'!AT36),0,'Item List'!AT36)</f>
        <v>1600</v>
      </c>
      <c r="F40" s="145">
        <f t="shared" si="20"/>
        <v>6400</v>
      </c>
      <c r="G40" s="167">
        <v>900</v>
      </c>
      <c r="H40" s="102">
        <f t="shared" si="21"/>
        <v>3600</v>
      </c>
      <c r="I40" s="168">
        <v>1650</v>
      </c>
      <c r="J40" s="102">
        <f t="shared" si="31"/>
        <v>6600</v>
      </c>
      <c r="K40" s="168"/>
      <c r="L40" s="102">
        <f t="shared" si="32"/>
        <v>0</v>
      </c>
      <c r="M40" s="168"/>
      <c r="N40" s="102">
        <f t="shared" si="33"/>
        <v>0</v>
      </c>
      <c r="O40" s="168"/>
      <c r="P40" s="102">
        <f t="shared" si="34"/>
        <v>0</v>
      </c>
      <c r="Q40" s="144">
        <f t="shared" si="38"/>
        <v>33</v>
      </c>
      <c r="R40" s="287" t="str">
        <f>IF(ISBLANK('Item List'!B36),"",'Item List'!B36)</f>
        <v>Inlets to be Adjusted with New Frame and Grate</v>
      </c>
      <c r="S40" s="287" t="str">
        <f>IF(ISBLANK('Item List'!C36),"",'Item List'!C36)</f>
        <v>Each</v>
      </c>
      <c r="T40" s="288">
        <f>IF(ISBLANK('Item List'!AS36),0,'Item List'!AS36)</f>
        <v>4</v>
      </c>
      <c r="U40" s="145">
        <f>IF(ISBLANK('Item List'!AT36),0,'Item List'!AT36)</f>
        <v>1600</v>
      </c>
      <c r="V40" s="145">
        <f t="shared" si="35"/>
        <v>6400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>
        <f t="shared" si="39"/>
        <v>33</v>
      </c>
      <c r="AF40" s="287" t="str">
        <f>IF(ISBLANK('Item List'!B36),"",'Item List'!B36)</f>
        <v>Inlets to be Adjusted with New Frame and Grate</v>
      </c>
      <c r="AG40" s="287" t="str">
        <f>IF(ISBLANK('Item List'!C36),"",'Item List'!C36)</f>
        <v>Each</v>
      </c>
      <c r="AH40" s="288">
        <f>IF(ISBLANK('Item List'!AS36),0,'Item List'!AS36)</f>
        <v>4</v>
      </c>
      <c r="AI40" s="145">
        <f>IF(ISBLANK('Item List'!AT36),0,'Item List'!AT36)</f>
        <v>1600</v>
      </c>
      <c r="AJ40" s="145">
        <f t="shared" si="24"/>
        <v>6400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>
        <f t="shared" si="37"/>
        <v>34</v>
      </c>
      <c r="B41" s="287" t="str">
        <f>IF(ISBLANK('Item List'!B37),"",'Item List'!B37)</f>
        <v>Inlets to be Reconstructed</v>
      </c>
      <c r="C41" s="287" t="str">
        <f>IF(ISBLANK('Item List'!C37),"",'Item List'!C37)</f>
        <v>Each</v>
      </c>
      <c r="D41" s="288">
        <f>IF(ISBLANK('Item List'!AS37),0,'Item List'!AS37)</f>
        <v>1</v>
      </c>
      <c r="E41" s="145">
        <f>IF(ISBLANK('Item List'!AT37),0,'Item List'!AT37)</f>
        <v>1500</v>
      </c>
      <c r="F41" s="145">
        <f t="shared" si="20"/>
        <v>1500</v>
      </c>
      <c r="G41" s="167">
        <v>750</v>
      </c>
      <c r="H41" s="102">
        <f t="shared" si="21"/>
        <v>750</v>
      </c>
      <c r="I41" s="168">
        <v>1432</v>
      </c>
      <c r="J41" s="102">
        <f t="shared" si="31"/>
        <v>1432</v>
      </c>
      <c r="K41" s="168"/>
      <c r="L41" s="102">
        <f t="shared" si="32"/>
        <v>0</v>
      </c>
      <c r="M41" s="168"/>
      <c r="N41" s="102">
        <f t="shared" si="33"/>
        <v>0</v>
      </c>
      <c r="O41" s="168"/>
      <c r="P41" s="102">
        <f t="shared" si="34"/>
        <v>0</v>
      </c>
      <c r="Q41" s="144">
        <f t="shared" si="38"/>
        <v>34</v>
      </c>
      <c r="R41" s="287" t="str">
        <f>IF(ISBLANK('Item List'!B37),"",'Item List'!B37)</f>
        <v>Inlets to be Reconstructed</v>
      </c>
      <c r="S41" s="287" t="str">
        <f>IF(ISBLANK('Item List'!C37),"",'Item List'!C37)</f>
        <v>Each</v>
      </c>
      <c r="T41" s="288">
        <f>IF(ISBLANK('Item List'!AS37),0,'Item List'!AS37)</f>
        <v>1</v>
      </c>
      <c r="U41" s="145">
        <f>IF(ISBLANK('Item List'!AT37),0,'Item List'!AT37)</f>
        <v>1500</v>
      </c>
      <c r="V41" s="145">
        <f t="shared" si="35"/>
        <v>1500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>
        <f t="shared" si="39"/>
        <v>34</v>
      </c>
      <c r="AF41" s="287" t="str">
        <f>IF(ISBLANK('Item List'!B37),"",'Item List'!B37)</f>
        <v>Inlets to be Reconstructed</v>
      </c>
      <c r="AG41" s="287" t="str">
        <f>IF(ISBLANK('Item List'!C37),"",'Item List'!C37)</f>
        <v>Each</v>
      </c>
      <c r="AH41" s="288">
        <f>IF(ISBLANK('Item List'!AS37),0,'Item List'!AS37)</f>
        <v>1</v>
      </c>
      <c r="AI41" s="145">
        <f>IF(ISBLANK('Item List'!AT37),0,'Item List'!AT37)</f>
        <v>1500</v>
      </c>
      <c r="AJ41" s="145">
        <f t="shared" si="24"/>
        <v>1500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>
        <f t="shared" si="37"/>
        <v>35</v>
      </c>
      <c r="B42" s="287" t="str">
        <f>IF(ISBLANK('Item List'!B38),"",'Item List'!B38)</f>
        <v>Inlets to be Reconstructed with New Frame and Grate</v>
      </c>
      <c r="C42" s="287" t="str">
        <f>IF(ISBLANK('Item List'!C38),"",'Item List'!C38)</f>
        <v>Each</v>
      </c>
      <c r="D42" s="288">
        <f>IF(ISBLANK('Item List'!AS38),0,'Item List'!AS38)</f>
        <v>4</v>
      </c>
      <c r="E42" s="145">
        <f>IF(ISBLANK('Item List'!AT38),0,'Item List'!AT38)</f>
        <v>1800</v>
      </c>
      <c r="F42" s="145">
        <f t="shared" si="20"/>
        <v>7200</v>
      </c>
      <c r="G42" s="167">
        <v>1200</v>
      </c>
      <c r="H42" s="102">
        <f t="shared" si="21"/>
        <v>4800</v>
      </c>
      <c r="I42" s="169">
        <v>1919</v>
      </c>
      <c r="J42" s="102">
        <f t="shared" si="31"/>
        <v>7676</v>
      </c>
      <c r="K42" s="169"/>
      <c r="L42" s="102">
        <f t="shared" si="32"/>
        <v>0</v>
      </c>
      <c r="M42" s="169"/>
      <c r="N42" s="102">
        <f t="shared" si="33"/>
        <v>0</v>
      </c>
      <c r="O42" s="169"/>
      <c r="P42" s="102">
        <f t="shared" si="34"/>
        <v>0</v>
      </c>
      <c r="Q42" s="144">
        <f t="shared" si="38"/>
        <v>35</v>
      </c>
      <c r="R42" s="287" t="str">
        <f>IF(ISBLANK('Item List'!B38),"",'Item List'!B38)</f>
        <v>Inlets to be Reconstructed with New Frame and Grate</v>
      </c>
      <c r="S42" s="287" t="str">
        <f>IF(ISBLANK('Item List'!C38),"",'Item List'!C38)</f>
        <v>Each</v>
      </c>
      <c r="T42" s="288">
        <f>IF(ISBLANK('Item List'!AS38),0,'Item List'!AS38)</f>
        <v>4</v>
      </c>
      <c r="U42" s="145">
        <f>IF(ISBLANK('Item List'!AT38),0,'Item List'!AT38)</f>
        <v>1800</v>
      </c>
      <c r="V42" s="145">
        <f t="shared" si="35"/>
        <v>7200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>
        <f t="shared" si="39"/>
        <v>35</v>
      </c>
      <c r="AF42" s="287" t="str">
        <f>IF(ISBLANK('Item List'!B38),"",'Item List'!B38)</f>
        <v>Inlets to be Reconstructed with New Frame and Grate</v>
      </c>
      <c r="AG42" s="287" t="str">
        <f>IF(ISBLANK('Item List'!C38),"",'Item List'!C38)</f>
        <v>Each</v>
      </c>
      <c r="AH42" s="288">
        <f>IF(ISBLANK('Item List'!AS38),0,'Item List'!AS38)</f>
        <v>4</v>
      </c>
      <c r="AI42" s="145">
        <f>IF(ISBLANK('Item List'!AT38),0,'Item List'!AT38)</f>
        <v>1800</v>
      </c>
      <c r="AJ42" s="145">
        <f t="shared" si="24"/>
        <v>7200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>
        <f t="shared" si="37"/>
        <v>36</v>
      </c>
      <c r="B43" s="287" t="str">
        <f>IF(ISBLANK('Item List'!B39),"",'Item List'!B39)</f>
        <v>Inlet Special to be Repaired</v>
      </c>
      <c r="C43" s="287" t="str">
        <f>IF(ISBLANK('Item List'!C39),"",'Item List'!C39)</f>
        <v>Each</v>
      </c>
      <c r="D43" s="288">
        <f>IF(ISBLANK('Item List'!AS39),0,'Item List'!AS39)</f>
        <v>1</v>
      </c>
      <c r="E43" s="145">
        <f>IF(ISBLANK('Item List'!AT39),0,'Item List'!AT39)</f>
        <v>2200</v>
      </c>
      <c r="F43" s="145">
        <f t="shared" si="20"/>
        <v>2200</v>
      </c>
      <c r="G43" s="167">
        <v>1500</v>
      </c>
      <c r="H43" s="102">
        <f t="shared" si="21"/>
        <v>1500</v>
      </c>
      <c r="I43" s="169">
        <v>2864</v>
      </c>
      <c r="J43" s="102">
        <f t="shared" si="31"/>
        <v>2864</v>
      </c>
      <c r="K43" s="169"/>
      <c r="L43" s="102">
        <f t="shared" si="32"/>
        <v>0</v>
      </c>
      <c r="M43" s="169"/>
      <c r="N43" s="102">
        <f t="shared" si="33"/>
        <v>0</v>
      </c>
      <c r="O43" s="169"/>
      <c r="P43" s="102">
        <f t="shared" si="34"/>
        <v>0</v>
      </c>
      <c r="Q43" s="144">
        <f t="shared" si="38"/>
        <v>36</v>
      </c>
      <c r="R43" s="287" t="str">
        <f>IF(ISBLANK('Item List'!B39),"",'Item List'!B39)</f>
        <v>Inlet Special to be Repaired</v>
      </c>
      <c r="S43" s="287" t="str">
        <f>IF(ISBLANK('Item List'!C39),"",'Item List'!C39)</f>
        <v>Each</v>
      </c>
      <c r="T43" s="288">
        <f>IF(ISBLANK('Item List'!AS39),0,'Item List'!AS39)</f>
        <v>1</v>
      </c>
      <c r="U43" s="145">
        <f>IF(ISBLANK('Item List'!AT39),0,'Item List'!AT39)</f>
        <v>2200</v>
      </c>
      <c r="V43" s="145">
        <f t="shared" si="35"/>
        <v>2200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>
        <f t="shared" si="39"/>
        <v>36</v>
      </c>
      <c r="AF43" s="287" t="str">
        <f>IF(ISBLANK('Item List'!B39),"",'Item List'!B39)</f>
        <v>Inlet Special to be Repaired</v>
      </c>
      <c r="AG43" s="287" t="str">
        <f>IF(ISBLANK('Item List'!C39),"",'Item List'!C39)</f>
        <v>Each</v>
      </c>
      <c r="AH43" s="288">
        <f>IF(ISBLANK('Item List'!AS39),0,'Item List'!AS39)</f>
        <v>1</v>
      </c>
      <c r="AI43" s="145">
        <f>IF(ISBLANK('Item List'!AT39),0,'Item List'!AT39)</f>
        <v>2200</v>
      </c>
      <c r="AJ43" s="145">
        <f t="shared" si="24"/>
        <v>2200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>
        <f t="shared" si="37"/>
        <v>37</v>
      </c>
      <c r="B44" s="287" t="str">
        <f>IF(ISBLANK('Item List'!B40),"",'Item List'!B40)</f>
        <v>Combination Concrete Curb and Gutter, Type M-6.18 (Modified)</v>
      </c>
      <c r="C44" s="287" t="str">
        <f>IF(ISBLANK('Item List'!C40),"",'Item List'!C40)</f>
        <v>L.F.</v>
      </c>
      <c r="D44" s="288">
        <f>IF(ISBLANK('Item List'!AS40),0,'Item List'!AS40)</f>
        <v>12995</v>
      </c>
      <c r="E44" s="145">
        <f>IF(ISBLANK('Item List'!AT40),0,'Item List'!AT40)</f>
        <v>30</v>
      </c>
      <c r="F44" s="145">
        <f t="shared" si="20"/>
        <v>389850</v>
      </c>
      <c r="G44" s="167">
        <v>22</v>
      </c>
      <c r="H44" s="102">
        <f t="shared" si="21"/>
        <v>285890</v>
      </c>
      <c r="I44" s="169">
        <v>29.5</v>
      </c>
      <c r="J44" s="102">
        <f t="shared" si="31"/>
        <v>383352.5</v>
      </c>
      <c r="K44" s="169"/>
      <c r="L44" s="102">
        <f t="shared" si="32"/>
        <v>0</v>
      </c>
      <c r="M44" s="169"/>
      <c r="N44" s="102">
        <f t="shared" si="33"/>
        <v>0</v>
      </c>
      <c r="O44" s="169"/>
      <c r="P44" s="102">
        <f t="shared" si="34"/>
        <v>0</v>
      </c>
      <c r="Q44" s="144">
        <f t="shared" si="38"/>
        <v>37</v>
      </c>
      <c r="R44" s="287" t="str">
        <f>IF(ISBLANK('Item List'!B40),"",'Item List'!B40)</f>
        <v>Combination Concrete Curb and Gutter, Type M-6.18 (Modified)</v>
      </c>
      <c r="S44" s="287" t="str">
        <f>IF(ISBLANK('Item List'!C40),"",'Item List'!C40)</f>
        <v>L.F.</v>
      </c>
      <c r="T44" s="288">
        <f>IF(ISBLANK('Item List'!AS40),0,'Item List'!AS40)</f>
        <v>12995</v>
      </c>
      <c r="U44" s="145">
        <f>IF(ISBLANK('Item List'!AT40),0,'Item List'!AT40)</f>
        <v>30</v>
      </c>
      <c r="V44" s="145">
        <f t="shared" si="35"/>
        <v>389850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>
        <f t="shared" si="39"/>
        <v>37</v>
      </c>
      <c r="AF44" s="287" t="str">
        <f>IF(ISBLANK('Item List'!B40),"",'Item List'!B40)</f>
        <v>Combination Concrete Curb and Gutter, Type M-6.18 (Modified)</v>
      </c>
      <c r="AG44" s="287" t="str">
        <f>IF(ISBLANK('Item List'!C40),"",'Item List'!C40)</f>
        <v>L.F.</v>
      </c>
      <c r="AH44" s="288">
        <f>IF(ISBLANK('Item List'!AS40),0,'Item List'!AS40)</f>
        <v>12995</v>
      </c>
      <c r="AI44" s="145">
        <f>IF(ISBLANK('Item List'!AT40),0,'Item List'!AT40)</f>
        <v>30</v>
      </c>
      <c r="AJ44" s="145">
        <f t="shared" si="24"/>
        <v>389850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>
        <f t="shared" si="37"/>
        <v>38</v>
      </c>
      <c r="B45" s="287" t="str">
        <f>IF(ISBLANK('Item List'!B41),"",'Item List'!B41)</f>
        <v>Concrete Median, 4"</v>
      </c>
      <c r="C45" s="287" t="str">
        <f>IF(ISBLANK('Item List'!C41),"",'Item List'!C41)</f>
        <v>S.F.</v>
      </c>
      <c r="D45" s="288">
        <f>IF(ISBLANK('Item List'!AS41),0,'Item List'!AS41)</f>
        <v>650</v>
      </c>
      <c r="E45" s="145">
        <f>IF(ISBLANK('Item List'!AT41),0,'Item List'!AT41)</f>
        <v>30</v>
      </c>
      <c r="F45" s="145">
        <f t="shared" si="20"/>
        <v>19500</v>
      </c>
      <c r="G45" s="167">
        <v>10</v>
      </c>
      <c r="H45" s="102">
        <f t="shared" si="21"/>
        <v>6500</v>
      </c>
      <c r="I45" s="169">
        <v>8.25</v>
      </c>
      <c r="J45" s="102">
        <f t="shared" si="31"/>
        <v>5362.5</v>
      </c>
      <c r="K45" s="169"/>
      <c r="L45" s="102">
        <f t="shared" si="32"/>
        <v>0</v>
      </c>
      <c r="M45" s="169"/>
      <c r="N45" s="102">
        <f t="shared" si="33"/>
        <v>0</v>
      </c>
      <c r="O45" s="169"/>
      <c r="P45" s="102">
        <f t="shared" si="34"/>
        <v>0</v>
      </c>
      <c r="Q45" s="144">
        <f t="shared" si="38"/>
        <v>38</v>
      </c>
      <c r="R45" s="287" t="str">
        <f>IF(ISBLANK('Item List'!B41),"",'Item List'!B41)</f>
        <v>Concrete Median, 4"</v>
      </c>
      <c r="S45" s="287" t="str">
        <f>IF(ISBLANK('Item List'!C41),"",'Item List'!C41)</f>
        <v>S.F.</v>
      </c>
      <c r="T45" s="288">
        <f>IF(ISBLANK('Item List'!AS41),0,'Item List'!AS41)</f>
        <v>650</v>
      </c>
      <c r="U45" s="145">
        <f>IF(ISBLANK('Item List'!AT41),0,'Item List'!AT41)</f>
        <v>30</v>
      </c>
      <c r="V45" s="145">
        <f t="shared" si="35"/>
        <v>19500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>
        <f t="shared" si="39"/>
        <v>38</v>
      </c>
      <c r="AF45" s="287" t="str">
        <f>IF(ISBLANK('Item List'!B41),"",'Item List'!B41)</f>
        <v>Concrete Median, 4"</v>
      </c>
      <c r="AG45" s="287" t="str">
        <f>IF(ISBLANK('Item List'!C41),"",'Item List'!C41)</f>
        <v>S.F.</v>
      </c>
      <c r="AH45" s="288">
        <f>IF(ISBLANK('Item List'!AS41),0,'Item List'!AS41)</f>
        <v>650</v>
      </c>
      <c r="AI45" s="145">
        <f>IF(ISBLANK('Item List'!AT41),0,'Item List'!AT41)</f>
        <v>30</v>
      </c>
      <c r="AJ45" s="145">
        <f t="shared" si="24"/>
        <v>19500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>
        <f t="shared" si="37"/>
        <v>39</v>
      </c>
      <c r="B46" s="287" t="str">
        <f>IF(ISBLANK('Item List'!B42),"",'Item List'!B42)</f>
        <v>Concrete Corrugated Median, 10"</v>
      </c>
      <c r="C46" s="287" t="str">
        <f>IF(ISBLANK('Item List'!C42),"",'Item List'!C42)</f>
        <v>S.F.</v>
      </c>
      <c r="D46" s="288">
        <f>IF(ISBLANK('Item List'!AS42),0,'Item List'!AS42)</f>
        <v>370</v>
      </c>
      <c r="E46" s="145">
        <f>IF(ISBLANK('Item List'!AT42),0,'Item List'!AT42)</f>
        <v>30</v>
      </c>
      <c r="F46" s="145">
        <f t="shared" si="20"/>
        <v>11100</v>
      </c>
      <c r="G46" s="167">
        <v>10</v>
      </c>
      <c r="H46" s="102">
        <f t="shared" si="21"/>
        <v>3700</v>
      </c>
      <c r="I46" s="169">
        <v>11.75</v>
      </c>
      <c r="J46" s="102">
        <f t="shared" si="31"/>
        <v>4347.5</v>
      </c>
      <c r="K46" s="169"/>
      <c r="L46" s="102">
        <f t="shared" si="32"/>
        <v>0</v>
      </c>
      <c r="M46" s="169"/>
      <c r="N46" s="102">
        <f t="shared" si="33"/>
        <v>0</v>
      </c>
      <c r="O46" s="169"/>
      <c r="P46" s="102">
        <f t="shared" si="34"/>
        <v>0</v>
      </c>
      <c r="Q46" s="144">
        <f t="shared" si="38"/>
        <v>39</v>
      </c>
      <c r="R46" s="287" t="str">
        <f>IF(ISBLANK('Item List'!B42),"",'Item List'!B42)</f>
        <v>Concrete Corrugated Median, 10"</v>
      </c>
      <c r="S46" s="287" t="str">
        <f>IF(ISBLANK('Item List'!C42),"",'Item List'!C42)</f>
        <v>S.F.</v>
      </c>
      <c r="T46" s="288">
        <f>IF(ISBLANK('Item List'!AS42),0,'Item List'!AS42)</f>
        <v>370</v>
      </c>
      <c r="U46" s="145">
        <f>IF(ISBLANK('Item List'!AT42),0,'Item List'!AT42)</f>
        <v>30</v>
      </c>
      <c r="V46" s="145">
        <f t="shared" si="35"/>
        <v>11100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>
        <f t="shared" si="39"/>
        <v>39</v>
      </c>
      <c r="AF46" s="287" t="str">
        <f>IF(ISBLANK('Item List'!B42),"",'Item List'!B42)</f>
        <v>Concrete Corrugated Median, 10"</v>
      </c>
      <c r="AG46" s="287" t="str">
        <f>IF(ISBLANK('Item List'!C42),"",'Item List'!C42)</f>
        <v>S.F.</v>
      </c>
      <c r="AH46" s="288">
        <f>IF(ISBLANK('Item List'!AS42),0,'Item List'!AS42)</f>
        <v>370</v>
      </c>
      <c r="AI46" s="145">
        <f>IF(ISBLANK('Item List'!AT42),0,'Item List'!AT42)</f>
        <v>30</v>
      </c>
      <c r="AJ46" s="145">
        <f t="shared" si="24"/>
        <v>11100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>
        <f t="shared" si="37"/>
        <v>40</v>
      </c>
      <c r="B47" s="287" t="str">
        <f>IF(ISBLANK('Item List'!B43),"",'Item List'!B43)</f>
        <v>Traffic Control and Protection</v>
      </c>
      <c r="C47" s="287" t="str">
        <f>IF(ISBLANK('Item List'!C43),"",'Item List'!C43)</f>
        <v>Lsum</v>
      </c>
      <c r="D47" s="288">
        <f>IF(ISBLANK('Item List'!AS43),0,'Item List'!AS43)</f>
        <v>1</v>
      </c>
      <c r="E47" s="145">
        <f>IF(ISBLANK('Item List'!AT43),0,'Item List'!AT43)</f>
        <v>30000</v>
      </c>
      <c r="F47" s="145">
        <f t="shared" si="20"/>
        <v>30000</v>
      </c>
      <c r="G47" s="167">
        <v>15000</v>
      </c>
      <c r="H47" s="102">
        <f t="shared" si="21"/>
        <v>15000</v>
      </c>
      <c r="I47" s="169">
        <v>50000</v>
      </c>
      <c r="J47" s="102">
        <f t="shared" si="31"/>
        <v>50000</v>
      </c>
      <c r="K47" s="169"/>
      <c r="L47" s="102">
        <f t="shared" si="32"/>
        <v>0</v>
      </c>
      <c r="M47" s="169"/>
      <c r="N47" s="102">
        <f t="shared" si="33"/>
        <v>0</v>
      </c>
      <c r="O47" s="169"/>
      <c r="P47" s="102">
        <f t="shared" si="34"/>
        <v>0</v>
      </c>
      <c r="Q47" s="144">
        <f t="shared" si="38"/>
        <v>40</v>
      </c>
      <c r="R47" s="287" t="str">
        <f>IF(ISBLANK('Item List'!B43),"",'Item List'!B43)</f>
        <v>Traffic Control and Protection</v>
      </c>
      <c r="S47" s="287" t="str">
        <f>IF(ISBLANK('Item List'!C43),"",'Item List'!C43)</f>
        <v>Lsum</v>
      </c>
      <c r="T47" s="288">
        <f>IF(ISBLANK('Item List'!AS43),0,'Item List'!AS43)</f>
        <v>1</v>
      </c>
      <c r="U47" s="145">
        <f>IF(ISBLANK('Item List'!AT43),0,'Item List'!AT43)</f>
        <v>30000</v>
      </c>
      <c r="V47" s="145">
        <f t="shared" si="35"/>
        <v>30000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>
        <f t="shared" si="39"/>
        <v>40</v>
      </c>
      <c r="AF47" s="287" t="str">
        <f>IF(ISBLANK('Item List'!B43),"",'Item List'!B43)</f>
        <v>Traffic Control and Protection</v>
      </c>
      <c r="AG47" s="287" t="str">
        <f>IF(ISBLANK('Item List'!C43),"",'Item List'!C43)</f>
        <v>Lsum</v>
      </c>
      <c r="AH47" s="288">
        <f>IF(ISBLANK('Item List'!AS43),0,'Item List'!AS43)</f>
        <v>1</v>
      </c>
      <c r="AI47" s="145">
        <f>IF(ISBLANK('Item List'!AT43),0,'Item List'!AT43)</f>
        <v>30000</v>
      </c>
      <c r="AJ47" s="145">
        <f t="shared" si="24"/>
        <v>30000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>
        <f t="shared" si="37"/>
        <v>41</v>
      </c>
      <c r="B48" s="287" t="str">
        <f>IF(ISBLANK('Item List'!B44),"",'Item List'!B44)</f>
        <v>Thermoplastic Pavement Markings, 4"</v>
      </c>
      <c r="C48" s="287" t="str">
        <f>IF(ISBLANK('Item List'!C44),"",'Item List'!C44)</f>
        <v>L.F.</v>
      </c>
      <c r="D48" s="288">
        <f>IF(ISBLANK('Item List'!AS44),0,'Item List'!AS44)</f>
        <v>500</v>
      </c>
      <c r="E48" s="145">
        <f>IF(ISBLANK('Item List'!AT44),0,'Item List'!AT44)</f>
        <v>2.5</v>
      </c>
      <c r="F48" s="145">
        <f t="shared" si="20"/>
        <v>1250</v>
      </c>
      <c r="G48" s="167">
        <v>2</v>
      </c>
      <c r="H48" s="102">
        <f t="shared" si="21"/>
        <v>1000</v>
      </c>
      <c r="I48" s="169">
        <v>2.1</v>
      </c>
      <c r="J48" s="102">
        <f t="shared" si="31"/>
        <v>1050</v>
      </c>
      <c r="K48" s="169"/>
      <c r="L48" s="102">
        <f t="shared" si="32"/>
        <v>0</v>
      </c>
      <c r="M48" s="169"/>
      <c r="N48" s="102">
        <f t="shared" si="33"/>
        <v>0</v>
      </c>
      <c r="O48" s="169"/>
      <c r="P48" s="102">
        <f t="shared" si="34"/>
        <v>0</v>
      </c>
      <c r="Q48" s="144">
        <f t="shared" si="38"/>
        <v>41</v>
      </c>
      <c r="R48" s="287" t="str">
        <f>IF(ISBLANK('Item List'!B44),"",'Item List'!B44)</f>
        <v>Thermoplastic Pavement Markings, 4"</v>
      </c>
      <c r="S48" s="287" t="str">
        <f>IF(ISBLANK('Item List'!C44),"",'Item List'!C44)</f>
        <v>L.F.</v>
      </c>
      <c r="T48" s="288">
        <f>IF(ISBLANK('Item List'!AS44),0,'Item List'!AS44)</f>
        <v>500</v>
      </c>
      <c r="U48" s="145">
        <f>IF(ISBLANK('Item List'!AT44),0,'Item List'!AT44)</f>
        <v>2.5</v>
      </c>
      <c r="V48" s="145">
        <f t="shared" si="35"/>
        <v>1250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>
        <f t="shared" si="39"/>
        <v>41</v>
      </c>
      <c r="AF48" s="287" t="str">
        <f>IF(ISBLANK('Item List'!B44),"",'Item List'!B44)</f>
        <v>Thermoplastic Pavement Markings, 4"</v>
      </c>
      <c r="AG48" s="287" t="str">
        <f>IF(ISBLANK('Item List'!C44),"",'Item List'!C44)</f>
        <v>L.F.</v>
      </c>
      <c r="AH48" s="288">
        <f>IF(ISBLANK('Item List'!AS44),0,'Item List'!AS44)</f>
        <v>500</v>
      </c>
      <c r="AI48" s="145">
        <f>IF(ISBLANK('Item List'!AT44),0,'Item List'!AT44)</f>
        <v>2.5</v>
      </c>
      <c r="AJ48" s="145">
        <f t="shared" si="24"/>
        <v>1250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>
        <f t="shared" si="37"/>
        <v>42</v>
      </c>
      <c r="B49" s="287" t="str">
        <f>IF(ISBLANK('Item List'!B45),"",'Item List'!B45)</f>
        <v>Thermoplastic Pavement Markings, 6"</v>
      </c>
      <c r="C49" s="287" t="str">
        <f>IF(ISBLANK('Item List'!C45),"",'Item List'!C45)</f>
        <v>L.F.</v>
      </c>
      <c r="D49" s="288">
        <f>IF(ISBLANK('Item List'!AS45),0,'Item List'!AS45)</f>
        <v>826</v>
      </c>
      <c r="E49" s="145">
        <f>IF(ISBLANK('Item List'!AT45),0,'Item List'!AT45)</f>
        <v>4</v>
      </c>
      <c r="F49" s="145">
        <f t="shared" si="20"/>
        <v>3304</v>
      </c>
      <c r="G49" s="167">
        <v>3</v>
      </c>
      <c r="H49" s="102">
        <f t="shared" si="21"/>
        <v>2478</v>
      </c>
      <c r="I49" s="169">
        <v>3.15</v>
      </c>
      <c r="J49" s="102">
        <f t="shared" si="31"/>
        <v>2601.9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>
        <f t="shared" si="38"/>
        <v>42</v>
      </c>
      <c r="R49" s="287" t="str">
        <f>IF(ISBLANK('Item List'!B45),"",'Item List'!B45)</f>
        <v>Thermoplastic Pavement Markings, 6"</v>
      </c>
      <c r="S49" s="287" t="str">
        <f>IF(ISBLANK('Item List'!C45),"",'Item List'!C45)</f>
        <v>L.F.</v>
      </c>
      <c r="T49" s="288">
        <f>IF(ISBLANK('Item List'!AS45),0,'Item List'!AS45)</f>
        <v>826</v>
      </c>
      <c r="U49" s="145">
        <f>IF(ISBLANK('Item List'!AT45),0,'Item List'!AT45)</f>
        <v>4</v>
      </c>
      <c r="V49" s="145">
        <f t="shared" si="35"/>
        <v>3304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>
        <f t="shared" si="39"/>
        <v>42</v>
      </c>
      <c r="AF49" s="287" t="str">
        <f>IF(ISBLANK('Item List'!B45),"",'Item List'!B45)</f>
        <v>Thermoplastic Pavement Markings, 6"</v>
      </c>
      <c r="AG49" s="287" t="str">
        <f>IF(ISBLANK('Item List'!C45),"",'Item List'!C45)</f>
        <v>L.F.</v>
      </c>
      <c r="AH49" s="288">
        <f>IF(ISBLANK('Item List'!AS45),0,'Item List'!AS45)</f>
        <v>826</v>
      </c>
      <c r="AI49" s="145">
        <f>IF(ISBLANK('Item List'!AT45),0,'Item List'!AT45)</f>
        <v>4</v>
      </c>
      <c r="AJ49" s="145">
        <f t="shared" si="24"/>
        <v>3304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>
        <f t="shared" si="37"/>
        <v>43</v>
      </c>
      <c r="B50" s="287" t="str">
        <f>IF(ISBLANK('Item List'!B46),"",'Item List'!B46)</f>
        <v>Thermoplastic Pavement Markings, 24"</v>
      </c>
      <c r="C50" s="287" t="str">
        <f>IF(ISBLANK('Item List'!C46),"",'Item List'!C46)</f>
        <v>L.F.</v>
      </c>
      <c r="D50" s="288">
        <f>IF(ISBLANK('Item List'!AS46),0,'Item List'!AS46)</f>
        <v>119</v>
      </c>
      <c r="E50" s="145">
        <f>IF(ISBLANK('Item List'!AT46),0,'Item List'!AT46)</f>
        <v>12</v>
      </c>
      <c r="F50" s="145">
        <f t="shared" si="20"/>
        <v>1428</v>
      </c>
      <c r="G50" s="167">
        <v>12</v>
      </c>
      <c r="H50" s="102">
        <f t="shared" si="21"/>
        <v>1428</v>
      </c>
      <c r="I50" s="169">
        <v>12.58</v>
      </c>
      <c r="J50" s="102">
        <f t="shared" si="31"/>
        <v>1497.02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>
        <f t="shared" si="38"/>
        <v>43</v>
      </c>
      <c r="R50" s="287" t="str">
        <f>IF(ISBLANK('Item List'!B46),"",'Item List'!B46)</f>
        <v>Thermoplastic Pavement Markings, 24"</v>
      </c>
      <c r="S50" s="287" t="str">
        <f>IF(ISBLANK('Item List'!C46),"",'Item List'!C46)</f>
        <v>L.F.</v>
      </c>
      <c r="T50" s="288">
        <f>IF(ISBLANK('Item List'!AS46),0,'Item List'!AS46)</f>
        <v>119</v>
      </c>
      <c r="U50" s="145">
        <f>IF(ISBLANK('Item List'!AT46),0,'Item List'!AT46)</f>
        <v>12</v>
      </c>
      <c r="V50" s="145">
        <f t="shared" si="35"/>
        <v>1428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>
        <f t="shared" si="39"/>
        <v>43</v>
      </c>
      <c r="AF50" s="287" t="str">
        <f>IF(ISBLANK('Item List'!B46),"",'Item List'!B46)</f>
        <v>Thermoplastic Pavement Markings, 24"</v>
      </c>
      <c r="AG50" s="287" t="str">
        <f>IF(ISBLANK('Item List'!C46),"",'Item List'!C46)</f>
        <v>L.F.</v>
      </c>
      <c r="AH50" s="288">
        <f>IF(ISBLANK('Item List'!AS46),0,'Item List'!AS46)</f>
        <v>119</v>
      </c>
      <c r="AI50" s="145">
        <f>IF(ISBLANK('Item List'!AT46),0,'Item List'!AT46)</f>
        <v>12</v>
      </c>
      <c r="AJ50" s="145">
        <f t="shared" si="24"/>
        <v>1428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>
        <f t="shared" si="37"/>
        <v>44</v>
      </c>
      <c r="B51" s="287" t="str">
        <f>IF(ISBLANK('Item List'!B47),"",'Item List'!B47)</f>
        <v>Subgrade Undercutting</v>
      </c>
      <c r="C51" s="287" t="str">
        <f>IF(ISBLANK('Item List'!C47),"",'Item List'!C47)</f>
        <v>C.Y.</v>
      </c>
      <c r="D51" s="288">
        <f>IF(ISBLANK('Item List'!AS47),0,'Item List'!AS47)</f>
        <v>50</v>
      </c>
      <c r="E51" s="145">
        <f>IF(ISBLANK('Item List'!AT47),0,'Item List'!AT47)</f>
        <v>300</v>
      </c>
      <c r="F51" s="145">
        <f t="shared" si="20"/>
        <v>15000</v>
      </c>
      <c r="G51" s="167">
        <v>200</v>
      </c>
      <c r="H51" s="102">
        <f t="shared" si="21"/>
        <v>10000</v>
      </c>
      <c r="I51" s="169">
        <v>200</v>
      </c>
      <c r="J51" s="102">
        <f t="shared" si="31"/>
        <v>10000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>
        <f t="shared" si="38"/>
        <v>44</v>
      </c>
      <c r="R51" s="287" t="str">
        <f>IF(ISBLANK('Item List'!B47),"",'Item List'!B47)</f>
        <v>Subgrade Undercutting</v>
      </c>
      <c r="S51" s="287" t="str">
        <f>IF(ISBLANK('Item List'!C47),"",'Item List'!C47)</f>
        <v>C.Y.</v>
      </c>
      <c r="T51" s="288">
        <f>IF(ISBLANK('Item List'!AS47),0,'Item List'!AS47)</f>
        <v>50</v>
      </c>
      <c r="U51" s="145">
        <f>IF(ISBLANK('Item List'!AT47),0,'Item List'!AT47)</f>
        <v>300</v>
      </c>
      <c r="V51" s="145">
        <f t="shared" si="35"/>
        <v>15000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>
        <f t="shared" si="39"/>
        <v>44</v>
      </c>
      <c r="AF51" s="287" t="str">
        <f>IF(ISBLANK('Item List'!B47),"",'Item List'!B47)</f>
        <v>Subgrade Undercutting</v>
      </c>
      <c r="AG51" s="287" t="str">
        <f>IF(ISBLANK('Item List'!C47),"",'Item List'!C47)</f>
        <v>C.Y.</v>
      </c>
      <c r="AH51" s="288">
        <f>IF(ISBLANK('Item List'!AS47),0,'Item List'!AS47)</f>
        <v>50</v>
      </c>
      <c r="AI51" s="145">
        <f>IF(ISBLANK('Item List'!AT47),0,'Item List'!AT47)</f>
        <v>300</v>
      </c>
      <c r="AJ51" s="145">
        <f t="shared" si="24"/>
        <v>15000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 t="str">
        <f t="shared" si="37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List'!AS48),0,'Item List'!AS48)</f>
        <v/>
      </c>
      <c r="E52" s="145">
        <f>IF(ISBLANK('Item List'!AT48),0,'Item List'!AT48)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1"/>
        <v>0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 t="str">
        <f t="shared" si="38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List'!AS48),0,'Item List'!AS48)</f>
        <v/>
      </c>
      <c r="U52" s="145">
        <f>IF(ISBLANK('Item List'!AT48),0,'Item List'!AT48)</f>
        <v>0</v>
      </c>
      <c r="V52" s="145">
        <f t="shared" si="35"/>
        <v>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 t="str">
        <f t="shared" si="39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List'!AS48),0,'Item List'!AS48)</f>
        <v/>
      </c>
      <c r="AI52" s="145">
        <f>IF(ISBLANK('Item List'!AT48),0,'Item List'!AT48)</f>
        <v>0</v>
      </c>
      <c r="AJ52" s="145">
        <f t="shared" si="24"/>
        <v>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 t="str">
        <f t="shared" si="37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List'!AS49),0,'Item List'!AS49)</f>
        <v/>
      </c>
      <c r="E53" s="145">
        <f>IF(ISBLANK('Item List'!AT49),0,'Item List'!AT49)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1"/>
        <v>0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 t="str">
        <f t="shared" si="38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List'!AS49),0,'Item List'!AS49)</f>
        <v/>
      </c>
      <c r="U53" s="145">
        <f>IF(ISBLANK('Item List'!AT49),0,'Item List'!AT49)</f>
        <v>0</v>
      </c>
      <c r="V53" s="145">
        <f t="shared" si="35"/>
        <v>0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 t="str">
        <f t="shared" si="39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List'!AS49),0,'Item List'!AS49)</f>
        <v/>
      </c>
      <c r="AI53" s="145">
        <f>IF(ISBLANK('Item List'!AT49),0,'Item List'!AT49)</f>
        <v>0</v>
      </c>
      <c r="AJ53" s="145">
        <f t="shared" si="24"/>
        <v>0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 t="str">
        <f t="shared" si="37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List'!AS50),0,'Item List'!AS50)</f>
        <v/>
      </c>
      <c r="E54" s="145">
        <f>IF(ISBLANK('Item List'!AT50),0,'Item List'!AT50)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1"/>
        <v>0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 t="str">
        <f t="shared" si="38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List'!AS50),0,'Item List'!AS50)</f>
        <v/>
      </c>
      <c r="U54" s="145">
        <f>IF(ISBLANK('Item List'!AT50),0,'Item List'!AT50)</f>
        <v>0</v>
      </c>
      <c r="V54" s="145">
        <f t="shared" si="35"/>
        <v>0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 t="str">
        <f t="shared" si="39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List'!AS50),0,'Item List'!AS50)</f>
        <v/>
      </c>
      <c r="AI54" s="145">
        <f>IF(ISBLANK('Item List'!AT50),0,'Item List'!AT50)</f>
        <v>0</v>
      </c>
      <c r="AJ54" s="145">
        <f t="shared" si="24"/>
        <v>0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 t="str">
        <f t="shared" si="37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List'!AS51),0,'Item List'!AS51)</f>
        <v/>
      </c>
      <c r="E55" s="145">
        <f>IF(ISBLANK('Item List'!AT51),0,'Item List'!AT51)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1"/>
        <v>0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 t="str">
        <f t="shared" si="38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List'!AS51),0,'Item List'!AS51)</f>
        <v/>
      </c>
      <c r="U55" s="145">
        <f>IF(ISBLANK('Item List'!AT51),0,'Item List'!AT51)</f>
        <v>0</v>
      </c>
      <c r="V55" s="145">
        <f t="shared" si="35"/>
        <v>0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 t="str">
        <f t="shared" si="39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List'!AS51),0,'Item List'!AS51)</f>
        <v/>
      </c>
      <c r="AI55" s="145">
        <f>IF(ISBLANK('Item List'!AT51),0,'Item List'!AT51)</f>
        <v>0</v>
      </c>
      <c r="AJ55" s="145">
        <f t="shared" si="24"/>
        <v>0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1871039.5</v>
      </c>
      <c r="G56" s="149"/>
      <c r="H56" s="149">
        <f>IF(SUM(H32:H55)=0,"",SUM(H32:H55)+H30)</f>
        <v>1644298.6600000001</v>
      </c>
      <c r="I56" s="149"/>
      <c r="J56" s="149">
        <f>IF(SUM(J32:J55)=0,"",SUM(J32:J55)+J30)</f>
        <v>2056327.8199999998</v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6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1871039.5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1871039.5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TCI CONCRETE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1644298.6600000001</v>
      </c>
      <c r="I57" s="104"/>
      <c r="J57" s="104">
        <f>J56</f>
        <v>2056327.8199999998</v>
      </c>
      <c r="K57" s="104">
        <f>K56</f>
        <v>0</v>
      </c>
      <c r="L57" s="104" t="str">
        <f>L56</f>
        <v/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TCI CONCRETE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TCI CONCRETE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List'!AS52),0,'Item List'!AS52)</f>
        <v/>
      </c>
      <c r="E58" s="145">
        <f>IF(ISBLANK('Item List'!AT52),0,'Item List'!AT52)</f>
        <v>0</v>
      </c>
      <c r="F58" s="145">
        <f t="shared" ref="F58:F81" si="40">IF(AND(ISNUMBER($D58),ISNUMBER(E58)),$D58*E58,0)</f>
        <v>0</v>
      </c>
      <c r="G58" s="385"/>
      <c r="H58" s="102">
        <f t="shared" ref="H58:H81" si="4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List'!BG46),"",'Item List'!BG46)</f>
        <v/>
      </c>
      <c r="S58" s="287" t="str">
        <f>IF(ISBLANK('Item List'!BH46),"",'Item List'!BH46)</f>
        <v/>
      </c>
      <c r="T58" s="288">
        <f>IF(ISBLANK('Item List'!BI46),0,'Item List'!BI46)</f>
        <v>0</v>
      </c>
      <c r="U58" s="145">
        <f>IF(ISBLANK('Item List'!BJ46),0,'Item List'!BJ46)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List'!BU46),"",'Item List'!BU46)</f>
        <v/>
      </c>
      <c r="AG58" s="287" t="str">
        <f>IF(ISBLANK('Item List'!BV46),"",'Item List'!BV46)</f>
        <v/>
      </c>
      <c r="AH58" s="288">
        <f>IF(ISBLANK('Item List'!BW46),0,'Item List'!BW46)</f>
        <v>0</v>
      </c>
      <c r="AI58" s="145">
        <f>IF(ISBLANK('Item List'!BX46),0,'Item List'!BX46)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List'!AS53),0,'Item List'!AS53)</f>
        <v/>
      </c>
      <c r="E59" s="145">
        <f>IF(ISBLANK('Item List'!AT53),0,'Item List'!AT53)</f>
        <v>0</v>
      </c>
      <c r="F59" s="145">
        <f t="shared" si="40"/>
        <v>0</v>
      </c>
      <c r="G59" s="385"/>
      <c r="H59" s="102">
        <f t="shared" si="41"/>
        <v>0</v>
      </c>
      <c r="I59" s="168"/>
      <c r="J59" s="102">
        <f t="shared" ref="J59:J81" si="52">IF(AND(ISNUMBER($D59),ISNUMBER(I59)),$D59*I59,0)</f>
        <v>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List'!BG47),"",'Item List'!BG47)</f>
        <v/>
      </c>
      <c r="S59" s="287" t="str">
        <f>IF(ISBLANK('Item List'!BH47),"",'Item List'!BH47)</f>
        <v/>
      </c>
      <c r="T59" s="288">
        <f>IF(ISBLANK('Item List'!BI47),0,'Item List'!BI47)</f>
        <v>0</v>
      </c>
      <c r="U59" s="145">
        <f>IF(ISBLANK('Item List'!BJ47),0,'Item List'!BJ47)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List'!BU47),"",'Item List'!BU47)</f>
        <v/>
      </c>
      <c r="AG59" s="287" t="str">
        <f>IF(ISBLANK('Item List'!BV47),"",'Item List'!BV47)</f>
        <v/>
      </c>
      <c r="AH59" s="288">
        <f>IF(ISBLANK('Item List'!BW47),0,'Item List'!BW47)</f>
        <v>0</v>
      </c>
      <c r="AI59" s="145">
        <f>IF(ISBLANK('Item List'!BX47),0,'Item List'!BX47)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 t="str">
        <f t="shared" ref="A60:A81" si="57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List'!AS54),0,'Item List'!AS54)</f>
        <v/>
      </c>
      <c r="E60" s="145">
        <f>IF(ISBLANK('Item List'!AT54),0,'Item List'!AT54)</f>
        <v>0</v>
      </c>
      <c r="F60" s="145">
        <f t="shared" si="40"/>
        <v>0</v>
      </c>
      <c r="G60" s="385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List'!BG48),"",'Item List'!BG48)</f>
        <v/>
      </c>
      <c r="S60" s="287" t="str">
        <f>IF(ISBLANK('Item List'!BH48),"",'Item List'!BH48)</f>
        <v/>
      </c>
      <c r="T60" s="288">
        <f>IF(ISBLANK('Item List'!BI48),0,'Item List'!BI48)</f>
        <v>0</v>
      </c>
      <c r="U60" s="145">
        <f>IF(ISBLANK('Item List'!BJ48),0,'Item List'!BJ48)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List'!BU48),"",'Item List'!BU48)</f>
        <v/>
      </c>
      <c r="AG60" s="287" t="str">
        <f>IF(ISBLANK('Item List'!BV48),"",'Item List'!BV48)</f>
        <v/>
      </c>
      <c r="AH60" s="288">
        <f>IF(ISBLANK('Item List'!BW48),0,'Item List'!BW48)</f>
        <v>0</v>
      </c>
      <c r="AI60" s="145">
        <f>IF(ISBLANK('Item List'!BX48),0,'Item List'!BX48)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List'!AS55),0,'Item List'!AS55)</f>
        <v/>
      </c>
      <c r="E61" s="145">
        <f>IF(ISBLANK('Item List'!AT55),0,'Item List'!AT55)</f>
        <v>0</v>
      </c>
      <c r="F61" s="145">
        <f t="shared" si="40"/>
        <v>0</v>
      </c>
      <c r="G61" s="385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List'!BG49),"",'Item List'!BG49)</f>
        <v/>
      </c>
      <c r="S61" s="287" t="str">
        <f>IF(ISBLANK('Item List'!BH49),"",'Item List'!BH49)</f>
        <v/>
      </c>
      <c r="T61" s="288">
        <f>IF(ISBLANK('Item List'!BI49),0,'Item List'!BI49)</f>
        <v>0</v>
      </c>
      <c r="U61" s="145">
        <f>IF(ISBLANK('Item List'!BJ49),0,'Item List'!BJ49)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List'!BU49),"",'Item List'!BU49)</f>
        <v/>
      </c>
      <c r="AG61" s="287" t="str">
        <f>IF(ISBLANK('Item List'!BV49),"",'Item List'!BV49)</f>
        <v/>
      </c>
      <c r="AH61" s="288">
        <f>IF(ISBLANK('Item List'!BW49),0,'Item List'!BW49)</f>
        <v>0</v>
      </c>
      <c r="AI61" s="145">
        <f>IF(ISBLANK('Item List'!BX49),0,'Item List'!BX49)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List'!AS56),0,'Item List'!AS56)</f>
        <v/>
      </c>
      <c r="E62" s="145">
        <f>IF(ISBLANK('Item List'!AT56),0,'Item List'!AT56)</f>
        <v>0</v>
      </c>
      <c r="F62" s="145">
        <f t="shared" si="40"/>
        <v>0</v>
      </c>
      <c r="G62" s="385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List'!BG50),"",'Item List'!BG50)</f>
        <v/>
      </c>
      <c r="S62" s="287" t="str">
        <f>IF(ISBLANK('Item List'!BH50),"",'Item List'!BH50)</f>
        <v/>
      </c>
      <c r="T62" s="288">
        <f>IF(ISBLANK('Item List'!BI50),0,'Item List'!BI50)</f>
        <v>0</v>
      </c>
      <c r="U62" s="145">
        <f>IF(ISBLANK('Item List'!BJ50),0,'Item List'!BJ50)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List'!BU50),"",'Item List'!BU50)</f>
        <v/>
      </c>
      <c r="AG62" s="287" t="str">
        <f>IF(ISBLANK('Item List'!BV50),"",'Item List'!BV50)</f>
        <v/>
      </c>
      <c r="AH62" s="288">
        <f>IF(ISBLANK('Item List'!BW50),0,'Item List'!BW50)</f>
        <v>0</v>
      </c>
      <c r="AI62" s="145">
        <f>IF(ISBLANK('Item List'!BX50),0,'Item List'!BX50)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List'!AS57),0,'Item List'!AS57)</f>
        <v/>
      </c>
      <c r="E63" s="145">
        <f>IF(ISBLANK('Item List'!AT57),0,'Item List'!AT57)</f>
        <v>0</v>
      </c>
      <c r="F63" s="145">
        <f t="shared" si="40"/>
        <v>0</v>
      </c>
      <c r="G63" s="385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List'!BG51),"",'Item List'!BG51)</f>
        <v/>
      </c>
      <c r="S63" s="287" t="str">
        <f>IF(ISBLANK('Item List'!BH51),"",'Item List'!BH51)</f>
        <v/>
      </c>
      <c r="T63" s="288">
        <f>IF(ISBLANK('Item List'!BI51),0,'Item List'!BI51)</f>
        <v>0</v>
      </c>
      <c r="U63" s="145">
        <f>IF(ISBLANK('Item List'!BJ51),0,'Item List'!BJ51)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List'!BU51),"",'Item List'!BU51)</f>
        <v/>
      </c>
      <c r="AG63" s="287" t="str">
        <f>IF(ISBLANK('Item List'!BV51),"",'Item List'!BV51)</f>
        <v/>
      </c>
      <c r="AH63" s="288">
        <f>IF(ISBLANK('Item List'!BW51),0,'Item List'!BW51)</f>
        <v>0</v>
      </c>
      <c r="AI63" s="145">
        <f>IF(ISBLANK('Item List'!BX51),0,'Item List'!BX51)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List'!AS58),0,'Item List'!AS58)</f>
        <v/>
      </c>
      <c r="E64" s="145">
        <f>IF(ISBLANK('Item List'!AT58),0,'Item List'!AT58)</f>
        <v>0</v>
      </c>
      <c r="F64" s="145">
        <f t="shared" si="40"/>
        <v>0</v>
      </c>
      <c r="G64" s="385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List'!BG52),"",'Item List'!BG52)</f>
        <v/>
      </c>
      <c r="S64" s="287" t="str">
        <f>IF(ISBLANK('Item List'!BH52),"",'Item List'!BH52)</f>
        <v/>
      </c>
      <c r="T64" s="288">
        <f>IF(ISBLANK('Item List'!BI52),0,'Item List'!BI52)</f>
        <v>0</v>
      </c>
      <c r="U64" s="145">
        <f>IF(ISBLANK('Item List'!BJ52),0,'Item List'!BJ52)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List'!BU52),"",'Item List'!BU52)</f>
        <v/>
      </c>
      <c r="AG64" s="287" t="str">
        <f>IF(ISBLANK('Item List'!BV52),"",'Item List'!BV52)</f>
        <v/>
      </c>
      <c r="AH64" s="288">
        <f>IF(ISBLANK('Item List'!BW52),0,'Item List'!BW52)</f>
        <v>0</v>
      </c>
      <c r="AI64" s="145">
        <f>IF(ISBLANK('Item List'!BX52),0,'Item List'!BX52)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List'!AS59),0,'Item List'!AS59)</f>
        <v/>
      </c>
      <c r="E65" s="145">
        <f>IF(ISBLANK('Item List'!AT59),0,'Item List'!AT59)</f>
        <v>0</v>
      </c>
      <c r="F65" s="145">
        <f t="shared" si="40"/>
        <v>0</v>
      </c>
      <c r="G65" s="385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List'!BG53),"",'Item List'!BG53)</f>
        <v/>
      </c>
      <c r="S65" s="287" t="str">
        <f>IF(ISBLANK('Item List'!BH53),"",'Item List'!BH53)</f>
        <v/>
      </c>
      <c r="T65" s="288">
        <f>IF(ISBLANK('Item List'!BI53),0,'Item List'!BI53)</f>
        <v>0</v>
      </c>
      <c r="U65" s="145">
        <f>IF(ISBLANK('Item List'!BJ53),0,'Item List'!BJ53)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List'!BU53),"",'Item List'!BU53)</f>
        <v/>
      </c>
      <c r="AG65" s="287" t="str">
        <f>IF(ISBLANK('Item List'!BV53),"",'Item List'!BV53)</f>
        <v/>
      </c>
      <c r="AH65" s="288">
        <f>IF(ISBLANK('Item List'!BW53),0,'Item List'!BW53)</f>
        <v>0</v>
      </c>
      <c r="AI65" s="145">
        <f>IF(ISBLANK('Item List'!BX53),0,'Item List'!BX53)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List'!AS60),0,'Item List'!AS60)</f>
        <v/>
      </c>
      <c r="E66" s="145">
        <f>IF(ISBLANK('Item List'!AT60),0,'Item List'!AT60)</f>
        <v>0</v>
      </c>
      <c r="F66" s="145">
        <f t="shared" si="40"/>
        <v>0</v>
      </c>
      <c r="G66" s="385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List'!BG54),"",'Item List'!BG54)</f>
        <v/>
      </c>
      <c r="S66" s="287" t="str">
        <f>IF(ISBLANK('Item List'!BH54),"",'Item List'!BH54)</f>
        <v/>
      </c>
      <c r="T66" s="288">
        <f>IF(ISBLANK('Item List'!BI54),0,'Item List'!BI54)</f>
        <v>0</v>
      </c>
      <c r="U66" s="145">
        <f>IF(ISBLANK('Item List'!BJ54),0,'Item List'!BJ54)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List'!BU54),"",'Item List'!BU54)</f>
        <v/>
      </c>
      <c r="AG66" s="287" t="str">
        <f>IF(ISBLANK('Item List'!BV54),"",'Item List'!BV54)</f>
        <v/>
      </c>
      <c r="AH66" s="288">
        <f>IF(ISBLANK('Item List'!BW54),0,'Item List'!BW54)</f>
        <v>0</v>
      </c>
      <c r="AI66" s="145">
        <f>IF(ISBLANK('Item List'!BX54),0,'Item List'!BX54)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List'!AS61),0,'Item List'!AS61)</f>
        <v/>
      </c>
      <c r="E67" s="145">
        <f>IF(ISBLANK('Item List'!AT61),0,'Item List'!AT61)</f>
        <v>0</v>
      </c>
      <c r="F67" s="145">
        <f t="shared" si="40"/>
        <v>0</v>
      </c>
      <c r="G67" s="385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List'!BG55),"",'Item List'!BG55)</f>
        <v/>
      </c>
      <c r="S67" s="287" t="str">
        <f>IF(ISBLANK('Item List'!BH55),"",'Item List'!BH55)</f>
        <v/>
      </c>
      <c r="T67" s="288">
        <f>IF(ISBLANK('Item List'!BI55),0,'Item List'!BI55)</f>
        <v>0</v>
      </c>
      <c r="U67" s="145">
        <f>IF(ISBLANK('Item List'!BJ55),0,'Item List'!BJ55)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List'!BU55),"",'Item List'!BU55)</f>
        <v/>
      </c>
      <c r="AG67" s="287" t="str">
        <f>IF(ISBLANK('Item List'!BV55),"",'Item List'!BV55)</f>
        <v/>
      </c>
      <c r="AH67" s="288">
        <f>IF(ISBLANK('Item List'!BW55),0,'Item List'!BW55)</f>
        <v>0</v>
      </c>
      <c r="AI67" s="145">
        <f>IF(ISBLANK('Item List'!BX55),0,'Item List'!BX55)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List'!AS62),0,'Item List'!AS62)</f>
        <v/>
      </c>
      <c r="E68" s="145">
        <f>IF(ISBLANK('Item List'!AT62),0,'Item List'!AT62)</f>
        <v>0</v>
      </c>
      <c r="F68" s="145">
        <f t="shared" si="40"/>
        <v>0</v>
      </c>
      <c r="G68" s="385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List'!BG56),"",'Item List'!BG56)</f>
        <v/>
      </c>
      <c r="S68" s="287" t="str">
        <f>IF(ISBLANK('Item List'!BH56),"",'Item List'!BH56)</f>
        <v/>
      </c>
      <c r="T68" s="288">
        <f>IF(ISBLANK('Item List'!BI56),0,'Item List'!BI56)</f>
        <v>0</v>
      </c>
      <c r="U68" s="145">
        <f>IF(ISBLANK('Item List'!BJ56),0,'Item List'!BJ56)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List'!BU56),"",'Item List'!BU56)</f>
        <v/>
      </c>
      <c r="AG68" s="287" t="str">
        <f>IF(ISBLANK('Item List'!BV56),"",'Item List'!BV56)</f>
        <v/>
      </c>
      <c r="AH68" s="288">
        <f>IF(ISBLANK('Item List'!BW56),0,'Item List'!BW56)</f>
        <v>0</v>
      </c>
      <c r="AI68" s="145">
        <f>IF(ISBLANK('Item List'!BX56),0,'Item List'!BX56)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List'!AS63),0,'Item List'!AS63)</f>
        <v/>
      </c>
      <c r="E69" s="145">
        <f>IF(ISBLANK('Item List'!AT63),0,'Item List'!AT63)</f>
        <v>0</v>
      </c>
      <c r="F69" s="145">
        <f t="shared" si="40"/>
        <v>0</v>
      </c>
      <c r="G69" s="385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List'!BG57),"",'Item List'!BG57)</f>
        <v/>
      </c>
      <c r="S69" s="287" t="str">
        <f>IF(ISBLANK('Item List'!BH57),"",'Item List'!BH57)</f>
        <v/>
      </c>
      <c r="T69" s="288">
        <f>IF(ISBLANK('Item List'!BI57),0,'Item List'!BI57)</f>
        <v>0</v>
      </c>
      <c r="U69" s="145">
        <f>IF(ISBLANK('Item List'!BJ57),0,'Item List'!BJ57)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List'!BU57),"",'Item List'!BU57)</f>
        <v/>
      </c>
      <c r="AG69" s="287" t="str">
        <f>IF(ISBLANK('Item List'!BV57),"",'Item List'!BV57)</f>
        <v/>
      </c>
      <c r="AH69" s="288">
        <f>IF(ISBLANK('Item List'!BW57),0,'Item List'!BW57)</f>
        <v>0</v>
      </c>
      <c r="AI69" s="145">
        <f>IF(ISBLANK('Item List'!BX57),0,'Item List'!BX57)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List'!AS64),0,'Item List'!AS64)</f>
        <v>0</v>
      </c>
      <c r="E70" s="145">
        <f>IF(ISBLANK('Item List'!AT64),0,'Item List'!AT64)</f>
        <v>0</v>
      </c>
      <c r="F70" s="145">
        <f t="shared" si="40"/>
        <v>0</v>
      </c>
      <c r="G70" s="385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List'!BG58),"",'Item List'!BG58)</f>
        <v/>
      </c>
      <c r="S70" s="287" t="str">
        <f>IF(ISBLANK('Item List'!BH58),"",'Item List'!BH58)</f>
        <v/>
      </c>
      <c r="T70" s="288">
        <f>IF(ISBLANK('Item List'!BI58),0,'Item List'!BI58)</f>
        <v>0</v>
      </c>
      <c r="U70" s="145">
        <f>IF(ISBLANK('Item List'!BJ58),0,'Item List'!BJ58)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List'!BU58),"",'Item List'!BU58)</f>
        <v/>
      </c>
      <c r="AG70" s="287" t="str">
        <f>IF(ISBLANK('Item List'!BV58),"",'Item List'!BV58)</f>
        <v/>
      </c>
      <c r="AH70" s="288">
        <f>IF(ISBLANK('Item List'!BW58),0,'Item List'!BW58)</f>
        <v>0</v>
      </c>
      <c r="AI70" s="145">
        <f>IF(ISBLANK('Item List'!BX58),0,'Item List'!BX58)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List'!AS65),0,'Item List'!AS65)</f>
        <v>0</v>
      </c>
      <c r="E71" s="145">
        <f>IF(ISBLANK('Item List'!AT65),0,'Item List'!AT65)</f>
        <v>0</v>
      </c>
      <c r="F71" s="145">
        <f t="shared" si="40"/>
        <v>0</v>
      </c>
      <c r="G71" s="385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List'!BG59),"",'Item List'!BG59)</f>
        <v/>
      </c>
      <c r="S71" s="287" t="str">
        <f>IF(ISBLANK('Item List'!BH59),"",'Item List'!BH59)</f>
        <v/>
      </c>
      <c r="T71" s="288">
        <f>IF(ISBLANK('Item List'!BI59),0,'Item List'!BI59)</f>
        <v>0</v>
      </c>
      <c r="U71" s="145">
        <f>IF(ISBLANK('Item List'!BJ59),0,'Item List'!BJ59)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List'!BU59),"",'Item List'!BU59)</f>
        <v/>
      </c>
      <c r="AG71" s="287" t="str">
        <f>IF(ISBLANK('Item List'!BV59),"",'Item List'!BV59)</f>
        <v/>
      </c>
      <c r="AH71" s="288">
        <f>IF(ISBLANK('Item List'!BW59),0,'Item List'!BW59)</f>
        <v>0</v>
      </c>
      <c r="AI71" s="145">
        <f>IF(ISBLANK('Item List'!BX59),0,'Item List'!BX59)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List'!AS66),0,'Item List'!AS66)</f>
        <v>0</v>
      </c>
      <c r="E72" s="145">
        <f>IF(ISBLANK('Item List'!AT66),0,'Item List'!AT66)</f>
        <v>0</v>
      </c>
      <c r="F72" s="145">
        <f t="shared" si="40"/>
        <v>0</v>
      </c>
      <c r="G72" s="385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List'!BG60),"",'Item List'!BG60)</f>
        <v/>
      </c>
      <c r="S72" s="287" t="str">
        <f>IF(ISBLANK('Item List'!BH60),"",'Item List'!BH60)</f>
        <v/>
      </c>
      <c r="T72" s="288">
        <f>IF(ISBLANK('Item List'!BI60),0,'Item List'!BI60)</f>
        <v>0</v>
      </c>
      <c r="U72" s="145">
        <f>IF(ISBLANK('Item List'!BJ60),0,'Item List'!BJ60)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List'!BU60),"",'Item List'!BU60)</f>
        <v/>
      </c>
      <c r="AG72" s="287" t="str">
        <f>IF(ISBLANK('Item List'!BV60),"",'Item List'!BV60)</f>
        <v/>
      </c>
      <c r="AH72" s="288">
        <f>IF(ISBLANK('Item List'!BW60),0,'Item List'!BW60)</f>
        <v>0</v>
      </c>
      <c r="AI72" s="145">
        <f>IF(ISBLANK('Item List'!BX60),0,'Item List'!BX60)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List'!AS67),0,'Item List'!AS67)</f>
        <v>0</v>
      </c>
      <c r="E73" s="145">
        <f>IF(ISBLANK('Item List'!AT67),0,'Item List'!AT67)</f>
        <v>0</v>
      </c>
      <c r="F73" s="145">
        <f t="shared" si="40"/>
        <v>0</v>
      </c>
      <c r="G73" s="385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List'!BG61),"",'Item List'!BG61)</f>
        <v/>
      </c>
      <c r="S73" s="287" t="str">
        <f>IF(ISBLANK('Item List'!BH61),"",'Item List'!BH61)</f>
        <v/>
      </c>
      <c r="T73" s="288">
        <f>IF(ISBLANK('Item List'!BI61),0,'Item List'!BI61)</f>
        <v>0</v>
      </c>
      <c r="U73" s="145">
        <f>IF(ISBLANK('Item List'!BJ61),0,'Item List'!BJ61)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List'!BU61),"",'Item List'!BU61)</f>
        <v/>
      </c>
      <c r="AG73" s="287" t="str">
        <f>IF(ISBLANK('Item List'!BV61),"",'Item List'!BV61)</f>
        <v/>
      </c>
      <c r="AH73" s="288">
        <f>IF(ISBLANK('Item List'!BW61),0,'Item List'!BW61)</f>
        <v>0</v>
      </c>
      <c r="AI73" s="145">
        <f>IF(ISBLANK('Item List'!BX61),0,'Item List'!BX61)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List'!AS68),0,'Item List'!AS68)</f>
        <v>0</v>
      </c>
      <c r="E74" s="145">
        <f>IF(ISBLANK('Item List'!AT68),0,'Item List'!AT68)</f>
        <v>0</v>
      </c>
      <c r="F74" s="145">
        <f t="shared" si="40"/>
        <v>0</v>
      </c>
      <c r="G74" s="385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List'!BG62),"",'Item List'!BG62)</f>
        <v/>
      </c>
      <c r="S74" s="287" t="str">
        <f>IF(ISBLANK('Item List'!BH62),"",'Item List'!BH62)</f>
        <v/>
      </c>
      <c r="T74" s="288">
        <f>IF(ISBLANK('Item List'!BI62),0,'Item List'!BI62)</f>
        <v>0</v>
      </c>
      <c r="U74" s="145">
        <f>IF(ISBLANK('Item List'!BJ62),0,'Item List'!BJ62)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List'!BU62),"",'Item List'!BU62)</f>
        <v/>
      </c>
      <c r="AG74" s="287" t="str">
        <f>IF(ISBLANK('Item List'!BV62),"",'Item List'!BV62)</f>
        <v/>
      </c>
      <c r="AH74" s="288">
        <f>IF(ISBLANK('Item List'!BW62),0,'Item List'!BW62)</f>
        <v>0</v>
      </c>
      <c r="AI74" s="145">
        <f>IF(ISBLANK('Item List'!BX62),0,'Item List'!BX62)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List'!AS69),0,'Item List'!AS69)</f>
        <v>0</v>
      </c>
      <c r="E75" s="145">
        <f>IF(ISBLANK('Item List'!AT69),0,'Item List'!AT69)</f>
        <v>0</v>
      </c>
      <c r="F75" s="145">
        <f t="shared" si="40"/>
        <v>0</v>
      </c>
      <c r="G75" s="385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List'!BG63),"",'Item List'!BG63)</f>
        <v/>
      </c>
      <c r="S75" s="287" t="str">
        <f>IF(ISBLANK('Item List'!BH63),"",'Item List'!BH63)</f>
        <v/>
      </c>
      <c r="T75" s="288">
        <f>IF(ISBLANK('Item List'!BI63),0,'Item List'!BI63)</f>
        <v>0</v>
      </c>
      <c r="U75" s="145">
        <f>IF(ISBLANK('Item List'!BJ63),0,'Item List'!BJ63)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List'!BU63),"",'Item List'!BU63)</f>
        <v/>
      </c>
      <c r="AG75" s="287" t="str">
        <f>IF(ISBLANK('Item List'!BV63),"",'Item List'!BV63)</f>
        <v/>
      </c>
      <c r="AH75" s="288">
        <f>IF(ISBLANK('Item List'!BW63),0,'Item List'!BW63)</f>
        <v>0</v>
      </c>
      <c r="AI75" s="145">
        <f>IF(ISBLANK('Item List'!BX63),0,'Item List'!BX63)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List'!AS70),0,'Item List'!AS70)</f>
        <v>0</v>
      </c>
      <c r="E76" s="145">
        <f>IF(ISBLANK('Item List'!AT70),0,'Item List'!AT70)</f>
        <v>0</v>
      </c>
      <c r="F76" s="145">
        <f t="shared" si="40"/>
        <v>0</v>
      </c>
      <c r="G76" s="385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List'!BG64),"",'Item List'!BG64)</f>
        <v/>
      </c>
      <c r="S76" s="287" t="str">
        <f>IF(ISBLANK('Item List'!BH64),"",'Item List'!BH64)</f>
        <v/>
      </c>
      <c r="T76" s="288">
        <f>IF(ISBLANK('Item List'!BI64),0,'Item List'!BI64)</f>
        <v>0</v>
      </c>
      <c r="U76" s="145">
        <f>IF(ISBLANK('Item List'!BJ64),0,'Item List'!BJ64)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List'!BU64),"",'Item List'!BU64)</f>
        <v/>
      </c>
      <c r="AG76" s="287" t="str">
        <f>IF(ISBLANK('Item List'!BV64),"",'Item List'!BV64)</f>
        <v/>
      </c>
      <c r="AH76" s="288">
        <f>IF(ISBLANK('Item List'!BW64),0,'Item List'!BW64)</f>
        <v>0</v>
      </c>
      <c r="AI76" s="145">
        <f>IF(ISBLANK('Item List'!BX64),0,'Item List'!BX64)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List'!AS71),0,'Item List'!AS71)</f>
        <v>0</v>
      </c>
      <c r="E77" s="145">
        <f>IF(ISBLANK('Item List'!AT71),0,'Item List'!AT71)</f>
        <v>0</v>
      </c>
      <c r="F77" s="145">
        <f t="shared" si="40"/>
        <v>0</v>
      </c>
      <c r="G77" s="385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List'!BG65),"",'Item List'!BG65)</f>
        <v/>
      </c>
      <c r="S77" s="287" t="str">
        <f>IF(ISBLANK('Item List'!BH65),"",'Item List'!BH65)</f>
        <v/>
      </c>
      <c r="T77" s="288">
        <f>IF(ISBLANK('Item List'!BI65),0,'Item List'!BI65)</f>
        <v>0</v>
      </c>
      <c r="U77" s="145">
        <f>IF(ISBLANK('Item List'!BJ65),0,'Item List'!BJ65)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List'!BU65),"",'Item List'!BU65)</f>
        <v/>
      </c>
      <c r="AG77" s="287" t="str">
        <f>IF(ISBLANK('Item List'!BV65),"",'Item List'!BV65)</f>
        <v/>
      </c>
      <c r="AH77" s="288">
        <f>IF(ISBLANK('Item List'!BW65),0,'Item List'!BW65)</f>
        <v>0</v>
      </c>
      <c r="AI77" s="145">
        <f>IF(ISBLANK('Item List'!BX65),0,'Item List'!BX65)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List'!AS72),0,'Item List'!AS72)</f>
        <v>0</v>
      </c>
      <c r="E78" s="145">
        <f>IF(ISBLANK('Item List'!AT72),0,'Item List'!AT72)</f>
        <v>0</v>
      </c>
      <c r="F78" s="145">
        <f t="shared" si="40"/>
        <v>0</v>
      </c>
      <c r="G78" s="385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List'!BG66),"",'Item List'!BG66)</f>
        <v/>
      </c>
      <c r="S78" s="287" t="str">
        <f>IF(ISBLANK('Item List'!BH66),"",'Item List'!BH66)</f>
        <v/>
      </c>
      <c r="T78" s="288">
        <f>IF(ISBLANK('Item List'!BI66),0,'Item List'!BI66)</f>
        <v>0</v>
      </c>
      <c r="U78" s="145">
        <f>IF(ISBLANK('Item List'!BJ66),0,'Item List'!BJ66)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List'!BU66),"",'Item List'!BU66)</f>
        <v/>
      </c>
      <c r="AG78" s="287" t="str">
        <f>IF(ISBLANK('Item List'!BV66),"",'Item List'!BV66)</f>
        <v/>
      </c>
      <c r="AH78" s="288">
        <f>IF(ISBLANK('Item List'!BW66),0,'Item List'!BW66)</f>
        <v>0</v>
      </c>
      <c r="AI78" s="145">
        <f>IF(ISBLANK('Item List'!BX66),0,'Item List'!BX66)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List'!AS73),0,'Item List'!AS73)</f>
        <v>0</v>
      </c>
      <c r="E79" s="145">
        <f>IF(ISBLANK('Item List'!AT73),0,'Item List'!AT73)</f>
        <v>0</v>
      </c>
      <c r="F79" s="145">
        <f t="shared" si="40"/>
        <v>0</v>
      </c>
      <c r="G79" s="385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List'!BG67),"",'Item List'!BG67)</f>
        <v/>
      </c>
      <c r="S79" s="287" t="str">
        <f>IF(ISBLANK('Item List'!BH67),"",'Item List'!BH67)</f>
        <v/>
      </c>
      <c r="T79" s="288">
        <f>IF(ISBLANK('Item List'!BI67),0,'Item List'!BI67)</f>
        <v>0</v>
      </c>
      <c r="U79" s="145">
        <f>IF(ISBLANK('Item List'!BJ67),0,'Item List'!BJ67)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List'!BU67),"",'Item List'!BU67)</f>
        <v/>
      </c>
      <c r="AG79" s="287" t="str">
        <f>IF(ISBLANK('Item List'!BV67),"",'Item List'!BV67)</f>
        <v/>
      </c>
      <c r="AH79" s="288">
        <f>IF(ISBLANK('Item List'!BW67),0,'Item List'!BW67)</f>
        <v>0</v>
      </c>
      <c r="AI79" s="145">
        <f>IF(ISBLANK('Item List'!BX67),0,'Item List'!BX67)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List'!AS74),0,'Item List'!AS74)</f>
        <v>0</v>
      </c>
      <c r="E80" s="145">
        <f>IF(ISBLANK('Item List'!AT74),0,'Item List'!AT74)</f>
        <v>0</v>
      </c>
      <c r="F80" s="145">
        <f t="shared" si="40"/>
        <v>0</v>
      </c>
      <c r="G80" s="385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List'!BG68),"",'Item List'!BG68)</f>
        <v/>
      </c>
      <c r="S80" s="287" t="str">
        <f>IF(ISBLANK('Item List'!BH68),"",'Item List'!BH68)</f>
        <v/>
      </c>
      <c r="T80" s="288">
        <f>IF(ISBLANK('Item List'!BI68),0,'Item List'!BI68)</f>
        <v>0</v>
      </c>
      <c r="U80" s="145">
        <f>IF(ISBLANK('Item List'!BJ68),0,'Item List'!BJ68)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List'!BU68),"",'Item List'!BU68)</f>
        <v/>
      </c>
      <c r="AG80" s="287" t="str">
        <f>IF(ISBLANK('Item List'!BV68),"",'Item List'!BV68)</f>
        <v/>
      </c>
      <c r="AH80" s="288">
        <f>IF(ISBLANK('Item List'!BW68),0,'Item List'!BW68)</f>
        <v>0</v>
      </c>
      <c r="AI80" s="145">
        <f>IF(ISBLANK('Item List'!BX68),0,'Item List'!BX68)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List'!AS75),0,'Item List'!AS75)</f>
        <v>0</v>
      </c>
      <c r="E81" s="145">
        <f>IF(ISBLANK('Item List'!AT75),0,'Item List'!AT75)</f>
        <v>0</v>
      </c>
      <c r="F81" s="145">
        <f t="shared" si="40"/>
        <v>0</v>
      </c>
      <c r="G81" s="385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List'!BG69),"",'Item List'!BG69)</f>
        <v/>
      </c>
      <c r="S81" s="287" t="str">
        <f>IF(ISBLANK('Item List'!BH69),"",'Item List'!BH69)</f>
        <v/>
      </c>
      <c r="T81" s="288">
        <f>IF(ISBLANK('Item List'!BI69),0,'Item List'!BI69)</f>
        <v>0</v>
      </c>
      <c r="U81" s="145">
        <f>IF(ISBLANK('Item List'!BJ69),0,'Item List'!BJ69)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List'!BU69),"",'Item List'!BU69)</f>
        <v/>
      </c>
      <c r="AG81" s="287" t="str">
        <f>IF(ISBLANK('Item List'!BV69),"",'Item List'!BV69)</f>
        <v/>
      </c>
      <c r="AH81" s="288">
        <f>IF(ISBLANK('Item List'!BW69),0,'Item List'!BW69)</f>
        <v>0</v>
      </c>
      <c r="AI81" s="145">
        <f>IF(ISBLANK('Item List'!BX69),0,'Item List'!BX69)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TCI CONCRETE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TCI CONCRETE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TCI CONCRETE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List'!AT70),0,'Item List'!AT70)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List'!BG70),"",'Item List'!BG70)</f>
        <v/>
      </c>
      <c r="S84" s="287" t="str">
        <f>IF(ISBLANK('Item List'!BH70),"",'Item List'!BH70)</f>
        <v/>
      </c>
      <c r="T84" s="288">
        <f>IF(ISBLANK('Item List'!BI70),0,'Item List'!BI70)</f>
        <v>0</v>
      </c>
      <c r="U84" s="145">
        <f>IF(ISBLANK('Item List'!BJ70),0,'Item List'!BJ70)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List'!BU70),"",'Item List'!BU70)</f>
        <v/>
      </c>
      <c r="AG84" s="287" t="str">
        <f>IF(ISBLANK('Item List'!BV70),"",'Item List'!BV70)</f>
        <v/>
      </c>
      <c r="AH84" s="288">
        <f>IF(ISBLANK('Item List'!BW70),0,'Item List'!BW70)</f>
        <v>0</v>
      </c>
      <c r="AI84" s="145">
        <f>IF(ISBLANK('Item List'!BX70),0,'Item List'!BX70)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List'!AT71),0,'Item List'!AT71)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List'!BG71),"",'Item List'!BG71)</f>
        <v/>
      </c>
      <c r="S85" s="287" t="str">
        <f>IF(ISBLANK('Item List'!BH71),"",'Item List'!BH71)</f>
        <v/>
      </c>
      <c r="T85" s="288">
        <f>IF(ISBLANK('Item List'!BI71),0,'Item List'!BI71)</f>
        <v>0</v>
      </c>
      <c r="U85" s="145">
        <f>IF(ISBLANK('Item List'!BJ71),0,'Item List'!BJ71)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List'!BU71),"",'Item List'!BU71)</f>
        <v/>
      </c>
      <c r="AG85" s="287" t="str">
        <f>IF(ISBLANK('Item List'!BV71),"",'Item List'!BV71)</f>
        <v/>
      </c>
      <c r="AH85" s="288">
        <f>IF(ISBLANK('Item List'!BW71),0,'Item List'!BW71)</f>
        <v>0</v>
      </c>
      <c r="AI85" s="145">
        <f>IF(ISBLANK('Item List'!BX71),0,'Item List'!BX71)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List'!AT72),0,'Item List'!AT72)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List'!BG72),"",'Item List'!BG72)</f>
        <v/>
      </c>
      <c r="S86" s="287" t="str">
        <f>IF(ISBLANK('Item List'!BH72),"",'Item List'!BH72)</f>
        <v/>
      </c>
      <c r="T86" s="288">
        <f>IF(ISBLANK('Item List'!BI72),0,'Item List'!BI72)</f>
        <v>0</v>
      </c>
      <c r="U86" s="145">
        <f>IF(ISBLANK('Item List'!BJ72),0,'Item List'!BJ72)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List'!BU72),"",'Item List'!BU72)</f>
        <v/>
      </c>
      <c r="AG86" s="287" t="str">
        <f>IF(ISBLANK('Item List'!BV72),"",'Item List'!BV72)</f>
        <v/>
      </c>
      <c r="AH86" s="288">
        <f>IF(ISBLANK('Item List'!BW72),0,'Item List'!BW72)</f>
        <v>0</v>
      </c>
      <c r="AI86" s="145">
        <f>IF(ISBLANK('Item List'!BX72),0,'Item List'!BX72)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List'!AT73),0,'Item List'!AT73)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List'!BG73),"",'Item List'!BG73)</f>
        <v/>
      </c>
      <c r="S87" s="287" t="str">
        <f>IF(ISBLANK('Item List'!BH73),"",'Item List'!BH73)</f>
        <v/>
      </c>
      <c r="T87" s="288">
        <f>IF(ISBLANK('Item List'!BI73),0,'Item List'!BI73)</f>
        <v>0</v>
      </c>
      <c r="U87" s="145">
        <f>IF(ISBLANK('Item List'!BJ73),0,'Item List'!BJ73)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List'!BU73),"",'Item List'!BU73)</f>
        <v/>
      </c>
      <c r="AG87" s="287" t="str">
        <f>IF(ISBLANK('Item List'!BV73),"",'Item List'!BV73)</f>
        <v/>
      </c>
      <c r="AH87" s="288">
        <f>IF(ISBLANK('Item List'!BW73),0,'Item List'!BW73)</f>
        <v>0</v>
      </c>
      <c r="AI87" s="145">
        <f>IF(ISBLANK('Item List'!BX73),0,'Item List'!BX73)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List'!AT74),0,'Item List'!AT74)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List'!BG74),"",'Item List'!BG74)</f>
        <v/>
      </c>
      <c r="S88" s="287" t="str">
        <f>IF(ISBLANK('Item List'!BH74),"",'Item List'!BH74)</f>
        <v/>
      </c>
      <c r="T88" s="288">
        <f>IF(ISBLANK('Item List'!BI74),0,'Item List'!BI74)</f>
        <v>0</v>
      </c>
      <c r="U88" s="145">
        <f>IF(ISBLANK('Item List'!BJ74),0,'Item List'!BJ74)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List'!BU74),"",'Item List'!BU74)</f>
        <v/>
      </c>
      <c r="AG88" s="287" t="str">
        <f>IF(ISBLANK('Item List'!BV74),"",'Item List'!BV74)</f>
        <v/>
      </c>
      <c r="AH88" s="288">
        <f>IF(ISBLANK('Item List'!BW74),0,'Item List'!BW74)</f>
        <v>0</v>
      </c>
      <c r="AI88" s="145">
        <f>IF(ISBLANK('Item List'!BX74),0,'Item List'!BX74)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List'!AT75),0,'Item List'!AT75)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List'!BG75),"",'Item List'!BG75)</f>
        <v/>
      </c>
      <c r="S89" s="287" t="str">
        <f>IF(ISBLANK('Item List'!BH75),"",'Item List'!BH75)</f>
        <v/>
      </c>
      <c r="T89" s="288">
        <f>IF(ISBLANK('Item List'!BI75),0,'Item List'!BI75)</f>
        <v>0</v>
      </c>
      <c r="U89" s="145">
        <f>IF(ISBLANK('Item List'!BJ75),0,'Item List'!BJ75)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List'!BU75),"",'Item List'!BU75)</f>
        <v/>
      </c>
      <c r="AG89" s="287" t="str">
        <f>IF(ISBLANK('Item List'!BV75),"",'Item List'!BV75)</f>
        <v/>
      </c>
      <c r="AH89" s="288">
        <f>IF(ISBLANK('Item List'!BW75),0,'Item List'!BW75)</f>
        <v>0</v>
      </c>
      <c r="AI89" s="145">
        <f>IF(ISBLANK('Item List'!BX75),0,'Item List'!BX75)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List'!AT76),0,'Item List'!AT76)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List'!BG76),"",'Item List'!BG76)</f>
        <v/>
      </c>
      <c r="S90" s="287" t="str">
        <f>IF(ISBLANK('Item List'!BH76),"",'Item List'!BH76)</f>
        <v/>
      </c>
      <c r="T90" s="288">
        <f>IF(ISBLANK('Item List'!BI76),0,'Item List'!BI76)</f>
        <v>0</v>
      </c>
      <c r="U90" s="145">
        <f>IF(ISBLANK('Item List'!BJ76),0,'Item List'!BJ76)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List'!BU76),"",'Item List'!BU76)</f>
        <v/>
      </c>
      <c r="AG90" s="287" t="str">
        <f>IF(ISBLANK('Item List'!BV76),"",'Item List'!BV76)</f>
        <v/>
      </c>
      <c r="AH90" s="288">
        <f>IF(ISBLANK('Item List'!BW76),0,'Item List'!BW76)</f>
        <v>0</v>
      </c>
      <c r="AI90" s="145">
        <f>IF(ISBLANK('Item List'!BX76),0,'Item List'!BX76)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List'!AT77),0,'Item List'!AT77)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List'!BG77),"",'Item List'!BG77)</f>
        <v/>
      </c>
      <c r="S91" s="287" t="str">
        <f>IF(ISBLANK('Item List'!BH77),"",'Item List'!BH77)</f>
        <v/>
      </c>
      <c r="T91" s="288">
        <f>IF(ISBLANK('Item List'!BI77),0,'Item List'!BI77)</f>
        <v>0</v>
      </c>
      <c r="U91" s="145">
        <f>IF(ISBLANK('Item List'!BJ77),0,'Item List'!BJ77)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List'!BU77),"",'Item List'!BU77)</f>
        <v/>
      </c>
      <c r="AG91" s="287" t="str">
        <f>IF(ISBLANK('Item List'!BV77),"",'Item List'!BV77)</f>
        <v/>
      </c>
      <c r="AH91" s="288">
        <f>IF(ISBLANK('Item List'!BW77),0,'Item List'!BW77)</f>
        <v>0</v>
      </c>
      <c r="AI91" s="145">
        <f>IF(ISBLANK('Item List'!BX77),0,'Item List'!BX77)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List'!AT78),0,'Item List'!AT78)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List'!BG78),"",'Item List'!BG78)</f>
        <v/>
      </c>
      <c r="S92" s="287" t="str">
        <f>IF(ISBLANK('Item List'!BH78),"",'Item List'!BH78)</f>
        <v/>
      </c>
      <c r="T92" s="288">
        <f>IF(ISBLANK('Item List'!BI78),0,'Item List'!BI78)</f>
        <v>0</v>
      </c>
      <c r="U92" s="145">
        <f>IF(ISBLANK('Item List'!BJ78),0,'Item List'!BJ78)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List'!BU78),"",'Item List'!BU78)</f>
        <v/>
      </c>
      <c r="AG92" s="287" t="str">
        <f>IF(ISBLANK('Item List'!BV78),"",'Item List'!BV78)</f>
        <v/>
      </c>
      <c r="AH92" s="288">
        <f>IF(ISBLANK('Item List'!BW78),0,'Item List'!BW78)</f>
        <v>0</v>
      </c>
      <c r="AI92" s="145">
        <f>IF(ISBLANK('Item List'!BX78),0,'Item List'!BX78)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List'!AT79),0,'Item List'!AT79)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List'!BG79),"",'Item List'!BG79)</f>
        <v/>
      </c>
      <c r="S93" s="287" t="str">
        <f>IF(ISBLANK('Item List'!BH79),"",'Item List'!BH79)</f>
        <v/>
      </c>
      <c r="T93" s="288">
        <f>IF(ISBLANK('Item List'!BI79),0,'Item List'!BI79)</f>
        <v>0</v>
      </c>
      <c r="U93" s="145">
        <f>IF(ISBLANK('Item List'!BJ79),0,'Item List'!BJ79)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List'!BU79),"",'Item List'!BU79)</f>
        <v/>
      </c>
      <c r="AG93" s="287" t="str">
        <f>IF(ISBLANK('Item List'!BV79),"",'Item List'!BV79)</f>
        <v/>
      </c>
      <c r="AH93" s="288">
        <f>IF(ISBLANK('Item List'!BW79),0,'Item List'!BW79)</f>
        <v>0</v>
      </c>
      <c r="AI93" s="145">
        <f>IF(ISBLANK('Item List'!BX79),0,'Item List'!BX79)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List'!AT80),0,'Item List'!AT80)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List'!BG80),"",'Item List'!BG80)</f>
        <v/>
      </c>
      <c r="S94" s="287" t="str">
        <f>IF(ISBLANK('Item List'!BH80),"",'Item List'!BH80)</f>
        <v/>
      </c>
      <c r="T94" s="288">
        <f>IF(ISBLANK('Item List'!BI80),0,'Item List'!BI80)</f>
        <v>0</v>
      </c>
      <c r="U94" s="145">
        <f>IF(ISBLANK('Item List'!BJ80),0,'Item List'!BJ80)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List'!BU80),"",'Item List'!BU80)</f>
        <v/>
      </c>
      <c r="AG94" s="287" t="str">
        <f>IF(ISBLANK('Item List'!BV80),"",'Item List'!BV80)</f>
        <v/>
      </c>
      <c r="AH94" s="288">
        <f>IF(ISBLANK('Item List'!BW80),0,'Item List'!BW80)</f>
        <v>0</v>
      </c>
      <c r="AI94" s="145">
        <f>IF(ISBLANK('Item List'!BX80),0,'Item List'!BX80)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List'!AT81),0,'Item List'!AT81)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List'!BG81),"",'Item List'!BG81)</f>
        <v/>
      </c>
      <c r="S95" s="287" t="str">
        <f>IF(ISBLANK('Item List'!BH81),"",'Item List'!BH81)</f>
        <v/>
      </c>
      <c r="T95" s="288">
        <f>IF(ISBLANK('Item List'!BI81),0,'Item List'!BI81)</f>
        <v>0</v>
      </c>
      <c r="U95" s="145">
        <f>IF(ISBLANK('Item List'!BJ81),0,'Item List'!BJ81)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List'!BU81),"",'Item List'!BU81)</f>
        <v/>
      </c>
      <c r="AG95" s="287" t="str">
        <f>IF(ISBLANK('Item List'!BV81),"",'Item List'!BV81)</f>
        <v/>
      </c>
      <c r="AH95" s="288">
        <f>IF(ISBLANK('Item List'!BW81),0,'Item List'!BW81)</f>
        <v>0</v>
      </c>
      <c r="AI95" s="145">
        <f>IF(ISBLANK('Item List'!BX81),0,'Item List'!BX81)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List'!AT82),0,'Item List'!AT82)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List'!BG82),"",'Item List'!BG82)</f>
        <v/>
      </c>
      <c r="S96" s="287" t="str">
        <f>IF(ISBLANK('Item List'!BH82),"",'Item List'!BH82)</f>
        <v/>
      </c>
      <c r="T96" s="288">
        <f>IF(ISBLANK('Item List'!BI82),0,'Item List'!BI82)</f>
        <v>0</v>
      </c>
      <c r="U96" s="145">
        <f>IF(ISBLANK('Item List'!BJ82),0,'Item List'!BJ82)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List'!BU82),"",'Item List'!BU82)</f>
        <v/>
      </c>
      <c r="AG96" s="287" t="str">
        <f>IF(ISBLANK('Item List'!BV82),"",'Item List'!BV82)</f>
        <v/>
      </c>
      <c r="AH96" s="288">
        <f>IF(ISBLANK('Item List'!BW82),0,'Item List'!BW82)</f>
        <v>0</v>
      </c>
      <c r="AI96" s="145">
        <f>IF(ISBLANK('Item List'!BX82),0,'Item List'!BX82)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List'!AT83),0,'Item List'!AT83)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List'!BG83),"",'Item List'!BG83)</f>
        <v/>
      </c>
      <c r="S97" s="287" t="str">
        <f>IF(ISBLANK('Item List'!BH83),"",'Item List'!BH83)</f>
        <v/>
      </c>
      <c r="T97" s="288">
        <f>IF(ISBLANK('Item List'!BI83),0,'Item List'!BI83)</f>
        <v>0</v>
      </c>
      <c r="U97" s="145">
        <f>IF(ISBLANK('Item List'!BJ83),0,'Item List'!BJ83)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List'!BU83),"",'Item List'!BU83)</f>
        <v/>
      </c>
      <c r="AG97" s="287" t="str">
        <f>IF(ISBLANK('Item List'!BV83),"",'Item List'!BV83)</f>
        <v/>
      </c>
      <c r="AH97" s="288">
        <f>IF(ISBLANK('Item List'!BW83),0,'Item List'!BW83)</f>
        <v>0</v>
      </c>
      <c r="AI97" s="145">
        <f>IF(ISBLANK('Item List'!BX83),0,'Item List'!BX83)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List'!AT84),0,'Item List'!AT84)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List'!BG84),"",'Item List'!BG84)</f>
        <v/>
      </c>
      <c r="S98" s="287" t="str">
        <f>IF(ISBLANK('Item List'!BH84),"",'Item List'!BH84)</f>
        <v/>
      </c>
      <c r="T98" s="288">
        <f>IF(ISBLANK('Item List'!BI84),0,'Item List'!BI84)</f>
        <v>0</v>
      </c>
      <c r="U98" s="145">
        <f>IF(ISBLANK('Item List'!BJ84),0,'Item List'!BJ84)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List'!BU84),"",'Item List'!BU84)</f>
        <v/>
      </c>
      <c r="AG98" s="287" t="str">
        <f>IF(ISBLANK('Item List'!BV84),"",'Item List'!BV84)</f>
        <v/>
      </c>
      <c r="AH98" s="288">
        <f>IF(ISBLANK('Item List'!BW84),0,'Item List'!BW84)</f>
        <v>0</v>
      </c>
      <c r="AI98" s="145">
        <f>IF(ISBLANK('Item List'!BX84),0,'Item List'!BX84)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List'!AT85),0,'Item List'!AT85)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List'!BG85),"",'Item List'!BG85)</f>
        <v/>
      </c>
      <c r="S99" s="287" t="str">
        <f>IF(ISBLANK('Item List'!BH85),"",'Item List'!BH85)</f>
        <v/>
      </c>
      <c r="T99" s="288">
        <f>IF(ISBLANK('Item List'!BI85),0,'Item List'!BI85)</f>
        <v>0</v>
      </c>
      <c r="U99" s="145">
        <f>IF(ISBLANK('Item List'!BJ85),0,'Item List'!BJ85)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List'!BU85),"",'Item List'!BU85)</f>
        <v/>
      </c>
      <c r="AG99" s="287" t="str">
        <f>IF(ISBLANK('Item List'!BV85),"",'Item List'!BV85)</f>
        <v/>
      </c>
      <c r="AH99" s="288">
        <f>IF(ISBLANK('Item List'!BW85),0,'Item List'!BW85)</f>
        <v>0</v>
      </c>
      <c r="AI99" s="145">
        <f>IF(ISBLANK('Item List'!BX85),0,'Item List'!BX85)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List'!AT86),0,'Item List'!AT86)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List'!BG86),"",'Item List'!BG86)</f>
        <v/>
      </c>
      <c r="S100" s="287" t="str">
        <f>IF(ISBLANK('Item List'!BH86),"",'Item List'!BH86)</f>
        <v/>
      </c>
      <c r="T100" s="288">
        <f>IF(ISBLANK('Item List'!BI86),0,'Item List'!BI86)</f>
        <v>0</v>
      </c>
      <c r="U100" s="145">
        <f>IF(ISBLANK('Item List'!BJ86),0,'Item List'!BJ86)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List'!BU86),"",'Item List'!BU86)</f>
        <v/>
      </c>
      <c r="AG100" s="287" t="str">
        <f>IF(ISBLANK('Item List'!BV86),"",'Item List'!BV86)</f>
        <v/>
      </c>
      <c r="AH100" s="288">
        <f>IF(ISBLANK('Item List'!BW86),0,'Item List'!BW86)</f>
        <v>0</v>
      </c>
      <c r="AI100" s="145">
        <f>IF(ISBLANK('Item List'!BX86),0,'Item List'!BX86)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List'!AT87),0,'Item List'!AT87)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List'!BG87),"",'Item List'!BG87)</f>
        <v/>
      </c>
      <c r="S101" s="287" t="str">
        <f>IF(ISBLANK('Item List'!BH87),"",'Item List'!BH87)</f>
        <v/>
      </c>
      <c r="T101" s="288">
        <f>IF(ISBLANK('Item List'!BI87),0,'Item List'!BI87)</f>
        <v>0</v>
      </c>
      <c r="U101" s="145">
        <f>IF(ISBLANK('Item List'!BJ87),0,'Item List'!BJ87)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List'!BU87),"",'Item List'!BU87)</f>
        <v/>
      </c>
      <c r="AG101" s="287" t="str">
        <f>IF(ISBLANK('Item List'!BV87),"",'Item List'!BV87)</f>
        <v/>
      </c>
      <c r="AH101" s="288">
        <f>IF(ISBLANK('Item List'!BW87),0,'Item List'!BW87)</f>
        <v>0</v>
      </c>
      <c r="AI101" s="145">
        <f>IF(ISBLANK('Item List'!BX87),0,'Item List'!BX87)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List'!AT88),0,'Item List'!AT88)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List'!BG88),"",'Item List'!BG88)</f>
        <v/>
      </c>
      <c r="S102" s="287" t="str">
        <f>IF(ISBLANK('Item List'!BH88),"",'Item List'!BH88)</f>
        <v/>
      </c>
      <c r="T102" s="288">
        <f>IF(ISBLANK('Item List'!BI88),0,'Item List'!BI88)</f>
        <v>0</v>
      </c>
      <c r="U102" s="145">
        <f>IF(ISBLANK('Item List'!BJ88),0,'Item List'!BJ88)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List'!BU88),"",'Item List'!BU88)</f>
        <v/>
      </c>
      <c r="AG102" s="287" t="str">
        <f>IF(ISBLANK('Item List'!BV88),"",'Item List'!BV88)</f>
        <v/>
      </c>
      <c r="AH102" s="288">
        <f>IF(ISBLANK('Item List'!BW88),0,'Item List'!BW88)</f>
        <v>0</v>
      </c>
      <c r="AI102" s="145">
        <f>IF(ISBLANK('Item List'!BX88),0,'Item List'!BX88)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List'!AT89),0,'Item List'!AT89)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List'!BG89),"",'Item List'!BG89)</f>
        <v/>
      </c>
      <c r="S103" s="287" t="str">
        <f>IF(ISBLANK('Item List'!BH89),"",'Item List'!BH89)</f>
        <v/>
      </c>
      <c r="T103" s="288">
        <f>IF(ISBLANK('Item List'!BI89),0,'Item List'!BI89)</f>
        <v>0</v>
      </c>
      <c r="U103" s="145">
        <f>IF(ISBLANK('Item List'!BJ89),0,'Item List'!BJ89)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List'!BU89),"",'Item List'!BU89)</f>
        <v/>
      </c>
      <c r="AG103" s="287" t="str">
        <f>IF(ISBLANK('Item List'!BV89),"",'Item List'!BV89)</f>
        <v/>
      </c>
      <c r="AH103" s="288">
        <f>IF(ISBLANK('Item List'!BW89),0,'Item List'!BW89)</f>
        <v>0</v>
      </c>
      <c r="AI103" s="145">
        <f>IF(ISBLANK('Item List'!BX89),0,'Item List'!BX89)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List'!AT90),0,'Item List'!AT90)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List'!BG90),"",'Item List'!BG90)</f>
        <v/>
      </c>
      <c r="S104" s="287" t="str">
        <f>IF(ISBLANK('Item List'!BH90),"",'Item List'!BH90)</f>
        <v/>
      </c>
      <c r="T104" s="288">
        <f>IF(ISBLANK('Item List'!BI90),0,'Item List'!BI90)</f>
        <v>0</v>
      </c>
      <c r="U104" s="145">
        <f>IF(ISBLANK('Item List'!BJ90),0,'Item List'!BJ90)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List'!BU90),"",'Item List'!BU90)</f>
        <v/>
      </c>
      <c r="AG104" s="287" t="str">
        <f>IF(ISBLANK('Item List'!BV90),"",'Item List'!BV90)</f>
        <v/>
      </c>
      <c r="AH104" s="288">
        <f>IF(ISBLANK('Item List'!BW90),0,'Item List'!BW90)</f>
        <v>0</v>
      </c>
      <c r="AI104" s="145">
        <f>IF(ISBLANK('Item List'!BX90),0,'Item List'!BX90)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List'!AT91),0,'Item List'!AT91)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List'!BG91),"",'Item List'!BG91)</f>
        <v/>
      </c>
      <c r="S105" s="287" t="str">
        <f>IF(ISBLANK('Item List'!BH91),"",'Item List'!BH91)</f>
        <v/>
      </c>
      <c r="T105" s="288">
        <f>IF(ISBLANK('Item List'!BI91),0,'Item List'!BI91)</f>
        <v>0</v>
      </c>
      <c r="U105" s="145">
        <f>IF(ISBLANK('Item List'!BJ91),0,'Item List'!BJ91)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List'!BU91),"",'Item List'!BU91)</f>
        <v/>
      </c>
      <c r="AG105" s="287" t="str">
        <f>IF(ISBLANK('Item List'!BV91),"",'Item List'!BV91)</f>
        <v/>
      </c>
      <c r="AH105" s="288">
        <f>IF(ISBLANK('Item List'!BW91),0,'Item List'!BW91)</f>
        <v>0</v>
      </c>
      <c r="AI105" s="145">
        <f>IF(ISBLANK('Item List'!BX91),0,'Item List'!BX91)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List'!AT92),0,'Item List'!AT92)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List'!BG92),"",'Item List'!BG92)</f>
        <v/>
      </c>
      <c r="S106" s="287" t="str">
        <f>IF(ISBLANK('Item List'!BH92),"",'Item List'!BH92)</f>
        <v/>
      </c>
      <c r="T106" s="288">
        <f>IF(ISBLANK('Item List'!BI92),0,'Item List'!BI92)</f>
        <v>0</v>
      </c>
      <c r="U106" s="145">
        <f>IF(ISBLANK('Item List'!BJ92),0,'Item List'!BJ92)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List'!BU92),"",'Item List'!BU92)</f>
        <v/>
      </c>
      <c r="AG106" s="287" t="str">
        <f>IF(ISBLANK('Item List'!BV92),"",'Item List'!BV92)</f>
        <v/>
      </c>
      <c r="AH106" s="288">
        <f>IF(ISBLANK('Item List'!BW92),0,'Item List'!BW92)</f>
        <v>0</v>
      </c>
      <c r="AI106" s="145">
        <f>IF(ISBLANK('Item List'!BX92),0,'Item List'!BX92)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List'!AT93),0,'Item List'!AT93)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List'!BG93),"",'Item List'!BG93)</f>
        <v/>
      </c>
      <c r="S107" s="287" t="str">
        <f>IF(ISBLANK('Item List'!BH93),"",'Item List'!BH93)</f>
        <v/>
      </c>
      <c r="T107" s="288">
        <f>IF(ISBLANK('Item List'!BI93),0,'Item List'!BI93)</f>
        <v>0</v>
      </c>
      <c r="U107" s="145">
        <f>IF(ISBLANK('Item List'!BJ93),0,'Item List'!BJ93)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List'!BU93),"",'Item List'!BU93)</f>
        <v/>
      </c>
      <c r="AG107" s="287" t="str">
        <f>IF(ISBLANK('Item List'!BV93),"",'Item List'!BV93)</f>
        <v/>
      </c>
      <c r="AH107" s="288">
        <f>IF(ISBLANK('Item List'!BW93),0,'Item List'!BW93)</f>
        <v>0</v>
      </c>
      <c r="AI107" s="145">
        <f>IF(ISBLANK('Item List'!BX93),0,'Item List'!BX93)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TCI CONCRETE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TCI CONCRETE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TCI CONCRETE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5" man="1"/>
    <brk id="57" max="15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C60" sqref="C60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3 - 2023 (Concrete)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50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429">
        <f>'Tabulation of Bids'!D7</f>
        <v>1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51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Repair, 10"</v>
      </c>
      <c r="C8" s="144" t="str">
        <f>'Tabulation of Bids'!C9</f>
        <v>S.Y.</v>
      </c>
      <c r="D8" s="329">
        <f>'Tabulation of Bids'!D9</f>
        <v>190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Bituminous Materials (Prime Coat)</v>
      </c>
      <c r="C9" s="144" t="str">
        <f>'Tabulation of Bids'!C10</f>
        <v>Gal</v>
      </c>
      <c r="D9" s="329">
        <f>'Tabulation of Bids'!D10</f>
        <v>1925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(Prime Coat)</v>
      </c>
      <c r="C10" s="144" t="str">
        <f>'Tabulation of Bids'!C11</f>
        <v>Tons</v>
      </c>
      <c r="D10" s="329">
        <f>'Tabulation of Bids'!D11</f>
        <v>190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Polymerized Leveling Binder, IL-4.75, N50, 1"</v>
      </c>
      <c r="C11" s="144" t="str">
        <f>'Tabulation of Bids'!C12</f>
        <v>Tons</v>
      </c>
      <c r="D11" s="329">
        <f>'Tabulation of Bids'!D12</f>
        <v>100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 Binder Course, IL-9.5, N50, 1.25"</v>
      </c>
      <c r="C12" s="144" t="str">
        <f>'Tabulation of Bids'!C13</f>
        <v>Tons</v>
      </c>
      <c r="D12" s="329">
        <f>'Tabulation of Bids'!D13</f>
        <v>600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Surface Course, Mix "D", N50, 1.5"</v>
      </c>
      <c r="C13" s="144" t="str">
        <f>'Tabulation of Bids'!C14</f>
        <v>Tons</v>
      </c>
      <c r="D13" s="329">
        <f>'Tabulation of Bids'!D14</f>
        <v>150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 Surface Course, Mix "D", N50, 2"</v>
      </c>
      <c r="C14" s="144" t="str">
        <f>'Tabulation of Bids'!C15</f>
        <v>Tons</v>
      </c>
      <c r="D14" s="329">
        <f>'Tabulation of Bids'!D15</f>
        <v>2725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Hot-Mix Asphalt, Hand Method</v>
      </c>
      <c r="C15" s="144" t="str">
        <f>'Tabulation of Bids'!C16</f>
        <v>Tons</v>
      </c>
      <c r="D15" s="329">
        <f>'Tabulation of Bids'!D16</f>
        <v>26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Approach Pavement, 6"</v>
      </c>
      <c r="C16" s="144" t="str">
        <f>'Tabulation of Bids'!C17</f>
        <v>S.Y.</v>
      </c>
      <c r="D16" s="329">
        <f>'Tabulation of Bids'!D17</f>
        <v>1659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Approach Pavement, 8"</v>
      </c>
      <c r="C17" s="144" t="str">
        <f>'Tabulation of Bids'!C18</f>
        <v>S.Y.</v>
      </c>
      <c r="D17" s="329">
        <f>'Tabulation of Bids'!D18</f>
        <v>131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P.C.C. Sidewalk, 4"</v>
      </c>
      <c r="C18" s="144" t="str">
        <f>'Tabulation of Bids'!C19</f>
        <v>S.F.</v>
      </c>
      <c r="D18" s="329">
        <f>'Tabulation of Bids'!D19</f>
        <v>53350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Detectable Warnings, ADA Ramps</v>
      </c>
      <c r="C19" s="144" t="str">
        <f>'Tabulation of Bids'!C20</f>
        <v>S.F.</v>
      </c>
      <c r="D19" s="329">
        <f>'Tabulation of Bids'!D20</f>
        <v>570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Class B Patch, Type IV, 10"</v>
      </c>
      <c r="C20" s="144" t="str">
        <f>'Tabulation of Bids'!C21</f>
        <v>S.Y.</v>
      </c>
      <c r="D20" s="329">
        <f>'Tabulation of Bids'!D21</f>
        <v>120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Dowel Bars</v>
      </c>
      <c r="C21" s="144" t="str">
        <f>'Tabulation of Bids'!C22</f>
        <v>Each</v>
      </c>
      <c r="D21" s="329">
        <f>'Tabulation of Bids'!D22</f>
        <v>30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No. 6 Transverse Tie Bars</v>
      </c>
      <c r="C22" s="144" t="str">
        <f>'Tabulation of Bids'!C23</f>
        <v>Each</v>
      </c>
      <c r="D22" s="329">
        <f>'Tabulation of Bids'!D23</f>
        <v>30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Welded Wire Reinforcement</v>
      </c>
      <c r="C23" s="144" t="str">
        <f>'Tabulation of Bids'!C24</f>
        <v>S.Y.</v>
      </c>
      <c r="D23" s="329">
        <f>'Tabulation of Bids'!D24</f>
        <v>120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Combination Curb and Gutter Removal</v>
      </c>
      <c r="C24" s="144" t="str">
        <f>'Tabulation of Bids'!C25</f>
        <v>L.F.</v>
      </c>
      <c r="D24" s="329">
        <f>'Tabulation of Bids'!D25</f>
        <v>12995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Sidewalk Removal</v>
      </c>
      <c r="C25" s="144" t="str">
        <f>'Tabulation of Bids'!C26</f>
        <v>S.F.</v>
      </c>
      <c r="D25" s="329">
        <f>'Tabulation of Bids'!D26</f>
        <v>54325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Approach Pavement Removal</v>
      </c>
      <c r="C26" s="144" t="str">
        <f>'Tabulation of Bids'!C27</f>
        <v>S.Y.</v>
      </c>
      <c r="D26" s="329">
        <f>'Tabulation of Bids'!D27</f>
        <v>1830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Median Removal</v>
      </c>
      <c r="C27" s="144" t="str">
        <f>'Tabulation of Bids'!C28</f>
        <v>S.Y.</v>
      </c>
      <c r="D27" s="329">
        <f>'Tabulation of Bids'!D28</f>
        <v>1020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Surface Removal, 2"</v>
      </c>
      <c r="C28" s="144" t="str">
        <f>'Tabulation of Bids'!C29</f>
        <v>S.Y.</v>
      </c>
      <c r="D28" s="329">
        <f>'Tabulation of Bids'!D29</f>
        <v>18600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Surface Removal, Butt Joints</v>
      </c>
      <c r="C31" s="144" t="str">
        <f>'Tabulation of Bids'!C32</f>
        <v>S.Y.</v>
      </c>
      <c r="D31" s="144">
        <f>'Tabulation of Bids'!D32</f>
        <v>160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Concrete Surface Removal, 1.5"</v>
      </c>
      <c r="C32" s="144" t="str">
        <f>'Tabulation of Bids'!C33</f>
        <v>S.Y.</v>
      </c>
      <c r="D32" s="144">
        <f>'Tabulation of Bids'!D33</f>
        <v>1300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Sanitary Riser/Valve Boxes to be Adjusted</v>
      </c>
      <c r="C33" s="144" t="str">
        <f>'Tabulation of Bids'!C34</f>
        <v>Each</v>
      </c>
      <c r="D33" s="144">
        <f>'Tabulation of Bids'!D34</f>
        <v>6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Manholes to be Adjusted</v>
      </c>
      <c r="C34" s="144" t="str">
        <f>'Tabulation of Bids'!C35</f>
        <v>Each</v>
      </c>
      <c r="D34" s="144">
        <f>'Tabulation of Bids'!D35</f>
        <v>18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Manholes to be Adjusted with New Frame and Lid</v>
      </c>
      <c r="C35" s="144" t="str">
        <f>'Tabulation of Bids'!C36</f>
        <v>Each</v>
      </c>
      <c r="D35" s="144">
        <f>'Tabulation of Bids'!D36</f>
        <v>3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Manholes to be Reconstructed</v>
      </c>
      <c r="C36" s="144" t="str">
        <f>'Tabulation of Bids'!C37</f>
        <v>Each</v>
      </c>
      <c r="D36" s="144">
        <f>'Tabulation of Bids'!D37</f>
        <v>1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Manholes to be Reconstructed with New Frame and Lid</v>
      </c>
      <c r="C37" s="144" t="str">
        <f>'Tabulation of Bids'!C38</f>
        <v>Each</v>
      </c>
      <c r="D37" s="144">
        <f>'Tabulation of Bids'!D38</f>
        <v>1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Inlets to be Adjusted</v>
      </c>
      <c r="C38" s="144" t="str">
        <f>'Tabulation of Bids'!C39</f>
        <v>Each</v>
      </c>
      <c r="D38" s="144">
        <f>'Tabulation of Bids'!D39</f>
        <v>23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Inlets to be Adjusted with New Frame and Grate</v>
      </c>
      <c r="C39" s="144" t="str">
        <f>'Tabulation of Bids'!C40</f>
        <v>Each</v>
      </c>
      <c r="D39" s="144">
        <f>'Tabulation of Bids'!D40</f>
        <v>4</v>
      </c>
      <c r="E39" s="145"/>
      <c r="F39" s="145">
        <f t="shared" si="1"/>
        <v>0</v>
      </c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Inlets to be Reconstructed</v>
      </c>
      <c r="C40" s="144" t="str">
        <f>'Tabulation of Bids'!C41</f>
        <v>Each</v>
      </c>
      <c r="D40" s="144">
        <f>'Tabulation of Bids'!D41</f>
        <v>1</v>
      </c>
      <c r="E40" s="145"/>
      <c r="F40" s="145">
        <f t="shared" si="1"/>
        <v>0</v>
      </c>
    </row>
    <row r="41" spans="1:6" ht="20.45" customHeight="1" x14ac:dyDescent="0.2">
      <c r="A41" s="144">
        <f>'Tabulation of Bids'!A42</f>
        <v>35</v>
      </c>
      <c r="B41" s="159" t="str">
        <f>'Tabulation of Bids'!B42</f>
        <v>Inlets to be Reconstructed with New Frame and Grate</v>
      </c>
      <c r="C41" s="144" t="str">
        <f>'Tabulation of Bids'!C42</f>
        <v>Each</v>
      </c>
      <c r="D41" s="144">
        <f>'Tabulation of Bids'!D42</f>
        <v>4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Inlet Special to be Repaired</v>
      </c>
      <c r="C42" s="144" t="str">
        <f>'Tabulation of Bids'!C43</f>
        <v>Each</v>
      </c>
      <c r="D42" s="144">
        <f>'Tabulation of Bids'!D43</f>
        <v>1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Combination Concrete Curb and Gutter, Type M-6.18 (Modified)</v>
      </c>
      <c r="C43" s="144" t="str">
        <f>'Tabulation of Bids'!C44</f>
        <v>L.F.</v>
      </c>
      <c r="D43" s="144">
        <f>'Tabulation of Bids'!D44</f>
        <v>12995</v>
      </c>
      <c r="E43" s="145"/>
      <c r="F43" s="145"/>
    </row>
    <row r="44" spans="1:6" ht="20.45" customHeight="1" x14ac:dyDescent="0.2">
      <c r="A44" s="144">
        <f>'Tabulation of Bids'!A45</f>
        <v>38</v>
      </c>
      <c r="B44" s="159" t="str">
        <f>'Tabulation of Bids'!B45</f>
        <v>Concrete Median, 4"</v>
      </c>
      <c r="C44" s="144" t="str">
        <f>'Tabulation of Bids'!C45</f>
        <v>S.F.</v>
      </c>
      <c r="D44" s="144">
        <f>'Tabulation of Bids'!D45</f>
        <v>650</v>
      </c>
      <c r="E44" s="145"/>
      <c r="F44" s="145"/>
    </row>
    <row r="45" spans="1:6" ht="20.45" customHeight="1" x14ac:dyDescent="0.2">
      <c r="A45" s="144">
        <f>'Tabulation of Bids'!A46</f>
        <v>39</v>
      </c>
      <c r="B45" s="159" t="str">
        <f>'Tabulation of Bids'!B46</f>
        <v>Concrete Corrugated Median, 10"</v>
      </c>
      <c r="C45" s="144" t="str">
        <f>'Tabulation of Bids'!C46</f>
        <v>S.F.</v>
      </c>
      <c r="D45" s="144">
        <f>'Tabulation of Bids'!D46</f>
        <v>370</v>
      </c>
      <c r="E45" s="145"/>
      <c r="F45" s="145"/>
    </row>
    <row r="46" spans="1:6" ht="20.45" customHeight="1" x14ac:dyDescent="0.2">
      <c r="A46" s="144">
        <f>'Tabulation of Bids'!A47</f>
        <v>40</v>
      </c>
      <c r="B46" s="159" t="str">
        <f>'Tabulation of Bids'!B47</f>
        <v>Traffic Control and Protection</v>
      </c>
      <c r="C46" s="144" t="str">
        <f>'Tabulation of Bids'!C47</f>
        <v>Lsum</v>
      </c>
      <c r="D46" s="144">
        <f>'Tabulation of Bids'!D47</f>
        <v>1</v>
      </c>
      <c r="E46" s="145"/>
      <c r="F46" s="145"/>
    </row>
    <row r="47" spans="1:6" ht="20.45" customHeight="1" x14ac:dyDescent="0.2">
      <c r="A47" s="144">
        <f>'Tabulation of Bids'!A48</f>
        <v>41</v>
      </c>
      <c r="B47" s="159" t="str">
        <f>'Tabulation of Bids'!B48</f>
        <v>Thermoplastic Pavement Markings, 4"</v>
      </c>
      <c r="C47" s="144" t="str">
        <f>'Tabulation of Bids'!C48</f>
        <v>L.F.</v>
      </c>
      <c r="D47" s="144">
        <f>'Tabulation of Bids'!D48</f>
        <v>500</v>
      </c>
      <c r="E47" s="145"/>
      <c r="F47" s="145"/>
    </row>
    <row r="48" spans="1:6" ht="20.45" customHeight="1" x14ac:dyDescent="0.2">
      <c r="A48" s="144">
        <f>'Tabulation of Bids'!A49</f>
        <v>42</v>
      </c>
      <c r="B48" s="159" t="str">
        <f>'Tabulation of Bids'!B49</f>
        <v>Thermoplastic Pavement Markings, 6"</v>
      </c>
      <c r="C48" s="144" t="str">
        <f>'Tabulation of Bids'!C49</f>
        <v>L.F.</v>
      </c>
      <c r="D48" s="144">
        <f>'Tabulation of Bids'!D49</f>
        <v>826</v>
      </c>
      <c r="E48" s="145"/>
      <c r="F48" s="145"/>
    </row>
    <row r="49" spans="1:6" ht="20.45" customHeight="1" x14ac:dyDescent="0.2">
      <c r="A49" s="144">
        <f>'Tabulation of Bids'!A50</f>
        <v>43</v>
      </c>
      <c r="B49" s="159" t="str">
        <f>'Tabulation of Bids'!B50</f>
        <v>Thermoplastic Pavement Markings, 24"</v>
      </c>
      <c r="C49" s="144" t="str">
        <f>'Tabulation of Bids'!C50</f>
        <v>L.F.</v>
      </c>
      <c r="D49" s="144">
        <f>'Tabulation of Bids'!D50</f>
        <v>119</v>
      </c>
      <c r="E49" s="145"/>
      <c r="F49" s="145"/>
    </row>
    <row r="50" spans="1:6" ht="20.45" customHeight="1" x14ac:dyDescent="0.2">
      <c r="A50" s="144">
        <f>'Tabulation of Bids'!A51</f>
        <v>44</v>
      </c>
      <c r="B50" s="159" t="str">
        <f>'Tabulation of Bids'!B51</f>
        <v>Subgrade Undercutting</v>
      </c>
      <c r="C50" s="144" t="str">
        <f>'Tabulation of Bids'!C51</f>
        <v>C.Y.</v>
      </c>
      <c r="D50" s="144">
        <f>'Tabulation of Bids'!D51</f>
        <v>50</v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/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/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/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/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/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/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ref="F69:F84" si="2">+D69*E69</f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>
        <f>SUM(F57:F80)+F55</f>
        <v>0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topLeftCell="A28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23"/>
      <c r="F2" s="524"/>
    </row>
    <row r="3" spans="1:6" s="97" customFormat="1" ht="15.75" customHeight="1" x14ac:dyDescent="0.2">
      <c r="A3" s="122"/>
      <c r="B3" s="125"/>
      <c r="C3" s="124" t="s">
        <v>14</v>
      </c>
      <c r="D3" s="525" t="s">
        <v>15</v>
      </c>
      <c r="E3" s="525"/>
      <c r="F3" s="526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21" t="str">
        <f>'Tabulation of Bids'!$A$3</f>
        <v>Bid On: City-Wide Street Repairs Group No. 3 - 2023 (Concrete)</v>
      </c>
      <c r="E4" s="521"/>
      <c r="F4" s="522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50</v>
      </c>
      <c r="E16" s="240">
        <f>'Tabulation of Bids'!$E6</f>
        <v>30</v>
      </c>
      <c r="F16" s="318">
        <f>D16*E16</f>
        <v>1500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</v>
      </c>
      <c r="E17" s="235">
        <f>'Tabulation of Bids'!$E7</f>
        <v>100000</v>
      </c>
      <c r="F17" s="319">
        <f t="shared" ref="F17:F32" si="0">D17*E17</f>
        <v>100000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51</v>
      </c>
      <c r="E18" s="235">
        <f>'Tabulation of Bids'!$E8</f>
        <v>60</v>
      </c>
      <c r="F18" s="319">
        <f t="shared" si="0"/>
        <v>3060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Repair, 10"</v>
      </c>
      <c r="C19" s="95" t="str">
        <f>'Tabulation of Bids'!$C9</f>
        <v>S.Y.</v>
      </c>
      <c r="D19" s="96">
        <f>'Tabulation of Bids'!$D9</f>
        <v>190</v>
      </c>
      <c r="E19" s="235">
        <f>'Tabulation of Bids'!$E9</f>
        <v>20</v>
      </c>
      <c r="F19" s="319">
        <f t="shared" si="0"/>
        <v>3800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Bituminous Materials (Prime Coat)</v>
      </c>
      <c r="C20" s="95" t="str">
        <f>'Tabulation of Bids'!$C10</f>
        <v>Gal</v>
      </c>
      <c r="D20" s="96">
        <f>'Tabulation of Bids'!$D10</f>
        <v>1925</v>
      </c>
      <c r="E20" s="235">
        <f>'Tabulation of Bids'!$E10</f>
        <v>3</v>
      </c>
      <c r="F20" s="319">
        <f t="shared" si="0"/>
        <v>5775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(Prime Coat)</v>
      </c>
      <c r="C21" s="95" t="str">
        <f>'Tabulation of Bids'!$C11</f>
        <v>Tons</v>
      </c>
      <c r="D21" s="96">
        <f>'Tabulation of Bids'!$D11</f>
        <v>190</v>
      </c>
      <c r="E21" s="235">
        <f>'Tabulation of Bids'!$E11</f>
        <v>10</v>
      </c>
      <c r="F21" s="319">
        <f t="shared" si="0"/>
        <v>1900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Polymerized Leveling Binder, IL-4.75, N50, 1"</v>
      </c>
      <c r="C22" s="95" t="str">
        <f>'Tabulation of Bids'!$C12</f>
        <v>Tons</v>
      </c>
      <c r="D22" s="96">
        <f>'Tabulation of Bids'!$D12</f>
        <v>100</v>
      </c>
      <c r="E22" s="235">
        <f>'Tabulation of Bids'!$E12</f>
        <v>115</v>
      </c>
      <c r="F22" s="319">
        <f t="shared" si="0"/>
        <v>11500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 Binder Course, IL-9.5, N50, 1.25"</v>
      </c>
      <c r="C23" s="95" t="str">
        <f>'Tabulation of Bids'!$C13</f>
        <v>Tons</v>
      </c>
      <c r="D23" s="96">
        <f>'Tabulation of Bids'!$D13</f>
        <v>600</v>
      </c>
      <c r="E23" s="235">
        <f>'Tabulation of Bids'!$E13</f>
        <v>80</v>
      </c>
      <c r="F23" s="319">
        <f t="shared" si="0"/>
        <v>48000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Surface Course, Mix "D", N50, 1.5"</v>
      </c>
      <c r="C24" s="95" t="str">
        <f>'Tabulation of Bids'!$C14</f>
        <v>Tons</v>
      </c>
      <c r="D24" s="96">
        <f>'Tabulation of Bids'!$D14</f>
        <v>150</v>
      </c>
      <c r="E24" s="235">
        <f>'Tabulation of Bids'!$E14</f>
        <v>80</v>
      </c>
      <c r="F24" s="319">
        <f t="shared" si="0"/>
        <v>12000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 Surface Course, Mix "D", N50, 2"</v>
      </c>
      <c r="C25" s="95" t="str">
        <f>'Tabulation of Bids'!$C15</f>
        <v>Tons</v>
      </c>
      <c r="D25" s="96">
        <f>'Tabulation of Bids'!$D15</f>
        <v>2725</v>
      </c>
      <c r="E25" s="235">
        <f>'Tabulation of Bids'!$E15</f>
        <v>80</v>
      </c>
      <c r="F25" s="319">
        <f t="shared" si="0"/>
        <v>218000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Hot-Mix Asphalt, Hand Method</v>
      </c>
      <c r="C26" s="95" t="str">
        <f>'Tabulation of Bids'!$C16</f>
        <v>Tons</v>
      </c>
      <c r="D26" s="96">
        <f>'Tabulation of Bids'!$D16</f>
        <v>26</v>
      </c>
      <c r="E26" s="235">
        <f>'Tabulation of Bids'!$E16</f>
        <v>300</v>
      </c>
      <c r="F26" s="319">
        <f t="shared" si="0"/>
        <v>7800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Approach Pavement, 6"</v>
      </c>
      <c r="C27" s="95" t="str">
        <f>'Tabulation of Bids'!$C17</f>
        <v>S.Y.</v>
      </c>
      <c r="D27" s="96">
        <f>'Tabulation of Bids'!$D17</f>
        <v>1659</v>
      </c>
      <c r="E27" s="235">
        <f>'Tabulation of Bids'!$E17</f>
        <v>65</v>
      </c>
      <c r="F27" s="319">
        <f t="shared" si="0"/>
        <v>107835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Approach Pavement, 8"</v>
      </c>
      <c r="C28" s="95" t="str">
        <f>'Tabulation of Bids'!$C18</f>
        <v>S.Y.</v>
      </c>
      <c r="D28" s="96">
        <f>'Tabulation of Bids'!$D18</f>
        <v>131</v>
      </c>
      <c r="E28" s="235">
        <f>'Tabulation of Bids'!$E18</f>
        <v>80</v>
      </c>
      <c r="F28" s="319">
        <f t="shared" si="0"/>
        <v>10480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P.C.C. Sidewalk, 4"</v>
      </c>
      <c r="C29" s="95" t="str">
        <f>'Tabulation of Bids'!$C19</f>
        <v>S.F.</v>
      </c>
      <c r="D29" s="96">
        <f>'Tabulation of Bids'!$D19</f>
        <v>53350</v>
      </c>
      <c r="E29" s="235">
        <f>'Tabulation of Bids'!$E19</f>
        <v>6</v>
      </c>
      <c r="F29" s="319">
        <f t="shared" si="0"/>
        <v>320100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Detectable Warnings, ADA Ramps</v>
      </c>
      <c r="C30" s="95" t="str">
        <f>'Tabulation of Bids'!$C20</f>
        <v>S.F.</v>
      </c>
      <c r="D30" s="96">
        <f>'Tabulation of Bids'!$D20</f>
        <v>570</v>
      </c>
      <c r="E30" s="235">
        <f>'Tabulation of Bids'!$E20</f>
        <v>30</v>
      </c>
      <c r="F30" s="319">
        <f t="shared" si="0"/>
        <v>17100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Class B Patch, Type IV, 10"</v>
      </c>
      <c r="C31" s="95" t="str">
        <f>'Tabulation of Bids'!$C21</f>
        <v>S.Y.</v>
      </c>
      <c r="D31" s="96">
        <f>'Tabulation of Bids'!$D21</f>
        <v>120</v>
      </c>
      <c r="E31" s="235">
        <f>'Tabulation of Bids'!$E21</f>
        <v>150</v>
      </c>
      <c r="F31" s="319">
        <f t="shared" si="0"/>
        <v>18000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Dowel Bars</v>
      </c>
      <c r="C32" s="95" t="str">
        <f>'Tabulation of Bids'!$C22</f>
        <v>Each</v>
      </c>
      <c r="D32" s="96">
        <f>'Tabulation of Bids'!$D22</f>
        <v>30</v>
      </c>
      <c r="E32" s="235">
        <f>'Tabulation of Bids'!$E22</f>
        <v>20</v>
      </c>
      <c r="F32" s="319">
        <f t="shared" si="0"/>
        <v>600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No. 6 Transverse Tie Bars</v>
      </c>
      <c r="C33" s="98" t="str">
        <f>'Tabulation of Bids'!$C23</f>
        <v>Each</v>
      </c>
      <c r="D33" s="96">
        <f>'Tabulation of Bids'!$D23</f>
        <v>30</v>
      </c>
      <c r="E33" s="235">
        <f>'Tabulation of Bids'!$E23</f>
        <v>15</v>
      </c>
      <c r="F33" s="319">
        <f t="shared" ref="F33:F39" si="1">D33*E33</f>
        <v>450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Welded Wire Reinforcement</v>
      </c>
      <c r="C34" s="95" t="str">
        <f>'Tabulation of Bids'!$C24</f>
        <v>S.Y.</v>
      </c>
      <c r="D34" s="96">
        <f>'Tabulation of Bids'!$D24</f>
        <v>120</v>
      </c>
      <c r="E34" s="235">
        <f>'Tabulation of Bids'!$E24</f>
        <v>10</v>
      </c>
      <c r="F34" s="319">
        <f t="shared" si="1"/>
        <v>1200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Combination Curb and Gutter Removal</v>
      </c>
      <c r="C35" s="95" t="str">
        <f>'Tabulation of Bids'!$C25</f>
        <v>L.F.</v>
      </c>
      <c r="D35" s="96">
        <f>'Tabulation of Bids'!$D25</f>
        <v>12995</v>
      </c>
      <c r="E35" s="235">
        <f>'Tabulation of Bids'!$E25</f>
        <v>15</v>
      </c>
      <c r="F35" s="319">
        <f t="shared" si="1"/>
        <v>194925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Sidewalk Removal</v>
      </c>
      <c r="C36" s="95" t="str">
        <f>'Tabulation of Bids'!$C26</f>
        <v>S.F.</v>
      </c>
      <c r="D36" s="96">
        <f>'Tabulation of Bids'!$D26</f>
        <v>54325</v>
      </c>
      <c r="E36" s="235">
        <f>'Tabulation of Bids'!$E26</f>
        <v>2.5</v>
      </c>
      <c r="F36" s="319">
        <f t="shared" si="1"/>
        <v>135812.5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Approach Pavement Removal</v>
      </c>
      <c r="C37" s="95" t="str">
        <f>'Tabulation of Bids'!$C27</f>
        <v>S.Y.</v>
      </c>
      <c r="D37" s="96">
        <f>'Tabulation of Bids'!$D27</f>
        <v>1830</v>
      </c>
      <c r="E37" s="235">
        <f>'Tabulation of Bids'!$E27</f>
        <v>25</v>
      </c>
      <c r="F37" s="319">
        <f t="shared" si="1"/>
        <v>45750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Median Removal</v>
      </c>
      <c r="C38" s="95" t="str">
        <f>'Tabulation of Bids'!$C28</f>
        <v>S.Y.</v>
      </c>
      <c r="D38" s="96">
        <f>'Tabulation of Bids'!$D28</f>
        <v>1020</v>
      </c>
      <c r="E38" s="235">
        <f>'Tabulation of Bids'!$E28</f>
        <v>5</v>
      </c>
      <c r="F38" s="319">
        <f t="shared" si="1"/>
        <v>5100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Surface Removal, 2"</v>
      </c>
      <c r="C39" s="241" t="str">
        <f>'Tabulation of Bids'!$C29</f>
        <v>S.Y.</v>
      </c>
      <c r="D39" s="238">
        <f>'Tabulation of Bids'!$D29</f>
        <v>18600</v>
      </c>
      <c r="E39" s="239">
        <f>'Tabulation of Bids'!$E29</f>
        <v>3</v>
      </c>
      <c r="F39" s="320">
        <f t="shared" si="1"/>
        <v>55800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1326487.5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19">
        <f>E2</f>
        <v>0</v>
      </c>
      <c r="F47" s="520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21" t="str">
        <f>D4</f>
        <v>Bid On: City-Wide Street Repairs Group No. 3 - 2023 (Concrete)</v>
      </c>
      <c r="E49" s="521"/>
      <c r="F49" s="522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Surface Removal, Butt Joints</v>
      </c>
      <c r="C61" s="95" t="str">
        <f>'Tabulation of Bids'!$C32</f>
        <v>S.Y.</v>
      </c>
      <c r="D61" s="209">
        <f>'Tabulation of Bids'!$D32</f>
        <v>160</v>
      </c>
      <c r="E61" s="240">
        <f>'Tabulation of Bids'!$E32</f>
        <v>7</v>
      </c>
      <c r="F61" s="318">
        <f>D61*E61</f>
        <v>1120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Concrete Surface Removal, 1.5"</v>
      </c>
      <c r="C62" s="95" t="str">
        <f>'Tabulation of Bids'!$C33</f>
        <v>S.Y.</v>
      </c>
      <c r="D62" s="96">
        <f>'Tabulation of Bids'!$D33</f>
        <v>1300</v>
      </c>
      <c r="E62" s="235">
        <f>'Tabulation of Bids'!$E33</f>
        <v>7</v>
      </c>
      <c r="F62" s="319">
        <f t="shared" ref="F62:F84" si="3">D62*E62</f>
        <v>9100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Sanitary Riser/Valve Boxes to be Adjusted</v>
      </c>
      <c r="C63" s="95" t="str">
        <f>'Tabulation of Bids'!$C34</f>
        <v>Each</v>
      </c>
      <c r="D63" s="96">
        <f>'Tabulation of Bids'!$D34</f>
        <v>6</v>
      </c>
      <c r="E63" s="235">
        <f>'Tabulation of Bids'!$E34</f>
        <v>500</v>
      </c>
      <c r="F63" s="319">
        <f t="shared" si="3"/>
        <v>3000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Manholes to be Adjusted</v>
      </c>
      <c r="C64" s="95" t="str">
        <f>'Tabulation of Bids'!$C35</f>
        <v>Each</v>
      </c>
      <c r="D64" s="96">
        <f>'Tabulation of Bids'!$D35</f>
        <v>18</v>
      </c>
      <c r="E64" s="235">
        <f>'Tabulation of Bids'!$E35</f>
        <v>650</v>
      </c>
      <c r="F64" s="319">
        <f t="shared" si="3"/>
        <v>11700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Manholes to be Adjusted with New Frame and Lid</v>
      </c>
      <c r="C65" s="95" t="str">
        <f>'Tabulation of Bids'!$C36</f>
        <v>Each</v>
      </c>
      <c r="D65" s="96">
        <f>'Tabulation of Bids'!$D36</f>
        <v>3</v>
      </c>
      <c r="E65" s="235">
        <f>'Tabulation of Bids'!$E36</f>
        <v>1000</v>
      </c>
      <c r="F65" s="319">
        <f t="shared" si="3"/>
        <v>3000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Manholes to be Reconstructed</v>
      </c>
      <c r="C66" s="95" t="str">
        <f>'Tabulation of Bids'!$C37</f>
        <v>Each</v>
      </c>
      <c r="D66" s="96">
        <f>'Tabulation of Bids'!$D37</f>
        <v>1</v>
      </c>
      <c r="E66" s="235">
        <f>'Tabulation of Bids'!$E37</f>
        <v>1000</v>
      </c>
      <c r="F66" s="319">
        <f t="shared" si="3"/>
        <v>1000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Manholes to be Reconstructed with New Frame and Lid</v>
      </c>
      <c r="C67" s="95" t="str">
        <f>'Tabulation of Bids'!$C38</f>
        <v>Each</v>
      </c>
      <c r="D67" s="96">
        <f>'Tabulation of Bids'!$D38</f>
        <v>1</v>
      </c>
      <c r="E67" s="235">
        <f>'Tabulation of Bids'!$E38</f>
        <v>1600</v>
      </c>
      <c r="F67" s="319">
        <f t="shared" si="3"/>
        <v>1600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Inlets to be Adjusted</v>
      </c>
      <c r="C68" s="95" t="str">
        <f>'Tabulation of Bids'!$C39</f>
        <v>Each</v>
      </c>
      <c r="D68" s="96">
        <f>'Tabulation of Bids'!$D39</f>
        <v>23</v>
      </c>
      <c r="E68" s="235">
        <f>'Tabulation of Bids'!$E39</f>
        <v>1100</v>
      </c>
      <c r="F68" s="319">
        <f t="shared" si="3"/>
        <v>25300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Inlets to be Adjusted with New Frame and Grate</v>
      </c>
      <c r="C69" s="95" t="str">
        <f>'Tabulation of Bids'!$C40</f>
        <v>Each</v>
      </c>
      <c r="D69" s="96">
        <f>'Tabulation of Bids'!$D40</f>
        <v>4</v>
      </c>
      <c r="E69" s="235">
        <f>'Tabulation of Bids'!$E40</f>
        <v>1600</v>
      </c>
      <c r="F69" s="319">
        <f t="shared" si="3"/>
        <v>6400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Inlets to be Reconstructed</v>
      </c>
      <c r="C70" s="95" t="str">
        <f>'Tabulation of Bids'!$C41</f>
        <v>Each</v>
      </c>
      <c r="D70" s="96">
        <f>'Tabulation of Bids'!$D41</f>
        <v>1</v>
      </c>
      <c r="E70" s="235">
        <f>'Tabulation of Bids'!$E41</f>
        <v>1500</v>
      </c>
      <c r="F70" s="319">
        <f t="shared" si="3"/>
        <v>1500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>Inlets to be Reconstructed with New Frame and Grate</v>
      </c>
      <c r="C71" s="95" t="str">
        <f>'Tabulation of Bids'!$C42</f>
        <v>Each</v>
      </c>
      <c r="D71" s="96">
        <f>'Tabulation of Bids'!$D42</f>
        <v>4</v>
      </c>
      <c r="E71" s="235">
        <f>'Tabulation of Bids'!$E42</f>
        <v>1800</v>
      </c>
      <c r="F71" s="319">
        <f t="shared" si="3"/>
        <v>7200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Inlet Special to be Repaired</v>
      </c>
      <c r="C72" s="95" t="str">
        <f>'Tabulation of Bids'!$C43</f>
        <v>Each</v>
      </c>
      <c r="D72" s="96">
        <f>'Tabulation of Bids'!$D43</f>
        <v>1</v>
      </c>
      <c r="E72" s="235">
        <f>'Tabulation of Bids'!$E43</f>
        <v>2200</v>
      </c>
      <c r="F72" s="319">
        <f t="shared" si="3"/>
        <v>2200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Combination Concrete Curb and Gutter, Type M-6.18 (Modified)</v>
      </c>
      <c r="C73" s="95" t="str">
        <f>'Tabulation of Bids'!$C44</f>
        <v>L.F.</v>
      </c>
      <c r="D73" s="96">
        <f>'Tabulation of Bids'!$D44</f>
        <v>12995</v>
      </c>
      <c r="E73" s="235">
        <f>'Tabulation of Bids'!$E44</f>
        <v>30</v>
      </c>
      <c r="F73" s="319">
        <f t="shared" si="3"/>
        <v>389850</v>
      </c>
    </row>
    <row r="74" spans="1:6" ht="20.25" customHeight="1" x14ac:dyDescent="0.2">
      <c r="A74" s="94">
        <f>'Tabulation of Bids'!$A45</f>
        <v>38</v>
      </c>
      <c r="B74" s="105" t="str">
        <f>'Tabulation of Bids'!$B45</f>
        <v>Concrete Median, 4"</v>
      </c>
      <c r="C74" s="95" t="str">
        <f>'Tabulation of Bids'!$C45</f>
        <v>S.F.</v>
      </c>
      <c r="D74" s="96">
        <f>'Tabulation of Bids'!$D45</f>
        <v>650</v>
      </c>
      <c r="E74" s="235">
        <f>'Tabulation of Bids'!$E45</f>
        <v>30</v>
      </c>
      <c r="F74" s="319">
        <f t="shared" si="3"/>
        <v>19500</v>
      </c>
    </row>
    <row r="75" spans="1:6" ht="20.25" customHeight="1" x14ac:dyDescent="0.2">
      <c r="A75" s="94">
        <f>'Tabulation of Bids'!$A46</f>
        <v>39</v>
      </c>
      <c r="B75" s="105" t="str">
        <f>'Tabulation of Bids'!$B46</f>
        <v>Concrete Corrugated Median, 10"</v>
      </c>
      <c r="C75" s="95" t="str">
        <f>'Tabulation of Bids'!$C46</f>
        <v>S.F.</v>
      </c>
      <c r="D75" s="96">
        <f>'Tabulation of Bids'!$D46</f>
        <v>370</v>
      </c>
      <c r="E75" s="235">
        <f>'Tabulation of Bids'!$E46</f>
        <v>30</v>
      </c>
      <c r="F75" s="319">
        <f t="shared" si="3"/>
        <v>11100</v>
      </c>
    </row>
    <row r="76" spans="1:6" ht="20.25" customHeight="1" x14ac:dyDescent="0.2">
      <c r="A76" s="94">
        <f>'Tabulation of Bids'!$A47</f>
        <v>40</v>
      </c>
      <c r="B76" s="105" t="str">
        <f>'Tabulation of Bids'!$B47</f>
        <v>Traffic Control and Protection</v>
      </c>
      <c r="C76" s="95" t="str">
        <f>'Tabulation of Bids'!$C47</f>
        <v>Lsum</v>
      </c>
      <c r="D76" s="96">
        <f>'Tabulation of Bids'!$D47</f>
        <v>1</v>
      </c>
      <c r="E76" s="235">
        <f>'Tabulation of Bids'!$E47</f>
        <v>30000</v>
      </c>
      <c r="F76" s="319">
        <f t="shared" si="3"/>
        <v>30000</v>
      </c>
    </row>
    <row r="77" spans="1:6" ht="20.25" customHeight="1" x14ac:dyDescent="0.2">
      <c r="A77" s="94">
        <f>'Tabulation of Bids'!$A48</f>
        <v>41</v>
      </c>
      <c r="B77" s="105" t="str">
        <f>'Tabulation of Bids'!$B48</f>
        <v>Thermoplastic Pavement Markings, 4"</v>
      </c>
      <c r="C77" s="95" t="str">
        <f>'Tabulation of Bids'!$C48</f>
        <v>L.F.</v>
      </c>
      <c r="D77" s="96">
        <f>'Tabulation of Bids'!$D48</f>
        <v>500</v>
      </c>
      <c r="E77" s="235">
        <f>'Tabulation of Bids'!$E48</f>
        <v>2.5</v>
      </c>
      <c r="F77" s="319">
        <f t="shared" si="3"/>
        <v>1250</v>
      </c>
    </row>
    <row r="78" spans="1:6" ht="20.25" customHeight="1" x14ac:dyDescent="0.2">
      <c r="A78" s="94">
        <f>'Tabulation of Bids'!$A49</f>
        <v>42</v>
      </c>
      <c r="B78" s="105" t="str">
        <f>'Tabulation of Bids'!$B49</f>
        <v>Thermoplastic Pavement Markings, 6"</v>
      </c>
      <c r="C78" s="98" t="str">
        <f>'Tabulation of Bids'!$C49</f>
        <v>L.F.</v>
      </c>
      <c r="D78" s="96">
        <f>'Tabulation of Bids'!$D49</f>
        <v>826</v>
      </c>
      <c r="E78" s="235">
        <f>'Tabulation of Bids'!$E49</f>
        <v>4</v>
      </c>
      <c r="F78" s="319">
        <f t="shared" si="3"/>
        <v>3304</v>
      </c>
    </row>
    <row r="79" spans="1:6" ht="20.25" customHeight="1" x14ac:dyDescent="0.2">
      <c r="A79" s="94">
        <f>'Tabulation of Bids'!$A50</f>
        <v>43</v>
      </c>
      <c r="B79" s="105" t="str">
        <f>'Tabulation of Bids'!$B50</f>
        <v>Thermoplastic Pavement Markings, 24"</v>
      </c>
      <c r="C79" s="95" t="str">
        <f>'Tabulation of Bids'!$C50</f>
        <v>L.F.</v>
      </c>
      <c r="D79" s="96">
        <f>'Tabulation of Bids'!$D50</f>
        <v>119</v>
      </c>
      <c r="E79" s="235">
        <f>'Tabulation of Bids'!$E50</f>
        <v>12</v>
      </c>
      <c r="F79" s="319">
        <f t="shared" si="3"/>
        <v>1428</v>
      </c>
    </row>
    <row r="80" spans="1:6" ht="20.25" customHeight="1" x14ac:dyDescent="0.2">
      <c r="A80" s="94">
        <f>'Tabulation of Bids'!$A51</f>
        <v>44</v>
      </c>
      <c r="B80" s="105" t="str">
        <f>'Tabulation of Bids'!$B51</f>
        <v>Subgrade Undercutting</v>
      </c>
      <c r="C80" s="95" t="str">
        <f>'Tabulation of Bids'!$C51</f>
        <v>C.Y.</v>
      </c>
      <c r="D80" s="96">
        <f>'Tabulation of Bids'!$D51</f>
        <v>50</v>
      </c>
      <c r="E80" s="235">
        <f>'Tabulation of Bids'!$E51</f>
        <v>300</v>
      </c>
      <c r="F80" s="319">
        <f t="shared" si="3"/>
        <v>15000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19">
        <f>E47</f>
        <v>0</v>
      </c>
      <c r="F92" s="520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21" t="str">
        <f>D49</f>
        <v>Bid On: City-Wide Street Repairs Group No. 3 - 2023 (Concrete)</v>
      </c>
      <c r="E94" s="521"/>
      <c r="F94" s="522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19">
        <f>E92</f>
        <v>0</v>
      </c>
      <c r="F137" s="520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21" t="str">
        <f>D94</f>
        <v>Bid On: City-Wide Street Repairs Group No. 3 - 2023 (Concrete)</v>
      </c>
      <c r="E139" s="521"/>
      <c r="F139" s="522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H27" sqref="H9:H27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27" t="s">
        <v>15</v>
      </c>
      <c r="J1" s="527"/>
      <c r="K1" s="52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7"/>
      <c r="K2" s="35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151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TCI CONCRETE</v>
      </c>
      <c r="C4" s="92" t="s">
        <v>152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ROCKFORD,IL BID BOND</v>
      </c>
      <c r="C5" s="12"/>
      <c r="D5" s="12"/>
      <c r="E5" s="12"/>
      <c r="F5" s="12"/>
      <c r="G5" s="12"/>
      <c r="H5" s="14" t="s">
        <v>32</v>
      </c>
      <c r="I5" s="528" t="str">
        <f>'Tabulation of Bids'!$A$3</f>
        <v>Bid On: City-Wide Street Repairs Group No. 3 - 2023 (Concrete)</v>
      </c>
      <c r="J5" s="528"/>
      <c r="K5" s="52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50</v>
      </c>
      <c r="D8" s="296" t="str">
        <f>IF(ISBLANK('Tabulation of Bids'!C6),"",'Tabulation of Bids'!C6)</f>
        <v>C.Y.</v>
      </c>
      <c r="E8" s="257">
        <f>IF(J8 = "","",J8*C8)</f>
        <v>16000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320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</v>
      </c>
      <c r="D9" s="299" t="str">
        <f>IF(ISBLANK('Tabulation of Bids'!C7),"",'Tabulation of Bids'!C7)</f>
        <v>Lsum</v>
      </c>
      <c r="E9" s="261">
        <f t="shared" ref="E9:E31" si="1">IF(J9 = "","",J9*C9)</f>
        <v>10000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10000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51</v>
      </c>
      <c r="D10" s="299" t="str">
        <f>IF(ISBLANK('Tabulation of Bids'!C8),"",'Tabulation of Bids'!C8)</f>
        <v>Each</v>
      </c>
      <c r="E10" s="261">
        <f t="shared" si="1"/>
        <v>0.51</v>
      </c>
      <c r="F10" s="262" t="str">
        <f t="shared" si="0"/>
        <v/>
      </c>
      <c r="G10" s="288" t="str">
        <f t="shared" si="2"/>
        <v/>
      </c>
      <c r="H10" s="166"/>
      <c r="I10" s="135" t="str">
        <f t="shared" si="3"/>
        <v/>
      </c>
      <c r="J10" s="133">
        <f>IF(ISBLANK('Tabulation of Bids'!G8),"",'Tabulation of Bids'!G8)</f>
        <v>0.01</v>
      </c>
      <c r="K10" s="133" t="str">
        <f t="shared" si="4"/>
        <v/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Aggregate Base Repair, 10"</v>
      </c>
      <c r="C11" s="295">
        <f>IF('Tabulation of Bids'!D9=0,"",'Tabulation of Bids'!D9)</f>
        <v>190</v>
      </c>
      <c r="D11" s="299" t="str">
        <f>IF(ISBLANK('Tabulation of Bids'!C9),"",'Tabulation of Bids'!C9)</f>
        <v>S.Y.</v>
      </c>
      <c r="E11" s="261">
        <f t="shared" si="1"/>
        <v>3800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20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Bituminous Materials (Prime Coat)</v>
      </c>
      <c r="C12" s="295">
        <f>IF('Tabulation of Bids'!D10=0,"",'Tabulation of Bids'!D10)</f>
        <v>1925</v>
      </c>
      <c r="D12" s="299" t="str">
        <f>IF(ISBLANK('Tabulation of Bids'!C10),"",'Tabulation of Bids'!C10)</f>
        <v>Gal</v>
      </c>
      <c r="E12" s="261">
        <f t="shared" si="1"/>
        <v>5640.25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2.93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(Prime Coat)</v>
      </c>
      <c r="C13" s="295">
        <f>IF('Tabulation of Bids'!D11=0,"",'Tabulation of Bids'!D11)</f>
        <v>190</v>
      </c>
      <c r="D13" s="299" t="str">
        <f>IF(ISBLANK('Tabulation of Bids'!C11),"",'Tabulation of Bids'!C11)</f>
        <v>Tons</v>
      </c>
      <c r="E13" s="261">
        <f t="shared" si="1"/>
        <v>1.9000000000000001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Polymerized Leveling Binder, IL-4.75, N50, 1"</v>
      </c>
      <c r="C14" s="295">
        <f>IF('Tabulation of Bids'!D12=0,"",'Tabulation of Bids'!D12)</f>
        <v>100</v>
      </c>
      <c r="D14" s="299" t="str">
        <f>IF(ISBLANK('Tabulation of Bids'!C12),"",'Tabulation of Bids'!C12)</f>
        <v>Tons</v>
      </c>
      <c r="E14" s="261">
        <f t="shared" si="1"/>
        <v>9951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99.51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Hot-Mix Asphalt Binder Course, IL-9.5, N50, 1.25"</v>
      </c>
      <c r="C15" s="295">
        <f>IF('Tabulation of Bids'!D13=0,"",'Tabulation of Bids'!D13)</f>
        <v>600</v>
      </c>
      <c r="D15" s="299" t="str">
        <f>IF(ISBLANK('Tabulation of Bids'!C13),"",'Tabulation of Bids'!C13)</f>
        <v>Tons</v>
      </c>
      <c r="E15" s="261">
        <f t="shared" si="1"/>
        <v>45216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75.36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Hot-Mix Asphalt Surface Course, Mix "D", N50, 1.5"</v>
      </c>
      <c r="C16" s="295">
        <f>IF('Tabulation of Bids'!D14=0,"",'Tabulation of Bids'!D14)</f>
        <v>150</v>
      </c>
      <c r="D16" s="299" t="str">
        <f>IF(ISBLANK('Tabulation of Bids'!C14),"",'Tabulation of Bids'!C14)</f>
        <v>Tons</v>
      </c>
      <c r="E16" s="261">
        <f t="shared" si="1"/>
        <v>12972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86.48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 Surface Course, Mix "D", N50, 2"</v>
      </c>
      <c r="C17" s="295">
        <f>IF('Tabulation of Bids'!D15=0,"",'Tabulation of Bids'!D15)</f>
        <v>2725</v>
      </c>
      <c r="D17" s="299" t="str">
        <f>IF(ISBLANK('Tabulation of Bids'!C15),"",'Tabulation of Bids'!C15)</f>
        <v>Tons</v>
      </c>
      <c r="E17" s="261">
        <f t="shared" si="1"/>
        <v>213994.25</v>
      </c>
      <c r="F17" s="262" t="str">
        <f t="shared" si="0"/>
        <v/>
      </c>
      <c r="G17" s="288" t="str">
        <f t="shared" si="2"/>
        <v/>
      </c>
      <c r="H17" s="166"/>
      <c r="I17" s="135" t="str">
        <f t="shared" si="3"/>
        <v/>
      </c>
      <c r="J17" s="133">
        <f>IF(ISBLANK('Tabulation of Bids'!G15),"",'Tabulation of Bids'!G15)</f>
        <v>78.53</v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Hot-Mix Asphalt, Hand Method</v>
      </c>
      <c r="C18" s="295">
        <f>IF('Tabulation of Bids'!D16=0,"",'Tabulation of Bids'!D16)</f>
        <v>26</v>
      </c>
      <c r="D18" s="299" t="str">
        <f>IF(ISBLANK('Tabulation of Bids'!C16),"",'Tabulation of Bids'!C16)</f>
        <v>Tons</v>
      </c>
      <c r="E18" s="261">
        <f t="shared" si="1"/>
        <v>15600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600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P.C.C. Approach Pavement, 6"</v>
      </c>
      <c r="C19" s="295">
        <f>IF('Tabulation of Bids'!D17=0,"",'Tabulation of Bids'!D17)</f>
        <v>1659</v>
      </c>
      <c r="D19" s="299" t="str">
        <f>IF(ISBLANK('Tabulation of Bids'!C17),"",'Tabulation of Bids'!C17)</f>
        <v>S.Y.</v>
      </c>
      <c r="E19" s="261">
        <f t="shared" si="1"/>
        <v>74655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45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P.C.C. Approach Pavement, 8"</v>
      </c>
      <c r="C20" s="295">
        <f>IF('Tabulation of Bids'!D18=0,"",'Tabulation of Bids'!D18)</f>
        <v>131</v>
      </c>
      <c r="D20" s="299" t="str">
        <f>IF(ISBLANK('Tabulation of Bids'!C18),"",'Tabulation of Bids'!C18)</f>
        <v>S.Y.</v>
      </c>
      <c r="E20" s="261">
        <f t="shared" si="1"/>
        <v>6550</v>
      </c>
      <c r="F20" s="262" t="str">
        <f t="shared" si="0"/>
        <v/>
      </c>
      <c r="G20" s="288" t="str">
        <f t="shared" si="2"/>
        <v/>
      </c>
      <c r="H20" s="166"/>
      <c r="I20" s="135" t="str">
        <f t="shared" si="3"/>
        <v/>
      </c>
      <c r="J20" s="133">
        <f>IF(ISBLANK('Tabulation of Bids'!G18),"",'Tabulation of Bids'!G18)</f>
        <v>50</v>
      </c>
      <c r="K20" s="133" t="str">
        <f t="shared" si="4"/>
        <v/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P.C.C. Sidewalk, 4"</v>
      </c>
      <c r="C21" s="295">
        <f>IF('Tabulation of Bids'!D19=0,"",'Tabulation of Bids'!D19)</f>
        <v>53350</v>
      </c>
      <c r="D21" s="299" t="str">
        <f>IF(ISBLANK('Tabulation of Bids'!C19),"",'Tabulation of Bids'!C19)</f>
        <v>S.F.</v>
      </c>
      <c r="E21" s="261">
        <f t="shared" si="1"/>
        <v>506825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9.5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Detectable Warnings, ADA Ramps</v>
      </c>
      <c r="C22" s="295">
        <f>IF('Tabulation of Bids'!D20=0,"",'Tabulation of Bids'!D20)</f>
        <v>570</v>
      </c>
      <c r="D22" s="299" t="str">
        <f>IF(ISBLANK('Tabulation of Bids'!C20),"",'Tabulation of Bids'!C20)</f>
        <v>S.F.</v>
      </c>
      <c r="E22" s="261">
        <f t="shared" si="1"/>
        <v>5700</v>
      </c>
      <c r="F22" s="262" t="str">
        <f t="shared" si="0"/>
        <v/>
      </c>
      <c r="G22" s="288" t="str">
        <f t="shared" si="2"/>
        <v/>
      </c>
      <c r="H22" s="166"/>
      <c r="I22" s="135" t="str">
        <f t="shared" si="3"/>
        <v/>
      </c>
      <c r="J22" s="133">
        <f>IF(ISBLANK('Tabulation of Bids'!G20),"",'Tabulation of Bids'!G20)</f>
        <v>10</v>
      </c>
      <c r="K22" s="133" t="str">
        <f t="shared" si="4"/>
        <v/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Class B Patch, Type IV, 10"</v>
      </c>
      <c r="C23" s="295">
        <f>IF('Tabulation of Bids'!D21=0,"",'Tabulation of Bids'!D21)</f>
        <v>120</v>
      </c>
      <c r="D23" s="299" t="str">
        <f>IF(ISBLANK('Tabulation of Bids'!C21),"",'Tabulation of Bids'!C21)</f>
        <v>S.Y.</v>
      </c>
      <c r="E23" s="261">
        <f t="shared" si="1"/>
        <v>13200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110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Dowel Bars</v>
      </c>
      <c r="C24" s="295">
        <f>IF('Tabulation of Bids'!D22=0,"",'Tabulation of Bids'!D22)</f>
        <v>30</v>
      </c>
      <c r="D24" s="299" t="str">
        <f>IF(ISBLANK('Tabulation of Bids'!C22),"",'Tabulation of Bids'!C22)</f>
        <v>Each</v>
      </c>
      <c r="E24" s="261">
        <f t="shared" si="1"/>
        <v>300</v>
      </c>
      <c r="F24" s="262" t="str">
        <f t="shared" si="0"/>
        <v/>
      </c>
      <c r="G24" s="288" t="str">
        <f t="shared" si="2"/>
        <v/>
      </c>
      <c r="H24" s="166"/>
      <c r="I24" s="135" t="str">
        <f t="shared" si="3"/>
        <v/>
      </c>
      <c r="J24" s="133">
        <f>IF(ISBLANK('Tabulation of Bids'!G22),"",'Tabulation of Bids'!G22)</f>
        <v>10</v>
      </c>
      <c r="K24" s="133" t="str">
        <f t="shared" si="4"/>
        <v/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No. 6 Transverse Tie Bars</v>
      </c>
      <c r="C25" s="295">
        <f>IF('Tabulation of Bids'!D23=0,"",'Tabulation of Bids'!D23)</f>
        <v>30</v>
      </c>
      <c r="D25" s="299" t="str">
        <f>IF(ISBLANK('Tabulation of Bids'!C23),"",'Tabulation of Bids'!C23)</f>
        <v>Each</v>
      </c>
      <c r="E25" s="261">
        <f t="shared" si="1"/>
        <v>90</v>
      </c>
      <c r="F25" s="262" t="str">
        <f t="shared" si="0"/>
        <v/>
      </c>
      <c r="G25" s="288" t="str">
        <f t="shared" si="2"/>
        <v/>
      </c>
      <c r="H25" s="166"/>
      <c r="I25" s="135" t="str">
        <f t="shared" si="3"/>
        <v/>
      </c>
      <c r="J25" s="133">
        <f>IF(ISBLANK('Tabulation of Bids'!G23),"",'Tabulation of Bids'!G23)</f>
        <v>3</v>
      </c>
      <c r="K25" s="133" t="str">
        <f t="shared" si="4"/>
        <v/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Welded Wire Reinforcement</v>
      </c>
      <c r="C26" s="295">
        <f>IF('Tabulation of Bids'!D24=0,"",'Tabulation of Bids'!D24)</f>
        <v>120</v>
      </c>
      <c r="D26" s="299" t="str">
        <f>IF(ISBLANK('Tabulation of Bids'!C24),"",'Tabulation of Bids'!C24)</f>
        <v>S.Y.</v>
      </c>
      <c r="E26" s="261">
        <f t="shared" si="1"/>
        <v>5160</v>
      </c>
      <c r="F26" s="262" t="str">
        <f t="shared" si="0"/>
        <v/>
      </c>
      <c r="G26" s="288" t="str">
        <f t="shared" si="2"/>
        <v/>
      </c>
      <c r="H26" s="166"/>
      <c r="I26" s="135" t="str">
        <f t="shared" si="3"/>
        <v/>
      </c>
      <c r="J26" s="133">
        <f>IF(ISBLANK('Tabulation of Bids'!G24),"",'Tabulation of Bids'!G24)</f>
        <v>43</v>
      </c>
      <c r="K26" s="133" t="str">
        <f t="shared" si="4"/>
        <v/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Combination Curb and Gutter Removal</v>
      </c>
      <c r="C27" s="295">
        <f>IF('Tabulation of Bids'!D25=0,"",'Tabulation of Bids'!D25)</f>
        <v>12995</v>
      </c>
      <c r="D27" s="299" t="str">
        <f>IF(ISBLANK('Tabulation of Bids'!C25),"",'Tabulation of Bids'!C25)</f>
        <v>L.F.</v>
      </c>
      <c r="E27" s="261">
        <f t="shared" si="1"/>
        <v>90965</v>
      </c>
      <c r="F27" s="262" t="str">
        <f t="shared" si="0"/>
        <v/>
      </c>
      <c r="G27" s="288" t="str">
        <f t="shared" si="2"/>
        <v/>
      </c>
      <c r="H27" s="166"/>
      <c r="I27" s="135" t="str">
        <f t="shared" si="3"/>
        <v/>
      </c>
      <c r="J27" s="133">
        <f>IF(ISBLANK('Tabulation of Bids'!G25),"",'Tabulation of Bids'!G25)</f>
        <v>7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Sidewalk Removal</v>
      </c>
      <c r="C28" s="295">
        <f>IF('Tabulation of Bids'!D26=0,"",'Tabulation of Bids'!D26)</f>
        <v>54325</v>
      </c>
      <c r="D28" s="299" t="str">
        <f>IF(ISBLANK('Tabulation of Bids'!C26),"",'Tabulation of Bids'!C26)</f>
        <v>S.F.</v>
      </c>
      <c r="E28" s="261">
        <f t="shared" si="1"/>
        <v>149393.75</v>
      </c>
      <c r="F28" s="262" t="str">
        <f t="shared" si="0"/>
        <v/>
      </c>
      <c r="G28" s="288" t="str">
        <f t="shared" si="2"/>
        <v/>
      </c>
      <c r="H28" s="166"/>
      <c r="I28" s="135" t="str">
        <f t="shared" si="3"/>
        <v/>
      </c>
      <c r="J28" s="133">
        <f>IF(ISBLANK('Tabulation of Bids'!G26),"",'Tabulation of Bids'!G26)</f>
        <v>2.75</v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Approach Pavement Removal</v>
      </c>
      <c r="C29" s="295">
        <f>IF('Tabulation of Bids'!D27=0,"",'Tabulation of Bids'!D27)</f>
        <v>1830</v>
      </c>
      <c r="D29" s="299" t="str">
        <f>IF(ISBLANK('Tabulation of Bids'!C27),"",'Tabulation of Bids'!C27)</f>
        <v>S.Y.</v>
      </c>
      <c r="E29" s="261">
        <f t="shared" si="1"/>
        <v>32940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18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Median Removal</v>
      </c>
      <c r="C30" s="295">
        <f>IF('Tabulation of Bids'!D28=0,"",'Tabulation of Bids'!D28)</f>
        <v>1020</v>
      </c>
      <c r="D30" s="299" t="str">
        <f>IF(ISBLANK('Tabulation of Bids'!C28),"",'Tabulation of Bids'!C28)</f>
        <v>S.Y.</v>
      </c>
      <c r="E30" s="261">
        <f t="shared" si="1"/>
        <v>10200</v>
      </c>
      <c r="F30" s="262" t="str">
        <f t="shared" si="0"/>
        <v/>
      </c>
      <c r="G30" s="288" t="str">
        <f t="shared" si="2"/>
        <v/>
      </c>
      <c r="H30" s="166"/>
      <c r="I30" s="135" t="str">
        <f t="shared" si="3"/>
        <v/>
      </c>
      <c r="J30" s="133">
        <f>IF(ISBLANK('Tabulation of Bids'!G28),"",'Tabulation of Bids'!G28)</f>
        <v>10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Surface Removal, 2"</v>
      </c>
      <c r="C31" s="295">
        <f>IF('Tabulation of Bids'!D29=0,"",'Tabulation of Bids'!D29)</f>
        <v>18600</v>
      </c>
      <c r="D31" s="302" t="str">
        <f>IF(ISBLANK('Tabulation of Bids'!C29),"",'Tabulation of Bids'!C29)</f>
        <v>S.Y.</v>
      </c>
      <c r="E31" s="263">
        <f t="shared" si="1"/>
        <v>43710</v>
      </c>
      <c r="F31" s="264" t="str">
        <f t="shared" si="0"/>
        <v/>
      </c>
      <c r="G31" s="288" t="str">
        <f t="shared" si="2"/>
        <v/>
      </c>
      <c r="H31" s="166"/>
      <c r="I31" s="135" t="str">
        <f t="shared" si="3"/>
        <v/>
      </c>
      <c r="J31" s="133">
        <f>IF(ISBLANK('Tabulation of Bids'!G29),"",'Tabulation of Bids'!G29)</f>
        <v>2.35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1272864.6600000001</v>
      </c>
      <c r="F32" s="26"/>
      <c r="G32" s="35"/>
      <c r="H32" s="45"/>
      <c r="I32" s="35"/>
      <c r="J32" s="25"/>
      <c r="K32" s="25">
        <f>IF(ISNUMBER(E32),SUM(K8:K31),"")</f>
        <v>0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153</v>
      </c>
      <c r="D48" s="357"/>
      <c r="E48" s="357"/>
      <c r="F48" s="357"/>
      <c r="G48" s="357"/>
      <c r="H48" s="357"/>
      <c r="I48" s="357"/>
      <c r="J48" s="357"/>
      <c r="K48" s="357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153</v>
      </c>
      <c r="D50" s="56"/>
      <c r="E50" s="357"/>
      <c r="F50" s="357"/>
      <c r="G50" s="357"/>
      <c r="H50" s="357"/>
      <c r="I50" s="357"/>
      <c r="J50" s="357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7"/>
      <c r="K55" s="357"/>
      <c r="N55" s="128"/>
    </row>
    <row r="56" spans="1:31" x14ac:dyDescent="0.2">
      <c r="A56" s="12"/>
      <c r="B56" s="92" t="str">
        <f>B3</f>
        <v>Estimate No. 1 from June 20, 2022 to July 7, 2022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TCI CONCRETE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ROCKFORD,IL BID BOND</v>
      </c>
      <c r="C58" s="12"/>
      <c r="D58" s="12"/>
      <c r="E58" s="12"/>
      <c r="F58" s="12"/>
      <c r="G58" s="12"/>
      <c r="H58" s="14" t="s">
        <v>32</v>
      </c>
      <c r="I58" s="528" t="str">
        <f>I5</f>
        <v>Bid On: City-Wide Street Repairs Group No. 3 - 2023 (Concrete)</v>
      </c>
      <c r="J58" s="528"/>
      <c r="K58" s="528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Surface Removal, Butt Joints</v>
      </c>
      <c r="C61" s="295">
        <f>IF('Tabulation of Bids'!D32=0,"",'Tabulation of Bids'!D32)</f>
        <v>160</v>
      </c>
      <c r="D61" s="296" t="str">
        <f>IF(ISBLANK('Tabulation of Bids'!C32),"",'Tabulation of Bids'!C32)</f>
        <v>S.Y.</v>
      </c>
      <c r="E61" s="257">
        <f>IF(J61 = "","",J61*C61)</f>
        <v>848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5.3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Concrete Surface Removal, 1.5"</v>
      </c>
      <c r="C62" s="295">
        <f>IF('Tabulation of Bids'!D33=0,"",'Tabulation of Bids'!D33)</f>
        <v>1300</v>
      </c>
      <c r="D62" s="299" t="str">
        <f>IF(ISBLANK('Tabulation of Bids'!C33),"",'Tabulation of Bids'!C33)</f>
        <v>S.Y.</v>
      </c>
      <c r="E62" s="133">
        <f t="shared" ref="E62:E84" si="7">IF(J62 = "","",J62*C62)</f>
        <v>6890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5.3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Sanitary Riser/Valve Boxes to be Adjusted</v>
      </c>
      <c r="C63" s="295">
        <f>IF('Tabulation of Bids'!D34=0,"",'Tabulation of Bids'!D34)</f>
        <v>6</v>
      </c>
      <c r="D63" s="299" t="str">
        <f>IF(ISBLANK('Tabulation of Bids'!C34),"",'Tabulation of Bids'!C34)</f>
        <v>Each</v>
      </c>
      <c r="E63" s="133">
        <f t="shared" si="7"/>
        <v>1500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250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Manholes to be Adjusted</v>
      </c>
      <c r="C64" s="295">
        <f>IF('Tabulation of Bids'!D35=0,"",'Tabulation of Bids'!D35)</f>
        <v>18</v>
      </c>
      <c r="D64" s="299" t="str">
        <f>IF(ISBLANK('Tabulation of Bids'!C35),"",'Tabulation of Bids'!C35)</f>
        <v>Each</v>
      </c>
      <c r="E64" s="133">
        <f t="shared" si="7"/>
        <v>6300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350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Manholes to be Adjusted with New Frame and Lid</v>
      </c>
      <c r="C65" s="295">
        <f>IF('Tabulation of Bids'!D36=0,"",'Tabulation of Bids'!D36)</f>
        <v>3</v>
      </c>
      <c r="D65" s="299" t="str">
        <f>IF(ISBLANK('Tabulation of Bids'!C36),"",'Tabulation of Bids'!C36)</f>
        <v>Each</v>
      </c>
      <c r="E65" s="133">
        <f t="shared" si="7"/>
        <v>4200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1400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Manholes to be Reconstructed</v>
      </c>
      <c r="C66" s="295">
        <f>IF('Tabulation of Bids'!D37=0,"",'Tabulation of Bids'!D37)</f>
        <v>1</v>
      </c>
      <c r="D66" s="299" t="str">
        <f>IF(ISBLANK('Tabulation of Bids'!C37),"",'Tabulation of Bids'!C37)</f>
        <v>Each</v>
      </c>
      <c r="E66" s="133">
        <f t="shared" si="7"/>
        <v>500</v>
      </c>
      <c r="F66" s="134" t="str">
        <f t="shared" si="8"/>
        <v/>
      </c>
      <c r="G66" s="288" t="str">
        <f t="shared" si="9"/>
        <v/>
      </c>
      <c r="H66" s="166"/>
      <c r="I66" s="135" t="str">
        <f t="shared" si="5"/>
        <v/>
      </c>
      <c r="J66" s="133">
        <f>IF(ISBLANK('Tabulation of Bids'!G37),"",'Tabulation of Bids'!G37)</f>
        <v>500</v>
      </c>
      <c r="K66" s="133" t="str">
        <f t="shared" si="6"/>
        <v/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Manholes to be Reconstructed with New Frame and Lid</v>
      </c>
      <c r="C67" s="295">
        <f>IF('Tabulation of Bids'!D38=0,"",'Tabulation of Bids'!D38)</f>
        <v>1</v>
      </c>
      <c r="D67" s="299" t="str">
        <f>IF(ISBLANK('Tabulation of Bids'!C38),"",'Tabulation of Bids'!C38)</f>
        <v>Each</v>
      </c>
      <c r="E67" s="133">
        <f t="shared" si="7"/>
        <v>1900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1900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Inlets to be Adjusted</v>
      </c>
      <c r="C68" s="295">
        <f>IF('Tabulation of Bids'!D39=0,"",'Tabulation of Bids'!D39)</f>
        <v>23</v>
      </c>
      <c r="D68" s="299" t="str">
        <f>IF(ISBLANK('Tabulation of Bids'!C39),"",'Tabulation of Bids'!C39)</f>
        <v>Each</v>
      </c>
      <c r="E68" s="133">
        <f t="shared" si="7"/>
        <v>12650</v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>
        <f>IF(ISBLANK('Tabulation of Bids'!G39),"",'Tabulation of Bids'!G39)</f>
        <v>550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Inlets to be Adjusted with New Frame and Grate</v>
      </c>
      <c r="C69" s="295">
        <f>IF('Tabulation of Bids'!D40=0,"",'Tabulation of Bids'!D40)</f>
        <v>4</v>
      </c>
      <c r="D69" s="299" t="str">
        <f>IF(ISBLANK('Tabulation of Bids'!C40),"",'Tabulation of Bids'!C40)</f>
        <v>Each</v>
      </c>
      <c r="E69" s="133">
        <f t="shared" si="7"/>
        <v>3600</v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>
        <f>IF(ISBLANK('Tabulation of Bids'!G40),"",'Tabulation of Bids'!G40)</f>
        <v>900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Inlets to be Reconstructed</v>
      </c>
      <c r="C70" s="295">
        <f>IF('Tabulation of Bids'!D41=0,"",'Tabulation of Bids'!D41)</f>
        <v>1</v>
      </c>
      <c r="D70" s="299" t="str">
        <f>IF(ISBLANK('Tabulation of Bids'!C41),"",'Tabulation of Bids'!C41)</f>
        <v>Each</v>
      </c>
      <c r="E70" s="133">
        <f t="shared" si="7"/>
        <v>750</v>
      </c>
      <c r="F70" s="134" t="str">
        <f t="shared" si="8"/>
        <v/>
      </c>
      <c r="G70" s="288" t="str">
        <f t="shared" si="9"/>
        <v/>
      </c>
      <c r="H70" s="166"/>
      <c r="I70" s="135" t="str">
        <f t="shared" si="5"/>
        <v/>
      </c>
      <c r="J70" s="133">
        <f>IF(ISBLANK('Tabulation of Bids'!G41),"",'Tabulation of Bids'!G41)</f>
        <v>750</v>
      </c>
      <c r="K70" s="133" t="str">
        <f t="shared" si="6"/>
        <v/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>Inlets to be Reconstructed with New Frame and Grate</v>
      </c>
      <c r="C71" s="295">
        <f>IF('Tabulation of Bids'!D42=0,"",'Tabulation of Bids'!D42)</f>
        <v>4</v>
      </c>
      <c r="D71" s="299" t="str">
        <f>IF(ISBLANK('Tabulation of Bids'!C42),"",'Tabulation of Bids'!C42)</f>
        <v>Each</v>
      </c>
      <c r="E71" s="133">
        <f t="shared" si="7"/>
        <v>4800</v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>
        <f>IF(ISBLANK('Tabulation of Bids'!G42),"",'Tabulation of Bids'!G42)</f>
        <v>1200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Inlet Special to be Repaired</v>
      </c>
      <c r="C72" s="295">
        <f>IF('Tabulation of Bids'!D43=0,"",'Tabulation of Bids'!D43)</f>
        <v>1</v>
      </c>
      <c r="D72" s="299" t="str">
        <f>IF(ISBLANK('Tabulation of Bids'!C43),"",'Tabulation of Bids'!C43)</f>
        <v>Each</v>
      </c>
      <c r="E72" s="133">
        <f t="shared" si="7"/>
        <v>1500</v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>
        <f>IF(ISBLANK('Tabulation of Bids'!G43),"",'Tabulation of Bids'!G43)</f>
        <v>1500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Combination Concrete Curb and Gutter, Type M-6.18 (Modified)</v>
      </c>
      <c r="C73" s="295">
        <f>IF('Tabulation of Bids'!D44=0,"",'Tabulation of Bids'!D44)</f>
        <v>12995</v>
      </c>
      <c r="D73" s="299" t="str">
        <f>IF(ISBLANK('Tabulation of Bids'!C44),"",'Tabulation of Bids'!C44)</f>
        <v>L.F.</v>
      </c>
      <c r="E73" s="133">
        <f t="shared" si="7"/>
        <v>285890</v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>
        <f>IF(ISBLANK('Tabulation of Bids'!G44),"",'Tabulation of Bids'!G44)</f>
        <v>22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Concrete Median, 4"</v>
      </c>
      <c r="C74" s="295">
        <f>IF('Tabulation of Bids'!D45=0,"",'Tabulation of Bids'!D45)</f>
        <v>650</v>
      </c>
      <c r="D74" s="299" t="str">
        <f>IF(ISBLANK('Tabulation of Bids'!C45),"",'Tabulation of Bids'!C45)</f>
        <v>S.F.</v>
      </c>
      <c r="E74" s="133">
        <f t="shared" si="7"/>
        <v>6500</v>
      </c>
      <c r="F74" s="134" t="str">
        <f t="shared" si="8"/>
        <v/>
      </c>
      <c r="G74" s="288" t="str">
        <f t="shared" si="9"/>
        <v/>
      </c>
      <c r="H74" s="166"/>
      <c r="I74" s="135" t="str">
        <f t="shared" si="5"/>
        <v/>
      </c>
      <c r="J74" s="133">
        <f>IF(ISBLANK('Tabulation of Bids'!G45),"",'Tabulation of Bids'!G45)</f>
        <v>10</v>
      </c>
      <c r="K74" s="133" t="str">
        <f t="shared" si="6"/>
        <v/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Concrete Corrugated Median, 10"</v>
      </c>
      <c r="C75" s="295">
        <f>IF('Tabulation of Bids'!D46=0,"",'Tabulation of Bids'!D46)</f>
        <v>370</v>
      </c>
      <c r="D75" s="299" t="str">
        <f>IF(ISBLANK('Tabulation of Bids'!C46),"",'Tabulation of Bids'!C46)</f>
        <v>S.F.</v>
      </c>
      <c r="E75" s="133">
        <f t="shared" si="7"/>
        <v>3700</v>
      </c>
      <c r="F75" s="134" t="str">
        <f t="shared" si="8"/>
        <v/>
      </c>
      <c r="G75" s="288" t="str">
        <f t="shared" si="9"/>
        <v/>
      </c>
      <c r="H75" s="166"/>
      <c r="I75" s="135" t="str">
        <f t="shared" si="5"/>
        <v/>
      </c>
      <c r="J75" s="133">
        <f>IF(ISBLANK('Tabulation of Bids'!G46),"",'Tabulation of Bids'!G46)</f>
        <v>10</v>
      </c>
      <c r="K75" s="133" t="str">
        <f t="shared" si="6"/>
        <v/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Traffic Control and Protection</v>
      </c>
      <c r="C76" s="295">
        <f>IF('Tabulation of Bids'!D47=0,"",'Tabulation of Bids'!D47)</f>
        <v>1</v>
      </c>
      <c r="D76" s="299" t="str">
        <f>IF(ISBLANK('Tabulation of Bids'!C47),"",'Tabulation of Bids'!C47)</f>
        <v>Lsum</v>
      </c>
      <c r="E76" s="133">
        <f t="shared" si="7"/>
        <v>15000</v>
      </c>
      <c r="F76" s="134" t="str">
        <f t="shared" si="8"/>
        <v/>
      </c>
      <c r="G76" s="288" t="str">
        <f t="shared" si="9"/>
        <v/>
      </c>
      <c r="H76" s="166"/>
      <c r="I76" s="135" t="str">
        <f t="shared" si="5"/>
        <v/>
      </c>
      <c r="J76" s="133">
        <f>IF(ISBLANK('Tabulation of Bids'!G47),"",'Tabulation of Bids'!G47)</f>
        <v>15000</v>
      </c>
      <c r="K76" s="133" t="str">
        <f t="shared" si="6"/>
        <v/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Thermoplastic Pavement Markings, 4"</v>
      </c>
      <c r="C77" s="295">
        <f>IF('Tabulation of Bids'!D48=0,"",'Tabulation of Bids'!D48)</f>
        <v>500</v>
      </c>
      <c r="D77" s="299" t="str">
        <f>IF(ISBLANK('Tabulation of Bids'!C48),"",'Tabulation of Bids'!C48)</f>
        <v>L.F.</v>
      </c>
      <c r="E77" s="133">
        <f t="shared" si="7"/>
        <v>1000</v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>
        <f>IF(ISBLANK('Tabulation of Bids'!G48),"",'Tabulation of Bids'!G48)</f>
        <v>2</v>
      </c>
      <c r="K77" s="133" t="str">
        <f t="shared" si="6"/>
        <v/>
      </c>
    </row>
    <row r="78" spans="1:14" ht="20.25" customHeight="1" x14ac:dyDescent="0.2">
      <c r="A78" s="306">
        <f>IF(ISBLANK('Tabulation of Bids'!A49),"",'Tabulation of Bids'!A49)</f>
        <v>42</v>
      </c>
      <c r="B78" s="307" t="str">
        <f>IF(ISBLANK('Tabulation of Bids'!B49),"",'Tabulation of Bids'!B49)</f>
        <v>Thermoplastic Pavement Markings, 6"</v>
      </c>
      <c r="C78" s="295">
        <f>IF('Tabulation of Bids'!D49=0,"",'Tabulation of Bids'!D49)</f>
        <v>826</v>
      </c>
      <c r="D78" s="299" t="str">
        <f>IF(ISBLANK('Tabulation of Bids'!C49),"",'Tabulation of Bids'!C49)</f>
        <v>L.F.</v>
      </c>
      <c r="E78" s="133">
        <f t="shared" si="7"/>
        <v>2478</v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>
        <f>IF(ISBLANK('Tabulation of Bids'!G49),"",'Tabulation of Bids'!G49)</f>
        <v>3</v>
      </c>
      <c r="K78" s="133" t="str">
        <f t="shared" si="6"/>
        <v/>
      </c>
    </row>
    <row r="79" spans="1:14" ht="20.25" customHeight="1" x14ac:dyDescent="0.2">
      <c r="A79" s="306">
        <f>IF(ISBLANK('Tabulation of Bids'!A50),"",'Tabulation of Bids'!A50)</f>
        <v>43</v>
      </c>
      <c r="B79" s="307" t="str">
        <f>IF(ISBLANK('Tabulation of Bids'!B50),"",'Tabulation of Bids'!B50)</f>
        <v>Thermoplastic Pavement Markings, 24"</v>
      </c>
      <c r="C79" s="295">
        <f>IF('Tabulation of Bids'!D50=0,"",'Tabulation of Bids'!D50)</f>
        <v>119</v>
      </c>
      <c r="D79" s="299" t="str">
        <f>IF(ISBLANK('Tabulation of Bids'!C50),"",'Tabulation of Bids'!C50)</f>
        <v>L.F.</v>
      </c>
      <c r="E79" s="133">
        <f t="shared" si="7"/>
        <v>1428</v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>
        <f>IF(ISBLANK('Tabulation of Bids'!G50),"",'Tabulation of Bids'!G50)</f>
        <v>12</v>
      </c>
      <c r="K79" s="133" t="str">
        <f t="shared" si="6"/>
        <v/>
      </c>
    </row>
    <row r="80" spans="1:14" ht="20.25" customHeight="1" x14ac:dyDescent="0.2">
      <c r="A80" s="306">
        <f>IF(ISBLANK('Tabulation of Bids'!A51),"",'Tabulation of Bids'!A51)</f>
        <v>44</v>
      </c>
      <c r="B80" s="307" t="str">
        <f>IF(ISBLANK('Tabulation of Bids'!B51),"",'Tabulation of Bids'!B51)</f>
        <v>Subgrade Undercutting</v>
      </c>
      <c r="C80" s="295">
        <f>IF('Tabulation of Bids'!D51=0,"",'Tabulation of Bids'!D51)</f>
        <v>50</v>
      </c>
      <c r="D80" s="299" t="str">
        <f>IF(ISBLANK('Tabulation of Bids'!C51),"",'Tabulation of Bids'!C51)</f>
        <v>C.Y.</v>
      </c>
      <c r="E80" s="133">
        <f t="shared" si="7"/>
        <v>10000</v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>
        <f>IF(ISBLANK('Tabulation of Bids'!G51),"",'Tabulation of Bids'!G51)</f>
        <v>200</v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1644298.6600000001</v>
      </c>
      <c r="F85" s="26"/>
      <c r="G85" s="35"/>
      <c r="H85" s="45"/>
      <c r="I85" s="35"/>
      <c r="J85" s="25"/>
      <c r="K85" s="25">
        <f>IF(ISNUMBER(E85),SUM(K8:K31)+SUM(K61:K84),"")</f>
        <v>0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0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8">
        <v>0.1</v>
      </c>
      <c r="K94" s="275">
        <f>IF(ISNUMBER(K85),IF(ISNUMBER(J94),J94*K93,""),"")</f>
        <v>0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>
        <f>IF(ISNUMBER(K94),K93-K94,K93)</f>
        <v>0</v>
      </c>
    </row>
    <row r="96" spans="1:11" x14ac:dyDescent="0.2">
      <c r="A96" s="361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2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2"/>
      <c r="B98" s="50"/>
      <c r="C98" s="32"/>
      <c r="D98" s="32"/>
      <c r="E98" s="32"/>
      <c r="F98" s="32"/>
      <c r="G98" s="32"/>
      <c r="H98" s="32"/>
      <c r="I98" s="360"/>
      <c r="J98" s="359"/>
      <c r="K98" s="271"/>
    </row>
    <row r="99" spans="1:31" ht="12" thickBot="1" x14ac:dyDescent="0.25">
      <c r="A99" s="363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0</v>
      </c>
    </row>
    <row r="102" spans="1:31" s="2" customFormat="1" ht="18" customHeight="1" x14ac:dyDescent="0.2">
      <c r="A102" s="52"/>
      <c r="B102" s="52" t="s">
        <v>46</v>
      </c>
      <c r="C102" s="46" t="s">
        <v>153</v>
      </c>
      <c r="D102" s="357"/>
      <c r="E102" s="357"/>
      <c r="F102" s="357"/>
      <c r="G102" s="357"/>
      <c r="H102" s="357"/>
      <c r="I102" s="357"/>
      <c r="J102" s="357"/>
      <c r="K102" s="35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154</v>
      </c>
      <c r="D104" s="56"/>
      <c r="E104" s="357"/>
      <c r="F104" s="357"/>
      <c r="G104" s="357"/>
      <c r="H104" s="357"/>
      <c r="I104" s="357"/>
      <c r="J104" s="357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7"/>
      <c r="K109" s="357"/>
    </row>
    <row r="110" spans="1:31" x14ac:dyDescent="0.2">
      <c r="A110" s="12"/>
      <c r="B110" s="92" t="str">
        <f>B56</f>
        <v>Estimate No. 1 from June 20, 2022 to July 7, 2022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TCI CONCRETE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ROCKFORD,IL BID BOND</v>
      </c>
      <c r="C112" s="12"/>
      <c r="D112" s="12"/>
      <c r="E112" s="12"/>
      <c r="F112" s="12"/>
      <c r="G112" s="12"/>
      <c r="H112" s="14" t="s">
        <v>32</v>
      </c>
      <c r="I112" s="528" t="str">
        <f>I58</f>
        <v>Bid On: City-Wide Street Repairs Group No. 3 - 2023 (Concrete)</v>
      </c>
      <c r="J112" s="528"/>
      <c r="K112" s="528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1644298.6600000001</v>
      </c>
      <c r="F139" s="26"/>
      <c r="G139" s="35"/>
      <c r="H139" s="45"/>
      <c r="I139" s="35"/>
      <c r="J139" s="25"/>
      <c r="K139" s="25">
        <f>IF(ISNUMBER(E85),SUM(K8:K31)+SUM(K61:K84)+SUM(K115:K138),"")</f>
        <v>0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0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0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0</v>
      </c>
    </row>
    <row r="155" spans="1:11" ht="18" customHeight="1" x14ac:dyDescent="0.2">
      <c r="A155" s="52"/>
      <c r="B155" s="52" t="s">
        <v>46</v>
      </c>
      <c r="C155" s="46" t="s">
        <v>104</v>
      </c>
      <c r="D155" s="357"/>
      <c r="E155" s="357"/>
      <c r="F155" s="357"/>
      <c r="G155" s="357"/>
      <c r="H155" s="357"/>
      <c r="I155" s="357"/>
      <c r="J155" s="357"/>
      <c r="K155" s="357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7"/>
      <c r="F157" s="357"/>
      <c r="G157" s="357"/>
      <c r="H157" s="357"/>
      <c r="I157" s="357"/>
      <c r="J157" s="357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7"/>
      <c r="K162" s="357"/>
    </row>
    <row r="163" spans="1:11" x14ac:dyDescent="0.2">
      <c r="A163" s="12"/>
      <c r="B163" s="92" t="str">
        <f>B110</f>
        <v>Estimate No. 1 from June 20, 2022 to July 7, 2022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TCI CONCRETE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ROCKFORD,IL BID BOND</v>
      </c>
      <c r="C165" s="12"/>
      <c r="D165" s="12"/>
      <c r="E165" s="12"/>
      <c r="F165" s="12"/>
      <c r="G165" s="12"/>
      <c r="H165" s="14" t="s">
        <v>32</v>
      </c>
      <c r="I165" s="528" t="str">
        <f>I112</f>
        <v>Bid On: City-Wide Street Repairs Group No. 3 - 2023 (Concrete)</v>
      </c>
      <c r="J165" s="528"/>
      <c r="K165" s="528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1644298.6600000001</v>
      </c>
      <c r="F192" s="26"/>
      <c r="G192" s="35"/>
      <c r="H192" s="45"/>
      <c r="I192" s="35"/>
      <c r="J192" s="25"/>
      <c r="K192" s="25">
        <f>IF(ISNUMBER(E85),SUM(K8:K31)+SUM(K61:K84)+SUM(K115:K138)+SUM(K168:K191),"")</f>
        <v>0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0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0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0</v>
      </c>
    </row>
    <row r="208" spans="1:11" ht="18" customHeight="1" x14ac:dyDescent="0.2">
      <c r="A208" s="52"/>
      <c r="B208" s="52" t="s">
        <v>46</v>
      </c>
      <c r="C208" s="46" t="s">
        <v>104</v>
      </c>
      <c r="D208" s="357"/>
      <c r="E208" s="357"/>
      <c r="F208" s="357"/>
      <c r="G208" s="357"/>
      <c r="H208" s="357"/>
      <c r="I208" s="357"/>
      <c r="J208" s="357"/>
      <c r="K208" s="357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7"/>
      <c r="F210" s="357"/>
      <c r="G210" s="357"/>
      <c r="H210" s="357"/>
      <c r="I210" s="357"/>
      <c r="J210" s="357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23"/>
      <c r="G5" s="523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21" t="e">
        <f>#REF!</f>
        <v>#REF!</v>
      </c>
      <c r="G7" s="521"/>
    </row>
    <row r="8" spans="1:7" x14ac:dyDescent="0.2">
      <c r="A8" s="66" t="s">
        <v>56</v>
      </c>
      <c r="B8" s="66"/>
      <c r="C8" s="66"/>
      <c r="D8" s="66"/>
      <c r="E8" s="67" t="s">
        <v>57</v>
      </c>
      <c r="F8" s="523">
        <v>1</v>
      </c>
      <c r="G8" s="523"/>
    </row>
    <row r="9" spans="1:7" x14ac:dyDescent="0.2">
      <c r="A9" s="66"/>
      <c r="B9" s="66"/>
      <c r="C9" s="66"/>
      <c r="D9" s="66"/>
      <c r="E9" s="67" t="s">
        <v>25</v>
      </c>
      <c r="F9" s="531"/>
      <c r="G9" s="531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25" t="str">
        <f>'Tabulation of Bids'!G1</f>
        <v>TCI CONCRETE</v>
      </c>
      <c r="G10" s="525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32" t="s">
        <v>103</v>
      </c>
      <c r="B57" s="533"/>
      <c r="C57" s="533"/>
      <c r="D57" s="534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35"/>
      <c r="B58" s="536"/>
      <c r="C58" s="536"/>
      <c r="D58" s="537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29"/>
      <c r="B67" s="85" t="s">
        <v>71</v>
      </c>
      <c r="C67" s="85"/>
      <c r="D67" s="85"/>
      <c r="E67" s="85"/>
      <c r="F67" s="85"/>
      <c r="G67" s="85"/>
    </row>
    <row r="68" spans="1:7" x14ac:dyDescent="0.2">
      <c r="A68" s="530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29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30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29"/>
      <c r="B73" s="85" t="s">
        <v>74</v>
      </c>
      <c r="C73" s="85"/>
      <c r="D73" s="85"/>
      <c r="E73" s="85"/>
      <c r="F73" s="85"/>
      <c r="G73" s="85"/>
    </row>
    <row r="74" spans="1:7" x14ac:dyDescent="0.2">
      <c r="A74" s="530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2023-05-24T13:45:39Z</cp:lastPrinted>
  <dcterms:created xsi:type="dcterms:W3CDTF">2000-03-30T15:03:44Z</dcterms:created>
  <dcterms:modified xsi:type="dcterms:W3CDTF">2023-05-31T17:01:39Z</dcterms:modified>
</cp:coreProperties>
</file>