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BID TABS\"/>
    </mc:Choice>
  </mc:AlternateContent>
  <bookViews>
    <workbookView xWindow="-120" yWindow="-120" windowWidth="29040" windowHeight="17640" tabRatio="601" activeTab="2"/>
  </bookViews>
  <sheets>
    <sheet name="Bike Prg (Thermo)" sheetId="17" r:id="rId1"/>
    <sheet name="Item List" sheetId="16" r:id="rId2"/>
    <sheet name="Tabulation of Bids" sheetId="1" r:id="rId3"/>
    <sheet name="Schedule of Prices" sheetId="2" r:id="rId4"/>
    <sheet name="Estimate of Cost" sheetId="3" r:id="rId5"/>
    <sheet name="Pay Estimate" sheetId="5" r:id="rId6"/>
    <sheet name="Change Order p1" sheetId="7" r:id="rId7"/>
  </sheets>
  <definedNames>
    <definedName name="_xlnm.Print_Area" localSheetId="0">'Bike Prg (Thermo)'!$A$1:$M$17</definedName>
    <definedName name="_xlnm.Print_Area" localSheetId="5">'Pay Estimate'!$A$1:$K$636</definedName>
    <definedName name="_xlnm.Print_Area" localSheetId="3">'Schedule of Prices'!$A$1:$F$30</definedName>
    <definedName name="_xlnm.Print_Area" localSheetId="2">'Tabulation of Bids'!$A$1:$H$30</definedName>
    <definedName name="_xlnm.Print_Titles" localSheetId="0">'Bike Prg (Thermo)'!$1:$6</definedName>
    <definedName name="_xlnm.Print_Titles" localSheetId="1">'Item List'!$1:$3</definedName>
    <definedName name="_xlnm.Print_Titles" localSheetId="3">'Schedule of Prices'!$1:$4</definedName>
    <definedName name="_xlnm.Print_Titles" localSheetId="2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7" l="1"/>
  <c r="L19" i="17" s="1"/>
  <c r="I17" i="17" l="1"/>
  <c r="H17" i="17"/>
  <c r="D17" i="17"/>
  <c r="K15" i="17"/>
  <c r="J15" i="17"/>
  <c r="G15" i="17"/>
  <c r="F15" i="17"/>
  <c r="E15" i="17"/>
  <c r="H19" i="17" l="1"/>
  <c r="I19" i="17"/>
  <c r="D19" i="17"/>
  <c r="M17" i="17"/>
  <c r="M19" i="17" s="1"/>
  <c r="G16" i="17" l="1"/>
  <c r="G17" i="17" s="1"/>
  <c r="G19" i="17" s="1"/>
  <c r="K16" i="17" l="1"/>
  <c r="K17" i="17"/>
  <c r="K19" i="17" s="1"/>
  <c r="J17" i="17" l="1"/>
  <c r="J19" i="17" s="1"/>
  <c r="F16" i="17"/>
  <c r="F17" i="17" s="1"/>
  <c r="F19" i="17" s="1"/>
  <c r="E17" i="17"/>
  <c r="E19" i="17" s="1"/>
  <c r="M20" i="17" l="1"/>
  <c r="A588" i="5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3" i="5"/>
  <c r="F123" i="5" s="1"/>
  <c r="D18" i="5"/>
  <c r="D30" i="5"/>
  <c r="D74" i="5"/>
  <c r="D77" i="5"/>
  <c r="D111" i="5"/>
  <c r="D119" i="5"/>
  <c r="D122" i="5"/>
  <c r="D126" i="5"/>
  <c r="A3" i="2"/>
  <c r="A2" i="2"/>
  <c r="C98" i="2"/>
  <c r="C92" i="2"/>
  <c r="C88" i="2"/>
  <c r="C79" i="2"/>
  <c r="C75" i="2"/>
  <c r="C64" i="2"/>
  <c r="C53" i="2"/>
  <c r="C50" i="2"/>
  <c r="C38" i="2"/>
  <c r="C20" i="2"/>
  <c r="C16" i="2"/>
  <c r="C8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5" i="2"/>
  <c r="B20" i="2"/>
  <c r="B16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R46" i="1"/>
  <c r="L46" i="1"/>
  <c r="J46" i="1"/>
  <c r="R45" i="1"/>
  <c r="P45" i="1"/>
  <c r="N45" i="1"/>
  <c r="L45" i="1"/>
  <c r="J45" i="1"/>
  <c r="H45" i="1"/>
  <c r="F45" i="1"/>
  <c r="P40" i="1"/>
  <c r="J40" i="1"/>
  <c r="J39" i="1"/>
  <c r="L35" i="1"/>
  <c r="J35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J51" i="1" l="1"/>
  <c r="N51" i="1"/>
  <c r="J89" i="1"/>
  <c r="C121" i="5"/>
  <c r="F121" i="5" s="1"/>
  <c r="D20" i="5"/>
  <c r="P39" i="1"/>
  <c r="C14" i="2"/>
  <c r="P27" i="1"/>
  <c r="C18" i="2"/>
  <c r="B14" i="2"/>
  <c r="C67" i="2"/>
  <c r="B24" i="5"/>
  <c r="L84" i="1"/>
  <c r="D114" i="5"/>
  <c r="B26" i="2"/>
  <c r="B22" i="2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<sst xmlns="http://schemas.openxmlformats.org/spreadsheetml/2006/main" count="898" uniqueCount="167">
  <si>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</si>
  <si>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</si>
  <si>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</si>
  <si>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</si>
  <si>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</si>
  <si>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</si>
  <si>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</si>
  <si>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</si>
  <si>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</si>
  <si>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</si>
  <si>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</si>
  <si>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</si>
  <si>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</si>
  <si>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</si>
  <si>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</si>
  <si>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</si>
  <si>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</si>
  <si>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</si>
  <si>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</si>
  <si>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</si>
  <si>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</si>
  <si>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</si>
  <si>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</si>
  <si>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</si>
  <si>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</si>
  <si>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</si>
  <si>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</si>
  <si>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</si>
  <si>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</si>
  <si>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</si>
  <si>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</si>
  <si>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</si>
  <si>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</si>
  <si>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</si>
  <si>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</si>
  <si>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</si>
  <si>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</si>
  <si>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</si>
  <si>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</si>
  <si>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</si>
  <si>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</si>
  <si>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</si>
  <si>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</si>
  <si>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</si>
  <si>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</si>
  <si>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</si>
  <si>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</si>
  <si>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</si>
  <si>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</si>
  <si>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</si>
  <si>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</si>
  <si>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</si>
  <si>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</si>
  <si>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</si>
  <si>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</si>
  <si>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</si>
  <si>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</si>
  <si>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</si>
  <si>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</si>
  <si>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</si>
  <si>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</si>
  <si>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</si>
  <si>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</si>
  <si>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</si>
  <si>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</si>
  <si>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</si>
  <si>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</si>
  <si>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</si>
  <si>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</si>
  <si>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</si>
  <si>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</si>
  <si>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</si>
  <si>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</si>
  <si>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</si>
  <si>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</si>
  <si>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</si>
  <si>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</si>
  <si>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</si>
  <si>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</si>
  <si>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</si>
  <si>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</si>
  <si>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</si>
  <si>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</si>
  <si>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</si>
  <si>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</si>
  <si>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</si>
  <si>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</si>
  <si>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</si>
  <si>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</si>
  <si>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</si>
  <si>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</si>
  <si>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</si>
  <si>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</si>
  <si>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</si>
  <si>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</si>
  <si>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</si>
  <si>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</si>
  <si>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</si>
  <si>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</si>
  <si>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</si>
  <si>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</si>
  <si>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</si>
  <si>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</si>
  <si>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</si>
  <si>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</si>
  <si>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</si>
  <si>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</si>
  <si>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</si>
  <si>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</si>
  <si>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</si>
  <si>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</si>
  <si>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</si>
  <si>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FOOT</t>
  </si>
  <si>
    <t>SQ FT</t>
  </si>
  <si>
    <t>THERMOPLASTIC PAVEMENT MARKING - LETTERS AND SYMBOLS</t>
  </si>
  <si>
    <t>THERMOPLASTIC PAVEMENT MARKING - LINE 6"</t>
  </si>
  <si>
    <t>PAVEMENT MARKING REMOVAL - WATER BLASTING</t>
  </si>
  <si>
    <t>Removal</t>
  </si>
  <si>
    <t>Letters &amp; Symbols</t>
  </si>
  <si>
    <t>#</t>
  </si>
  <si>
    <t>Location</t>
  </si>
  <si>
    <t>Sharrow</t>
  </si>
  <si>
    <t>Bike Symbol with Arrow</t>
  </si>
  <si>
    <t>each</t>
  </si>
  <si>
    <t>sq ft</t>
  </si>
  <si>
    <t>Unit Area</t>
  </si>
  <si>
    <t>2023 ESTIMATE STRIPING QUANTITY  (BICYCLE FACILITIES)</t>
  </si>
  <si>
    <t>20th Street - Blackhawk to Samuelson</t>
  </si>
  <si>
    <t>20rh Street - Center to Wesleyan</t>
  </si>
  <si>
    <t>5th Avenue - Kishwaukee to 5th St</t>
  </si>
  <si>
    <t>Fulton Avenue - Main to Cumberland</t>
  </si>
  <si>
    <t>Roxbury Road - 600' N of E State to Parliament</t>
  </si>
  <si>
    <t>Winnebago Street - Morgan to Cunningham</t>
  </si>
  <si>
    <t>4"</t>
  </si>
  <si>
    <t>6"</t>
  </si>
  <si>
    <t>12"</t>
  </si>
  <si>
    <t>RR Symbol</t>
  </si>
  <si>
    <t>Contingency</t>
  </si>
  <si>
    <t xml:space="preserve">      Thermoplastic</t>
  </si>
  <si>
    <t xml:space="preserve">      Epoxy</t>
  </si>
  <si>
    <t>Line</t>
  </si>
  <si>
    <t>ft</t>
  </si>
  <si>
    <t># symbols</t>
  </si>
  <si>
    <t>Sub-total</t>
  </si>
  <si>
    <t>Sub total Cost</t>
  </si>
  <si>
    <t>Total Cost</t>
  </si>
  <si>
    <t>EPOXY PAVEMENT MARKING - LETTERS AND SYMBOLS</t>
  </si>
  <si>
    <t>EPOXY PAVEMENT MARKING - LINE 4"</t>
  </si>
  <si>
    <t>EPOXY PAVEMENT MARKING - LINE 12"</t>
  </si>
  <si>
    <t>Shaw Woods Drive - 700' N of Spring Creek to Spring Brook</t>
  </si>
  <si>
    <t>78000100</t>
  </si>
  <si>
    <t>78000400</t>
  </si>
  <si>
    <t>78005100</t>
  </si>
  <si>
    <t>78005110</t>
  </si>
  <si>
    <t>78005150</t>
  </si>
  <si>
    <t>78006180</t>
  </si>
  <si>
    <t>78300202</t>
  </si>
  <si>
    <t>2016-2022</t>
  </si>
  <si>
    <t>2016-2019</t>
  </si>
  <si>
    <t>2020-2022</t>
  </si>
  <si>
    <t>MMA</t>
  </si>
  <si>
    <t>Green</t>
  </si>
  <si>
    <t>METHYL METHACRYLATE (MMA) PAVEMENT MARKING - GREEN (2' x 5')</t>
  </si>
  <si>
    <t>COUNTRYMAN INC.</t>
  </si>
  <si>
    <t>ROCKFORD, IL</t>
  </si>
  <si>
    <t>2023 BIKE PLAN STRIPING IMPROVEMENTS</t>
  </si>
  <si>
    <t>BID NO. 623-PW-063   VENDORS NOTIFIED: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</si>
</sst>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42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7" fillId="0" borderId="0" xfId="4" applyFont="1" applyFill="1" applyBorder="1"/>
    <xf numFmtId="0" fontId="7" fillId="0" borderId="0" xfId="0" applyFont="1"/>
    <xf numFmtId="0" fontId="7" fillId="0" borderId="17" xfId="4" applyFont="1" applyFill="1" applyBorder="1"/>
    <xf numFmtId="0" fontId="7" fillId="0" borderId="17" xfId="0" applyFont="1" applyFill="1" applyBorder="1"/>
    <xf numFmtId="0" fontId="7" fillId="0" borderId="17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7" fillId="0" borderId="17" xfId="4" applyNumberFormat="1" applyFont="1" applyFill="1" applyBorder="1" applyAlignment="1">
      <alignment horizontal="center"/>
    </xf>
    <xf numFmtId="1" fontId="7" fillId="0" borderId="17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right"/>
    </xf>
    <xf numFmtId="0" fontId="7" fillId="0" borderId="0" xfId="4" applyFont="1" applyFill="1" applyBorder="1" applyAlignment="1"/>
    <xf numFmtId="0" fontId="7" fillId="0" borderId="17" xfId="4" applyFont="1" applyFill="1" applyBorder="1" applyAlignment="1">
      <alignment horizontal="center"/>
    </xf>
    <xf numFmtId="0" fontId="7" fillId="0" borderId="17" xfId="4" applyFont="1" applyFill="1" applyBorder="1" applyAlignment="1">
      <alignment horizontal="center" wrapText="1"/>
    </xf>
    <xf numFmtId="0" fontId="7" fillId="0" borderId="17" xfId="4" applyFont="1" applyFill="1" applyBorder="1" applyAlignment="1">
      <alignment horizontal="right"/>
    </xf>
    <xf numFmtId="3" fontId="7" fillId="0" borderId="17" xfId="4" applyNumberFormat="1" applyFont="1" applyFill="1" applyBorder="1" applyAlignment="1">
      <alignment horizontal="center"/>
    </xf>
    <xf numFmtId="168" fontId="7" fillId="0" borderId="17" xfId="4" applyNumberFormat="1" applyFont="1" applyFill="1" applyBorder="1" applyAlignment="1">
      <alignment horizontal="center"/>
    </xf>
    <xf numFmtId="8" fontId="7" fillId="0" borderId="17" xfId="4" applyNumberFormat="1" applyFont="1" applyFill="1" applyBorder="1" applyAlignment="1">
      <alignment horizontal="center"/>
    </xf>
    <xf numFmtId="8" fontId="7" fillId="0" borderId="17" xfId="0" applyNumberFormat="1" applyFont="1" applyFill="1" applyBorder="1" applyAlignment="1">
      <alignment horizontal="center"/>
    </xf>
    <xf numFmtId="8" fontId="7" fillId="0" borderId="0" xfId="4" applyNumberFormat="1" applyFont="1" applyFill="1" applyBorder="1" applyAlignment="1">
      <alignment horizontal="center"/>
    </xf>
    <xf numFmtId="167" fontId="7" fillId="0" borderId="17" xfId="4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67" fontId="7" fillId="0" borderId="17" xfId="0" applyNumberFormat="1" applyFont="1" applyBorder="1"/>
    <xf numFmtId="168" fontId="7" fillId="0" borderId="0" xfId="0" applyNumberFormat="1" applyFont="1"/>
    <xf numFmtId="0" fontId="0" fillId="0" borderId="17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0" fontId="1" fillId="0" borderId="0" xfId="0" applyFont="1" applyFill="1" applyBorder="1"/>
    <xf numFmtId="167" fontId="7" fillId="0" borderId="0" xfId="4" applyNumberFormat="1" applyFont="1" applyFill="1" applyBorder="1"/>
    <xf numFmtId="167" fontId="7" fillId="0" borderId="0" xfId="4" applyNumberFormat="1" applyFont="1" applyFill="1" applyBorder="1" applyAlignment="1">
      <alignment horizontal="center"/>
    </xf>
    <xf numFmtId="0" fontId="1" fillId="0" borderId="17" xfId="0" applyFont="1" applyFill="1" applyBorder="1" applyAlignment="1" applyProtection="1">
      <alignment wrapText="1"/>
      <protection locked="0"/>
    </xf>
    <xf numFmtId="0" fontId="7" fillId="0" borderId="17" xfId="4" applyFont="1" applyFill="1" applyBorder="1" applyAlignment="1">
      <alignment horizontal="left"/>
    </xf>
    <xf numFmtId="0" fontId="7" fillId="0" borderId="17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center"/>
    </xf>
    <xf numFmtId="0" fontId="7" fillId="0" borderId="13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2159000</xdr:colOff>
      <xdr:row>0</xdr:row>
      <xdr:rowOff>60325</xdr:rowOff>
    </xdr:from>
    <xdr:to>
      <xdr:col>3</xdr:col>
      <xdr:colOff>207169</xdr:colOff>
      <xdr:row>2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60325"/>
          <a:ext cx="842169" cy="37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activeCell="L19" sqref="L19"/>
    </sheetView>
  </sheetViews>
  <sheetFormatPr defaultRowHeight="15" x14ac:dyDescent="0.2"/>
  <cols>
    <col min="1" max="1" width="2.5703125" style="348" bestFit="1" customWidth="1"/>
    <col min="2" max="2" width="46" style="348" customWidth="1"/>
    <col min="3" max="3" width="15.42578125" style="356" bestFit="1" customWidth="1"/>
    <col min="4" max="4" width="12.7109375" style="348" bestFit="1" customWidth="1"/>
    <col min="5" max="6" width="11.42578125" style="348" bestFit="1" customWidth="1"/>
    <col min="7" max="7" width="9.5703125" style="348" bestFit="1" customWidth="1"/>
    <col min="8" max="8" width="12.7109375" style="348" bestFit="1" customWidth="1"/>
    <col min="9" max="9" width="11.42578125" style="348" bestFit="1" customWidth="1"/>
    <col min="10" max="10" width="9.5703125" style="348" bestFit="1" customWidth="1"/>
    <col min="11" max="11" width="11.42578125" style="348" bestFit="1" customWidth="1"/>
    <col min="12" max="12" width="13" style="348" customWidth="1"/>
    <col min="13" max="13" width="14.140625" style="348" customWidth="1"/>
    <col min="14" max="14" width="9.140625" style="348" customWidth="1"/>
    <col min="15" max="15" width="12.7109375" style="375" bestFit="1" customWidth="1"/>
    <col min="16" max="16384" width="9.140625" style="348"/>
  </cols>
  <sheetData>
    <row r="1" spans="1:13" x14ac:dyDescent="0.2">
      <c r="A1" s="357"/>
      <c r="B1" s="357" t="s">
        <v>126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3" spans="1:13" x14ac:dyDescent="0.2">
      <c r="A3" s="349"/>
      <c r="B3" s="349"/>
      <c r="C3" s="367"/>
      <c r="D3" s="379" t="s">
        <v>138</v>
      </c>
      <c r="E3" s="379"/>
      <c r="F3" s="379"/>
      <c r="G3" s="379"/>
      <c r="H3" s="379" t="s">
        <v>139</v>
      </c>
      <c r="I3" s="379"/>
      <c r="J3" s="379"/>
      <c r="K3" s="379"/>
      <c r="L3" s="381" t="s">
        <v>160</v>
      </c>
      <c r="M3" s="379" t="s">
        <v>117</v>
      </c>
    </row>
    <row r="4" spans="1:13" x14ac:dyDescent="0.2">
      <c r="A4" s="349"/>
      <c r="B4" s="349"/>
      <c r="C4" s="367"/>
      <c r="D4" s="352" t="s">
        <v>140</v>
      </c>
      <c r="E4" s="380" t="s">
        <v>118</v>
      </c>
      <c r="F4" s="380"/>
      <c r="G4" s="380"/>
      <c r="H4" s="380" t="s">
        <v>140</v>
      </c>
      <c r="I4" s="380"/>
      <c r="J4" s="380" t="s">
        <v>118</v>
      </c>
      <c r="K4" s="380"/>
      <c r="L4" s="382"/>
      <c r="M4" s="379"/>
    </row>
    <row r="5" spans="1:13" ht="60" x14ac:dyDescent="0.2">
      <c r="A5" s="352" t="s">
        <v>119</v>
      </c>
      <c r="B5" s="378" t="s">
        <v>120</v>
      </c>
      <c r="C5" s="378"/>
      <c r="D5" s="352" t="s">
        <v>134</v>
      </c>
      <c r="E5" s="359" t="s">
        <v>121</v>
      </c>
      <c r="F5" s="359" t="s">
        <v>122</v>
      </c>
      <c r="G5" s="359" t="s">
        <v>136</v>
      </c>
      <c r="H5" s="352" t="s">
        <v>133</v>
      </c>
      <c r="I5" s="352" t="s">
        <v>135</v>
      </c>
      <c r="J5" s="359" t="s">
        <v>121</v>
      </c>
      <c r="K5" s="359" t="s">
        <v>122</v>
      </c>
      <c r="L5" s="359" t="s">
        <v>161</v>
      </c>
      <c r="M5" s="352" t="s">
        <v>7</v>
      </c>
    </row>
    <row r="6" spans="1:13" x14ac:dyDescent="0.2">
      <c r="A6" s="350"/>
      <c r="B6" s="352"/>
      <c r="C6" s="360"/>
      <c r="D6" s="352" t="s">
        <v>141</v>
      </c>
      <c r="E6" s="352" t="s">
        <v>123</v>
      </c>
      <c r="F6" s="352" t="s">
        <v>123</v>
      </c>
      <c r="G6" s="352"/>
      <c r="H6" s="352" t="s">
        <v>141</v>
      </c>
      <c r="I6" s="352" t="s">
        <v>141</v>
      </c>
      <c r="J6" s="352" t="s">
        <v>123</v>
      </c>
      <c r="K6" s="352" t="s">
        <v>123</v>
      </c>
      <c r="L6" s="358" t="s">
        <v>124</v>
      </c>
      <c r="M6" s="352" t="s">
        <v>124</v>
      </c>
    </row>
    <row r="7" spans="1:13" x14ac:dyDescent="0.2">
      <c r="A7" s="354">
        <v>1</v>
      </c>
      <c r="B7" s="378" t="s">
        <v>128</v>
      </c>
      <c r="C7" s="378"/>
      <c r="D7" s="352"/>
      <c r="E7" s="355">
        <v>25</v>
      </c>
      <c r="F7" s="355"/>
      <c r="G7" s="355"/>
      <c r="H7" s="352"/>
      <c r="I7" s="352"/>
      <c r="J7" s="355"/>
      <c r="K7" s="355"/>
      <c r="L7" s="355"/>
      <c r="M7" s="352"/>
    </row>
    <row r="8" spans="1:13" x14ac:dyDescent="0.2">
      <c r="A8" s="354">
        <v>2</v>
      </c>
      <c r="B8" s="378" t="s">
        <v>127</v>
      </c>
      <c r="C8" s="378"/>
      <c r="D8" s="352"/>
      <c r="E8" s="355">
        <v>48</v>
      </c>
      <c r="F8" s="355"/>
      <c r="G8" s="355"/>
      <c r="H8" s="352"/>
      <c r="I8" s="352"/>
      <c r="J8" s="355"/>
      <c r="K8" s="355"/>
      <c r="L8" s="355"/>
      <c r="M8" s="352"/>
    </row>
    <row r="9" spans="1:13" x14ac:dyDescent="0.2">
      <c r="A9" s="354">
        <v>3</v>
      </c>
      <c r="B9" s="378" t="s">
        <v>129</v>
      </c>
      <c r="C9" s="378"/>
      <c r="D9" s="352">
        <v>719</v>
      </c>
      <c r="E9" s="355">
        <v>1</v>
      </c>
      <c r="F9" s="355">
        <v>6</v>
      </c>
      <c r="G9" s="355">
        <v>1</v>
      </c>
      <c r="H9" s="352"/>
      <c r="I9" s="352"/>
      <c r="J9" s="355">
        <v>1</v>
      </c>
      <c r="K9" s="355"/>
      <c r="L9" s="355"/>
      <c r="M9" s="352"/>
    </row>
    <row r="10" spans="1:13" x14ac:dyDescent="0.2">
      <c r="A10" s="354">
        <v>4</v>
      </c>
      <c r="B10" s="378" t="s">
        <v>130</v>
      </c>
      <c r="C10" s="378"/>
      <c r="D10" s="352"/>
      <c r="E10" s="355">
        <v>23</v>
      </c>
      <c r="F10" s="355"/>
      <c r="G10" s="355"/>
      <c r="H10" s="352"/>
      <c r="I10" s="352"/>
      <c r="J10" s="355">
        <v>2</v>
      </c>
      <c r="K10" s="355"/>
      <c r="L10" s="355"/>
      <c r="M10" s="352"/>
    </row>
    <row r="11" spans="1:13" x14ac:dyDescent="0.2">
      <c r="A11" s="354">
        <v>7</v>
      </c>
      <c r="B11" s="378" t="s">
        <v>131</v>
      </c>
      <c r="C11" s="378"/>
      <c r="D11" s="352">
        <v>3213</v>
      </c>
      <c r="E11" s="355">
        <v>3</v>
      </c>
      <c r="F11" s="355">
        <v>18</v>
      </c>
      <c r="G11" s="355"/>
      <c r="H11" s="352"/>
      <c r="I11" s="352"/>
      <c r="J11" s="355"/>
      <c r="K11" s="355"/>
      <c r="L11" s="355"/>
      <c r="M11" s="352"/>
    </row>
    <row r="12" spans="1:13" x14ac:dyDescent="0.2">
      <c r="A12" s="354">
        <v>8</v>
      </c>
      <c r="B12" s="378" t="s">
        <v>149</v>
      </c>
      <c r="C12" s="378"/>
      <c r="D12" s="352"/>
      <c r="E12" s="355"/>
      <c r="F12" s="355"/>
      <c r="G12" s="355"/>
      <c r="H12" s="352">
        <v>6461</v>
      </c>
      <c r="I12" s="352">
        <v>443</v>
      </c>
      <c r="J12" s="355">
        <v>4</v>
      </c>
      <c r="K12" s="355">
        <v>16</v>
      </c>
      <c r="L12" s="355">
        <v>320</v>
      </c>
      <c r="M12" s="352"/>
    </row>
    <row r="13" spans="1:13" x14ac:dyDescent="0.2">
      <c r="A13" s="354">
        <v>9</v>
      </c>
      <c r="B13" s="378" t="s">
        <v>132</v>
      </c>
      <c r="C13" s="378"/>
      <c r="D13" s="352">
        <v>1134</v>
      </c>
      <c r="E13" s="355">
        <v>6</v>
      </c>
      <c r="F13" s="355">
        <v>8</v>
      </c>
      <c r="G13" s="355"/>
      <c r="H13" s="352"/>
      <c r="I13" s="352"/>
      <c r="J13" s="355"/>
      <c r="K13" s="355"/>
      <c r="L13" s="355"/>
      <c r="M13" s="352"/>
    </row>
    <row r="14" spans="1:13" x14ac:dyDescent="0.2">
      <c r="A14" s="354"/>
      <c r="B14" s="378" t="s">
        <v>137</v>
      </c>
      <c r="C14" s="378"/>
      <c r="D14" s="352"/>
      <c r="E14" s="355"/>
      <c r="F14" s="355"/>
      <c r="G14" s="355"/>
      <c r="H14" s="352"/>
      <c r="I14" s="352"/>
      <c r="J14" s="355"/>
      <c r="K14" s="355"/>
      <c r="L14" s="355"/>
      <c r="M14" s="352">
        <v>100</v>
      </c>
    </row>
    <row r="15" spans="1:13" x14ac:dyDescent="0.2">
      <c r="A15" s="368"/>
      <c r="B15" s="369"/>
      <c r="C15" s="360" t="s">
        <v>142</v>
      </c>
      <c r="D15" s="352"/>
      <c r="E15" s="355">
        <f>SUM(E7:E14)</f>
        <v>106</v>
      </c>
      <c r="F15" s="355">
        <f>SUM(F7:F14)</f>
        <v>32</v>
      </c>
      <c r="G15" s="355">
        <f>SUM(G7:G14)</f>
        <v>1</v>
      </c>
      <c r="H15" s="352"/>
      <c r="I15" s="352"/>
      <c r="J15" s="355">
        <f>SUM(J7:J14)</f>
        <v>7</v>
      </c>
      <c r="K15" s="355">
        <f>SUM(K7:K14)</f>
        <v>16</v>
      </c>
      <c r="L15" s="355"/>
      <c r="M15" s="352"/>
    </row>
    <row r="16" spans="1:13" x14ac:dyDescent="0.2">
      <c r="A16" s="349"/>
      <c r="B16" s="349"/>
      <c r="C16" s="360" t="s">
        <v>125</v>
      </c>
      <c r="D16" s="352"/>
      <c r="E16" s="352">
        <v>8</v>
      </c>
      <c r="F16" s="352">
        <f>4.7+11.5</f>
        <v>16.2</v>
      </c>
      <c r="G16" s="352">
        <f>2*3.6+54</f>
        <v>61.2</v>
      </c>
      <c r="H16" s="351"/>
      <c r="I16" s="351"/>
      <c r="J16" s="352">
        <v>8</v>
      </c>
      <c r="K16" s="352">
        <f>4.7+11.5</f>
        <v>16.2</v>
      </c>
      <c r="L16" s="352"/>
      <c r="M16" s="362"/>
    </row>
    <row r="17" spans="1:16" x14ac:dyDescent="0.2">
      <c r="A17" s="349"/>
      <c r="B17" s="349"/>
      <c r="C17" s="360" t="s">
        <v>143</v>
      </c>
      <c r="D17" s="361">
        <f>SUM(D7:D14)</f>
        <v>5066</v>
      </c>
      <c r="E17" s="362">
        <f>E15*E16</f>
        <v>848</v>
      </c>
      <c r="F17" s="362">
        <f t="shared" ref="F17:G17" si="0">F15*F16</f>
        <v>518.4</v>
      </c>
      <c r="G17" s="362">
        <f t="shared" si="0"/>
        <v>61.2</v>
      </c>
      <c r="H17" s="361">
        <f>SUM(H7:H14)</f>
        <v>6461</v>
      </c>
      <c r="I17" s="361">
        <f>SUM(I7:I14)</f>
        <v>443</v>
      </c>
      <c r="J17" s="362">
        <f t="shared" ref="J17:K17" si="1">J15*J16</f>
        <v>56</v>
      </c>
      <c r="K17" s="362">
        <f t="shared" si="1"/>
        <v>259.2</v>
      </c>
      <c r="L17" s="361">
        <f>SUM(L7:L14)</f>
        <v>320</v>
      </c>
      <c r="M17" s="361">
        <f>SUM(M7:M14)</f>
        <v>100</v>
      </c>
    </row>
    <row r="18" spans="1:16" x14ac:dyDescent="0.2">
      <c r="A18" s="349"/>
      <c r="B18" s="349"/>
      <c r="C18" s="360" t="s">
        <v>6</v>
      </c>
      <c r="D18" s="363">
        <v>2</v>
      </c>
      <c r="E18" s="363">
        <v>8.4</v>
      </c>
      <c r="F18" s="363">
        <v>8.4</v>
      </c>
      <c r="G18" s="363">
        <v>8.4</v>
      </c>
      <c r="H18" s="364">
        <v>2.7</v>
      </c>
      <c r="I18" s="364">
        <v>6.3</v>
      </c>
      <c r="J18" s="364">
        <v>9.5</v>
      </c>
      <c r="K18" s="364">
        <v>9.5</v>
      </c>
      <c r="L18" s="364">
        <v>14.85</v>
      </c>
      <c r="M18" s="363">
        <v>4.5</v>
      </c>
      <c r="N18" s="365"/>
      <c r="O18" s="376"/>
      <c r="P18" s="365"/>
    </row>
    <row r="19" spans="1:16" x14ac:dyDescent="0.2">
      <c r="A19" s="349"/>
      <c r="B19" s="349"/>
      <c r="C19" s="360" t="s">
        <v>144</v>
      </c>
      <c r="D19" s="366">
        <f>D17*D18</f>
        <v>10132</v>
      </c>
      <c r="E19" s="366">
        <f t="shared" ref="E19:M19" si="2">E17*E18</f>
        <v>7123.2000000000007</v>
      </c>
      <c r="F19" s="366">
        <f t="shared" si="2"/>
        <v>4354.5600000000004</v>
      </c>
      <c r="G19" s="366">
        <f t="shared" si="2"/>
        <v>514.08000000000004</v>
      </c>
      <c r="H19" s="366">
        <f t="shared" si="2"/>
        <v>17444.7</v>
      </c>
      <c r="I19" s="366">
        <f t="shared" si="2"/>
        <v>2790.9</v>
      </c>
      <c r="J19" s="366">
        <f t="shared" si="2"/>
        <v>532</v>
      </c>
      <c r="K19" s="366">
        <f t="shared" si="2"/>
        <v>2462.4</v>
      </c>
      <c r="L19" s="366">
        <f t="shared" si="2"/>
        <v>4752</v>
      </c>
      <c r="M19" s="366">
        <f t="shared" si="2"/>
        <v>450</v>
      </c>
    </row>
    <row r="20" spans="1:16" x14ac:dyDescent="0.2">
      <c r="A20" s="349"/>
      <c r="B20" s="349"/>
      <c r="C20" s="367"/>
      <c r="D20" s="349"/>
      <c r="E20" s="349"/>
      <c r="F20" s="349"/>
      <c r="G20" s="349"/>
      <c r="H20" s="349"/>
      <c r="I20" s="349"/>
      <c r="J20" s="349"/>
      <c r="L20" s="360" t="s">
        <v>145</v>
      </c>
      <c r="M20" s="370">
        <f>SUM(D19:M19)</f>
        <v>50555.840000000011</v>
      </c>
    </row>
    <row r="21" spans="1:16" x14ac:dyDescent="0.2">
      <c r="A21" s="349"/>
      <c r="B21" s="349"/>
      <c r="C21" s="367"/>
      <c r="D21" s="349"/>
      <c r="E21" s="349"/>
      <c r="F21" s="349"/>
      <c r="G21" s="349"/>
      <c r="H21" s="349"/>
      <c r="I21" s="349"/>
      <c r="J21" s="349"/>
      <c r="K21" s="349"/>
      <c r="L21" s="349"/>
      <c r="M21" s="349"/>
    </row>
    <row r="22" spans="1:16" x14ac:dyDescent="0.2">
      <c r="A22" s="349"/>
      <c r="B22" s="349"/>
      <c r="C22" s="367"/>
      <c r="D22" s="349"/>
      <c r="E22" s="371"/>
      <c r="F22" s="349"/>
      <c r="G22" s="349"/>
      <c r="H22" s="349"/>
      <c r="I22" s="349"/>
      <c r="J22" s="371"/>
      <c r="K22" s="349"/>
      <c r="L22" s="349"/>
      <c r="M22" s="349"/>
    </row>
    <row r="23" spans="1:16" x14ac:dyDescent="0.2">
      <c r="A23" s="349"/>
      <c r="B23" s="349"/>
      <c r="C23" s="367"/>
      <c r="D23" s="349"/>
      <c r="E23" s="349"/>
      <c r="F23" s="349"/>
      <c r="G23" s="349"/>
      <c r="H23" s="349"/>
      <c r="I23" s="349"/>
      <c r="J23" s="349"/>
      <c r="K23" s="349"/>
      <c r="L23" s="349"/>
      <c r="M23" s="349"/>
    </row>
    <row r="26" spans="1:16" x14ac:dyDescent="0.2">
      <c r="D26" s="353"/>
      <c r="E26" s="353"/>
      <c r="F26" s="353"/>
      <c r="G26" s="353"/>
      <c r="H26" s="353"/>
      <c r="I26" s="353"/>
      <c r="J26" s="353"/>
      <c r="K26" s="353"/>
      <c r="L26" s="353"/>
      <c r="M26" s="353"/>
    </row>
    <row r="27" spans="1:16" x14ac:dyDescent="0.2">
      <c r="D27" s="353"/>
      <c r="E27" s="353"/>
      <c r="F27" s="353"/>
      <c r="G27" s="353"/>
      <c r="H27" s="353"/>
      <c r="I27" s="353"/>
      <c r="J27" s="353"/>
      <c r="K27" s="353"/>
      <c r="L27" s="353"/>
      <c r="M27" s="353"/>
    </row>
    <row r="34" spans="4:13" x14ac:dyDescent="0.2">
      <c r="D34" s="353"/>
      <c r="E34" s="353"/>
      <c r="F34" s="353"/>
      <c r="G34" s="353"/>
      <c r="H34" s="353"/>
      <c r="I34" s="353"/>
      <c r="J34" s="353"/>
      <c r="K34" s="353"/>
      <c r="L34" s="353"/>
      <c r="M34" s="353"/>
    </row>
    <row r="35" spans="4:13" x14ac:dyDescent="0.2">
      <c r="D35" s="353"/>
      <c r="E35" s="353"/>
      <c r="F35" s="353"/>
      <c r="G35" s="353"/>
      <c r="H35" s="353"/>
      <c r="I35" s="353"/>
      <c r="J35" s="353"/>
      <c r="K35" s="353"/>
      <c r="L35" s="353"/>
      <c r="M35" s="353"/>
    </row>
    <row r="36" spans="4:13" x14ac:dyDescent="0.2">
      <c r="D36" s="353"/>
      <c r="E36" s="353"/>
      <c r="F36" s="353"/>
      <c r="G36" s="353"/>
      <c r="H36" s="353"/>
      <c r="I36" s="353"/>
      <c r="J36" s="353"/>
      <c r="K36" s="353"/>
      <c r="L36" s="353"/>
      <c r="M36" s="353"/>
    </row>
    <row r="37" spans="4:13" x14ac:dyDescent="0.2">
      <c r="D37" s="353"/>
      <c r="E37" s="353"/>
      <c r="F37" s="353"/>
      <c r="G37" s="353"/>
      <c r="H37" s="353"/>
      <c r="I37" s="353"/>
      <c r="J37" s="353"/>
      <c r="K37" s="353"/>
      <c r="L37" s="353"/>
      <c r="M37" s="353"/>
    </row>
    <row r="38" spans="4:13" x14ac:dyDescent="0.2">
      <c r="D38" s="353"/>
      <c r="E38" s="353"/>
      <c r="F38" s="353"/>
      <c r="G38" s="353"/>
      <c r="H38" s="353"/>
      <c r="I38" s="353"/>
      <c r="J38" s="353"/>
      <c r="K38" s="353"/>
      <c r="L38" s="353"/>
      <c r="M38" s="353"/>
    </row>
    <row r="39" spans="4:13" x14ac:dyDescent="0.2">
      <c r="D39" s="353"/>
      <c r="E39" s="353"/>
      <c r="F39" s="353"/>
      <c r="G39" s="353"/>
      <c r="H39" s="353"/>
      <c r="I39" s="353"/>
      <c r="J39" s="353"/>
      <c r="K39" s="353"/>
      <c r="L39" s="353"/>
      <c r="M39" s="353"/>
    </row>
  </sheetData>
  <mergeCells count="16">
    <mergeCell ref="B13:C13"/>
    <mergeCell ref="B14:C14"/>
    <mergeCell ref="B7:C7"/>
    <mergeCell ref="B8:C8"/>
    <mergeCell ref="B9:C9"/>
    <mergeCell ref="B10:C10"/>
    <mergeCell ref="B11:C11"/>
    <mergeCell ref="B12:C12"/>
    <mergeCell ref="B5:C5"/>
    <mergeCell ref="D3:G3"/>
    <mergeCell ref="H3:K3"/>
    <mergeCell ref="E4:G4"/>
    <mergeCell ref="M3:M4"/>
    <mergeCell ref="H4:I4"/>
    <mergeCell ref="J4:K4"/>
    <mergeCell ref="L3:L4"/>
  </mergeCells>
  <printOptions horizontalCentered="1"/>
  <pageMargins left="0.25" right="0.25" top="0.75" bottom="0.75" header="0.3" footer="0.3"/>
  <pageSetup paperSize="5" scale="96" fitToHeight="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zoomScaleNormal="100" workbookViewId="0">
      <pane ySplit="3" topLeftCell="A4" activePane="bottomLeft" state="frozenSplit"/>
      <selection pane="bottomLeft" activeCell="D20" sqref="D20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11" ht="21" customHeight="1" thickBot="1" x14ac:dyDescent="0.25">
      <c r="B1" s="288"/>
      <c r="E1" s="285"/>
      <c r="F1" s="300">
        <f>SUM(F4:F131)</f>
        <v>50555.840000000004</v>
      </c>
    </row>
    <row r="2" spans="1:11" s="216" customFormat="1" ht="18" x14ac:dyDescent="0.25">
      <c r="A2" s="383"/>
      <c r="B2" s="383"/>
      <c r="C2" s="383"/>
      <c r="D2" s="383"/>
      <c r="E2" s="286"/>
      <c r="F2" s="301"/>
    </row>
    <row r="3" spans="1:11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  <c r="I3" s="373" t="s">
        <v>157</v>
      </c>
      <c r="J3" s="374" t="s">
        <v>158</v>
      </c>
      <c r="K3" s="374" t="s">
        <v>159</v>
      </c>
    </row>
    <row r="4" spans="1:11" x14ac:dyDescent="0.2">
      <c r="A4" s="341">
        <v>1</v>
      </c>
      <c r="B4" s="344" t="s">
        <v>114</v>
      </c>
      <c r="C4" s="345" t="s">
        <v>113</v>
      </c>
      <c r="D4" s="372">
        <v>1427.6</v>
      </c>
      <c r="E4" s="343">
        <v>8.4</v>
      </c>
      <c r="F4" s="303">
        <f t="shared" ref="F4:F67" si="0">IF(AND(ISNUMBER(D4),ISNUMBER(E4)),D4*E4,"")</f>
        <v>11991.84</v>
      </c>
      <c r="H4" t="s">
        <v>150</v>
      </c>
      <c r="I4" s="285">
        <v>7.08</v>
      </c>
      <c r="J4" s="285">
        <v>6.07</v>
      </c>
      <c r="K4" s="285">
        <v>8.39</v>
      </c>
    </row>
    <row r="5" spans="1:11" x14ac:dyDescent="0.2">
      <c r="A5" s="341">
        <v>2</v>
      </c>
      <c r="B5" s="344" t="s">
        <v>115</v>
      </c>
      <c r="C5" s="345" t="s">
        <v>112</v>
      </c>
      <c r="D5" s="342">
        <v>5066</v>
      </c>
      <c r="E5" s="343">
        <v>2</v>
      </c>
      <c r="F5" s="303">
        <f t="shared" si="0"/>
        <v>10132</v>
      </c>
      <c r="H5" t="s">
        <v>151</v>
      </c>
      <c r="I5" s="285">
        <v>1.99</v>
      </c>
      <c r="J5" s="285">
        <v>2.04</v>
      </c>
      <c r="K5" s="285">
        <v>1.93</v>
      </c>
    </row>
    <row r="6" spans="1:11" x14ac:dyDescent="0.2">
      <c r="A6" s="341">
        <v>3</v>
      </c>
      <c r="B6" s="344" t="s">
        <v>146</v>
      </c>
      <c r="C6" s="345" t="s">
        <v>113</v>
      </c>
      <c r="D6" s="342">
        <v>315.2</v>
      </c>
      <c r="E6" s="343">
        <v>9.5</v>
      </c>
      <c r="F6" s="303">
        <f t="shared" si="0"/>
        <v>2994.4</v>
      </c>
      <c r="H6" t="s">
        <v>152</v>
      </c>
      <c r="I6" s="285">
        <v>9.3000000000000007</v>
      </c>
      <c r="J6" s="285">
        <v>9.17</v>
      </c>
      <c r="K6" s="285">
        <v>9.5</v>
      </c>
    </row>
    <row r="7" spans="1:11" x14ac:dyDescent="0.2">
      <c r="A7" s="341">
        <v>4</v>
      </c>
      <c r="B7" s="344" t="s">
        <v>147</v>
      </c>
      <c r="C7" s="345" t="s">
        <v>112</v>
      </c>
      <c r="D7" s="342">
        <v>6461</v>
      </c>
      <c r="E7" s="343">
        <v>2.7</v>
      </c>
      <c r="F7" s="303">
        <f t="shared" si="0"/>
        <v>17444.7</v>
      </c>
      <c r="H7" t="s">
        <v>153</v>
      </c>
      <c r="I7" s="285">
        <v>2.7</v>
      </c>
      <c r="J7" s="285">
        <v>2.76</v>
      </c>
      <c r="K7" s="285">
        <v>2.5299999999999998</v>
      </c>
    </row>
    <row r="8" spans="1:11" x14ac:dyDescent="0.2">
      <c r="A8" s="341">
        <v>5</v>
      </c>
      <c r="B8" s="344" t="s">
        <v>148</v>
      </c>
      <c r="C8" s="345" t="s">
        <v>112</v>
      </c>
      <c r="D8" s="342">
        <v>443</v>
      </c>
      <c r="E8" s="343">
        <v>6.3</v>
      </c>
      <c r="F8" s="303">
        <f t="shared" si="0"/>
        <v>2790.9</v>
      </c>
      <c r="H8" t="s">
        <v>154</v>
      </c>
      <c r="I8" s="285">
        <v>5.72</v>
      </c>
      <c r="J8" s="285">
        <v>5.44</v>
      </c>
      <c r="K8" s="285">
        <v>6.3</v>
      </c>
    </row>
    <row r="9" spans="1:11" ht="25.5" x14ac:dyDescent="0.2">
      <c r="A9" s="341">
        <v>6</v>
      </c>
      <c r="B9" s="377" t="s">
        <v>162</v>
      </c>
      <c r="C9" s="345" t="s">
        <v>113</v>
      </c>
      <c r="D9" s="342">
        <v>320</v>
      </c>
      <c r="E9" s="343">
        <v>14.85</v>
      </c>
      <c r="F9" s="303">
        <f t="shared" si="0"/>
        <v>4752</v>
      </c>
      <c r="H9" t="s">
        <v>155</v>
      </c>
      <c r="I9" s="285">
        <v>28.63</v>
      </c>
      <c r="J9" s="285">
        <v>15.45</v>
      </c>
      <c r="K9" s="285">
        <v>55</v>
      </c>
    </row>
    <row r="10" spans="1:11" x14ac:dyDescent="0.2">
      <c r="A10" s="341">
        <v>7</v>
      </c>
      <c r="B10" s="344" t="s">
        <v>116</v>
      </c>
      <c r="C10" s="345" t="s">
        <v>113</v>
      </c>
      <c r="D10" s="342">
        <v>100</v>
      </c>
      <c r="E10" s="343">
        <v>4.5</v>
      </c>
      <c r="F10" s="303">
        <f t="shared" si="0"/>
        <v>450</v>
      </c>
      <c r="H10" t="s">
        <v>156</v>
      </c>
      <c r="I10" s="285">
        <v>4.32</v>
      </c>
      <c r="J10" s="285"/>
      <c r="K10" s="285"/>
    </row>
    <row r="11" spans="1:11" x14ac:dyDescent="0.2">
      <c r="A11" s="341">
        <v>8</v>
      </c>
      <c r="B11" s="344"/>
      <c r="C11" s="345"/>
      <c r="D11" s="342"/>
      <c r="E11" s="343"/>
      <c r="F11" s="303" t="str">
        <f t="shared" si="0"/>
        <v/>
      </c>
    </row>
    <row r="12" spans="1:11" x14ac:dyDescent="0.2">
      <c r="A12" s="341">
        <v>9</v>
      </c>
      <c r="B12" s="344"/>
      <c r="C12" s="345"/>
      <c r="D12" s="342"/>
      <c r="E12" s="343"/>
      <c r="F12" s="303" t="str">
        <f t="shared" si="0"/>
        <v/>
      </c>
    </row>
    <row r="13" spans="1:11" x14ac:dyDescent="0.2">
      <c r="A13" s="341">
        <v>10</v>
      </c>
      <c r="B13" s="344"/>
      <c r="C13" s="345"/>
      <c r="D13" s="342"/>
      <c r="E13" s="343"/>
      <c r="F13" s="303" t="str">
        <f t="shared" si="0"/>
        <v/>
      </c>
    </row>
    <row r="14" spans="1:11" x14ac:dyDescent="0.2">
      <c r="A14" s="341">
        <v>11</v>
      </c>
      <c r="B14" s="344"/>
      <c r="C14" s="345"/>
      <c r="D14" s="342"/>
      <c r="E14" s="343"/>
      <c r="F14" s="303" t="str">
        <f t="shared" si="0"/>
        <v/>
      </c>
    </row>
    <row r="15" spans="1:11" x14ac:dyDescent="0.2">
      <c r="A15" s="341">
        <v>12</v>
      </c>
      <c r="B15" s="344"/>
      <c r="C15" s="345"/>
      <c r="D15" s="342"/>
      <c r="E15" s="343"/>
      <c r="F15" s="303" t="str">
        <f t="shared" si="0"/>
        <v/>
      </c>
    </row>
    <row r="16" spans="1:11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="150" zoomScaleNormal="150" workbookViewId="0">
      <pane ySplit="5" topLeftCell="A6" activePane="bottomLeft" state="frozenSplit"/>
      <selection activeCell="E4" sqref="E4:E26"/>
      <selection pane="bottomLeft" activeCell="B13" sqref="B13"/>
    </sheetView>
  </sheetViews>
  <sheetFormatPr defaultColWidth="9.140625" defaultRowHeight="11.25" x14ac:dyDescent="0.2"/>
  <cols>
    <col min="1" max="1" width="3.5703125" style="231" customWidth="1"/>
    <col min="2" max="2" width="36.7109375" style="232" customWidth="1"/>
    <col min="3" max="3" width="5.14062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90" t="s">
        <v>91</v>
      </c>
      <c r="F1" s="391"/>
      <c r="G1" s="398" t="s">
        <v>163</v>
      </c>
      <c r="H1" s="399"/>
      <c r="I1" s="394"/>
      <c r="J1" s="395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92"/>
      <c r="F2" s="393"/>
      <c r="G2" s="384" t="s">
        <v>164</v>
      </c>
      <c r="H2" s="400"/>
      <c r="I2" s="396"/>
      <c r="J2" s="397"/>
      <c r="K2" s="347"/>
      <c r="L2" s="229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165</v>
      </c>
      <c r="B3" s="291"/>
      <c r="C3" s="291"/>
      <c r="D3" s="292"/>
      <c r="E3" s="392"/>
      <c r="F3" s="393"/>
      <c r="G3" s="384"/>
      <c r="H3" s="385"/>
      <c r="I3" s="384"/>
      <c r="J3" s="385"/>
      <c r="K3" s="384"/>
      <c r="L3" s="385"/>
      <c r="M3" s="384"/>
      <c r="N3" s="385"/>
      <c r="O3" s="228"/>
      <c r="P3" s="229"/>
      <c r="Q3" s="228"/>
      <c r="R3" s="229"/>
    </row>
    <row r="4" spans="1:18" ht="12" thickBot="1" x14ac:dyDescent="0.25">
      <c r="A4" s="193" t="s">
        <v>166</v>
      </c>
      <c r="B4" s="291"/>
      <c r="C4" s="291"/>
      <c r="D4" s="292"/>
      <c r="E4" s="293"/>
      <c r="F4" s="294"/>
      <c r="G4" s="388"/>
      <c r="H4" s="389"/>
      <c r="I4" s="386"/>
      <c r="J4" s="387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THERMOPLASTIC PAVEMENT MARKING - LETTERS AND SYMBOLS</v>
      </c>
      <c r="C6" s="295" t="str">
        <f>IF(ISBLANK('Item List'!C4),"",'Item List'!C4)</f>
        <v>SQ FT</v>
      </c>
      <c r="D6" s="296">
        <f>IF(ISBLANK('Item List'!D4),0,'Item List'!D4)</f>
        <v>1427.6</v>
      </c>
      <c r="E6" s="146">
        <f>IF(ISBLANK('Item List'!E4),0,'Item List'!E4)</f>
        <v>8.4</v>
      </c>
      <c r="F6" s="146">
        <f>IF(AND(ISNUMBER($D6),ISNUMBER(E6)),$D6*E6,0)</f>
        <v>11991.84</v>
      </c>
      <c r="G6" s="168">
        <v>33.5</v>
      </c>
      <c r="H6" s="103">
        <f>IF(AND(ISNUMBER($D6),ISNUMBER(G6)),$D6*G6,0)</f>
        <v>47824.6</v>
      </c>
      <c r="I6" s="169"/>
      <c r="J6" s="103">
        <f t="shared" ref="J6:J29" si="0">IF(AND(ISNUMBER($D6),ISNUMBER(I6)),$D6*I6,0)</f>
        <v>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THERMOPLASTIC PAVEMENT MARKING - LINE 6"</v>
      </c>
      <c r="C7" s="295" t="str">
        <f>IF(ISBLANK('Item List'!C5),"",'Item List'!C5)</f>
        <v>FOOT</v>
      </c>
      <c r="D7" s="296">
        <f>IF(ISBLANK('Item List'!D5),0,'Item List'!D5)</f>
        <v>5066</v>
      </c>
      <c r="E7" s="146">
        <f>IF(ISBLANK('Item List'!E5),0,'Item List'!E5)</f>
        <v>2</v>
      </c>
      <c r="F7" s="146">
        <f t="shared" ref="F7:H29" si="5">IF(AND(ISNUMBER($D7),ISNUMBER(E7)),$D7*E7,0)</f>
        <v>10132</v>
      </c>
      <c r="G7" s="168">
        <v>1.5</v>
      </c>
      <c r="H7" s="103">
        <f t="shared" si="5"/>
        <v>7599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EPOXY PAVEMENT MARKING - LETTERS AND SYMBOLS</v>
      </c>
      <c r="C8" s="295" t="str">
        <f>IF(ISBLANK('Item List'!C6),"",'Item List'!C6)</f>
        <v>SQ FT</v>
      </c>
      <c r="D8" s="296">
        <f>IF(ISBLANK('Item List'!D6),0,'Item List'!D6)</f>
        <v>315.2</v>
      </c>
      <c r="E8" s="146">
        <f>IF(ISBLANK('Item List'!E6),0,'Item List'!E6)</f>
        <v>9.5</v>
      </c>
      <c r="F8" s="146">
        <f t="shared" si="5"/>
        <v>2994.4</v>
      </c>
      <c r="G8" s="168">
        <v>35</v>
      </c>
      <c r="H8" s="103">
        <f t="shared" si="5"/>
        <v>11032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EPOXY PAVEMENT MARKING - LINE 4"</v>
      </c>
      <c r="C9" s="295" t="str">
        <f>IF(ISBLANK('Item List'!C7),"",'Item List'!C7)</f>
        <v>FOOT</v>
      </c>
      <c r="D9" s="296">
        <f>IF(ISBLANK('Item List'!D7),0,'Item List'!D7)</f>
        <v>6461</v>
      </c>
      <c r="E9" s="146">
        <f>IF(ISBLANK('Item List'!E7),0,'Item List'!E7)</f>
        <v>2.7</v>
      </c>
      <c r="F9" s="146">
        <f t="shared" si="5"/>
        <v>17444.7</v>
      </c>
      <c r="G9" s="168">
        <v>2.1</v>
      </c>
      <c r="H9" s="103">
        <f t="shared" si="5"/>
        <v>13568.1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EPOXY PAVEMENT MARKING - LINE 12"</v>
      </c>
      <c r="C10" s="295" t="str">
        <f>IF(ISBLANK('Item List'!C8),"",'Item List'!C8)</f>
        <v>FOOT</v>
      </c>
      <c r="D10" s="296">
        <f>IF(ISBLANK('Item List'!D8),0,'Item List'!D8)</f>
        <v>443</v>
      </c>
      <c r="E10" s="146">
        <f>IF(ISBLANK('Item List'!E8),0,'Item List'!E8)</f>
        <v>6.3</v>
      </c>
      <c r="F10" s="146">
        <f t="shared" si="5"/>
        <v>2790.9</v>
      </c>
      <c r="G10" s="168">
        <v>6.3</v>
      </c>
      <c r="H10" s="103">
        <f t="shared" si="5"/>
        <v>2790.9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METHYL METHACRYLATE (MMA) PAVEMENT MARKING - GREEN (2' x 5')</v>
      </c>
      <c r="C11" s="295" t="str">
        <f>IF(ISBLANK('Item List'!C9),"",'Item List'!C9)</f>
        <v>SQ FT</v>
      </c>
      <c r="D11" s="296">
        <f>IF(ISBLANK('Item List'!D9),0,'Item List'!D9)</f>
        <v>320</v>
      </c>
      <c r="E11" s="146">
        <f>IF(ISBLANK('Item List'!E9),0,'Item List'!E9)</f>
        <v>14.85</v>
      </c>
      <c r="F11" s="146">
        <f t="shared" si="5"/>
        <v>4752</v>
      </c>
      <c r="G11" s="168">
        <v>16</v>
      </c>
      <c r="H11" s="103">
        <f t="shared" si="5"/>
        <v>5120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PAVEMENT MARKING REMOVAL - WATER BLASTING</v>
      </c>
      <c r="C12" s="295" t="str">
        <f>IF(ISBLANK('Item List'!C10),"",'Item List'!C10)</f>
        <v>SQ FT</v>
      </c>
      <c r="D12" s="296">
        <f>IF(ISBLANK('Item List'!D10),0,'Item List'!D10)</f>
        <v>100</v>
      </c>
      <c r="E12" s="146">
        <f>IF(ISBLANK('Item List'!E10),0,'Item List'!E10)</f>
        <v>4.5</v>
      </c>
      <c r="F12" s="146">
        <f t="shared" si="5"/>
        <v>450</v>
      </c>
      <c r="G12" s="168">
        <v>40</v>
      </c>
      <c r="H12" s="103">
        <f t="shared" si="5"/>
        <v>4000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50555.840000000004</v>
      </c>
      <c r="G30" s="110"/>
      <c r="H30" s="104">
        <f>IF(SUM(H6:H29)=0,"",SUM(H6:H29))</f>
        <v>91934.6</v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COUNTRYMAN INC.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50555.840000000004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91934.6</v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COUNTRYMAN INC.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COUNTRYMAN INC.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COUNTRYMAN INC.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COUNTRYMAN INC.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COUNTRYMAN INC.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COUNTRYMAN INC.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COUNTRYMAN INC.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COUNTRYMAN INC.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COUNTRYMAN INC.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COUNTRYMAN INC.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COUNTRYMAN INC.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COUNTRYMAN INC.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portrait" blackAndWhite="1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5" sqref="B5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2023 BIKE PLAN STRIPING IMPROVEMENTS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THERMOPLASTIC PAVEMENT MARKING - LETTERS AND SYMBOLS</v>
      </c>
      <c r="C5" s="145" t="str">
        <f>'Tabulation of Bids'!C6</f>
        <v>SQ FT</v>
      </c>
      <c r="D5" s="145">
        <f>'Tabulation of Bids'!D6</f>
        <v>1427.6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THERMOPLASTIC PAVEMENT MARKING - LINE 6"</v>
      </c>
      <c r="C6" s="145" t="str">
        <f>'Tabulation of Bids'!C7</f>
        <v>FOOT</v>
      </c>
      <c r="D6" s="145">
        <f>'Tabulation of Bids'!D7</f>
        <v>5066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EPOXY PAVEMENT MARKING - LETTERS AND SYMBOLS</v>
      </c>
      <c r="C7" s="145" t="str">
        <f>'Tabulation of Bids'!C8</f>
        <v>SQ FT</v>
      </c>
      <c r="D7" s="145">
        <f>'Tabulation of Bids'!D8</f>
        <v>315.2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EPOXY PAVEMENT MARKING - LINE 4"</v>
      </c>
      <c r="C8" s="145" t="str">
        <f>'Tabulation of Bids'!C9</f>
        <v>FOOT</v>
      </c>
      <c r="D8" s="145">
        <f>'Tabulation of Bids'!D9</f>
        <v>6461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EPOXY PAVEMENT MARKING - LINE 12"</v>
      </c>
      <c r="C9" s="145" t="str">
        <f>'Tabulation of Bids'!C10</f>
        <v>FOOT</v>
      </c>
      <c r="D9" s="145">
        <f>'Tabulation of Bids'!D10</f>
        <v>443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METHYL METHACRYLATE (MMA) PAVEMENT MARKING - GREEN (2' x 5')</v>
      </c>
      <c r="C10" s="145" t="str">
        <f>'Tabulation of Bids'!C11</f>
        <v>SQ FT</v>
      </c>
      <c r="D10" s="145">
        <f>'Tabulation of Bids'!D11</f>
        <v>320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PAVEMENT MARKING REMOVAL - WATER BLASTING</v>
      </c>
      <c r="C11" s="145" t="str">
        <f>'Tabulation of Bids'!C12</f>
        <v>SQ FT</v>
      </c>
      <c r="D11" s="145">
        <f>'Tabulation of Bids'!D12</f>
        <v>100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topLeftCell="A208" zoomScaleNormal="100" workbookViewId="0">
      <selection activeCell="H22" sqref="H2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405"/>
      <c r="F2" s="406"/>
    </row>
    <row r="3" spans="1:6" s="98" customFormat="1" ht="15.75" customHeight="1" x14ac:dyDescent="0.2">
      <c r="A3" s="123"/>
      <c r="B3" s="126"/>
      <c r="C3" s="125" t="s">
        <v>14</v>
      </c>
      <c r="D3" s="407" t="s">
        <v>15</v>
      </c>
      <c r="E3" s="407"/>
      <c r="F3" s="408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403" t="str">
        <f>'Tabulation of Bids'!$A$3</f>
        <v>2023 BIKE PLAN STRIPING IMPROVEMENTS</v>
      </c>
      <c r="E4" s="403"/>
      <c r="F4" s="404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THERMOPLASTIC PAVEMENT MARKING - LETTERS AND SYMBOLS</v>
      </c>
      <c r="C16" s="96" t="str">
        <f>'Tabulation of Bids'!$C6</f>
        <v>SQ FT</v>
      </c>
      <c r="D16" s="211">
        <f>'Tabulation of Bids'!$D6</f>
        <v>1427.6</v>
      </c>
      <c r="E16" s="246">
        <f>'Tabulation of Bids'!$E6</f>
        <v>8.4</v>
      </c>
      <c r="F16" s="327">
        <f>D16*E16</f>
        <v>11991.84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THERMOPLASTIC PAVEMENT MARKING - LINE 6"</v>
      </c>
      <c r="C17" s="96" t="str">
        <f>'Tabulation of Bids'!$C7</f>
        <v>FOOT</v>
      </c>
      <c r="D17" s="97">
        <f>'Tabulation of Bids'!$D7</f>
        <v>5066</v>
      </c>
      <c r="E17" s="241">
        <f>'Tabulation of Bids'!$E7</f>
        <v>2</v>
      </c>
      <c r="F17" s="328">
        <f t="shared" ref="F17:F32" si="0">D17*E17</f>
        <v>10132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EPOXY PAVEMENT MARKING - LETTERS AND SYMBOLS</v>
      </c>
      <c r="C18" s="96" t="str">
        <f>'Tabulation of Bids'!$C8</f>
        <v>SQ FT</v>
      </c>
      <c r="D18" s="97">
        <f>'Tabulation of Bids'!$D8</f>
        <v>315.2</v>
      </c>
      <c r="E18" s="241">
        <f>'Tabulation of Bids'!$E8</f>
        <v>9.5</v>
      </c>
      <c r="F18" s="328">
        <f t="shared" si="0"/>
        <v>2994.4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EPOXY PAVEMENT MARKING - LINE 4"</v>
      </c>
      <c r="C19" s="96" t="str">
        <f>'Tabulation of Bids'!$C9</f>
        <v>FOOT</v>
      </c>
      <c r="D19" s="97">
        <f>'Tabulation of Bids'!$D9</f>
        <v>6461</v>
      </c>
      <c r="E19" s="241">
        <f>'Tabulation of Bids'!$E9</f>
        <v>2.7</v>
      </c>
      <c r="F19" s="328">
        <f t="shared" si="0"/>
        <v>17444.7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EPOXY PAVEMENT MARKING - LINE 12"</v>
      </c>
      <c r="C20" s="96" t="str">
        <f>'Tabulation of Bids'!$C10</f>
        <v>FOOT</v>
      </c>
      <c r="D20" s="97">
        <f>'Tabulation of Bids'!$D10</f>
        <v>443</v>
      </c>
      <c r="E20" s="241">
        <f>'Tabulation of Bids'!$E10</f>
        <v>6.3</v>
      </c>
      <c r="F20" s="328">
        <f t="shared" si="0"/>
        <v>2790.9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METHYL METHACRYLATE (MMA) PAVEMENT MARKING - GREEN (2' x 5')</v>
      </c>
      <c r="C21" s="96" t="str">
        <f>'Tabulation of Bids'!$C11</f>
        <v>SQ FT</v>
      </c>
      <c r="D21" s="97">
        <f>'Tabulation of Bids'!$D11</f>
        <v>320</v>
      </c>
      <c r="E21" s="241">
        <f>'Tabulation of Bids'!$E11</f>
        <v>14.85</v>
      </c>
      <c r="F21" s="328">
        <f t="shared" si="0"/>
        <v>4752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PAVEMENT MARKING REMOVAL - WATER BLASTING</v>
      </c>
      <c r="C22" s="96" t="str">
        <f>'Tabulation of Bids'!$C12</f>
        <v>SQ FT</v>
      </c>
      <c r="D22" s="97">
        <f>'Tabulation of Bids'!$D12</f>
        <v>100</v>
      </c>
      <c r="E22" s="241">
        <f>'Tabulation of Bids'!$E12</f>
        <v>4.5</v>
      </c>
      <c r="F22" s="328">
        <f t="shared" si="0"/>
        <v>450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50555.840000000004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401">
        <f>E2</f>
        <v>0</v>
      </c>
      <c r="F47" s="402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403" t="str">
        <f>D4</f>
        <v>2023 BIKE PLAN STRIPING IMPROVEMENTS</v>
      </c>
      <c r="E49" s="403"/>
      <c r="F49" s="404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50555.840000000004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401">
        <f>E47</f>
        <v>0</v>
      </c>
      <c r="F92" s="402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403" t="str">
        <f>D49</f>
        <v>2023 BIKE PLAN STRIPING IMPROVEMENTS</v>
      </c>
      <c r="E94" s="403"/>
      <c r="F94" s="404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50555.840000000004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401">
        <f>E92</f>
        <v>0</v>
      </c>
      <c r="F137" s="402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403" t="str">
        <f>D94</f>
        <v>2023 BIKE PLAN STRIPING IMPROVEMENTS</v>
      </c>
      <c r="E139" s="403"/>
      <c r="F139" s="404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50555.840000000004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401">
        <f>E137</f>
        <v>0</v>
      </c>
      <c r="F182" s="402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403" t="str">
        <f>D139</f>
        <v>2023 BIKE PLAN STRIPING IMPROVEMENTS</v>
      </c>
      <c r="E184" s="403"/>
      <c r="F184" s="404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50555.840000000004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401">
        <f>E182</f>
        <v>0</v>
      </c>
      <c r="F227" s="402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403" t="str">
        <f>D184</f>
        <v>2023 BIKE PLAN STRIPING IMPROVEMENTS</v>
      </c>
      <c r="E229" s="403"/>
      <c r="F229" s="404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50555.840000000004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401">
        <f>E227</f>
        <v>0</v>
      </c>
      <c r="F272" s="402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403" t="str">
        <f>D229</f>
        <v>2023 BIKE PLAN STRIPING IMPROVEMENTS</v>
      </c>
      <c r="E274" s="403"/>
      <c r="F274" s="404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50555.840000000004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401">
        <f>E272</f>
        <v>0</v>
      </c>
      <c r="F317" s="402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403" t="str">
        <f>D274</f>
        <v>2023 BIKE PLAN STRIPING IMPROVEMENTS</v>
      </c>
      <c r="E319" s="403"/>
      <c r="F319" s="404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50555.840000000004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401">
        <f>E317</f>
        <v>0</v>
      </c>
      <c r="F362" s="402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403" t="str">
        <f>D319</f>
        <v>2023 BIKE PLAN STRIPING IMPROVEMENTS</v>
      </c>
      <c r="E364" s="403"/>
      <c r="F364" s="404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50555.840000000004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401">
        <f>E362</f>
        <v>0</v>
      </c>
      <c r="F407" s="402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403" t="str">
        <f>D364</f>
        <v>2023 BIKE PLAN STRIPING IMPROVEMENTS</v>
      </c>
      <c r="E409" s="403"/>
      <c r="F409" s="404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50555.840000000004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401">
        <f>E407</f>
        <v>0</v>
      </c>
      <c r="F452" s="402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403" t="str">
        <f>D409</f>
        <v>2023 BIKE PLAN STRIPING IMPROVEMENTS</v>
      </c>
      <c r="E454" s="403"/>
      <c r="F454" s="404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50555.840000000004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401">
        <f>E452</f>
        <v>0</v>
      </c>
      <c r="F497" s="402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403" t="str">
        <f>D454</f>
        <v>2023 BIKE PLAN STRIPING IMPROVEMENTS</v>
      </c>
      <c r="E499" s="403"/>
      <c r="F499" s="404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50555.840000000004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411" t="str">
        <f>IF(A55="",IF(ISNUMBER(J37),"ENGINEER'S PAYMENT ESTIMATE","ENGINEER'S FINAL PAYMENT ESTIMATE"),A49)</f>
        <v>ENGINEER'S FINAL PAYMENT ESTIMATE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COUNTRYMAN INC.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 xml:space="preserve">Address: ROCKFORD, IL </v>
      </c>
      <c r="C4" s="12"/>
      <c r="D4" s="12"/>
      <c r="E4" s="12"/>
      <c r="F4" s="12"/>
      <c r="G4" s="12"/>
      <c r="H4" s="14"/>
      <c r="I4" s="410"/>
      <c r="J4" s="410"/>
      <c r="K4" s="4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THERMOPLASTIC PAVEMENT MARKING - LETTERS AND SYMBOLS</v>
      </c>
      <c r="C7" s="307">
        <f>IF('Tabulation of Bids'!D6=0,"",'Tabulation of Bids'!D6)</f>
        <v>1427.6</v>
      </c>
      <c r="D7" s="308" t="str">
        <f>IF(ISBLANK('Tabulation of Bids'!C6),"",'Tabulation of Bids'!C6)</f>
        <v>SQ FT</v>
      </c>
      <c r="E7" s="263">
        <f>IF(J7 = "","",J7*C7)</f>
        <v>47824.6</v>
      </c>
      <c r="F7" s="264" t="str">
        <f t="shared" ref="F7:F23" si="0">IF((H7&gt;C7),H7-C7,"")</f>
        <v/>
      </c>
      <c r="G7" s="296">
        <f t="shared" ref="G7:G30" si="1">IF($K$48="BLR 6303",IF(C7&gt;H7,C7-H7,""),"")</f>
        <v>1427.6</v>
      </c>
      <c r="H7" s="167"/>
      <c r="I7" s="136" t="str">
        <f>IF(ISBLANK(H7),"",D7)</f>
        <v/>
      </c>
      <c r="J7" s="134">
        <f>IF(ISBLANK('Tabulation of Bids'!G6),"",'Tabulation of Bids'!G6)</f>
        <v>33.5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THERMOPLASTIC PAVEMENT MARKING - LINE 6"</v>
      </c>
      <c r="C8" s="307">
        <f>IF('Tabulation of Bids'!D7=0,"",'Tabulation of Bids'!D7)</f>
        <v>5066</v>
      </c>
      <c r="D8" s="311" t="str">
        <f>IF(ISBLANK('Tabulation of Bids'!C7),"",'Tabulation of Bids'!C7)</f>
        <v>FOOT</v>
      </c>
      <c r="E8" s="267">
        <f t="shared" ref="E8:E23" si="2">IF(J8 = "","",J8*C8)</f>
        <v>7599</v>
      </c>
      <c r="F8" s="268" t="str">
        <f t="shared" si="0"/>
        <v/>
      </c>
      <c r="G8" s="296">
        <f t="shared" si="1"/>
        <v>5066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1.5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EPOXY PAVEMENT MARKING - LETTERS AND SYMBOLS</v>
      </c>
      <c r="C9" s="307">
        <f>IF('Tabulation of Bids'!D8=0,"",'Tabulation of Bids'!D8)</f>
        <v>315.2</v>
      </c>
      <c r="D9" s="311" t="str">
        <f>IF(ISBLANK('Tabulation of Bids'!C8),"",'Tabulation of Bids'!C8)</f>
        <v>SQ FT</v>
      </c>
      <c r="E9" s="267">
        <f t="shared" si="2"/>
        <v>11032</v>
      </c>
      <c r="F9" s="268" t="str">
        <f t="shared" si="0"/>
        <v/>
      </c>
      <c r="G9" s="296">
        <f t="shared" si="1"/>
        <v>315.2</v>
      </c>
      <c r="H9" s="167"/>
      <c r="I9" s="136" t="str">
        <f t="shared" si="3"/>
        <v/>
      </c>
      <c r="J9" s="134">
        <f>IF(ISBLANK('Tabulation of Bids'!G8),"",'Tabulation of Bids'!G8)</f>
        <v>35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EPOXY PAVEMENT MARKING - LINE 4"</v>
      </c>
      <c r="C10" s="307">
        <f>IF('Tabulation of Bids'!D9=0,"",'Tabulation of Bids'!D9)</f>
        <v>6461</v>
      </c>
      <c r="D10" s="311" t="str">
        <f>IF(ISBLANK('Tabulation of Bids'!C9),"",'Tabulation of Bids'!C9)</f>
        <v>FOOT</v>
      </c>
      <c r="E10" s="267">
        <f t="shared" si="2"/>
        <v>13568.1</v>
      </c>
      <c r="F10" s="268" t="str">
        <f t="shared" si="0"/>
        <v/>
      </c>
      <c r="G10" s="296">
        <f t="shared" si="1"/>
        <v>6461</v>
      </c>
      <c r="H10" s="167"/>
      <c r="I10" s="136" t="str">
        <f t="shared" si="3"/>
        <v/>
      </c>
      <c r="J10" s="134">
        <f>IF(ISBLANK('Tabulation of Bids'!G9),"",'Tabulation of Bids'!G9)</f>
        <v>2.1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EPOXY PAVEMENT MARKING - LINE 12"</v>
      </c>
      <c r="C11" s="307">
        <f>IF('Tabulation of Bids'!D10=0,"",'Tabulation of Bids'!D10)</f>
        <v>443</v>
      </c>
      <c r="D11" s="311" t="str">
        <f>IF(ISBLANK('Tabulation of Bids'!C10),"",'Tabulation of Bids'!C10)</f>
        <v>FOOT</v>
      </c>
      <c r="E11" s="267">
        <f t="shared" si="2"/>
        <v>2790.9</v>
      </c>
      <c r="F11" s="268" t="str">
        <f t="shared" si="0"/>
        <v/>
      </c>
      <c r="G11" s="296">
        <f t="shared" si="1"/>
        <v>443</v>
      </c>
      <c r="H11" s="167"/>
      <c r="I11" s="136" t="str">
        <f t="shared" si="3"/>
        <v/>
      </c>
      <c r="J11" s="134">
        <f>IF(ISBLANK('Tabulation of Bids'!G10),"",'Tabulation of Bids'!G10)</f>
        <v>6.3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METHYL METHACRYLATE (MMA) PAVEMENT MARKING - GREEN (2' x 5')</v>
      </c>
      <c r="C12" s="307">
        <f>IF('Tabulation of Bids'!D11=0,"",'Tabulation of Bids'!D11)</f>
        <v>320</v>
      </c>
      <c r="D12" s="311" t="str">
        <f>IF(ISBLANK('Tabulation of Bids'!C11),"",'Tabulation of Bids'!C11)</f>
        <v>SQ FT</v>
      </c>
      <c r="E12" s="267">
        <f t="shared" si="2"/>
        <v>5120</v>
      </c>
      <c r="F12" s="268" t="str">
        <f t="shared" si="0"/>
        <v/>
      </c>
      <c r="G12" s="296">
        <f t="shared" si="1"/>
        <v>320</v>
      </c>
      <c r="H12" s="167"/>
      <c r="I12" s="136" t="str">
        <f t="shared" si="3"/>
        <v/>
      </c>
      <c r="J12" s="134">
        <f>IF(ISBLANK('Tabulation of Bids'!G11),"",'Tabulation of Bids'!G11)</f>
        <v>16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PAVEMENT MARKING REMOVAL - WATER BLASTING</v>
      </c>
      <c r="C13" s="307">
        <f>IF('Tabulation of Bids'!D12=0,"",'Tabulation of Bids'!D12)</f>
        <v>100</v>
      </c>
      <c r="D13" s="311" t="str">
        <f>IF(ISBLANK('Tabulation of Bids'!C12),"",'Tabulation of Bids'!C12)</f>
        <v>SQ FT</v>
      </c>
      <c r="E13" s="267">
        <f t="shared" si="2"/>
        <v>4000</v>
      </c>
      <c r="F13" s="268" t="str">
        <f t="shared" si="0"/>
        <v/>
      </c>
      <c r="G13" s="296">
        <f t="shared" si="1"/>
        <v>100</v>
      </c>
      <c r="H13" s="167"/>
      <c r="I13" s="136" t="str">
        <f t="shared" si="3"/>
        <v/>
      </c>
      <c r="J13" s="134">
        <f>IF(ISBLANK('Tabulation of Bids'!G12),"",'Tabulation of Bids'!G12)</f>
        <v>40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91934.6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411" t="str">
        <f>IF(A104="",IF(ISNUMBER(J86),"ENGINEER'S PAYMENT ESTIMATE","ENGINEER'S FINAL PAYMENT ESTIMATE"),A98)</f>
        <v>ENGINEER'S FINAL PAYMENT ESTIMATE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COUNTRYMAN INC.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 xml:space="preserve">Address: ROCKFORD, IL </v>
      </c>
      <c r="C52" s="12"/>
      <c r="D52" s="12"/>
      <c r="E52" s="12"/>
      <c r="F52" s="12"/>
      <c r="G52" s="12"/>
      <c r="H52" s="14"/>
      <c r="I52" s="410"/>
      <c r="J52" s="410"/>
      <c r="K52" s="410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91934.6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409" t="str">
        <f>IF(A153="",IF(ISNUMBER(J135),"ENGINEER'S PAYMENT ESTIMATE","ENGINEER'S FINAL PAYMENT ESTIMATE"),A147)</f>
        <v>ENGINEER'S FINAL PAYMENT ESTIMATE</v>
      </c>
      <c r="B98" s="409"/>
      <c r="C98" s="409"/>
      <c r="D98" s="409"/>
      <c r="E98" s="409"/>
      <c r="F98" s="409"/>
      <c r="G98" s="409"/>
      <c r="H98" s="409"/>
      <c r="I98" s="409"/>
      <c r="J98" s="409"/>
      <c r="K98" s="409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COUNTRYMAN INC.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 xml:space="preserve">Address: ROCKFORD, IL </v>
      </c>
      <c r="C101" s="12"/>
      <c r="D101" s="12"/>
      <c r="E101" s="12"/>
      <c r="F101" s="12"/>
      <c r="G101" s="12"/>
      <c r="H101" s="14"/>
      <c r="I101" s="410"/>
      <c r="J101" s="410"/>
      <c r="K101" s="410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91934.6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409" t="str">
        <f>IF(A202="",IF(ISNUMBER(J184),"ENGINEER'S PAYMENT ESTIMATE","ENGINEER'S FINAL PAYMENT ESTIMATE"),A196)</f>
        <v>ENGINEER'S FINAL PAYMENT ESTIMATE</v>
      </c>
      <c r="B147" s="409"/>
      <c r="C147" s="409"/>
      <c r="D147" s="409"/>
      <c r="E147" s="409"/>
      <c r="F147" s="409"/>
      <c r="G147" s="409"/>
      <c r="H147" s="409"/>
      <c r="I147" s="409"/>
      <c r="J147" s="409"/>
      <c r="K147" s="409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COUNTRYMAN INC.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 xml:space="preserve">Address: ROCKFORD, IL </v>
      </c>
      <c r="C150" s="12"/>
      <c r="D150" s="12"/>
      <c r="E150" s="12"/>
      <c r="F150" s="12"/>
      <c r="G150" s="12"/>
      <c r="H150" s="14"/>
      <c r="I150" s="410"/>
      <c r="J150" s="410"/>
      <c r="K150" s="410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91934.6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409" t="str">
        <f>IF(A251="",IF(ISNUMBER(J233),"ENGINEER'S PAYMENT ESTIMATE","ENGINEER'S FINAL PAYMENT ESTIMATE"),A245)</f>
        <v>ENGINEER'S FINAL PAYMENT ESTIMATE</v>
      </c>
      <c r="B196" s="409"/>
      <c r="C196" s="409"/>
      <c r="D196" s="409"/>
      <c r="E196" s="409"/>
      <c r="F196" s="409"/>
      <c r="G196" s="409"/>
      <c r="H196" s="409"/>
      <c r="I196" s="409"/>
      <c r="J196" s="409"/>
      <c r="K196" s="409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COUNTRYMAN INC.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 xml:space="preserve">Address: ROCKFORD, IL </v>
      </c>
      <c r="C199" s="12"/>
      <c r="D199" s="12"/>
      <c r="E199" s="12"/>
      <c r="F199" s="12"/>
      <c r="G199" s="12"/>
      <c r="H199" s="14"/>
      <c r="I199" s="410"/>
      <c r="J199" s="410"/>
      <c r="K199" s="410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275803.80000000005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409" t="str">
        <f>IF(A300="",IF(ISNUMBER(J282),"ENGINEER'S PAYMENT ESTIMATE","ENGINEER'S FINAL PAYMENT ESTIMATE"),A294)</f>
        <v>ENGINEER'S FINAL PAYMENT ESTIMATE</v>
      </c>
      <c r="B245" s="409"/>
      <c r="C245" s="409"/>
      <c r="D245" s="409"/>
      <c r="E245" s="409"/>
      <c r="F245" s="409"/>
      <c r="G245" s="409"/>
      <c r="H245" s="409"/>
      <c r="I245" s="409"/>
      <c r="J245" s="409"/>
      <c r="K245" s="409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COUNTRYMAN INC.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 xml:space="preserve">Address: ROCKFORD, IL </v>
      </c>
      <c r="C248" s="12"/>
      <c r="D248" s="12"/>
      <c r="E248" s="12"/>
      <c r="F248" s="12"/>
      <c r="G248" s="12"/>
      <c r="H248" s="14"/>
      <c r="I248" s="410"/>
      <c r="J248" s="410"/>
      <c r="K248" s="410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459673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409" t="str">
        <f>IF(A349="",IF(ISNUMBER(J331),"ENGINEER'S PAYMENT ESTIMATE","ENGINEER'S FINAL PAYMENT ESTIMATE"),A343)</f>
        <v>ENGINEER'S FINAL PAYMENT ESTIMATE</v>
      </c>
      <c r="B294" s="409"/>
      <c r="C294" s="409"/>
      <c r="D294" s="409"/>
      <c r="E294" s="409"/>
      <c r="F294" s="409"/>
      <c r="G294" s="409"/>
      <c r="H294" s="409"/>
      <c r="I294" s="409"/>
      <c r="J294" s="409"/>
      <c r="K294" s="409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COUNTRYMAN INC.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 xml:space="preserve">Address: ROCKFORD, IL </v>
      </c>
      <c r="C297" s="12"/>
      <c r="D297" s="12"/>
      <c r="E297" s="12"/>
      <c r="F297" s="12"/>
      <c r="G297" s="12"/>
      <c r="H297" s="14"/>
      <c r="I297" s="410"/>
      <c r="J297" s="410"/>
      <c r="K297" s="410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827411.4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409" t="str">
        <f>IF(A398="",IF(ISNUMBER(J380),"ENGINEER'S PAYMENT ESTIMATE","ENGINEER'S FINAL PAYMENT ESTIMATE"),A392)</f>
        <v>ENGINEER'S FINAL PAYMENT ESTIMATE</v>
      </c>
      <c r="B343" s="409"/>
      <c r="C343" s="409"/>
      <c r="D343" s="409"/>
      <c r="E343" s="409"/>
      <c r="F343" s="409"/>
      <c r="G343" s="409"/>
      <c r="H343" s="409"/>
      <c r="I343" s="409"/>
      <c r="J343" s="409"/>
      <c r="K343" s="409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COUNTRYMAN INC.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 xml:space="preserve">Address: ROCKFORD, IL </v>
      </c>
      <c r="C346" s="12"/>
      <c r="D346" s="12"/>
      <c r="E346" s="12"/>
      <c r="F346" s="12"/>
      <c r="G346" s="12"/>
      <c r="H346" s="14"/>
      <c r="I346" s="410"/>
      <c r="J346" s="410"/>
      <c r="K346" s="410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1562888.2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409" t="str">
        <f>IF(A447="",IF(ISNUMBER(J429),"ENGINEER'S PAYMENT ESTIMATE","ENGINEER'S FINAL PAYMENT ESTIMATE"),A441)</f>
        <v>ENGINEER'S FINAL PAYMENT ESTIMATE</v>
      </c>
      <c r="B392" s="409"/>
      <c r="C392" s="409"/>
      <c r="D392" s="409"/>
      <c r="E392" s="409"/>
      <c r="F392" s="409"/>
      <c r="G392" s="409"/>
      <c r="H392" s="409"/>
      <c r="I392" s="409"/>
      <c r="J392" s="409"/>
      <c r="K392" s="409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COUNTRYMAN INC.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 xml:space="preserve">Address: ROCKFORD, IL </v>
      </c>
      <c r="C395" s="12"/>
      <c r="D395" s="12"/>
      <c r="E395" s="12"/>
      <c r="F395" s="12"/>
      <c r="G395" s="12"/>
      <c r="H395" s="14"/>
      <c r="I395" s="410"/>
      <c r="J395" s="410"/>
      <c r="K395" s="410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2849972.6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409" t="str">
        <f>IF(A496="",IF(ISNUMBER(J478),"ENGINEER'S PAYMENT ESTIMATE","ENGINEER'S FINAL PAYMENT ESTIMATE"),A490)</f>
        <v>ENGINEER'S FINAL PAYMENT ESTIMATE</v>
      </c>
      <c r="B441" s="409"/>
      <c r="C441" s="409"/>
      <c r="D441" s="409"/>
      <c r="E441" s="409"/>
      <c r="F441" s="409"/>
      <c r="G441" s="409"/>
      <c r="H441" s="409"/>
      <c r="I441" s="409"/>
      <c r="J441" s="409"/>
      <c r="K441" s="409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COUNTRYMAN INC.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 xml:space="preserve">Address: ROCKFORD, IL </v>
      </c>
      <c r="C444" s="12"/>
      <c r="D444" s="12"/>
      <c r="E444" s="12"/>
      <c r="F444" s="12"/>
      <c r="G444" s="12"/>
      <c r="H444" s="14"/>
      <c r="I444" s="410"/>
      <c r="J444" s="410"/>
      <c r="K444" s="410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5240272.2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409" t="str">
        <f>IF(A545="",IF(ISNUMBER(J527),"ENGINEER'S PAYMENT ESTIMATE","ENGINEER'S FINAL PAYMENT ESTIMATE"),A539)</f>
        <v>ENGINEER'S FINAL PAYMENT ESTIMATE</v>
      </c>
      <c r="B490" s="409"/>
      <c r="C490" s="409"/>
      <c r="D490" s="409"/>
      <c r="E490" s="409"/>
      <c r="F490" s="409"/>
      <c r="G490" s="409"/>
      <c r="H490" s="409"/>
      <c r="I490" s="409"/>
      <c r="J490" s="409"/>
      <c r="K490" s="409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COUNTRYMAN INC.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 xml:space="preserve">Address: ROCKFORD, IL </v>
      </c>
      <c r="C493" s="12"/>
      <c r="D493" s="12"/>
      <c r="E493" s="12"/>
      <c r="F493" s="12"/>
      <c r="G493" s="12"/>
      <c r="H493" s="14"/>
      <c r="I493" s="410"/>
      <c r="J493" s="410"/>
      <c r="K493" s="410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9653133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409" t="str">
        <f>IF(A594="",IF(ISNUMBER(J576),"ENGINEER'S PAYMENT ESTIMATE","ENGINEER'S FINAL PAYMENT ESTIMATE"),A588)</f>
        <v>ENGINEER'S FINAL PAYMENT ESTIMATE</v>
      </c>
      <c r="B539" s="409"/>
      <c r="C539" s="409"/>
      <c r="D539" s="409"/>
      <c r="E539" s="409"/>
      <c r="F539" s="409"/>
      <c r="G539" s="409"/>
      <c r="H539" s="409"/>
      <c r="I539" s="409"/>
      <c r="J539" s="409"/>
      <c r="K539" s="409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COUNTRYMAN INC.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 xml:space="preserve">Address: ROCKFORD, IL </v>
      </c>
      <c r="C542" s="12"/>
      <c r="D542" s="12"/>
      <c r="E542" s="12"/>
      <c r="F542" s="12"/>
      <c r="G542" s="12"/>
      <c r="H542" s="14"/>
      <c r="I542" s="410"/>
      <c r="J542" s="410"/>
      <c r="K542" s="410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17743377.800000001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409" t="str">
        <f>IF(A644="",IF(ISNUMBER(J625),"ENGINEER'S PAYMENT ESTIMATE","ENGINEER'S FINAL PAYMENT ESTIMATE"),A638)</f>
        <v>ENGINEER'S FINAL PAYMENT ESTIMATE</v>
      </c>
      <c r="B588" s="409"/>
      <c r="C588" s="409"/>
      <c r="D588" s="409"/>
      <c r="E588" s="409"/>
      <c r="F588" s="409"/>
      <c r="G588" s="409"/>
      <c r="H588" s="409"/>
      <c r="I588" s="409"/>
      <c r="J588" s="409"/>
      <c r="K588" s="409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COUNTRYMAN INC.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 xml:space="preserve">Address: ROCKFORD, IL </v>
      </c>
      <c r="C591" s="12"/>
      <c r="D591" s="12"/>
      <c r="E591" s="12"/>
      <c r="F591" s="12"/>
      <c r="G591" s="12"/>
      <c r="H591" s="14"/>
      <c r="I591" s="410"/>
      <c r="J591" s="410"/>
      <c r="K591" s="410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32636783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405"/>
      <c r="G5" s="40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415" t="s">
        <v>102</v>
      </c>
      <c r="G7" s="403"/>
    </row>
    <row r="8" spans="1:7" x14ac:dyDescent="0.2">
      <c r="A8" s="67" t="s">
        <v>49</v>
      </c>
      <c r="B8" s="67"/>
      <c r="C8" s="67"/>
      <c r="D8" s="67"/>
      <c r="E8" s="68" t="s">
        <v>50</v>
      </c>
      <c r="F8" s="405">
        <v>1</v>
      </c>
      <c r="G8" s="405"/>
    </row>
    <row r="9" spans="1:7" x14ac:dyDescent="0.2">
      <c r="A9" s="67"/>
      <c r="B9" s="67"/>
      <c r="C9" s="67"/>
      <c r="D9" s="67"/>
      <c r="E9" s="68" t="s">
        <v>25</v>
      </c>
      <c r="F9" s="414"/>
      <c r="G9" s="414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407" t="str">
        <f>'Tabulation of Bids'!G1</f>
        <v>COUNTRYMAN INC.</v>
      </c>
      <c r="G10" s="40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416" t="s">
        <v>96</v>
      </c>
      <c r="B57" s="417"/>
      <c r="C57" s="417"/>
      <c r="D57" s="418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419"/>
      <c r="B58" s="420"/>
      <c r="C58" s="420"/>
      <c r="D58" s="421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412"/>
      <c r="B67" s="86" t="s">
        <v>64</v>
      </c>
      <c r="C67" s="86"/>
      <c r="D67" s="86"/>
      <c r="E67" s="86"/>
      <c r="F67" s="86"/>
      <c r="G67" s="86"/>
    </row>
    <row r="68" spans="1:7" x14ac:dyDescent="0.2">
      <c r="A68" s="413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412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413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412"/>
      <c r="B73" s="86" t="s">
        <v>67</v>
      </c>
      <c r="C73" s="86"/>
      <c r="D73" s="86"/>
      <c r="E73" s="86"/>
      <c r="F73" s="86"/>
      <c r="G73" s="86"/>
    </row>
    <row r="74" spans="1:7" x14ac:dyDescent="0.2">
      <c r="A74" s="413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Bike Prg (Thermo)</vt:lpstr>
      <vt:lpstr>Item List</vt:lpstr>
      <vt:lpstr>Tabulation of Bids</vt:lpstr>
      <vt:lpstr>Schedule of Prices</vt:lpstr>
      <vt:lpstr>Estimate of Cost</vt:lpstr>
      <vt:lpstr>Pay Estimate</vt:lpstr>
      <vt:lpstr>Change Order p1</vt:lpstr>
      <vt:lpstr>'Bike Prg (Thermo)'!Print_Area</vt:lpstr>
      <vt:lpstr>'Pay Estimate'!Print_Area</vt:lpstr>
      <vt:lpstr>'Schedule of Prices'!Print_Area</vt:lpstr>
      <vt:lpstr>'Tabulation of Bids'!Print_Area</vt:lpstr>
      <vt:lpstr>'Bike Prg (Thermo)'!Print_Titles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Anne Wilkerson</cp:lastModifiedBy>
  <cp:lastPrinted>2023-07-19T16:49:34Z</cp:lastPrinted>
  <dcterms:created xsi:type="dcterms:W3CDTF">2000-03-30T15:03:44Z</dcterms:created>
  <dcterms:modified xsi:type="dcterms:W3CDTF">2023-07-19T16:49:40Z</dcterms:modified>
</cp:coreProperties>
</file>