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F59" i="1" l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<sst xmlns="http://schemas.openxmlformats.org/spreadsheetml/2006/main" count="844" uniqueCount="127">
  <si>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</si>
  <si>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</si>
  <si>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</si>
  <si>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</si>
  <si>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</si>
  <si>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</si>
  <si>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</si>
  <si>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</si>
  <si>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</si>
  <si>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</si>
  <si>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</si>
  <si>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</si>
  <si>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</si>
  <si>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</si>
  <si>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</si>
  <si>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</si>
  <si>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</si>
  <si>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</si>
  <si>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</si>
  <si>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</si>
  <si>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</si>
  <si>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</si>
  <si>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</si>
  <si>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</si>
  <si>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</si>
  <si>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</si>
  <si>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</si>
  <si>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</si>
  <si>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</si>
  <si>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</si>
  <si>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</si>
  <si>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</si>
  <si>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</si>
  <si>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</si>
  <si>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</si>
  <si>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</si>
  <si>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</si>
  <si>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</si>
  <si>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</si>
  <si>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</si>
  <si>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</si>
  <si>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</si>
  <si>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</si>
  <si>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</si>
  <si>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</si>
  <si>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</si>
  <si>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</si>
  <si>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</si>
  <si>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</si>
  <si>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</si>
  <si>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</si>
  <si>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</si>
  <si>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</si>
  <si>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</si>
  <si>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</si>
  <si>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</si>
  <si>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</si>
  <si>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</si>
  <si>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</si>
  <si>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</si>
  <si>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</si>
  <si>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</si>
  <si>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</si>
  <si>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</si>
  <si>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</si>
  <si>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</si>
  <si>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</si>
  <si>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</si>
  <si>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</si>
  <si>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</si>
  <si>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</si>
  <si>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</si>
  <si>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</si>
  <si>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</si>
  <si>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</si>
  <si>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</si>
  <si>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</si>
  <si>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</si>
  <si>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</si>
  <si>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</si>
  <si>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</si>
  <si>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</si>
  <si>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</si>
  <si>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</si>
  <si>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</si>
  <si>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</si>
  <si>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</si>
  <si>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</si>
  <si>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</si>
  <si>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</si>
  <si>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</si>
  <si>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</si>
  <si>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</si>
  <si>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</si>
  <si>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</si>
  <si>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</si>
  <si>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</si>
  <si>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</si>
  <si>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</si>
  <si>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</si>
  <si>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</si>
  <si>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</si>
  <si>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</si>
  <si>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</si>
  <si>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</si>
  <si>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</si>
  <si>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</si>
  <si>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</si>
  <si>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</si>
  <si>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</si>
  <si>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</si>
  <si>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</si>
  <si>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Remove &amp; Replace Existing Concrete Ditch Bottom Reinforced 6"</t>
  </si>
  <si>
    <t>SQ YD</t>
  </si>
  <si>
    <t>Porous Granular Embankment</t>
  </si>
  <si>
    <t>TON</t>
  </si>
  <si>
    <t>Aggregate Base Course, Type B,CA-6, 4"</t>
  </si>
  <si>
    <t>Parkway Restoration</t>
  </si>
  <si>
    <t>L SUM</t>
  </si>
  <si>
    <t>By-Pass Pumping</t>
  </si>
  <si>
    <t>DPI Construction</t>
  </si>
  <si>
    <t>Pecatonica, il</t>
  </si>
  <si>
    <t>Bid Bond</t>
  </si>
  <si>
    <t>N-TRAK Group</t>
  </si>
  <si>
    <t>Loves Park, IL</t>
  </si>
  <si>
    <t>Buckbee Channel Repairs Bid No. 423-PW-035</t>
  </si>
  <si>
    <t>Vendors Notified: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</si>
</sst>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F13" sqref="F1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69405</v>
      </c>
    </row>
    <row r="2" spans="1:6" s="216" customFormat="1" ht="18" x14ac:dyDescent="0.25">
      <c r="A2" s="348"/>
      <c r="B2" s="348"/>
      <c r="C2" s="348"/>
      <c r="D2" s="348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4" t="s">
        <v>112</v>
      </c>
      <c r="C4" s="342" t="s">
        <v>113</v>
      </c>
      <c r="D4" s="342">
        <v>145</v>
      </c>
      <c r="E4" s="343">
        <v>410</v>
      </c>
      <c r="F4" s="303">
        <f t="shared" ref="F4:F67" si="0">IF(AND(ISNUMBER(D4),ISNUMBER(E4)),D4*E4,"")</f>
        <v>59450</v>
      </c>
    </row>
    <row r="5" spans="1:6" x14ac:dyDescent="0.2">
      <c r="A5" s="341">
        <v>2</v>
      </c>
      <c r="B5" s="344" t="s">
        <v>114</v>
      </c>
      <c r="C5" s="342" t="s">
        <v>115</v>
      </c>
      <c r="D5" s="342">
        <v>37</v>
      </c>
      <c r="E5" s="343">
        <v>90</v>
      </c>
      <c r="F5" s="303">
        <f t="shared" si="0"/>
        <v>3330</v>
      </c>
    </row>
    <row r="6" spans="1:6" x14ac:dyDescent="0.2">
      <c r="A6" s="341">
        <v>3</v>
      </c>
      <c r="B6" s="344" t="s">
        <v>116</v>
      </c>
      <c r="C6" s="342" t="s">
        <v>113</v>
      </c>
      <c r="D6" s="342">
        <v>145</v>
      </c>
      <c r="E6" s="343">
        <v>25</v>
      </c>
      <c r="F6" s="303">
        <f t="shared" si="0"/>
        <v>3625</v>
      </c>
    </row>
    <row r="7" spans="1:6" x14ac:dyDescent="0.2">
      <c r="A7" s="341">
        <v>4</v>
      </c>
      <c r="B7" s="344" t="s">
        <v>117</v>
      </c>
      <c r="C7" s="342" t="s">
        <v>118</v>
      </c>
      <c r="D7" s="342">
        <v>1</v>
      </c>
      <c r="E7" s="343">
        <v>2000</v>
      </c>
      <c r="F7" s="303">
        <f t="shared" si="0"/>
        <v>2000</v>
      </c>
    </row>
    <row r="8" spans="1:6" x14ac:dyDescent="0.2">
      <c r="A8" s="341">
        <v>5</v>
      </c>
      <c r="B8" s="344" t="s">
        <v>119</v>
      </c>
      <c r="C8" s="342" t="s">
        <v>118</v>
      </c>
      <c r="D8" s="342">
        <v>1</v>
      </c>
      <c r="E8" s="343">
        <v>1000</v>
      </c>
      <c r="F8" s="303">
        <f t="shared" si="0"/>
        <v>1000</v>
      </c>
    </row>
    <row r="9" spans="1:6" x14ac:dyDescent="0.2">
      <c r="A9" s="341">
        <v>6</v>
      </c>
      <c r="B9" s="344"/>
      <c r="C9" s="345"/>
      <c r="D9" s="342"/>
      <c r="E9" s="343"/>
      <c r="F9" s="303" t="str">
        <f t="shared" si="0"/>
        <v/>
      </c>
    </row>
    <row r="10" spans="1:6" x14ac:dyDescent="0.2">
      <c r="A10" s="341">
        <v>7</v>
      </c>
      <c r="B10" s="344"/>
      <c r="C10" s="345"/>
      <c r="D10" s="342"/>
      <c r="E10" s="343"/>
      <c r="F10" s="303" t="str">
        <f t="shared" si="0"/>
        <v/>
      </c>
    </row>
    <row r="11" spans="1:6" x14ac:dyDescent="0.2">
      <c r="A11" s="341">
        <v>8</v>
      </c>
      <c r="B11" s="344"/>
      <c r="C11" s="345"/>
      <c r="D11" s="342"/>
      <c r="E11" s="343"/>
      <c r="F11" s="303" t="str">
        <f t="shared" si="0"/>
        <v/>
      </c>
    </row>
    <row r="12" spans="1:6" x14ac:dyDescent="0.2">
      <c r="A12" s="341">
        <v>9</v>
      </c>
      <c r="B12" s="344"/>
      <c r="C12" s="345"/>
      <c r="D12" s="342"/>
      <c r="E12" s="343"/>
      <c r="F12" s="303" t="str">
        <f t="shared" si="0"/>
        <v/>
      </c>
    </row>
    <row r="13" spans="1:6" x14ac:dyDescent="0.2">
      <c r="A13" s="341">
        <v>10</v>
      </c>
      <c r="B13" s="344"/>
      <c r="C13" s="345"/>
      <c r="D13" s="342"/>
      <c r="E13" s="343"/>
      <c r="F13" s="303" t="str">
        <f t="shared" si="0"/>
        <v/>
      </c>
    </row>
    <row r="14" spans="1:6" x14ac:dyDescent="0.2">
      <c r="A14" s="341">
        <v>11</v>
      </c>
      <c r="B14" s="344"/>
      <c r="C14" s="345"/>
      <c r="D14" s="342"/>
      <c r="E14" s="343"/>
      <c r="F14" s="303" t="str">
        <f t="shared" si="0"/>
        <v/>
      </c>
    </row>
    <row r="15" spans="1:6" x14ac:dyDescent="0.2">
      <c r="A15" s="341">
        <v>12</v>
      </c>
      <c r="B15" s="344"/>
      <c r="C15" s="345"/>
      <c r="D15" s="342"/>
      <c r="E15" s="343"/>
      <c r="F15" s="303" t="str">
        <f t="shared" si="0"/>
        <v/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F16" sqref="F16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91</v>
      </c>
      <c r="F1" s="356"/>
      <c r="G1" s="363" t="s">
        <v>120</v>
      </c>
      <c r="H1" s="364"/>
      <c r="I1" s="359" t="s">
        <v>123</v>
      </c>
      <c r="J1" s="360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49" t="s">
        <v>121</v>
      </c>
      <c r="H2" s="365"/>
      <c r="I2" s="361" t="s">
        <v>124</v>
      </c>
      <c r="J2" s="362"/>
      <c r="K2" s="347"/>
      <c r="L2" s="229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125</v>
      </c>
      <c r="B3" s="291"/>
      <c r="C3" s="291"/>
      <c r="D3" s="292"/>
      <c r="E3" s="357"/>
      <c r="F3" s="358"/>
      <c r="G3" s="349" t="s">
        <v>122</v>
      </c>
      <c r="H3" s="350"/>
      <c r="I3" s="349" t="s">
        <v>122</v>
      </c>
      <c r="J3" s="350"/>
      <c r="K3" s="349"/>
      <c r="L3" s="350"/>
      <c r="M3" s="349"/>
      <c r="N3" s="350"/>
      <c r="O3" s="228"/>
      <c r="P3" s="229"/>
      <c r="Q3" s="228"/>
      <c r="R3" s="229"/>
    </row>
    <row r="4" spans="1:18" ht="12" thickBot="1" x14ac:dyDescent="0.25">
      <c r="A4" s="193" t="s">
        <v>126</v>
      </c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Remove &amp; Replace Existing Concrete Ditch Bottom Reinforced 6"</v>
      </c>
      <c r="C6" s="295" t="str">
        <f>IF(ISBLANK('Item List'!C4),"",'Item List'!C4)</f>
        <v>SQ YD</v>
      </c>
      <c r="D6" s="296">
        <f>IF(ISBLANK('Item List'!D4),0,'Item List'!D4)</f>
        <v>145</v>
      </c>
      <c r="E6" s="146">
        <f>IF(ISBLANK('Item List'!E4),0,'Item List'!E4)</f>
        <v>410</v>
      </c>
      <c r="F6" s="146">
        <f>IF(AND(ISNUMBER($D6),ISNUMBER(E6)),$D6*E6,0)</f>
        <v>59450</v>
      </c>
      <c r="G6" s="168">
        <v>246.32</v>
      </c>
      <c r="H6" s="103">
        <f>IF(AND(ISNUMBER($D6),ISNUMBER(G6)),$D6*G6,0)</f>
        <v>35716.400000000001</v>
      </c>
      <c r="I6" s="169">
        <v>300</v>
      </c>
      <c r="J6" s="103">
        <f t="shared" ref="J6:J29" si="0">IF(AND(ISNUMBER($D6),ISNUMBER(I6)),$D6*I6,0)</f>
        <v>43500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Porous Granular Embankment</v>
      </c>
      <c r="C7" s="295" t="str">
        <f>IF(ISBLANK('Item List'!C5),"",'Item List'!C5)</f>
        <v>TON</v>
      </c>
      <c r="D7" s="296">
        <f>IF(ISBLANK('Item List'!D5),0,'Item List'!D5)</f>
        <v>37</v>
      </c>
      <c r="E7" s="146">
        <f>IF(ISBLANK('Item List'!E5),0,'Item List'!E5)</f>
        <v>90</v>
      </c>
      <c r="F7" s="146">
        <f t="shared" ref="F7:H29" si="5">IF(AND(ISNUMBER($D7),ISNUMBER(E7)),$D7*E7,0)</f>
        <v>3330</v>
      </c>
      <c r="G7" s="168">
        <v>25</v>
      </c>
      <c r="H7" s="103">
        <f t="shared" si="5"/>
        <v>925</v>
      </c>
      <c r="I7" s="169">
        <v>45</v>
      </c>
      <c r="J7" s="103">
        <f t="shared" si="0"/>
        <v>1665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Aggregate Base Course, Type B,CA-6, 4"</v>
      </c>
      <c r="C8" s="295" t="str">
        <f>IF(ISBLANK('Item List'!C6),"",'Item List'!C6)</f>
        <v>SQ YD</v>
      </c>
      <c r="D8" s="296">
        <f>IF(ISBLANK('Item List'!D6),0,'Item List'!D6)</f>
        <v>145</v>
      </c>
      <c r="E8" s="146">
        <f>IF(ISBLANK('Item List'!E6),0,'Item List'!E6)</f>
        <v>25</v>
      </c>
      <c r="F8" s="146">
        <f t="shared" si="5"/>
        <v>3625</v>
      </c>
      <c r="G8" s="168">
        <v>33.409999999999997</v>
      </c>
      <c r="H8" s="103">
        <f t="shared" si="5"/>
        <v>4844.45</v>
      </c>
      <c r="I8" s="169">
        <v>25</v>
      </c>
      <c r="J8" s="103">
        <f t="shared" si="0"/>
        <v>3625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Parkway Restoration</v>
      </c>
      <c r="C9" s="295" t="str">
        <f>IF(ISBLANK('Item List'!C7),"",'Item List'!C7)</f>
        <v>L SUM</v>
      </c>
      <c r="D9" s="296">
        <f>IF(ISBLANK('Item List'!D7),0,'Item List'!D7)</f>
        <v>1</v>
      </c>
      <c r="E9" s="146">
        <f>IF(ISBLANK('Item List'!E7),0,'Item List'!E7)</f>
        <v>2000</v>
      </c>
      <c r="F9" s="146">
        <f t="shared" si="5"/>
        <v>2000</v>
      </c>
      <c r="G9" s="168">
        <v>1723.15</v>
      </c>
      <c r="H9" s="103">
        <f t="shared" si="5"/>
        <v>1723.15</v>
      </c>
      <c r="I9" s="169">
        <v>2500</v>
      </c>
      <c r="J9" s="103">
        <f t="shared" si="0"/>
        <v>2500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By-Pass Pumping</v>
      </c>
      <c r="C10" s="295" t="str">
        <f>IF(ISBLANK('Item List'!C8),"",'Item List'!C8)</f>
        <v>L SUM</v>
      </c>
      <c r="D10" s="296">
        <f>IF(ISBLANK('Item List'!D8),0,'Item List'!D8)</f>
        <v>1</v>
      </c>
      <c r="E10" s="146">
        <f>IF(ISBLANK('Item List'!E8),0,'Item List'!E8)</f>
        <v>1000</v>
      </c>
      <c r="F10" s="146">
        <f t="shared" si="5"/>
        <v>1000</v>
      </c>
      <c r="G10" s="168">
        <v>1.02</v>
      </c>
      <c r="H10" s="103">
        <f t="shared" si="5"/>
        <v>1.02</v>
      </c>
      <c r="I10" s="169">
        <v>1</v>
      </c>
      <c r="J10" s="103">
        <f t="shared" si="0"/>
        <v>1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69405</v>
      </c>
      <c r="G30" s="110"/>
      <c r="H30" s="104">
        <f>IF(SUM(H6:H29)=0,"",SUM(H6:H29))</f>
        <v>43210.02</v>
      </c>
      <c r="I30" s="110"/>
      <c r="J30" s="104">
        <f>IF(SUM(J6:J29)=0,"",SUM(J6:J29))</f>
        <v>51291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69405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43210.02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51291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topLeftCell="A153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Buckbee Channel Repairs Bid No. 423-PW-035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Remove &amp; Replace Existing Concrete Ditch Bottom Reinforced 6"</v>
      </c>
      <c r="C5" s="145" t="str">
        <f>'Tabulation of Bids'!C6</f>
        <v>SQ YD</v>
      </c>
      <c r="D5" s="145">
        <f>'Tabulation of Bids'!D6</f>
        <v>145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Porous Granular Embankment</v>
      </c>
      <c r="C6" s="145" t="str">
        <f>'Tabulation of Bids'!C7</f>
        <v>TON</v>
      </c>
      <c r="D6" s="145">
        <f>'Tabulation of Bids'!D7</f>
        <v>37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Aggregate Base Course, Type B,CA-6, 4"</v>
      </c>
      <c r="C7" s="145" t="str">
        <f>'Tabulation of Bids'!C8</f>
        <v>SQ YD</v>
      </c>
      <c r="D7" s="145">
        <f>'Tabulation of Bids'!D8</f>
        <v>145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Parkway Restoration</v>
      </c>
      <c r="C8" s="145" t="str">
        <f>'Tabulation of Bids'!C9</f>
        <v>L SUM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By-Pass Pumping</v>
      </c>
      <c r="C9" s="145" t="str">
        <f>'Tabulation of Bids'!C10</f>
        <v>L SUM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0"/>
      <c r="F2" s="371"/>
    </row>
    <row r="3" spans="1:6" s="98" customFormat="1" ht="15.75" customHeight="1" x14ac:dyDescent="0.2">
      <c r="A3" s="123"/>
      <c r="B3" s="126"/>
      <c r="C3" s="125" t="s">
        <v>14</v>
      </c>
      <c r="D3" s="372" t="s">
        <v>15</v>
      </c>
      <c r="E3" s="372"/>
      <c r="F3" s="37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8" t="str">
        <f>'Tabulation of Bids'!$A$3</f>
        <v>Buckbee Channel Repairs Bid No. 423-PW-035</v>
      </c>
      <c r="E4" s="368"/>
      <c r="F4" s="369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Remove &amp; Replace Existing Concrete Ditch Bottom Reinforced 6"</v>
      </c>
      <c r="C16" s="96" t="str">
        <f>'Tabulation of Bids'!$C6</f>
        <v>SQ YD</v>
      </c>
      <c r="D16" s="211">
        <f>'Tabulation of Bids'!$D6</f>
        <v>145</v>
      </c>
      <c r="E16" s="246">
        <f>'Tabulation of Bids'!$E6</f>
        <v>410</v>
      </c>
      <c r="F16" s="327">
        <f>D16*E16</f>
        <v>59450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Porous Granular Embankment</v>
      </c>
      <c r="C17" s="96" t="str">
        <f>'Tabulation of Bids'!$C7</f>
        <v>TON</v>
      </c>
      <c r="D17" s="97">
        <f>'Tabulation of Bids'!$D7</f>
        <v>37</v>
      </c>
      <c r="E17" s="241">
        <f>'Tabulation of Bids'!$E7</f>
        <v>90</v>
      </c>
      <c r="F17" s="328">
        <f t="shared" ref="F17:F32" si="0">D17*E17</f>
        <v>3330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Aggregate Base Course, Type B,CA-6, 4"</v>
      </c>
      <c r="C18" s="96" t="str">
        <f>'Tabulation of Bids'!$C8</f>
        <v>SQ YD</v>
      </c>
      <c r="D18" s="97">
        <f>'Tabulation of Bids'!$D8</f>
        <v>145</v>
      </c>
      <c r="E18" s="241">
        <f>'Tabulation of Bids'!$E8</f>
        <v>25</v>
      </c>
      <c r="F18" s="328">
        <f t="shared" si="0"/>
        <v>3625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Parkway Restoration</v>
      </c>
      <c r="C19" s="96" t="str">
        <f>'Tabulation of Bids'!$C9</f>
        <v>L SUM</v>
      </c>
      <c r="D19" s="97">
        <f>'Tabulation of Bids'!$D9</f>
        <v>1</v>
      </c>
      <c r="E19" s="241">
        <f>'Tabulation of Bids'!$E9</f>
        <v>2000</v>
      </c>
      <c r="F19" s="328">
        <f t="shared" si="0"/>
        <v>2000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By-Pass Pumping</v>
      </c>
      <c r="C20" s="96" t="str">
        <f>'Tabulation of Bids'!$C10</f>
        <v>L SUM</v>
      </c>
      <c r="D20" s="97">
        <f>'Tabulation of Bids'!$D10</f>
        <v>1</v>
      </c>
      <c r="E20" s="241">
        <f>'Tabulation of Bids'!$E10</f>
        <v>1000</v>
      </c>
      <c r="F20" s="328">
        <f t="shared" si="0"/>
        <v>1000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28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69405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6">
        <f>E2</f>
        <v>0</v>
      </c>
      <c r="F47" s="36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8" t="str">
        <f>D4</f>
        <v>Buckbee Channel Repairs Bid No. 423-PW-035</v>
      </c>
      <c r="E49" s="368"/>
      <c r="F49" s="369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69405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6">
        <f>E47</f>
        <v>0</v>
      </c>
      <c r="F92" s="36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8" t="str">
        <f>D49</f>
        <v>Buckbee Channel Repairs Bid No. 423-PW-035</v>
      </c>
      <c r="E94" s="368"/>
      <c r="F94" s="369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69405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6">
        <f>E92</f>
        <v>0</v>
      </c>
      <c r="F137" s="36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8" t="str">
        <f>D94</f>
        <v>Buckbee Channel Repairs Bid No. 423-PW-035</v>
      </c>
      <c r="E139" s="368"/>
      <c r="F139" s="369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69405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6">
        <f>E137</f>
        <v>0</v>
      </c>
      <c r="F182" s="367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8" t="str">
        <f>D139</f>
        <v>Buckbee Channel Repairs Bid No. 423-PW-035</v>
      </c>
      <c r="E184" s="368"/>
      <c r="F184" s="369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69405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6">
        <f>E182</f>
        <v>0</v>
      </c>
      <c r="F227" s="367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8" t="str">
        <f>D184</f>
        <v>Buckbee Channel Repairs Bid No. 423-PW-035</v>
      </c>
      <c r="E229" s="368"/>
      <c r="F229" s="369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69405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6">
        <f>E227</f>
        <v>0</v>
      </c>
      <c r="F272" s="367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8" t="str">
        <f>D229</f>
        <v>Buckbee Channel Repairs Bid No. 423-PW-035</v>
      </c>
      <c r="E274" s="368"/>
      <c r="F274" s="369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69405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6">
        <f>E272</f>
        <v>0</v>
      </c>
      <c r="F317" s="367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8" t="str">
        <f>D274</f>
        <v>Buckbee Channel Repairs Bid No. 423-PW-035</v>
      </c>
      <c r="E319" s="368"/>
      <c r="F319" s="369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69405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6">
        <f>E317</f>
        <v>0</v>
      </c>
      <c r="F362" s="367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8" t="str">
        <f>D319</f>
        <v>Buckbee Channel Repairs Bid No. 423-PW-035</v>
      </c>
      <c r="E364" s="368"/>
      <c r="F364" s="369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69405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6">
        <f>E362</f>
        <v>0</v>
      </c>
      <c r="F407" s="367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8" t="str">
        <f>D364</f>
        <v>Buckbee Channel Repairs Bid No. 423-PW-035</v>
      </c>
      <c r="E409" s="368"/>
      <c r="F409" s="369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69405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6">
        <f>E407</f>
        <v>0</v>
      </c>
      <c r="F452" s="367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8" t="str">
        <f>D409</f>
        <v>Buckbee Channel Repairs Bid No. 423-PW-035</v>
      </c>
      <c r="E454" s="368"/>
      <c r="F454" s="369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69405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6">
        <f>E452</f>
        <v>0</v>
      </c>
      <c r="F497" s="367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8" t="str">
        <f>D454</f>
        <v>Buckbee Channel Repairs Bid No. 423-PW-035</v>
      </c>
      <c r="E499" s="368"/>
      <c r="F499" s="369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69405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6" t="str">
        <f>IF(A55="",IF(ISNUMBER(J37),"ENGINEER'S PAYMENT ESTIMATE","ENGINEER'S FINAL PAYMENT ESTIMATE"),A49)</f>
        <v>ENGINEER'S FINAL PAYMENT ESTIMATE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75"/>
      <c r="J4" s="375"/>
      <c r="K4" s="37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Remove &amp; Replace Existing Concrete Ditch Bottom Reinforced 6"</v>
      </c>
      <c r="C7" s="307">
        <f>IF('Tabulation of Bids'!D6=0,"",'Tabulation of Bids'!D6)</f>
        <v>145</v>
      </c>
      <c r="D7" s="308" t="str">
        <f>IF(ISBLANK('Tabulation of Bids'!C6),"",'Tabulation of Bids'!C6)</f>
        <v>SQ YD</v>
      </c>
      <c r="E7" s="263">
        <f>IF(J7 = "","",J7*C7)</f>
        <v>35716.400000000001</v>
      </c>
      <c r="F7" s="264" t="str">
        <f t="shared" ref="F7:F23" si="0">IF((H7&gt;C7),H7-C7,"")</f>
        <v/>
      </c>
      <c r="G7" s="296">
        <f t="shared" ref="G7:G30" si="1">IF($K$48="BLR 6303",IF(C7&gt;H7,C7-H7,""),"")</f>
        <v>145</v>
      </c>
      <c r="H7" s="167"/>
      <c r="I7" s="136" t="str">
        <f>IF(ISBLANK(H7),"",D7)</f>
        <v/>
      </c>
      <c r="J7" s="134">
        <f>IF(ISBLANK('Tabulation of Bids'!G6),"",'Tabulation of Bids'!G6)</f>
        <v>246.32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Porous Granular Embankment</v>
      </c>
      <c r="C8" s="307">
        <f>IF('Tabulation of Bids'!D7=0,"",'Tabulation of Bids'!D7)</f>
        <v>37</v>
      </c>
      <c r="D8" s="311" t="str">
        <f>IF(ISBLANK('Tabulation of Bids'!C7),"",'Tabulation of Bids'!C7)</f>
        <v>TON</v>
      </c>
      <c r="E8" s="267">
        <f t="shared" ref="E8:E23" si="2">IF(J8 = "","",J8*C8)</f>
        <v>925</v>
      </c>
      <c r="F8" s="268" t="str">
        <f t="shared" si="0"/>
        <v/>
      </c>
      <c r="G8" s="296">
        <f t="shared" si="1"/>
        <v>37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25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Aggregate Base Course, Type B,CA-6, 4"</v>
      </c>
      <c r="C9" s="307">
        <f>IF('Tabulation of Bids'!D8=0,"",'Tabulation of Bids'!D8)</f>
        <v>145</v>
      </c>
      <c r="D9" s="311" t="str">
        <f>IF(ISBLANK('Tabulation of Bids'!C8),"",'Tabulation of Bids'!C8)</f>
        <v>SQ YD</v>
      </c>
      <c r="E9" s="267">
        <f t="shared" si="2"/>
        <v>4844.45</v>
      </c>
      <c r="F9" s="268" t="str">
        <f t="shared" si="0"/>
        <v/>
      </c>
      <c r="G9" s="296">
        <f t="shared" si="1"/>
        <v>145</v>
      </c>
      <c r="H9" s="167"/>
      <c r="I9" s="136" t="str">
        <f t="shared" si="3"/>
        <v/>
      </c>
      <c r="J9" s="134">
        <f>IF(ISBLANK('Tabulation of Bids'!G8),"",'Tabulation of Bids'!G8)</f>
        <v>33.409999999999997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Parkway Restoration</v>
      </c>
      <c r="C10" s="307">
        <f>IF('Tabulation of Bids'!D9=0,"",'Tabulation of Bids'!D9)</f>
        <v>1</v>
      </c>
      <c r="D10" s="311" t="str">
        <f>IF(ISBLANK('Tabulation of Bids'!C9),"",'Tabulation of Bids'!C9)</f>
        <v>L SUM</v>
      </c>
      <c r="E10" s="267">
        <f t="shared" si="2"/>
        <v>1723.15</v>
      </c>
      <c r="F10" s="268" t="str">
        <f t="shared" si="0"/>
        <v/>
      </c>
      <c r="G10" s="296">
        <f t="shared" si="1"/>
        <v>1</v>
      </c>
      <c r="H10" s="167"/>
      <c r="I10" s="136" t="str">
        <f t="shared" si="3"/>
        <v/>
      </c>
      <c r="J10" s="134">
        <f>IF(ISBLANK('Tabulation of Bids'!G9),"",'Tabulation of Bids'!G9)</f>
        <v>1723.15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By-Pass Pumping</v>
      </c>
      <c r="C11" s="307">
        <f>IF('Tabulation of Bids'!D10=0,"",'Tabulation of Bids'!D10)</f>
        <v>1</v>
      </c>
      <c r="D11" s="311" t="str">
        <f>IF(ISBLANK('Tabulation of Bids'!C10),"",'Tabulation of Bids'!C10)</f>
        <v>L SUM</v>
      </c>
      <c r="E11" s="267">
        <f t="shared" si="2"/>
        <v>1.02</v>
      </c>
      <c r="F11" s="268" t="str">
        <f t="shared" si="0"/>
        <v/>
      </c>
      <c r="G11" s="296">
        <f t="shared" si="1"/>
        <v>1</v>
      </c>
      <c r="H11" s="167"/>
      <c r="I11" s="136" t="str">
        <f t="shared" si="3"/>
        <v/>
      </c>
      <c r="J11" s="134">
        <f>IF(ISBLANK('Tabulation of Bids'!G10),"",'Tabulation of Bids'!G10)</f>
        <v>1.02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 t="str">
        <f>IF(ISBLANK('Tabulation of Bids'!A11),"",'Tabulation of Bids'!A11)</f>
        <v/>
      </c>
      <c r="B12" s="310" t="str">
        <f>IF(ISBLANK('Tabulation of Bids'!B11),"",'Tabulation of Bids'!B11)</f>
        <v/>
      </c>
      <c r="C12" s="307" t="str">
        <f>IF('Tabulation of Bids'!D11=0,"",'Tabulation of Bids'!D11)</f>
        <v/>
      </c>
      <c r="D12" s="311" t="str">
        <f>IF(ISBLANK('Tabulation of Bids'!C11),"",'Tabulation of Bids'!C11)</f>
        <v/>
      </c>
      <c r="E12" s="267" t="str">
        <f t="shared" si="2"/>
        <v/>
      </c>
      <c r="F12" s="268" t="str">
        <f t="shared" si="0"/>
        <v/>
      </c>
      <c r="G12" s="296" t="str">
        <f t="shared" si="1"/>
        <v/>
      </c>
      <c r="H12" s="167"/>
      <c r="I12" s="136" t="str">
        <f t="shared" si="3"/>
        <v/>
      </c>
      <c r="J12" s="134" t="str">
        <f>IF(ISBLANK('Tabulation of Bids'!G11),"",'Tabulation of Bids'!G11)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 t="str">
        <f>IF(ISBLANK('Tabulation of Bids'!A12),"",'Tabulation of Bids'!A12)</f>
        <v/>
      </c>
      <c r="B13" s="310" t="str">
        <f>IF(ISBLANK('Tabulation of Bids'!B12),"",'Tabulation of Bids'!B12)</f>
        <v/>
      </c>
      <c r="C13" s="307" t="str">
        <f>IF('Tabulation of Bids'!D12=0,"",'Tabulation of Bids'!D12)</f>
        <v/>
      </c>
      <c r="D13" s="311" t="str">
        <f>IF(ISBLANK('Tabulation of Bids'!C12),"",'Tabulation of Bids'!C12)</f>
        <v/>
      </c>
      <c r="E13" s="267" t="str">
        <f t="shared" si="2"/>
        <v/>
      </c>
      <c r="F13" s="268" t="str">
        <f t="shared" si="0"/>
        <v/>
      </c>
      <c r="G13" s="296" t="str">
        <f t="shared" si="1"/>
        <v/>
      </c>
      <c r="H13" s="167"/>
      <c r="I13" s="136" t="str">
        <f t="shared" si="3"/>
        <v/>
      </c>
      <c r="J13" s="134" t="str">
        <f>IF(ISBLANK('Tabulation of Bids'!G12),"",'Tabulation of Bids'!G12)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43210.02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6" t="str">
        <f>IF(A104="",IF(ISNUMBER(J86),"ENGINEER'S PAYMENT ESTIMATE","ENGINEER'S FINAL PAYMENT ESTIMATE"),A98)</f>
        <v>ENGINEER'S FINAL PAYMENT ESTIMATE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6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75"/>
      <c r="J52" s="375"/>
      <c r="K52" s="37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43210.02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4" t="str">
        <f>IF(A153="",IF(ISNUMBER(J135),"ENGINEER'S PAYMENT ESTIMATE","ENGINEER'S FINAL PAYMENT ESTIMATE"),A147)</f>
        <v>ENGINEER'S FINAL PAYMENT ESTIMATE</v>
      </c>
      <c r="B98" s="374"/>
      <c r="C98" s="374"/>
      <c r="D98" s="374"/>
      <c r="E98" s="374"/>
      <c r="F98" s="374"/>
      <c r="G98" s="374"/>
      <c r="H98" s="374"/>
      <c r="I98" s="374"/>
      <c r="J98" s="374"/>
      <c r="K98" s="374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75"/>
      <c r="J101" s="375"/>
      <c r="K101" s="37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43210.02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4" t="str">
        <f>IF(A202="",IF(ISNUMBER(J184),"ENGINEER'S PAYMENT ESTIMATE","ENGINEER'S FINAL PAYMENT ESTIMATE"),A196)</f>
        <v>ENGINEER'S FINAL PAYMENT ESTIMATE</v>
      </c>
      <c r="B147" s="374"/>
      <c r="C147" s="374"/>
      <c r="D147" s="374"/>
      <c r="E147" s="374"/>
      <c r="F147" s="374"/>
      <c r="G147" s="374"/>
      <c r="H147" s="374"/>
      <c r="I147" s="374"/>
      <c r="J147" s="374"/>
      <c r="K147" s="374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75"/>
      <c r="J150" s="375"/>
      <c r="K150" s="37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43210.02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4" t="str">
        <f>IF(A251="",IF(ISNUMBER(J233),"ENGINEER'S PAYMENT ESTIMATE","ENGINEER'S FINAL PAYMENT ESTIMATE"),A245)</f>
        <v>ENGINEER'S FINAL PAYMENT ESTIMATE</v>
      </c>
      <c r="B196" s="374"/>
      <c r="C196" s="374"/>
      <c r="D196" s="374"/>
      <c r="E196" s="374"/>
      <c r="F196" s="374"/>
      <c r="G196" s="374"/>
      <c r="H196" s="374"/>
      <c r="I196" s="374"/>
      <c r="J196" s="374"/>
      <c r="K196" s="374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75"/>
      <c r="J199" s="375"/>
      <c r="K199" s="37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129630.06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4" t="str">
        <f>IF(A300="",IF(ISNUMBER(J282),"ENGINEER'S PAYMENT ESTIMATE","ENGINEER'S FINAL PAYMENT ESTIMATE"),A294)</f>
        <v>ENGINEER'S FINAL PAYMENT ESTIMATE</v>
      </c>
      <c r="B245" s="374"/>
      <c r="C245" s="374"/>
      <c r="D245" s="374"/>
      <c r="E245" s="374"/>
      <c r="F245" s="374"/>
      <c r="G245" s="374"/>
      <c r="H245" s="374"/>
      <c r="I245" s="374"/>
      <c r="J245" s="374"/>
      <c r="K245" s="374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75"/>
      <c r="J248" s="375"/>
      <c r="K248" s="37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216050.09999999998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4" t="str">
        <f>IF(A349="",IF(ISNUMBER(J331),"ENGINEER'S PAYMENT ESTIMATE","ENGINEER'S FINAL PAYMENT ESTIMATE"),A343)</f>
        <v>ENGINEER'S FINAL PAYMENT ESTIMATE</v>
      </c>
      <c r="B294" s="374"/>
      <c r="C294" s="374"/>
      <c r="D294" s="374"/>
      <c r="E294" s="374"/>
      <c r="F294" s="374"/>
      <c r="G294" s="374"/>
      <c r="H294" s="374"/>
      <c r="I294" s="374"/>
      <c r="J294" s="374"/>
      <c r="K294" s="374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75"/>
      <c r="J297" s="375"/>
      <c r="K297" s="37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388890.18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4" t="str">
        <f>IF(A398="",IF(ISNUMBER(J380),"ENGINEER'S PAYMENT ESTIMATE","ENGINEER'S FINAL PAYMENT ESTIMATE"),A392)</f>
        <v>ENGINEER'S FINAL PAYMENT ESTIMATE</v>
      </c>
      <c r="B343" s="374"/>
      <c r="C343" s="374"/>
      <c r="D343" s="374"/>
      <c r="E343" s="374"/>
      <c r="F343" s="374"/>
      <c r="G343" s="374"/>
      <c r="H343" s="374"/>
      <c r="I343" s="374"/>
      <c r="J343" s="374"/>
      <c r="K343" s="374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75"/>
      <c r="J346" s="375"/>
      <c r="K346" s="37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734570.34000000008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4" t="str">
        <f>IF(A447="",IF(ISNUMBER(J429),"ENGINEER'S PAYMENT ESTIMATE","ENGINEER'S FINAL PAYMENT ESTIMATE"),A441)</f>
        <v>ENGINEER'S FINAL PAYMENT ESTIMATE</v>
      </c>
      <c r="B392" s="374"/>
      <c r="C392" s="374"/>
      <c r="D392" s="374"/>
      <c r="E392" s="374"/>
      <c r="F392" s="374"/>
      <c r="G392" s="374"/>
      <c r="H392" s="374"/>
      <c r="I392" s="374"/>
      <c r="J392" s="374"/>
      <c r="K392" s="374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75"/>
      <c r="J395" s="375"/>
      <c r="K395" s="37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1339510.6200000001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4" t="str">
        <f>IF(A496="",IF(ISNUMBER(J478),"ENGINEER'S PAYMENT ESTIMATE","ENGINEER'S FINAL PAYMENT ESTIMATE"),A490)</f>
        <v>ENGINEER'S FINAL PAYMENT ESTIMATE</v>
      </c>
      <c r="B441" s="374"/>
      <c r="C441" s="374"/>
      <c r="D441" s="374"/>
      <c r="E441" s="374"/>
      <c r="F441" s="374"/>
      <c r="G441" s="374"/>
      <c r="H441" s="374"/>
      <c r="I441" s="374"/>
      <c r="J441" s="374"/>
      <c r="K441" s="374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75"/>
      <c r="J444" s="375"/>
      <c r="K444" s="37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2462971.14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4" t="str">
        <f>IF(A545="",IF(ISNUMBER(J527),"ENGINEER'S PAYMENT ESTIMATE","ENGINEER'S FINAL PAYMENT ESTIMATE"),A539)</f>
        <v>ENGINEER'S FINAL PAYMENT ESTIMATE</v>
      </c>
      <c r="B490" s="374"/>
      <c r="C490" s="374"/>
      <c r="D490" s="374"/>
      <c r="E490" s="374"/>
      <c r="F490" s="374"/>
      <c r="G490" s="374"/>
      <c r="H490" s="374"/>
      <c r="I490" s="374"/>
      <c r="J490" s="374"/>
      <c r="K490" s="374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75"/>
      <c r="J493" s="375"/>
      <c r="K493" s="37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4537052.1000000006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4" t="str">
        <f>IF(A594="",IF(ISNUMBER(J576),"ENGINEER'S PAYMENT ESTIMATE","ENGINEER'S FINAL PAYMENT ESTIMATE"),A588)</f>
        <v>ENGINEER'S FINAL PAYMENT ESTIMATE</v>
      </c>
      <c r="B539" s="374"/>
      <c r="C539" s="374"/>
      <c r="D539" s="374"/>
      <c r="E539" s="374"/>
      <c r="F539" s="374"/>
      <c r="G539" s="374"/>
      <c r="H539" s="374"/>
      <c r="I539" s="374"/>
      <c r="J539" s="374"/>
      <c r="K539" s="374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75"/>
      <c r="J542" s="375"/>
      <c r="K542" s="37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8339533.8600000003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4" t="str">
        <f>IF(A644="",IF(ISNUMBER(J625),"ENGINEER'S PAYMENT ESTIMATE","ENGINEER'S FINAL PAYMENT ESTIMATE"),A638)</f>
        <v>ENGINEER'S FINAL PAYMENT ESTIMATE</v>
      </c>
      <c r="B588" s="374"/>
      <c r="C588" s="374"/>
      <c r="D588" s="374"/>
      <c r="E588" s="374"/>
      <c r="F588" s="374"/>
      <c r="G588" s="374"/>
      <c r="H588" s="374"/>
      <c r="I588" s="374"/>
      <c r="J588" s="374"/>
      <c r="K588" s="374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75"/>
      <c r="J591" s="375"/>
      <c r="K591" s="37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15339557.100000001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0"/>
      <c r="G5" s="37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0" t="s">
        <v>102</v>
      </c>
      <c r="G7" s="368"/>
    </row>
    <row r="8" spans="1:7" x14ac:dyDescent="0.2">
      <c r="A8" s="67" t="s">
        <v>49</v>
      </c>
      <c r="B8" s="67"/>
      <c r="C8" s="67"/>
      <c r="D8" s="67"/>
      <c r="E8" s="68" t="s">
        <v>50</v>
      </c>
      <c r="F8" s="370">
        <v>1</v>
      </c>
      <c r="G8" s="370"/>
    </row>
    <row r="9" spans="1:7" x14ac:dyDescent="0.2">
      <c r="A9" s="67"/>
      <c r="B9" s="67"/>
      <c r="C9" s="67"/>
      <c r="D9" s="67"/>
      <c r="E9" s="68" t="s">
        <v>25</v>
      </c>
      <c r="F9" s="379"/>
      <c r="G9" s="379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2" t="str">
        <f>'Tabulation of Bids'!G1</f>
        <v>DPI Construction</v>
      </c>
      <c r="G10" s="37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96</v>
      </c>
      <c r="B57" s="382"/>
      <c r="C57" s="382"/>
      <c r="D57" s="383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7"/>
      <c r="B67" s="86" t="s">
        <v>64</v>
      </c>
      <c r="C67" s="86"/>
      <c r="D67" s="86"/>
      <c r="E67" s="86"/>
      <c r="F67" s="86"/>
      <c r="G67" s="86"/>
    </row>
    <row r="68" spans="1:7" x14ac:dyDescent="0.2">
      <c r="A68" s="378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7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8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7"/>
      <c r="B73" s="86" t="s">
        <v>67</v>
      </c>
      <c r="C73" s="86"/>
      <c r="D73" s="86"/>
      <c r="E73" s="86"/>
      <c r="F73" s="86"/>
      <c r="G73" s="86"/>
    </row>
    <row r="74" spans="1:7" x14ac:dyDescent="0.2">
      <c r="A74" s="378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2023-05-02T21:44:39Z</dcterms:modified>
</cp:coreProperties>
</file>