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F10" i="16" l="1"/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J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3" i="2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F4" i="16"/>
  <c r="F5" i="16"/>
  <c r="F6" i="16"/>
  <c r="F7" i="16"/>
  <c r="F8" i="16"/>
  <c r="F9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15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16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P9" i="1"/>
  <c r="N29" i="1"/>
  <c r="N14" i="1"/>
  <c r="N9" i="1"/>
  <c r="L14" i="1"/>
  <c r="L9" i="1"/>
  <c r="J25" i="1"/>
  <c r="J14" i="1"/>
  <c r="J9" i="1"/>
  <c r="H25" i="1"/>
  <c r="H14" i="1"/>
  <c r="H9" i="1"/>
  <c r="B109" i="1"/>
  <c r="B83" i="1"/>
  <c r="B57" i="1"/>
  <c r="B31" i="1"/>
  <c r="C20" i="2" l="1"/>
  <c r="N17" i="1"/>
  <c r="C18" i="2"/>
  <c r="B19" i="5"/>
  <c r="D16" i="5"/>
  <c r="C14" i="2"/>
  <c r="D14" i="5"/>
  <c r="C8" i="2"/>
  <c r="B8" i="2"/>
  <c r="B19" i="3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<sst xmlns="http://schemas.openxmlformats.org/spreadsheetml/2006/main" count="862" uniqueCount="135">
  <si>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</si>
  <si>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</si>
  <si>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</si>
  <si>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</si>
  <si>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</si>
  <si>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</si>
  <si>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</si>
  <si>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</si>
  <si>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</si>
  <si>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</si>
  <si>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</si>
  <si>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</si>
  <si>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</si>
  <si>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</si>
  <si>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</si>
  <si>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</si>
  <si>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</si>
  <si>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</si>
  <si>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</si>
  <si>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</si>
  <si>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</si>
  <si>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</si>
  <si>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</si>
  <si>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</si>
  <si>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</si>
  <si>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</si>
  <si>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</si>
  <si>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</si>
  <si>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</si>
  <si>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</si>
  <si>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</si>
  <si>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</si>
  <si>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</si>
  <si>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</si>
  <si>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</si>
  <si>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</si>
  <si>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</si>
  <si>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</si>
  <si>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</si>
  <si>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</si>
  <si>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</si>
  <si>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</si>
  <si>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</si>
  <si>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</si>
  <si>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</si>
  <si>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</si>
  <si>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</si>
  <si>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</si>
  <si>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</si>
  <si>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</si>
  <si>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</si>
  <si>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</si>
  <si>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</si>
  <si>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</si>
  <si>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</si>
  <si>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</si>
  <si>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</si>
  <si>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</si>
  <si>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</si>
  <si>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</si>
  <si>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</si>
  <si>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</si>
  <si>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</si>
  <si>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</si>
  <si>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</si>
  <si>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</si>
  <si>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</si>
  <si>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</si>
  <si>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</si>
  <si>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</si>
  <si>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</si>
  <si>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</si>
  <si>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</si>
  <si>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</si>
  <si>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</si>
  <si>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</si>
  <si>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</si>
  <si>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</si>
  <si>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</si>
  <si>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</si>
  <si>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</si>
  <si>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</si>
  <si>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</si>
  <si>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</si>
  <si>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</si>
  <si>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</si>
  <si>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</si>
  <si>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</si>
  <si>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</si>
  <si>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</si>
  <si>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</si>
  <si>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</si>
  <si>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</si>
  <si>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</si>
  <si>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</si>
  <si>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</si>
  <si>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</si>
  <si>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</si>
  <si>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</si>
  <si>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</si>
  <si>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</si>
  <si>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</si>
  <si>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</si>
  <si>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</si>
  <si>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</si>
  <si>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</si>
  <si>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</si>
  <si>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</si>
  <si>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</si>
  <si>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</si>
  <si>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</si>
  <si>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</si>
  <si>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Thermoplastic - Line 4" Y/W</t>
  </si>
  <si>
    <t>LF</t>
  </si>
  <si>
    <t xml:space="preserve">Thermoplastic - Line 6" White </t>
  </si>
  <si>
    <t xml:space="preserve">Thermoplastic - Line 8" White </t>
  </si>
  <si>
    <t>Thermoplastic - Line 12" Y/W</t>
  </si>
  <si>
    <t xml:space="preserve">Thermoplastic - Line 18" White </t>
  </si>
  <si>
    <t xml:space="preserve">Thermoplastic - Line 24" White </t>
  </si>
  <si>
    <t>Thermoplastic Letters &amp; Sybmols</t>
  </si>
  <si>
    <t>SF</t>
  </si>
  <si>
    <t>Pavement Marking Removal</t>
  </si>
  <si>
    <t>Epoxy - Line 4" Y/W</t>
  </si>
  <si>
    <t xml:space="preserve">Epoxy - Line 6" White </t>
  </si>
  <si>
    <t xml:space="preserve">Epoxy - Line 8" White </t>
  </si>
  <si>
    <t>Epoxy - Line 12" Y/W</t>
  </si>
  <si>
    <t xml:space="preserve">Epoxy - Line 18" White </t>
  </si>
  <si>
    <t xml:space="preserve">Epoxy - Line 24" White </t>
  </si>
  <si>
    <t>Epoxy Letters &amp; Symbols</t>
  </si>
  <si>
    <t>CITY-WIDE PAVEMENT MARKING (THERMO) 2023</t>
  </si>
  <si>
    <t>BID NO. 523-PW-046    VENDORS NOTIFIED: 112</t>
  </si>
  <si>
    <t>COUNTRYMAN INC.</t>
  </si>
  <si>
    <t>PRECISION PAVEMENT MARKINGS, INC</t>
  </si>
  <si>
    <t>PINGREE GROVE, IL</t>
  </si>
  <si>
    <t>ROCKFORD,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</si>
</sst>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2600325</xdr:colOff>
      <xdr:row>0</xdr:row>
      <xdr:rowOff>104775</xdr:rowOff>
    </xdr:from>
    <xdr:to>
      <xdr:col>3</xdr:col>
      <xdr:colOff>369094</xdr:colOff>
      <xdr:row>3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047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="120" zoomScaleNormal="120" workbookViewId="0">
      <pane ySplit="3" topLeftCell="A4" activePane="bottomLeft" state="frozenSplit"/>
      <selection pane="bottomLeft" activeCell="D18" sqref="D18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102667.65400000001</v>
      </c>
    </row>
    <row r="2" spans="1:6" s="216" customFormat="1" ht="18" x14ac:dyDescent="0.25">
      <c r="A2" s="349"/>
      <c r="B2" s="349"/>
      <c r="C2" s="349"/>
      <c r="D2" s="349"/>
      <c r="E2" s="286"/>
      <c r="F2" s="301"/>
    </row>
    <row r="3" spans="1:6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 t="s">
        <v>112</v>
      </c>
      <c r="C4" s="342" t="s">
        <v>113</v>
      </c>
      <c r="D4" s="343">
        <v>299</v>
      </c>
      <c r="E4" s="344">
        <v>1.1000000000000001</v>
      </c>
      <c r="F4" s="303">
        <f t="shared" ref="F4:F67" si="0">IF(AND(ISNUMBER(D4),ISNUMBER(E4)),D4*E4,"")</f>
        <v>328.90000000000003</v>
      </c>
    </row>
    <row r="5" spans="1:6" x14ac:dyDescent="0.2">
      <c r="A5" s="341">
        <v>2</v>
      </c>
      <c r="B5" s="345" t="s">
        <v>114</v>
      </c>
      <c r="C5" s="346" t="s">
        <v>113</v>
      </c>
      <c r="D5" s="343">
        <v>13045</v>
      </c>
      <c r="E5" s="344">
        <v>1.65</v>
      </c>
      <c r="F5" s="303">
        <f t="shared" si="0"/>
        <v>21524.25</v>
      </c>
    </row>
    <row r="6" spans="1:6" x14ac:dyDescent="0.2">
      <c r="A6" s="341">
        <v>3</v>
      </c>
      <c r="B6" s="345" t="s">
        <v>115</v>
      </c>
      <c r="C6" s="346" t="s">
        <v>113</v>
      </c>
      <c r="D6" s="343">
        <v>745</v>
      </c>
      <c r="E6" s="344">
        <v>2.2000000000000002</v>
      </c>
      <c r="F6" s="303">
        <f t="shared" si="0"/>
        <v>1639.0000000000002</v>
      </c>
    </row>
    <row r="7" spans="1:6" x14ac:dyDescent="0.2">
      <c r="A7" s="341">
        <v>4</v>
      </c>
      <c r="B7" s="345" t="s">
        <v>116</v>
      </c>
      <c r="C7" s="346" t="s">
        <v>113</v>
      </c>
      <c r="D7" s="343">
        <v>2277</v>
      </c>
      <c r="E7" s="344">
        <v>3.3</v>
      </c>
      <c r="F7" s="303">
        <f t="shared" si="0"/>
        <v>7514.0999999999995</v>
      </c>
    </row>
    <row r="8" spans="1:6" x14ac:dyDescent="0.2">
      <c r="A8" s="341">
        <v>5</v>
      </c>
      <c r="B8" s="345" t="s">
        <v>117</v>
      </c>
      <c r="C8" s="346" t="s">
        <v>113</v>
      </c>
      <c r="D8" s="343">
        <v>100</v>
      </c>
      <c r="E8" s="344">
        <v>4.68</v>
      </c>
      <c r="F8" s="303">
        <f t="shared" si="0"/>
        <v>468</v>
      </c>
    </row>
    <row r="9" spans="1:6" x14ac:dyDescent="0.2">
      <c r="A9" s="341">
        <v>6</v>
      </c>
      <c r="B9" s="345" t="s">
        <v>118</v>
      </c>
      <c r="C9" s="346" t="s">
        <v>113</v>
      </c>
      <c r="D9" s="343">
        <v>3410</v>
      </c>
      <c r="E9" s="344">
        <v>6.6</v>
      </c>
      <c r="F9" s="303">
        <f t="shared" si="0"/>
        <v>22506</v>
      </c>
    </row>
    <row r="10" spans="1:6" x14ac:dyDescent="0.2">
      <c r="A10" s="341">
        <v>7</v>
      </c>
      <c r="B10" s="345" t="s">
        <v>119</v>
      </c>
      <c r="C10" s="346" t="s">
        <v>120</v>
      </c>
      <c r="D10" s="343">
        <v>3052</v>
      </c>
      <c r="E10" s="344">
        <v>7.26</v>
      </c>
      <c r="F10" s="303">
        <f>IF(AND(ISNUMBER(D10),ISNUMBER(E10)),D10*E10,"")</f>
        <v>22157.52</v>
      </c>
    </row>
    <row r="11" spans="1:6" x14ac:dyDescent="0.2">
      <c r="A11" s="341">
        <v>8</v>
      </c>
      <c r="B11" s="345" t="s">
        <v>121</v>
      </c>
      <c r="C11" s="346" t="s">
        <v>120</v>
      </c>
      <c r="D11" s="343">
        <v>1304</v>
      </c>
      <c r="E11" s="344">
        <v>3.63</v>
      </c>
      <c r="F11" s="303">
        <f t="shared" si="0"/>
        <v>4733.5199999999995</v>
      </c>
    </row>
    <row r="12" spans="1:6" x14ac:dyDescent="0.2">
      <c r="A12" s="341">
        <v>9</v>
      </c>
      <c r="B12" s="345" t="s">
        <v>122</v>
      </c>
      <c r="C12" s="346" t="s">
        <v>113</v>
      </c>
      <c r="D12" s="343">
        <v>300</v>
      </c>
      <c r="E12" s="344">
        <v>1.49</v>
      </c>
      <c r="F12" s="303">
        <f t="shared" si="0"/>
        <v>447</v>
      </c>
    </row>
    <row r="13" spans="1:6" x14ac:dyDescent="0.2">
      <c r="A13" s="341">
        <v>10</v>
      </c>
      <c r="B13" s="345" t="s">
        <v>123</v>
      </c>
      <c r="C13" s="346" t="s">
        <v>113</v>
      </c>
      <c r="D13" s="343">
        <v>1835</v>
      </c>
      <c r="E13" s="344">
        <v>2.42</v>
      </c>
      <c r="F13" s="303">
        <f t="shared" si="0"/>
        <v>4440.7</v>
      </c>
    </row>
    <row r="14" spans="1:6" x14ac:dyDescent="0.2">
      <c r="A14" s="341">
        <v>11</v>
      </c>
      <c r="B14" s="345" t="s">
        <v>124</v>
      </c>
      <c r="C14" s="346" t="s">
        <v>113</v>
      </c>
      <c r="D14" s="343">
        <v>191</v>
      </c>
      <c r="E14" s="344">
        <v>2.92</v>
      </c>
      <c r="F14" s="303">
        <f t="shared" si="0"/>
        <v>557.72</v>
      </c>
    </row>
    <row r="15" spans="1:6" x14ac:dyDescent="0.2">
      <c r="A15" s="341">
        <v>12</v>
      </c>
      <c r="B15" s="345" t="s">
        <v>125</v>
      </c>
      <c r="C15" s="346" t="s">
        <v>113</v>
      </c>
      <c r="D15" s="343">
        <v>462</v>
      </c>
      <c r="E15" s="344">
        <v>4.4000000000000004</v>
      </c>
      <c r="F15" s="303">
        <f t="shared" si="0"/>
        <v>2032.8000000000002</v>
      </c>
    </row>
    <row r="16" spans="1:6" x14ac:dyDescent="0.2">
      <c r="A16" s="341">
        <v>13</v>
      </c>
      <c r="B16" s="345" t="s">
        <v>126</v>
      </c>
      <c r="C16" s="346" t="s">
        <v>113</v>
      </c>
      <c r="D16" s="343">
        <v>100</v>
      </c>
      <c r="E16" s="344">
        <v>4.68</v>
      </c>
      <c r="F16" s="303">
        <f t="shared" si="0"/>
        <v>468</v>
      </c>
    </row>
    <row r="17" spans="1:6" x14ac:dyDescent="0.2">
      <c r="A17" s="341">
        <v>14</v>
      </c>
      <c r="B17" s="345" t="s">
        <v>127</v>
      </c>
      <c r="C17" s="346" t="s">
        <v>113</v>
      </c>
      <c r="D17" s="343">
        <v>890</v>
      </c>
      <c r="E17" s="344">
        <v>9.68</v>
      </c>
      <c r="F17" s="303">
        <f t="shared" si="0"/>
        <v>8615.1999999999989</v>
      </c>
    </row>
    <row r="18" spans="1:6" x14ac:dyDescent="0.2">
      <c r="A18" s="341">
        <v>15</v>
      </c>
      <c r="B18" s="345" t="s">
        <v>128</v>
      </c>
      <c r="C18" s="346" t="s">
        <v>120</v>
      </c>
      <c r="D18" s="343">
        <v>540.79999999999995</v>
      </c>
      <c r="E18" s="344">
        <v>9.68</v>
      </c>
      <c r="F18" s="303">
        <f t="shared" si="0"/>
        <v>5234.9439999999995</v>
      </c>
    </row>
    <row r="19" spans="1:6" x14ac:dyDescent="0.2">
      <c r="A19" s="341">
        <v>16</v>
      </c>
      <c r="B19" s="345"/>
      <c r="C19" s="346"/>
      <c r="D19" s="343"/>
      <c r="E19" s="344"/>
      <c r="F19" s="303" t="str">
        <f t="shared" si="0"/>
        <v/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J20" sqref="A1:J20"/>
    </sheetView>
  </sheetViews>
  <sheetFormatPr defaultColWidth="9.140625" defaultRowHeight="11.25" x14ac:dyDescent="0.2"/>
  <cols>
    <col min="1" max="1" width="3.5703125" style="231" customWidth="1"/>
    <col min="2" max="2" width="41.2851562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8" width="11.42578125" style="227" customWidth="1"/>
    <col min="9" max="9" width="13" style="227" customWidth="1"/>
    <col min="10" max="10" width="14.85546875" style="227" customWidth="1"/>
    <col min="11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6" t="s">
        <v>91</v>
      </c>
      <c r="F1" s="357"/>
      <c r="G1" s="364" t="s">
        <v>131</v>
      </c>
      <c r="H1" s="365"/>
      <c r="I1" s="360" t="s">
        <v>132</v>
      </c>
      <c r="J1" s="361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8"/>
      <c r="F2" s="359"/>
      <c r="G2" s="350" t="s">
        <v>134</v>
      </c>
      <c r="H2" s="366"/>
      <c r="I2" s="362" t="s">
        <v>133</v>
      </c>
      <c r="J2" s="363"/>
      <c r="K2" s="348"/>
      <c r="L2" s="229"/>
      <c r="M2" s="348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129</v>
      </c>
      <c r="B3" s="291"/>
      <c r="C3" s="291"/>
      <c r="D3" s="292"/>
      <c r="E3" s="358"/>
      <c r="F3" s="359"/>
      <c r="G3" s="350"/>
      <c r="H3" s="351"/>
      <c r="I3" s="350"/>
      <c r="J3" s="351"/>
      <c r="K3" s="350"/>
      <c r="L3" s="351"/>
      <c r="M3" s="350"/>
      <c r="N3" s="351"/>
      <c r="O3" s="228"/>
      <c r="P3" s="229"/>
      <c r="Q3" s="228"/>
      <c r="R3" s="229"/>
    </row>
    <row r="4" spans="1:18" ht="12" thickBot="1" x14ac:dyDescent="0.25">
      <c r="A4" s="193" t="s">
        <v>130</v>
      </c>
      <c r="B4" s="291"/>
      <c r="C4" s="291"/>
      <c r="D4" s="292"/>
      <c r="E4" s="293"/>
      <c r="F4" s="294"/>
      <c r="G4" s="354"/>
      <c r="H4" s="355"/>
      <c r="I4" s="352"/>
      <c r="J4" s="353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Thermoplastic - Line 4" Y/W</v>
      </c>
      <c r="C6" s="295" t="str">
        <f>IF(ISBLANK('Item List'!C4),"",'Item List'!C4)</f>
        <v>LF</v>
      </c>
      <c r="D6" s="296">
        <f>IF(ISBLANK('Item List'!D4),0,'Item List'!D4)</f>
        <v>299</v>
      </c>
      <c r="E6" s="146">
        <f>IF(ISBLANK('Item List'!E4),0,'Item List'!E4)</f>
        <v>1.1000000000000001</v>
      </c>
      <c r="F6" s="146">
        <f>IF(AND(ISNUMBER($D6),ISNUMBER(E6)),$D6*E6,0)</f>
        <v>328.90000000000003</v>
      </c>
      <c r="G6" s="168">
        <v>1.2</v>
      </c>
      <c r="H6" s="103">
        <f>IF(AND(ISNUMBER($D6),ISNUMBER(G6)),$D6*G6,0)</f>
        <v>358.8</v>
      </c>
      <c r="I6" s="169">
        <v>1.22</v>
      </c>
      <c r="J6" s="103">
        <f t="shared" ref="J6:J29" si="0">IF(AND(ISNUMBER($D6),ISNUMBER(I6)),$D6*I6,0)</f>
        <v>364.78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 xml:space="preserve">Thermoplastic - Line 6" White </v>
      </c>
      <c r="C7" s="295" t="str">
        <f>IF(ISBLANK('Item List'!C5),"",'Item List'!C5)</f>
        <v>LF</v>
      </c>
      <c r="D7" s="296">
        <f>IF(ISBLANK('Item List'!D5),0,'Item List'!D5)</f>
        <v>13045</v>
      </c>
      <c r="E7" s="146">
        <f>IF(ISBLANK('Item List'!E5),0,'Item List'!E5)</f>
        <v>1.65</v>
      </c>
      <c r="F7" s="146">
        <f t="shared" ref="F7:H29" si="5">IF(AND(ISNUMBER($D7),ISNUMBER(E7)),$D7*E7,0)</f>
        <v>21524.25</v>
      </c>
      <c r="G7" s="168">
        <v>1.8</v>
      </c>
      <c r="H7" s="103">
        <f t="shared" si="5"/>
        <v>23481</v>
      </c>
      <c r="I7" s="169">
        <v>1.95</v>
      </c>
      <c r="J7" s="103">
        <f t="shared" si="0"/>
        <v>25437.75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 xml:space="preserve">Thermoplastic - Line 8" White </v>
      </c>
      <c r="C8" s="295" t="str">
        <f>IF(ISBLANK('Item List'!C6),"",'Item List'!C6)</f>
        <v>LF</v>
      </c>
      <c r="D8" s="296">
        <f>IF(ISBLANK('Item List'!D6),0,'Item List'!D6)</f>
        <v>745</v>
      </c>
      <c r="E8" s="146">
        <f>IF(ISBLANK('Item List'!E6),0,'Item List'!E6)</f>
        <v>2.2000000000000002</v>
      </c>
      <c r="F8" s="146">
        <f t="shared" si="5"/>
        <v>1639.0000000000002</v>
      </c>
      <c r="G8" s="168">
        <v>2.4</v>
      </c>
      <c r="H8" s="103">
        <f t="shared" si="5"/>
        <v>1788</v>
      </c>
      <c r="I8" s="169">
        <v>2.2200000000000002</v>
      </c>
      <c r="J8" s="103">
        <f t="shared" si="0"/>
        <v>1653.9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Thermoplastic - Line 12" Y/W</v>
      </c>
      <c r="C9" s="295" t="str">
        <f>IF(ISBLANK('Item List'!C7),"",'Item List'!C7)</f>
        <v>LF</v>
      </c>
      <c r="D9" s="296">
        <f>IF(ISBLANK('Item List'!D7),0,'Item List'!D7)</f>
        <v>2277</v>
      </c>
      <c r="E9" s="146">
        <f>IF(ISBLANK('Item List'!E7),0,'Item List'!E7)</f>
        <v>3.3</v>
      </c>
      <c r="F9" s="146">
        <f t="shared" si="5"/>
        <v>7514.0999999999995</v>
      </c>
      <c r="G9" s="168">
        <v>3.6</v>
      </c>
      <c r="H9" s="103">
        <f t="shared" si="5"/>
        <v>8197.2000000000007</v>
      </c>
      <c r="I9" s="169">
        <v>3.95</v>
      </c>
      <c r="J9" s="103">
        <f t="shared" si="0"/>
        <v>8994.15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 xml:space="preserve">Thermoplastic - Line 18" White </v>
      </c>
      <c r="C10" s="295" t="str">
        <f>IF(ISBLANK('Item List'!C8),"",'Item List'!C8)</f>
        <v>LF</v>
      </c>
      <c r="D10" s="296">
        <f>IF(ISBLANK('Item List'!D8),0,'Item List'!D8)</f>
        <v>100</v>
      </c>
      <c r="E10" s="146">
        <f>IF(ISBLANK('Item List'!E8),0,'Item List'!E8)</f>
        <v>4.68</v>
      </c>
      <c r="F10" s="146">
        <f t="shared" si="5"/>
        <v>468</v>
      </c>
      <c r="G10" s="168">
        <v>5.4</v>
      </c>
      <c r="H10" s="103">
        <f t="shared" si="5"/>
        <v>540</v>
      </c>
      <c r="I10" s="169">
        <v>6.95</v>
      </c>
      <c r="J10" s="103">
        <f t="shared" si="0"/>
        <v>695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 xml:space="preserve">Thermoplastic - Line 24" White </v>
      </c>
      <c r="C11" s="295" t="str">
        <f>IF(ISBLANK('Item List'!C9),"",'Item List'!C9)</f>
        <v>LF</v>
      </c>
      <c r="D11" s="296">
        <f>IF(ISBLANK('Item List'!D9),0,'Item List'!D9)</f>
        <v>3410</v>
      </c>
      <c r="E11" s="146">
        <f>IF(ISBLANK('Item List'!E9),0,'Item List'!E9)</f>
        <v>6.6</v>
      </c>
      <c r="F11" s="146">
        <f t="shared" si="5"/>
        <v>22506</v>
      </c>
      <c r="G11" s="168">
        <v>7.2</v>
      </c>
      <c r="H11" s="103">
        <f t="shared" si="5"/>
        <v>24552</v>
      </c>
      <c r="I11" s="169">
        <v>9</v>
      </c>
      <c r="J11" s="103">
        <f t="shared" si="0"/>
        <v>30690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Thermoplastic Letters &amp; Sybmols</v>
      </c>
      <c r="C12" s="295" t="str">
        <f>IF(ISBLANK('Item List'!C10),"",'Item List'!C10)</f>
        <v>SF</v>
      </c>
      <c r="D12" s="296">
        <f>IF(ISBLANK('Item List'!D10),0,'Item List'!D10)</f>
        <v>3052</v>
      </c>
      <c r="E12" s="146">
        <f>IF(ISBLANK('Item List'!E10),0,'Item List'!E10)</f>
        <v>7.26</v>
      </c>
      <c r="F12" s="146">
        <f t="shared" si="5"/>
        <v>22157.52</v>
      </c>
      <c r="G12" s="168">
        <v>7.2</v>
      </c>
      <c r="H12" s="103">
        <f t="shared" si="5"/>
        <v>21974.400000000001</v>
      </c>
      <c r="I12" s="169">
        <v>8.2200000000000006</v>
      </c>
      <c r="J12" s="103">
        <f t="shared" si="0"/>
        <v>25087.440000000002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Pavement Marking Removal</v>
      </c>
      <c r="C13" s="295" t="str">
        <f>IF(ISBLANK('Item List'!C11),"",'Item List'!C11)</f>
        <v>SF</v>
      </c>
      <c r="D13" s="296">
        <f>IF(ISBLANK('Item List'!D11),0,'Item List'!D11)</f>
        <v>1304</v>
      </c>
      <c r="E13" s="146">
        <f>IF(ISBLANK('Item List'!E11),0,'Item List'!E11)</f>
        <v>3.63</v>
      </c>
      <c r="F13" s="146">
        <f t="shared" si="5"/>
        <v>4733.5199999999995</v>
      </c>
      <c r="G13" s="168">
        <v>1.85</v>
      </c>
      <c r="H13" s="103">
        <f t="shared" si="5"/>
        <v>2412.4</v>
      </c>
      <c r="I13" s="169">
        <v>1.65</v>
      </c>
      <c r="J13" s="103">
        <f t="shared" si="0"/>
        <v>2151.6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Epoxy - Line 4" Y/W</v>
      </c>
      <c r="C14" s="295" t="str">
        <f>IF(ISBLANK('Item List'!C12),"",'Item List'!C12)</f>
        <v>LF</v>
      </c>
      <c r="D14" s="296">
        <f>IF(ISBLANK('Item List'!D12),0,'Item List'!D12)</f>
        <v>300</v>
      </c>
      <c r="E14" s="146">
        <f>IF(ISBLANK('Item List'!E12),0,'Item List'!E12)</f>
        <v>1.49</v>
      </c>
      <c r="F14" s="146">
        <f t="shared" si="5"/>
        <v>447</v>
      </c>
      <c r="G14" s="168">
        <v>1.7</v>
      </c>
      <c r="H14" s="103">
        <f t="shared" si="5"/>
        <v>510</v>
      </c>
      <c r="I14" s="169">
        <v>2.2000000000000002</v>
      </c>
      <c r="J14" s="103">
        <f t="shared" si="0"/>
        <v>660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 xml:space="preserve">Epoxy - Line 6" White </v>
      </c>
      <c r="C15" s="295" t="str">
        <f>IF(ISBLANK('Item List'!C13),"",'Item List'!C13)</f>
        <v>LF</v>
      </c>
      <c r="D15" s="296">
        <f>IF(ISBLANK('Item List'!D13),0,'Item List'!D13)</f>
        <v>1835</v>
      </c>
      <c r="E15" s="146">
        <f>IF(ISBLANK('Item List'!E13),0,'Item List'!E13)</f>
        <v>2.42</v>
      </c>
      <c r="F15" s="146">
        <f t="shared" si="5"/>
        <v>4440.7</v>
      </c>
      <c r="G15" s="168">
        <v>2.5</v>
      </c>
      <c r="H15" s="103">
        <f t="shared" si="5"/>
        <v>4587.5</v>
      </c>
      <c r="I15" s="169">
        <v>2.76</v>
      </c>
      <c r="J15" s="103">
        <f t="shared" si="0"/>
        <v>5064.5999999999995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 xml:space="preserve">Epoxy - Line 8" White </v>
      </c>
      <c r="C16" s="295" t="str">
        <f>IF(ISBLANK('Item List'!C14),"",'Item List'!C14)</f>
        <v>LF</v>
      </c>
      <c r="D16" s="296">
        <f>IF(ISBLANK('Item List'!D14),0,'Item List'!D14)</f>
        <v>191</v>
      </c>
      <c r="E16" s="146">
        <f>IF(ISBLANK('Item List'!E14),0,'Item List'!E14)</f>
        <v>2.92</v>
      </c>
      <c r="F16" s="146">
        <f t="shared" si="5"/>
        <v>557.72</v>
      </c>
      <c r="G16" s="168">
        <v>3.75</v>
      </c>
      <c r="H16" s="103">
        <f t="shared" si="5"/>
        <v>716.25</v>
      </c>
      <c r="I16" s="170">
        <v>3.95</v>
      </c>
      <c r="J16" s="103">
        <f t="shared" si="0"/>
        <v>754.45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Epoxy - Line 12" Y/W</v>
      </c>
      <c r="C17" s="295" t="str">
        <f>IF(ISBLANK('Item List'!C15),"",'Item List'!C15)</f>
        <v>LF</v>
      </c>
      <c r="D17" s="296">
        <f>IF(ISBLANK('Item List'!D15),0,'Item List'!D15)</f>
        <v>462</v>
      </c>
      <c r="E17" s="146">
        <f>IF(ISBLANK('Item List'!E15),0,'Item List'!E15)</f>
        <v>4.4000000000000004</v>
      </c>
      <c r="F17" s="146">
        <f t="shared" si="5"/>
        <v>2032.8000000000002</v>
      </c>
      <c r="G17" s="168">
        <v>5</v>
      </c>
      <c r="H17" s="103">
        <f t="shared" si="5"/>
        <v>2310</v>
      </c>
      <c r="I17" s="170">
        <v>5.65</v>
      </c>
      <c r="J17" s="103">
        <f t="shared" si="0"/>
        <v>2610.3000000000002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 xml:space="preserve">Epoxy - Line 18" White </v>
      </c>
      <c r="C18" s="295" t="str">
        <f>IF(ISBLANK('Item List'!C16),"",'Item List'!C16)</f>
        <v>LF</v>
      </c>
      <c r="D18" s="296">
        <f>IF(ISBLANK('Item List'!D16),0,'Item List'!D16)</f>
        <v>100</v>
      </c>
      <c r="E18" s="146">
        <f>IF(ISBLANK('Item List'!E16),0,'Item List'!E16)</f>
        <v>4.68</v>
      </c>
      <c r="F18" s="146">
        <f t="shared" si="5"/>
        <v>468</v>
      </c>
      <c r="G18" s="168">
        <v>7.5</v>
      </c>
      <c r="H18" s="103">
        <f t="shared" si="5"/>
        <v>750</v>
      </c>
      <c r="I18" s="170">
        <v>7.95</v>
      </c>
      <c r="J18" s="103">
        <f t="shared" si="0"/>
        <v>795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 xml:space="preserve">Epoxy - Line 24" White </v>
      </c>
      <c r="C19" s="295" t="str">
        <f>IF(ISBLANK('Item List'!C17),"",'Item List'!C17)</f>
        <v>LF</v>
      </c>
      <c r="D19" s="296">
        <f>IF(ISBLANK('Item List'!D17),0,'Item List'!D17)</f>
        <v>890</v>
      </c>
      <c r="E19" s="146">
        <f>IF(ISBLANK('Item List'!E17),0,'Item List'!E17)</f>
        <v>9.68</v>
      </c>
      <c r="F19" s="146">
        <f t="shared" si="5"/>
        <v>8615.1999999999989</v>
      </c>
      <c r="G19" s="168">
        <v>10</v>
      </c>
      <c r="H19" s="103">
        <f t="shared" si="5"/>
        <v>8900</v>
      </c>
      <c r="I19" s="170">
        <v>11</v>
      </c>
      <c r="J19" s="103">
        <f t="shared" si="0"/>
        <v>9790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Epoxy Letters &amp; Symbols</v>
      </c>
      <c r="C20" s="295" t="str">
        <f>IF(ISBLANK('Item List'!C18),"",'Item List'!C18)</f>
        <v>SF</v>
      </c>
      <c r="D20" s="296">
        <f>ROUND(IF(ISBLANK('Item List'!D18),0,'Item List'!D18),0)</f>
        <v>541</v>
      </c>
      <c r="E20" s="146">
        <f>IF(ISBLANK('Item List'!E18),0,'Item List'!E18)</f>
        <v>9.68</v>
      </c>
      <c r="F20" s="146">
        <f t="shared" si="5"/>
        <v>5236.88</v>
      </c>
      <c r="G20" s="168">
        <v>10</v>
      </c>
      <c r="H20" s="103">
        <f t="shared" si="5"/>
        <v>5410</v>
      </c>
      <c r="I20" s="170">
        <v>11</v>
      </c>
      <c r="J20" s="103">
        <f t="shared" si="0"/>
        <v>5951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102669.59000000001</v>
      </c>
      <c r="G30" s="110"/>
      <c r="H30" s="104">
        <f>IF(SUM(H6:H29)=0,"",SUM(H6:H29))</f>
        <v>106487.54999999999</v>
      </c>
      <c r="I30" s="110"/>
      <c r="J30" s="104">
        <f>IF(SUM(J6:J29)=0,"",SUM(J6:J29))</f>
        <v>120699.97000000002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COUNTRYMAN INC.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102669.59000000001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106487.54999999999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120699.97000000002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COUNTRYMAN INC.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COUNTRYMAN INC.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COUNTRYMAN INC.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COUNTRYMAN INC.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COUNTRYMAN INC.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COUNTRYMAN INC.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COUNTRYMAN INC.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COUNTRYMAN INC.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COUNTRYMAN INC.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COUNTRYMAN INC.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COUNTRYMAN INC.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COUNTRYMAN INC.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79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L20" sqref="L2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CITY-WIDE PAVEMENT MARKING (THERMO) 2023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Thermoplastic - Line 4" Y/W</v>
      </c>
      <c r="C5" s="145" t="str">
        <f>'Tabulation of Bids'!C6</f>
        <v>LF</v>
      </c>
      <c r="D5" s="145">
        <f>'Tabulation of Bids'!D6</f>
        <v>299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 xml:space="preserve">Thermoplastic - Line 6" White </v>
      </c>
      <c r="C6" s="145" t="str">
        <f>'Tabulation of Bids'!C7</f>
        <v>LF</v>
      </c>
      <c r="D6" s="145">
        <f>'Tabulation of Bids'!D7</f>
        <v>13045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 xml:space="preserve">Thermoplastic - Line 8" White </v>
      </c>
      <c r="C7" s="145" t="str">
        <f>'Tabulation of Bids'!C8</f>
        <v>LF</v>
      </c>
      <c r="D7" s="145">
        <f>'Tabulation of Bids'!D8</f>
        <v>745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Thermoplastic - Line 12" Y/W</v>
      </c>
      <c r="C8" s="145" t="str">
        <f>'Tabulation of Bids'!C9</f>
        <v>LF</v>
      </c>
      <c r="D8" s="145">
        <f>'Tabulation of Bids'!D9</f>
        <v>2277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 xml:space="preserve">Thermoplastic - Line 18" White </v>
      </c>
      <c r="C9" s="145" t="str">
        <f>'Tabulation of Bids'!C10</f>
        <v>LF</v>
      </c>
      <c r="D9" s="145">
        <f>'Tabulation of Bids'!D10</f>
        <v>100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 xml:space="preserve">Thermoplastic - Line 24" White </v>
      </c>
      <c r="C10" s="145" t="str">
        <f>'Tabulation of Bids'!C11</f>
        <v>LF</v>
      </c>
      <c r="D10" s="145">
        <f>'Tabulation of Bids'!D11</f>
        <v>3410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Thermoplastic Letters &amp; Sybmols</v>
      </c>
      <c r="C11" s="145" t="str">
        <f>'Tabulation of Bids'!C12</f>
        <v>SF</v>
      </c>
      <c r="D11" s="145">
        <f>'Tabulation of Bids'!D12</f>
        <v>3052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Pavement Marking Removal</v>
      </c>
      <c r="C12" s="145" t="str">
        <f>'Tabulation of Bids'!C13</f>
        <v>SF</v>
      </c>
      <c r="D12" s="145">
        <f>'Tabulation of Bids'!D13</f>
        <v>1304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Epoxy - Line 4" Y/W</v>
      </c>
      <c r="C13" s="145" t="str">
        <f>'Tabulation of Bids'!C14</f>
        <v>LF</v>
      </c>
      <c r="D13" s="145">
        <f>'Tabulation of Bids'!D14</f>
        <v>300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 xml:space="preserve">Epoxy - Line 6" White </v>
      </c>
      <c r="C14" s="145" t="str">
        <f>'Tabulation of Bids'!C15</f>
        <v>LF</v>
      </c>
      <c r="D14" s="145">
        <f>'Tabulation of Bids'!D15</f>
        <v>1835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 xml:space="preserve">Epoxy - Line 8" White </v>
      </c>
      <c r="C15" s="145" t="str">
        <f>'Tabulation of Bids'!C16</f>
        <v>LF</v>
      </c>
      <c r="D15" s="145">
        <f>'Tabulation of Bids'!D16</f>
        <v>191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Epoxy - Line 12" Y/W</v>
      </c>
      <c r="C16" s="145" t="str">
        <f>'Tabulation of Bids'!C17</f>
        <v>LF</v>
      </c>
      <c r="D16" s="145">
        <f>'Tabulation of Bids'!D17</f>
        <v>462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 xml:space="preserve">Epoxy - Line 18" White </v>
      </c>
      <c r="C17" s="145" t="str">
        <f>'Tabulation of Bids'!C18</f>
        <v>LF</v>
      </c>
      <c r="D17" s="145">
        <f>'Tabulation of Bids'!D18</f>
        <v>100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 xml:space="preserve">Epoxy - Line 24" White </v>
      </c>
      <c r="C18" s="145" t="str">
        <f>'Tabulation of Bids'!C19</f>
        <v>LF</v>
      </c>
      <c r="D18" s="145">
        <f>'Tabulation of Bids'!D19</f>
        <v>890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Epoxy Letters &amp; Symbols</v>
      </c>
      <c r="C19" s="145" t="str">
        <f>'Tabulation of Bids'!C20</f>
        <v>SF</v>
      </c>
      <c r="D19" s="145">
        <f>'Tabulation of Bids'!D20</f>
        <v>541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9" t="str">
        <f>'Tabulation of Bids'!$A$3</f>
        <v>CITY-WIDE PAVEMENT MARKING (THERMO) 2023</v>
      </c>
      <c r="E4" s="369"/>
      <c r="F4" s="370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Thermoplastic - Line 4" Y/W</v>
      </c>
      <c r="C16" s="96" t="str">
        <f>'Tabulation of Bids'!$C6</f>
        <v>LF</v>
      </c>
      <c r="D16" s="211">
        <f>'Tabulation of Bids'!$D6</f>
        <v>299</v>
      </c>
      <c r="E16" s="246">
        <f>'Tabulation of Bids'!$E6</f>
        <v>1.1000000000000001</v>
      </c>
      <c r="F16" s="327">
        <f>D16*E16</f>
        <v>328.90000000000003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 xml:space="preserve">Thermoplastic - Line 6" White </v>
      </c>
      <c r="C17" s="96" t="str">
        <f>'Tabulation of Bids'!$C7</f>
        <v>LF</v>
      </c>
      <c r="D17" s="97">
        <f>'Tabulation of Bids'!$D7</f>
        <v>13045</v>
      </c>
      <c r="E17" s="241">
        <f>'Tabulation of Bids'!$E7</f>
        <v>1.65</v>
      </c>
      <c r="F17" s="328">
        <f t="shared" ref="F17:F32" si="0">D17*E17</f>
        <v>21524.25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 xml:space="preserve">Thermoplastic - Line 8" White </v>
      </c>
      <c r="C18" s="96" t="str">
        <f>'Tabulation of Bids'!$C8</f>
        <v>LF</v>
      </c>
      <c r="D18" s="97">
        <f>'Tabulation of Bids'!$D8</f>
        <v>745</v>
      </c>
      <c r="E18" s="241">
        <f>'Tabulation of Bids'!$E8</f>
        <v>2.2000000000000002</v>
      </c>
      <c r="F18" s="328">
        <f t="shared" si="0"/>
        <v>1639.0000000000002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Thermoplastic - Line 12" Y/W</v>
      </c>
      <c r="C19" s="96" t="str">
        <f>'Tabulation of Bids'!$C9</f>
        <v>LF</v>
      </c>
      <c r="D19" s="97">
        <f>'Tabulation of Bids'!$D9</f>
        <v>2277</v>
      </c>
      <c r="E19" s="241">
        <f>'Tabulation of Bids'!$E9</f>
        <v>3.3</v>
      </c>
      <c r="F19" s="328">
        <f t="shared" si="0"/>
        <v>7514.0999999999995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 xml:space="preserve">Thermoplastic - Line 18" White </v>
      </c>
      <c r="C20" s="96" t="str">
        <f>'Tabulation of Bids'!$C10</f>
        <v>LF</v>
      </c>
      <c r="D20" s="97">
        <f>'Tabulation of Bids'!$D10</f>
        <v>100</v>
      </c>
      <c r="E20" s="241">
        <f>'Tabulation of Bids'!$E10</f>
        <v>4.68</v>
      </c>
      <c r="F20" s="328">
        <f t="shared" si="0"/>
        <v>468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 xml:space="preserve">Thermoplastic - Line 24" White </v>
      </c>
      <c r="C21" s="96" t="str">
        <f>'Tabulation of Bids'!$C11</f>
        <v>LF</v>
      </c>
      <c r="D21" s="97">
        <f>'Tabulation of Bids'!$D11</f>
        <v>3410</v>
      </c>
      <c r="E21" s="241">
        <f>'Tabulation of Bids'!$E11</f>
        <v>6.6</v>
      </c>
      <c r="F21" s="328">
        <f t="shared" si="0"/>
        <v>22506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Thermoplastic Letters &amp; Sybmols</v>
      </c>
      <c r="C22" s="96" t="str">
        <f>'Tabulation of Bids'!$C12</f>
        <v>SF</v>
      </c>
      <c r="D22" s="97">
        <f>'Tabulation of Bids'!$D12</f>
        <v>3052</v>
      </c>
      <c r="E22" s="241">
        <f>'Tabulation of Bids'!$E12</f>
        <v>7.26</v>
      </c>
      <c r="F22" s="328">
        <f t="shared" si="0"/>
        <v>22157.52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Pavement Marking Removal</v>
      </c>
      <c r="C23" s="96" t="str">
        <f>'Tabulation of Bids'!$C13</f>
        <v>SF</v>
      </c>
      <c r="D23" s="97">
        <f>'Tabulation of Bids'!$D13</f>
        <v>1304</v>
      </c>
      <c r="E23" s="241">
        <f>'Tabulation of Bids'!$E13</f>
        <v>3.63</v>
      </c>
      <c r="F23" s="328">
        <f t="shared" si="0"/>
        <v>4733.5199999999995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Epoxy - Line 4" Y/W</v>
      </c>
      <c r="C24" s="96" t="str">
        <f>'Tabulation of Bids'!$C14</f>
        <v>LF</v>
      </c>
      <c r="D24" s="97">
        <f>'Tabulation of Bids'!$D14</f>
        <v>300</v>
      </c>
      <c r="E24" s="241">
        <f>'Tabulation of Bids'!$E14</f>
        <v>1.49</v>
      </c>
      <c r="F24" s="328">
        <f t="shared" si="0"/>
        <v>447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 xml:space="preserve">Epoxy - Line 6" White </v>
      </c>
      <c r="C25" s="96" t="str">
        <f>'Tabulation of Bids'!$C15</f>
        <v>LF</v>
      </c>
      <c r="D25" s="97">
        <f>'Tabulation of Bids'!$D15</f>
        <v>1835</v>
      </c>
      <c r="E25" s="241">
        <f>'Tabulation of Bids'!$E15</f>
        <v>2.42</v>
      </c>
      <c r="F25" s="328">
        <f t="shared" si="0"/>
        <v>4440.7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 xml:space="preserve">Epoxy - Line 8" White </v>
      </c>
      <c r="C26" s="96" t="str">
        <f>'Tabulation of Bids'!$C16</f>
        <v>LF</v>
      </c>
      <c r="D26" s="97">
        <f>'Tabulation of Bids'!$D16</f>
        <v>191</v>
      </c>
      <c r="E26" s="241">
        <f>'Tabulation of Bids'!$E16</f>
        <v>2.92</v>
      </c>
      <c r="F26" s="328">
        <f t="shared" si="0"/>
        <v>557.72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Epoxy - Line 12" Y/W</v>
      </c>
      <c r="C27" s="96" t="str">
        <f>'Tabulation of Bids'!$C17</f>
        <v>LF</v>
      </c>
      <c r="D27" s="97">
        <f>'Tabulation of Bids'!$D17</f>
        <v>462</v>
      </c>
      <c r="E27" s="241">
        <f>'Tabulation of Bids'!$E17</f>
        <v>4.4000000000000004</v>
      </c>
      <c r="F27" s="328">
        <f t="shared" si="0"/>
        <v>2032.8000000000002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 xml:space="preserve">Epoxy - Line 18" White </v>
      </c>
      <c r="C28" s="96" t="str">
        <f>'Tabulation of Bids'!$C18</f>
        <v>LF</v>
      </c>
      <c r="D28" s="97">
        <f>'Tabulation of Bids'!$D18</f>
        <v>100</v>
      </c>
      <c r="E28" s="241">
        <f>'Tabulation of Bids'!$E18</f>
        <v>4.68</v>
      </c>
      <c r="F28" s="328">
        <f t="shared" si="0"/>
        <v>468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 xml:space="preserve">Epoxy - Line 24" White </v>
      </c>
      <c r="C29" s="96" t="str">
        <f>'Tabulation of Bids'!$C19</f>
        <v>LF</v>
      </c>
      <c r="D29" s="97">
        <f>'Tabulation of Bids'!$D19</f>
        <v>890</v>
      </c>
      <c r="E29" s="241">
        <f>'Tabulation of Bids'!$E19</f>
        <v>9.68</v>
      </c>
      <c r="F29" s="328">
        <f t="shared" si="0"/>
        <v>8615.1999999999989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Epoxy Letters &amp; Symbols</v>
      </c>
      <c r="C30" s="96" t="str">
        <f>'Tabulation of Bids'!$C20</f>
        <v>SF</v>
      </c>
      <c r="D30" s="97">
        <f>'Tabulation of Bids'!$D20</f>
        <v>541</v>
      </c>
      <c r="E30" s="241">
        <f>'Tabulation of Bids'!$E20</f>
        <v>9.68</v>
      </c>
      <c r="F30" s="328">
        <f t="shared" si="0"/>
        <v>5236.88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102669.59000000001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69" t="str">
        <f>D4</f>
        <v>CITY-WIDE PAVEMENT MARKING (THERMO) 2023</v>
      </c>
      <c r="E49" s="369"/>
      <c r="F49" s="370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102669.59000000001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69" t="str">
        <f>D49</f>
        <v>CITY-WIDE PAVEMENT MARKING (THERMO) 2023</v>
      </c>
      <c r="E94" s="369"/>
      <c r="F94" s="370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102669.59000000001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69" t="str">
        <f>D94</f>
        <v>CITY-WIDE PAVEMENT MARKING (THERMO) 2023</v>
      </c>
      <c r="E139" s="369"/>
      <c r="F139" s="370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102669.59000000001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7">
        <f>E137</f>
        <v>0</v>
      </c>
      <c r="F182" s="368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69" t="str">
        <f>D139</f>
        <v>CITY-WIDE PAVEMENT MARKING (THERMO) 2023</v>
      </c>
      <c r="E184" s="369"/>
      <c r="F184" s="370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102669.59000000001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7">
        <f>E182</f>
        <v>0</v>
      </c>
      <c r="F227" s="368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69" t="str">
        <f>D184</f>
        <v>CITY-WIDE PAVEMENT MARKING (THERMO) 2023</v>
      </c>
      <c r="E229" s="369"/>
      <c r="F229" s="370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102669.59000000001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7">
        <f>E227</f>
        <v>0</v>
      </c>
      <c r="F272" s="368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69" t="str">
        <f>D229</f>
        <v>CITY-WIDE PAVEMENT MARKING (THERMO) 2023</v>
      </c>
      <c r="E274" s="369"/>
      <c r="F274" s="370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102669.59000000001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7">
        <f>E272</f>
        <v>0</v>
      </c>
      <c r="F317" s="368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69" t="str">
        <f>D274</f>
        <v>CITY-WIDE PAVEMENT MARKING (THERMO) 2023</v>
      </c>
      <c r="E319" s="369"/>
      <c r="F319" s="370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102669.59000000001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7">
        <f>E317</f>
        <v>0</v>
      </c>
      <c r="F362" s="368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69" t="str">
        <f>D319</f>
        <v>CITY-WIDE PAVEMENT MARKING (THERMO) 2023</v>
      </c>
      <c r="E364" s="369"/>
      <c r="F364" s="370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102669.59000000001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7">
        <f>E362</f>
        <v>0</v>
      </c>
      <c r="F407" s="368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69" t="str">
        <f>D364</f>
        <v>CITY-WIDE PAVEMENT MARKING (THERMO) 2023</v>
      </c>
      <c r="E409" s="369"/>
      <c r="F409" s="370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102669.59000000001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7">
        <f>E407</f>
        <v>0</v>
      </c>
      <c r="F452" s="368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69" t="str">
        <f>D409</f>
        <v>CITY-WIDE PAVEMENT MARKING (THERMO) 2023</v>
      </c>
      <c r="E454" s="369"/>
      <c r="F454" s="370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102669.59000000001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7">
        <f>E452</f>
        <v>0</v>
      </c>
      <c r="F497" s="368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69" t="str">
        <f>D454</f>
        <v>CITY-WIDE PAVEMENT MARKING (THERMO) 2023</v>
      </c>
      <c r="E499" s="369"/>
      <c r="F499" s="370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102669.59000000001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7" t="str">
        <f>IF(A55="",IF(ISNUMBER(J37),"ENGINEER'S PAYMENT ESTIMATE","ENGINEER'S FINAL PAYMENT ESTIMATE"),A49)</f>
        <v>ENGINEER'S FINAL PAYMENT ESTIMATE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COUNTRYMAN INC.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 xml:space="preserve">Address: ROCKFORD, IL </v>
      </c>
      <c r="C4" s="12"/>
      <c r="D4" s="12"/>
      <c r="E4" s="12"/>
      <c r="F4" s="12"/>
      <c r="G4" s="12"/>
      <c r="H4" s="14"/>
      <c r="I4" s="375"/>
      <c r="J4" s="375"/>
      <c r="K4" s="37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Thermoplastic - Line 4" Y/W</v>
      </c>
      <c r="C7" s="307">
        <f>IF('Tabulation of Bids'!D6=0,"",'Tabulation of Bids'!D6)</f>
        <v>299</v>
      </c>
      <c r="D7" s="308" t="str">
        <f>IF(ISBLANK('Tabulation of Bids'!C6),"",'Tabulation of Bids'!C6)</f>
        <v>LF</v>
      </c>
      <c r="E7" s="263">
        <f>IF(J7 = "","",J7*C7)</f>
        <v>358.8</v>
      </c>
      <c r="F7" s="264" t="str">
        <f t="shared" ref="F7:F23" si="0">IF((H7&gt;C7),H7-C7,"")</f>
        <v/>
      </c>
      <c r="G7" s="296">
        <f t="shared" ref="G7:G30" si="1">IF($K$48="BLR 6303",IF(C7&gt;H7,C7-H7,""),"")</f>
        <v>299</v>
      </c>
      <c r="H7" s="167"/>
      <c r="I7" s="136" t="str">
        <f>IF(ISBLANK(H7),"",D7)</f>
        <v/>
      </c>
      <c r="J7" s="134">
        <f>IF(ISBLANK('Tabulation of Bids'!G6),"",'Tabulation of Bids'!G6)</f>
        <v>1.2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 xml:space="preserve">Thermoplastic - Line 6" White </v>
      </c>
      <c r="C8" s="307">
        <f>IF('Tabulation of Bids'!D7=0,"",'Tabulation of Bids'!D7)</f>
        <v>13045</v>
      </c>
      <c r="D8" s="311" t="str">
        <f>IF(ISBLANK('Tabulation of Bids'!C7),"",'Tabulation of Bids'!C7)</f>
        <v>LF</v>
      </c>
      <c r="E8" s="267">
        <f t="shared" ref="E8:E23" si="2">IF(J8 = "","",J8*C8)</f>
        <v>23481</v>
      </c>
      <c r="F8" s="268" t="str">
        <f t="shared" si="0"/>
        <v/>
      </c>
      <c r="G8" s="296">
        <f t="shared" si="1"/>
        <v>13045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1.8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 xml:space="preserve">Thermoplastic - Line 8" White </v>
      </c>
      <c r="C9" s="307">
        <f>IF('Tabulation of Bids'!D8=0,"",'Tabulation of Bids'!D8)</f>
        <v>745</v>
      </c>
      <c r="D9" s="311" t="str">
        <f>IF(ISBLANK('Tabulation of Bids'!C8),"",'Tabulation of Bids'!C8)</f>
        <v>LF</v>
      </c>
      <c r="E9" s="267">
        <f t="shared" si="2"/>
        <v>1788</v>
      </c>
      <c r="F9" s="268" t="str">
        <f t="shared" si="0"/>
        <v/>
      </c>
      <c r="G9" s="296">
        <f t="shared" si="1"/>
        <v>745</v>
      </c>
      <c r="H9" s="167"/>
      <c r="I9" s="136" t="str">
        <f t="shared" si="3"/>
        <v/>
      </c>
      <c r="J9" s="134">
        <f>IF(ISBLANK('Tabulation of Bids'!G8),"",'Tabulation of Bids'!G8)</f>
        <v>2.4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Thermoplastic - Line 12" Y/W</v>
      </c>
      <c r="C10" s="307">
        <f>IF('Tabulation of Bids'!D9=0,"",'Tabulation of Bids'!D9)</f>
        <v>2277</v>
      </c>
      <c r="D10" s="311" t="str">
        <f>IF(ISBLANK('Tabulation of Bids'!C9),"",'Tabulation of Bids'!C9)</f>
        <v>LF</v>
      </c>
      <c r="E10" s="267">
        <f t="shared" si="2"/>
        <v>8197.2000000000007</v>
      </c>
      <c r="F10" s="268" t="str">
        <f t="shared" si="0"/>
        <v/>
      </c>
      <c r="G10" s="296">
        <f t="shared" si="1"/>
        <v>2277</v>
      </c>
      <c r="H10" s="167"/>
      <c r="I10" s="136" t="str">
        <f t="shared" si="3"/>
        <v/>
      </c>
      <c r="J10" s="134">
        <f>IF(ISBLANK('Tabulation of Bids'!G9),"",'Tabulation of Bids'!G9)</f>
        <v>3.6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 xml:space="preserve">Thermoplastic - Line 18" White </v>
      </c>
      <c r="C11" s="307">
        <f>IF('Tabulation of Bids'!D10=0,"",'Tabulation of Bids'!D10)</f>
        <v>100</v>
      </c>
      <c r="D11" s="311" t="str">
        <f>IF(ISBLANK('Tabulation of Bids'!C10),"",'Tabulation of Bids'!C10)</f>
        <v>LF</v>
      </c>
      <c r="E11" s="267">
        <f t="shared" si="2"/>
        <v>540</v>
      </c>
      <c r="F11" s="268" t="str">
        <f t="shared" si="0"/>
        <v/>
      </c>
      <c r="G11" s="296">
        <f t="shared" si="1"/>
        <v>100</v>
      </c>
      <c r="H11" s="167"/>
      <c r="I11" s="136" t="str">
        <f t="shared" si="3"/>
        <v/>
      </c>
      <c r="J11" s="134">
        <f>IF(ISBLANK('Tabulation of Bids'!G10),"",'Tabulation of Bids'!G10)</f>
        <v>5.4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 xml:space="preserve">Thermoplastic - Line 24" White </v>
      </c>
      <c r="C12" s="307">
        <f>IF('Tabulation of Bids'!D11=0,"",'Tabulation of Bids'!D11)</f>
        <v>3410</v>
      </c>
      <c r="D12" s="311" t="str">
        <f>IF(ISBLANK('Tabulation of Bids'!C11),"",'Tabulation of Bids'!C11)</f>
        <v>LF</v>
      </c>
      <c r="E12" s="267">
        <f t="shared" si="2"/>
        <v>24552</v>
      </c>
      <c r="F12" s="268" t="str">
        <f t="shared" si="0"/>
        <v/>
      </c>
      <c r="G12" s="296">
        <f t="shared" si="1"/>
        <v>3410</v>
      </c>
      <c r="H12" s="167"/>
      <c r="I12" s="136" t="str">
        <f t="shared" si="3"/>
        <v/>
      </c>
      <c r="J12" s="134">
        <f>IF(ISBLANK('Tabulation of Bids'!G11),"",'Tabulation of Bids'!G11)</f>
        <v>7.2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Thermoplastic Letters &amp; Sybmols</v>
      </c>
      <c r="C13" s="307">
        <f>IF('Tabulation of Bids'!D12=0,"",'Tabulation of Bids'!D12)</f>
        <v>3052</v>
      </c>
      <c r="D13" s="311" t="str">
        <f>IF(ISBLANK('Tabulation of Bids'!C12),"",'Tabulation of Bids'!C12)</f>
        <v>SF</v>
      </c>
      <c r="E13" s="267">
        <f t="shared" si="2"/>
        <v>21974.400000000001</v>
      </c>
      <c r="F13" s="268" t="str">
        <f t="shared" si="0"/>
        <v/>
      </c>
      <c r="G13" s="296">
        <f t="shared" si="1"/>
        <v>3052</v>
      </c>
      <c r="H13" s="167"/>
      <c r="I13" s="136" t="str">
        <f t="shared" si="3"/>
        <v/>
      </c>
      <c r="J13" s="134">
        <f>IF(ISBLANK('Tabulation of Bids'!G12),"",'Tabulation of Bids'!G12)</f>
        <v>7.2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Pavement Marking Removal</v>
      </c>
      <c r="C14" s="307">
        <f>IF('Tabulation of Bids'!D13=0,"",'Tabulation of Bids'!D13)</f>
        <v>1304</v>
      </c>
      <c r="D14" s="311" t="str">
        <f>IF(ISBLANK('Tabulation of Bids'!C13),"",'Tabulation of Bids'!C13)</f>
        <v>SF</v>
      </c>
      <c r="E14" s="267">
        <f t="shared" si="2"/>
        <v>2412.4</v>
      </c>
      <c r="F14" s="268" t="str">
        <f t="shared" si="0"/>
        <v/>
      </c>
      <c r="G14" s="296">
        <f t="shared" si="1"/>
        <v>1304</v>
      </c>
      <c r="H14" s="167"/>
      <c r="I14" s="136" t="str">
        <f t="shared" si="3"/>
        <v/>
      </c>
      <c r="J14" s="134">
        <f>IF(ISBLANK('Tabulation of Bids'!G13),"",'Tabulation of Bids'!G13)</f>
        <v>1.85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Epoxy - Line 4" Y/W</v>
      </c>
      <c r="C15" s="307">
        <f>IF('Tabulation of Bids'!D14=0,"",'Tabulation of Bids'!D14)</f>
        <v>300</v>
      </c>
      <c r="D15" s="311" t="str">
        <f>IF(ISBLANK('Tabulation of Bids'!C14),"",'Tabulation of Bids'!C14)</f>
        <v>LF</v>
      </c>
      <c r="E15" s="267">
        <f t="shared" si="2"/>
        <v>510</v>
      </c>
      <c r="F15" s="268" t="str">
        <f t="shared" si="0"/>
        <v/>
      </c>
      <c r="G15" s="296">
        <f t="shared" si="1"/>
        <v>300</v>
      </c>
      <c r="H15" s="167"/>
      <c r="I15" s="136" t="str">
        <f t="shared" si="3"/>
        <v/>
      </c>
      <c r="J15" s="134">
        <f>IF(ISBLANK('Tabulation of Bids'!G14),"",'Tabulation of Bids'!G14)</f>
        <v>1.7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 xml:space="preserve">Epoxy - Line 6" White </v>
      </c>
      <c r="C16" s="307">
        <f>IF('Tabulation of Bids'!D15=0,"",'Tabulation of Bids'!D15)</f>
        <v>1835</v>
      </c>
      <c r="D16" s="311" t="str">
        <f>IF(ISBLANK('Tabulation of Bids'!C15),"",'Tabulation of Bids'!C15)</f>
        <v>LF</v>
      </c>
      <c r="E16" s="267">
        <f t="shared" si="2"/>
        <v>4587.5</v>
      </c>
      <c r="F16" s="268" t="str">
        <f t="shared" si="0"/>
        <v/>
      </c>
      <c r="G16" s="296">
        <f t="shared" si="1"/>
        <v>1835</v>
      </c>
      <c r="H16" s="167"/>
      <c r="I16" s="136" t="str">
        <f t="shared" si="3"/>
        <v/>
      </c>
      <c r="J16" s="134">
        <f>IF(ISBLANK('Tabulation of Bids'!G15),"",'Tabulation of Bids'!G15)</f>
        <v>2.5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 xml:space="preserve">Epoxy - Line 8" White </v>
      </c>
      <c r="C17" s="307">
        <f>IF('Tabulation of Bids'!D16=0,"",'Tabulation of Bids'!D16)</f>
        <v>191</v>
      </c>
      <c r="D17" s="311" t="str">
        <f>IF(ISBLANK('Tabulation of Bids'!C16),"",'Tabulation of Bids'!C16)</f>
        <v>LF</v>
      </c>
      <c r="E17" s="267">
        <f t="shared" si="2"/>
        <v>716.25</v>
      </c>
      <c r="F17" s="268" t="str">
        <f t="shared" si="0"/>
        <v/>
      </c>
      <c r="G17" s="296">
        <f t="shared" si="1"/>
        <v>191</v>
      </c>
      <c r="H17" s="167"/>
      <c r="I17" s="136" t="str">
        <f t="shared" si="3"/>
        <v/>
      </c>
      <c r="J17" s="134">
        <f>IF(ISBLANK('Tabulation of Bids'!G16),"",'Tabulation of Bids'!G16)</f>
        <v>3.75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Epoxy - Line 12" Y/W</v>
      </c>
      <c r="C18" s="307">
        <f>IF('Tabulation of Bids'!D17=0,"",'Tabulation of Bids'!D17)</f>
        <v>462</v>
      </c>
      <c r="D18" s="311" t="str">
        <f>IF(ISBLANK('Tabulation of Bids'!C17),"",'Tabulation of Bids'!C17)</f>
        <v>LF</v>
      </c>
      <c r="E18" s="267">
        <f t="shared" si="2"/>
        <v>2310</v>
      </c>
      <c r="F18" s="268" t="str">
        <f t="shared" si="0"/>
        <v/>
      </c>
      <c r="G18" s="296">
        <f t="shared" si="1"/>
        <v>462</v>
      </c>
      <c r="H18" s="167"/>
      <c r="I18" s="136" t="str">
        <f t="shared" si="3"/>
        <v/>
      </c>
      <c r="J18" s="134">
        <f>IF(ISBLANK('Tabulation of Bids'!G17),"",'Tabulation of Bids'!G17)</f>
        <v>5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 xml:space="preserve">Epoxy - Line 18" White </v>
      </c>
      <c r="C19" s="307">
        <f>IF('Tabulation of Bids'!D18=0,"",'Tabulation of Bids'!D18)</f>
        <v>100</v>
      </c>
      <c r="D19" s="311" t="str">
        <f>IF(ISBLANK('Tabulation of Bids'!C18),"",'Tabulation of Bids'!C18)</f>
        <v>LF</v>
      </c>
      <c r="E19" s="267">
        <f t="shared" si="2"/>
        <v>750</v>
      </c>
      <c r="F19" s="268" t="str">
        <f t="shared" si="0"/>
        <v/>
      </c>
      <c r="G19" s="296">
        <f t="shared" si="1"/>
        <v>100</v>
      </c>
      <c r="H19" s="167"/>
      <c r="I19" s="136" t="str">
        <f t="shared" si="3"/>
        <v/>
      </c>
      <c r="J19" s="134">
        <f>IF(ISBLANK('Tabulation of Bids'!G18),"",'Tabulation of Bids'!G18)</f>
        <v>7.5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 xml:space="preserve">Epoxy - Line 24" White </v>
      </c>
      <c r="C20" s="307">
        <f>IF('Tabulation of Bids'!D19=0,"",'Tabulation of Bids'!D19)</f>
        <v>890</v>
      </c>
      <c r="D20" s="311" t="str">
        <f>IF(ISBLANK('Tabulation of Bids'!C19),"",'Tabulation of Bids'!C19)</f>
        <v>LF</v>
      </c>
      <c r="E20" s="267">
        <f t="shared" si="2"/>
        <v>8900</v>
      </c>
      <c r="F20" s="268" t="str">
        <f t="shared" si="0"/>
        <v/>
      </c>
      <c r="G20" s="296">
        <f t="shared" si="1"/>
        <v>890</v>
      </c>
      <c r="H20" s="167"/>
      <c r="I20" s="136" t="str">
        <f t="shared" si="3"/>
        <v/>
      </c>
      <c r="J20" s="134">
        <f>IF(ISBLANK('Tabulation of Bids'!G19),"",'Tabulation of Bids'!G19)</f>
        <v>10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>
        <f>IF(ISBLANK('Tabulation of Bids'!A20),"",'Tabulation of Bids'!A20)</f>
        <v>15</v>
      </c>
      <c r="B21" s="310" t="str">
        <f>IF(ISBLANK('Tabulation of Bids'!B20),"",'Tabulation of Bids'!B20)</f>
        <v>Epoxy Letters &amp; Symbols</v>
      </c>
      <c r="C21" s="307">
        <f>IF('Tabulation of Bids'!D20=0,"",'Tabulation of Bids'!D20)</f>
        <v>541</v>
      </c>
      <c r="D21" s="311" t="str">
        <f>IF(ISBLANK('Tabulation of Bids'!C20),"",'Tabulation of Bids'!C20)</f>
        <v>SF</v>
      </c>
      <c r="E21" s="267">
        <f t="shared" si="2"/>
        <v>5410</v>
      </c>
      <c r="F21" s="268" t="str">
        <f t="shared" si="0"/>
        <v/>
      </c>
      <c r="G21" s="296">
        <f t="shared" si="1"/>
        <v>541</v>
      </c>
      <c r="H21" s="167"/>
      <c r="I21" s="136" t="str">
        <f t="shared" si="3"/>
        <v/>
      </c>
      <c r="J21" s="134">
        <f>IF(ISBLANK('Tabulation of Bids'!G20),"",'Tabulation of Bids'!G20)</f>
        <v>10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106487.54999999999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7" t="str">
        <f>IF(A104="",IF(ISNUMBER(J86),"ENGINEER'S PAYMENT ESTIMATE","ENGINEER'S FINAL PAYMENT ESTIMATE"),A98)</f>
        <v>ENGINEER'S FINAL PAYMENT ESTIMATE</v>
      </c>
      <c r="B49" s="377"/>
      <c r="C49" s="377"/>
      <c r="D49" s="377"/>
      <c r="E49" s="377"/>
      <c r="F49" s="377"/>
      <c r="G49" s="377"/>
      <c r="H49" s="377"/>
      <c r="I49" s="377"/>
      <c r="J49" s="377"/>
      <c r="K49" s="377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COUNTRYMAN INC.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 xml:space="preserve">Address: ROCKFORD, IL </v>
      </c>
      <c r="C52" s="12"/>
      <c r="D52" s="12"/>
      <c r="E52" s="12"/>
      <c r="F52" s="12"/>
      <c r="G52" s="12"/>
      <c r="H52" s="14"/>
      <c r="I52" s="375"/>
      <c r="J52" s="375"/>
      <c r="K52" s="375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106487.54999999999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6" t="str">
        <f>IF(A153="",IF(ISNUMBER(J135),"ENGINEER'S PAYMENT ESTIMATE","ENGINEER'S FINAL PAYMENT ESTIMATE"),A147)</f>
        <v>ENGINEER'S FINAL PAYMENT ESTIMATE</v>
      </c>
      <c r="B98" s="376"/>
      <c r="C98" s="376"/>
      <c r="D98" s="376"/>
      <c r="E98" s="376"/>
      <c r="F98" s="376"/>
      <c r="G98" s="376"/>
      <c r="H98" s="376"/>
      <c r="I98" s="376"/>
      <c r="J98" s="376"/>
      <c r="K98" s="376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COUNTRYMAN INC.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 xml:space="preserve">Address: ROCKFORD, IL </v>
      </c>
      <c r="C101" s="12"/>
      <c r="D101" s="12"/>
      <c r="E101" s="12"/>
      <c r="F101" s="12"/>
      <c r="G101" s="12"/>
      <c r="H101" s="14"/>
      <c r="I101" s="375"/>
      <c r="J101" s="375"/>
      <c r="K101" s="375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106487.54999999999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6" t="str">
        <f>IF(A202="",IF(ISNUMBER(J184),"ENGINEER'S PAYMENT ESTIMATE","ENGINEER'S FINAL PAYMENT ESTIMATE"),A196)</f>
        <v>ENGINEER'S FINAL PAYMENT ESTIMATE</v>
      </c>
      <c r="B147" s="376"/>
      <c r="C147" s="376"/>
      <c r="D147" s="376"/>
      <c r="E147" s="376"/>
      <c r="F147" s="376"/>
      <c r="G147" s="376"/>
      <c r="H147" s="376"/>
      <c r="I147" s="376"/>
      <c r="J147" s="376"/>
      <c r="K147" s="376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COUNTRYMAN INC.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 xml:space="preserve">Address: ROCKFORD, IL </v>
      </c>
      <c r="C150" s="12"/>
      <c r="D150" s="12"/>
      <c r="E150" s="12"/>
      <c r="F150" s="12"/>
      <c r="G150" s="12"/>
      <c r="H150" s="14"/>
      <c r="I150" s="375"/>
      <c r="J150" s="375"/>
      <c r="K150" s="375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106487.54999999999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6" t="str">
        <f>IF(A251="",IF(ISNUMBER(J233),"ENGINEER'S PAYMENT ESTIMATE","ENGINEER'S FINAL PAYMENT ESTIMATE"),A245)</f>
        <v>ENGINEER'S FINAL PAYMENT ESTIMATE</v>
      </c>
      <c r="B196" s="376"/>
      <c r="C196" s="376"/>
      <c r="D196" s="376"/>
      <c r="E196" s="376"/>
      <c r="F196" s="376"/>
      <c r="G196" s="376"/>
      <c r="H196" s="376"/>
      <c r="I196" s="376"/>
      <c r="J196" s="376"/>
      <c r="K196" s="376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COUNTRYMAN INC.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 xml:space="preserve">Address: ROCKFORD, IL </v>
      </c>
      <c r="C199" s="12"/>
      <c r="D199" s="12"/>
      <c r="E199" s="12"/>
      <c r="F199" s="12"/>
      <c r="G199" s="12"/>
      <c r="H199" s="14"/>
      <c r="I199" s="375"/>
      <c r="J199" s="375"/>
      <c r="K199" s="375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319462.64999999997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6" t="str">
        <f>IF(A300="",IF(ISNUMBER(J282),"ENGINEER'S PAYMENT ESTIMATE","ENGINEER'S FINAL PAYMENT ESTIMATE"),A294)</f>
        <v>ENGINEER'S FINAL PAYMENT ESTIMATE</v>
      </c>
      <c r="B245" s="376"/>
      <c r="C245" s="376"/>
      <c r="D245" s="376"/>
      <c r="E245" s="376"/>
      <c r="F245" s="376"/>
      <c r="G245" s="376"/>
      <c r="H245" s="376"/>
      <c r="I245" s="376"/>
      <c r="J245" s="376"/>
      <c r="K245" s="376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COUNTRYMAN INC.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 xml:space="preserve">Address: ROCKFORD, IL </v>
      </c>
      <c r="C248" s="12"/>
      <c r="D248" s="12"/>
      <c r="E248" s="12"/>
      <c r="F248" s="12"/>
      <c r="G248" s="12"/>
      <c r="H248" s="14"/>
      <c r="I248" s="375"/>
      <c r="J248" s="375"/>
      <c r="K248" s="375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532437.75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6" t="str">
        <f>IF(A349="",IF(ISNUMBER(J331),"ENGINEER'S PAYMENT ESTIMATE","ENGINEER'S FINAL PAYMENT ESTIMATE"),A343)</f>
        <v>ENGINEER'S FINAL PAYMENT ESTIMATE</v>
      </c>
      <c r="B294" s="376"/>
      <c r="C294" s="376"/>
      <c r="D294" s="376"/>
      <c r="E294" s="376"/>
      <c r="F294" s="376"/>
      <c r="G294" s="376"/>
      <c r="H294" s="376"/>
      <c r="I294" s="376"/>
      <c r="J294" s="376"/>
      <c r="K294" s="376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COUNTRYMAN INC.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 xml:space="preserve">Address: ROCKFORD, IL </v>
      </c>
      <c r="C297" s="12"/>
      <c r="D297" s="12"/>
      <c r="E297" s="12"/>
      <c r="F297" s="12"/>
      <c r="G297" s="12"/>
      <c r="H297" s="14"/>
      <c r="I297" s="375"/>
      <c r="J297" s="375"/>
      <c r="K297" s="375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958387.95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6" t="str">
        <f>IF(A398="",IF(ISNUMBER(J380),"ENGINEER'S PAYMENT ESTIMATE","ENGINEER'S FINAL PAYMENT ESTIMATE"),A392)</f>
        <v>ENGINEER'S FINAL PAYMENT ESTIMATE</v>
      </c>
      <c r="B343" s="376"/>
      <c r="C343" s="376"/>
      <c r="D343" s="376"/>
      <c r="E343" s="376"/>
      <c r="F343" s="376"/>
      <c r="G343" s="376"/>
      <c r="H343" s="376"/>
      <c r="I343" s="376"/>
      <c r="J343" s="376"/>
      <c r="K343" s="376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COUNTRYMAN INC.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 xml:space="preserve">Address: ROCKFORD, IL </v>
      </c>
      <c r="C346" s="12"/>
      <c r="D346" s="12"/>
      <c r="E346" s="12"/>
      <c r="F346" s="12"/>
      <c r="G346" s="12"/>
      <c r="H346" s="14"/>
      <c r="I346" s="375"/>
      <c r="J346" s="375"/>
      <c r="K346" s="375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1810288.3499999999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6" t="str">
        <f>IF(A447="",IF(ISNUMBER(J429),"ENGINEER'S PAYMENT ESTIMATE","ENGINEER'S FINAL PAYMENT ESTIMATE"),A441)</f>
        <v>ENGINEER'S FINAL PAYMENT ESTIMATE</v>
      </c>
      <c r="B392" s="376"/>
      <c r="C392" s="376"/>
      <c r="D392" s="376"/>
      <c r="E392" s="376"/>
      <c r="F392" s="376"/>
      <c r="G392" s="376"/>
      <c r="H392" s="376"/>
      <c r="I392" s="376"/>
      <c r="J392" s="376"/>
      <c r="K392" s="376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COUNTRYMAN INC.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 xml:space="preserve">Address: ROCKFORD, IL </v>
      </c>
      <c r="C395" s="12"/>
      <c r="D395" s="12"/>
      <c r="E395" s="12"/>
      <c r="F395" s="12"/>
      <c r="G395" s="12"/>
      <c r="H395" s="14"/>
      <c r="I395" s="375"/>
      <c r="J395" s="375"/>
      <c r="K395" s="375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3301114.05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6" t="str">
        <f>IF(A496="",IF(ISNUMBER(J478),"ENGINEER'S PAYMENT ESTIMATE","ENGINEER'S FINAL PAYMENT ESTIMATE"),A490)</f>
        <v>ENGINEER'S FINAL PAYMENT ESTIMATE</v>
      </c>
      <c r="B441" s="376"/>
      <c r="C441" s="376"/>
      <c r="D441" s="376"/>
      <c r="E441" s="376"/>
      <c r="F441" s="376"/>
      <c r="G441" s="376"/>
      <c r="H441" s="376"/>
      <c r="I441" s="376"/>
      <c r="J441" s="376"/>
      <c r="K441" s="376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COUNTRYMAN INC.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 xml:space="preserve">Address: ROCKFORD, IL </v>
      </c>
      <c r="C444" s="12"/>
      <c r="D444" s="12"/>
      <c r="E444" s="12"/>
      <c r="F444" s="12"/>
      <c r="G444" s="12"/>
      <c r="H444" s="14"/>
      <c r="I444" s="375"/>
      <c r="J444" s="375"/>
      <c r="K444" s="375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6069790.3499999996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6" t="str">
        <f>IF(A545="",IF(ISNUMBER(J527),"ENGINEER'S PAYMENT ESTIMATE","ENGINEER'S FINAL PAYMENT ESTIMATE"),A539)</f>
        <v>ENGINEER'S FINAL PAYMENT ESTIMATE</v>
      </c>
      <c r="B490" s="376"/>
      <c r="C490" s="376"/>
      <c r="D490" s="376"/>
      <c r="E490" s="376"/>
      <c r="F490" s="376"/>
      <c r="G490" s="376"/>
      <c r="H490" s="376"/>
      <c r="I490" s="376"/>
      <c r="J490" s="376"/>
      <c r="K490" s="376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COUNTRYMAN INC.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 xml:space="preserve">Address: ROCKFORD, IL </v>
      </c>
      <c r="C493" s="12"/>
      <c r="D493" s="12"/>
      <c r="E493" s="12"/>
      <c r="F493" s="12"/>
      <c r="G493" s="12"/>
      <c r="H493" s="14"/>
      <c r="I493" s="375"/>
      <c r="J493" s="375"/>
      <c r="K493" s="375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11181192.749999998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6" t="str">
        <f>IF(A594="",IF(ISNUMBER(J576),"ENGINEER'S PAYMENT ESTIMATE","ENGINEER'S FINAL PAYMENT ESTIMATE"),A588)</f>
        <v>ENGINEER'S FINAL PAYMENT ESTIMATE</v>
      </c>
      <c r="B539" s="376"/>
      <c r="C539" s="376"/>
      <c r="D539" s="376"/>
      <c r="E539" s="376"/>
      <c r="F539" s="376"/>
      <c r="G539" s="376"/>
      <c r="H539" s="376"/>
      <c r="I539" s="376"/>
      <c r="J539" s="376"/>
      <c r="K539" s="376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COUNTRYMAN INC.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 xml:space="preserve">Address: ROCKFORD, IL </v>
      </c>
      <c r="C542" s="12"/>
      <c r="D542" s="12"/>
      <c r="E542" s="12"/>
      <c r="F542" s="12"/>
      <c r="G542" s="12"/>
      <c r="H542" s="14"/>
      <c r="I542" s="375"/>
      <c r="J542" s="375"/>
      <c r="K542" s="375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20552097.149999999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6" t="str">
        <f>IF(A644="",IF(ISNUMBER(J625),"ENGINEER'S PAYMENT ESTIMATE","ENGINEER'S FINAL PAYMENT ESTIMATE"),A638)</f>
        <v>ENGINEER'S FINAL PAYMENT ESTIMATE</v>
      </c>
      <c r="B588" s="376"/>
      <c r="C588" s="376"/>
      <c r="D588" s="376"/>
      <c r="E588" s="376"/>
      <c r="F588" s="376"/>
      <c r="G588" s="376"/>
      <c r="H588" s="376"/>
      <c r="I588" s="376"/>
      <c r="J588" s="376"/>
      <c r="K588" s="376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COUNTRYMAN INC.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 xml:space="preserve">Address: ROCKFORD, IL </v>
      </c>
      <c r="C591" s="12"/>
      <c r="D591" s="12"/>
      <c r="E591" s="12"/>
      <c r="F591" s="12"/>
      <c r="G591" s="12"/>
      <c r="H591" s="14"/>
      <c r="I591" s="375"/>
      <c r="J591" s="375"/>
      <c r="K591" s="375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37803080.25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1"/>
      <c r="G5" s="37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1" t="s">
        <v>102</v>
      </c>
      <c r="G7" s="369"/>
    </row>
    <row r="8" spans="1:7" x14ac:dyDescent="0.2">
      <c r="A8" s="67" t="s">
        <v>49</v>
      </c>
      <c r="B8" s="67"/>
      <c r="C8" s="67"/>
      <c r="D8" s="67"/>
      <c r="E8" s="68" t="s">
        <v>50</v>
      </c>
      <c r="F8" s="371">
        <v>1</v>
      </c>
      <c r="G8" s="371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3" t="str">
        <f>'Tabulation of Bids'!G1</f>
        <v>COUNTRYMAN INC.</v>
      </c>
      <c r="G10" s="37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2" t="s">
        <v>96</v>
      </c>
      <c r="B57" s="383"/>
      <c r="C57" s="383"/>
      <c r="D57" s="384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5"/>
      <c r="B58" s="386"/>
      <c r="C58" s="386"/>
      <c r="D58" s="387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64</v>
      </c>
      <c r="C67" s="86"/>
      <c r="D67" s="86"/>
      <c r="E67" s="86"/>
      <c r="F67" s="86"/>
      <c r="G67" s="86"/>
    </row>
    <row r="68" spans="1:7" x14ac:dyDescent="0.2">
      <c r="A68" s="379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67</v>
      </c>
      <c r="C73" s="86"/>
      <c r="D73" s="86"/>
      <c r="E73" s="86"/>
      <c r="F73" s="86"/>
      <c r="G73" s="86"/>
    </row>
    <row r="74" spans="1:7" x14ac:dyDescent="0.2">
      <c r="A74" s="379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Anne Wilkerson</cp:lastModifiedBy>
  <cp:lastPrinted>2023-07-19T16:51:58Z</cp:lastPrinted>
  <dcterms:created xsi:type="dcterms:W3CDTF">2000-03-30T15:03:44Z</dcterms:created>
  <dcterms:modified xsi:type="dcterms:W3CDTF">2023-07-19T16:54:42Z</dcterms:modified>
</cp:coreProperties>
</file>